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EKR\Desktop\자동화 단가계약\"/>
    </mc:Choice>
  </mc:AlternateContent>
  <xr:revisionPtr revIDLastSave="0" documentId="8_{6CA98DA5-9823-42F3-8618-B80AFFC55290}" xr6:coauthVersionLast="47" xr6:coauthVersionMax="47" xr10:uidLastSave="{00000000-0000-0000-0000-000000000000}"/>
  <bookViews>
    <workbookView xWindow="28680" yWindow="-120" windowWidth="29040" windowHeight="15720" activeTab="7" xr2:uid="{00000000-000D-0000-FFFF-FFFF00000000}"/>
  </bookViews>
  <sheets>
    <sheet name="자동화" sheetId="12" r:id="rId1"/>
    <sheet name="공종별집계표" sheetId="11" r:id="rId2"/>
    <sheet name="공종별내역서" sheetId="10" r:id="rId3"/>
    <sheet name="일위대가목록" sheetId="9" r:id="rId4"/>
    <sheet name="일위대가" sheetId="8" r:id="rId5"/>
    <sheet name="단가대비표" sheetId="7" r:id="rId6"/>
    <sheet name="공량산출근거서" sheetId="6" r:id="rId7"/>
    <sheet name="공량설정" sheetId="5" r:id="rId8"/>
    <sheet name="공량산출근거서_일위대가" sheetId="4" r:id="rId9"/>
    <sheet name="공량설정_일위대가" sheetId="3" r:id="rId10"/>
    <sheet name=" 공사설정 " sheetId="2" r:id="rId11"/>
    <sheet name="Sheet1" sheetId="1" r:id="rId12"/>
  </sheets>
  <externalReferences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</externalReferences>
  <definedNames>
    <definedName name="__IntlFixup" hidden="1">TRUE</definedName>
    <definedName name="_12">#N/A</definedName>
    <definedName name="_12¤§¤_¤¡" hidden="1">{#N/A,#N/A,FALSE,"Sheet1"}</definedName>
    <definedName name="_13">#N/A</definedName>
    <definedName name="_135wrn.Ã¶°ñÁý°èÇ_._.5Ä­." hidden="1">{#N/A,#N/A,FALSE,"Sheet1"}</definedName>
    <definedName name="_2">#N/A</definedName>
    <definedName name="_3">#N/A</definedName>
    <definedName name="_44wrn.Ã¶°ñÁý°èÇ_._.5Ä­." hidden="1">{#N/A,#N/A,FALSE,"Sheet1"}</definedName>
    <definedName name="_47wrn.Ã¶°ñÁý°èÇ_._.5Ä­." hidden="1">{#N/A,#N/A,FALSE,"Sheet1"}</definedName>
    <definedName name="_5¤§¤_¤¡" hidden="1">{#N/A,#N/A,FALSE,"Sheet1"}</definedName>
    <definedName name="_6¤§¤_¤¡" hidden="1">{#N/A,#N/A,FALSE,"Sheet1"}</definedName>
    <definedName name="_xlnm._FilterDatabase" localSheetId="2" hidden="1">공종별내역서!$A$1:$AV$315</definedName>
    <definedName name="_xlnm._FilterDatabase" hidden="1">#REF!</definedName>
    <definedName name="_Order1" hidden="1">255</definedName>
    <definedName name="_Order2" hidden="1">255</definedName>
    <definedName name="_Regression_Int" hidden="1">1</definedName>
    <definedName name="\c">#N/A</definedName>
    <definedName name="\d">#N/A</definedName>
    <definedName name="\e">#N/A</definedName>
    <definedName name="\i">#N/A</definedName>
    <definedName name="\j">#N/A</definedName>
    <definedName name="\l">#N/A</definedName>
    <definedName name="\n">#N/A</definedName>
    <definedName name="\u">#N/A</definedName>
    <definedName name="AB">#N/A</definedName>
    <definedName name="Access_Button" hidden="1">"제당토적_제당토적_List"</definedName>
    <definedName name="AccessDatabase" hidden="1">"C:\USER\NKD\제당토적.mdb"</definedName>
    <definedName name="AJH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nscount" hidden="1">1</definedName>
    <definedName name="ASC" hidden="1">'[1]98수문일위'!$A$1:$P$2004</definedName>
    <definedName name="asdfasdfasdfasfcasx" hidden="1">'[2]98수문일위'!$A$1:$P$2004</definedName>
    <definedName name="BG">#N/A</definedName>
    <definedName name="BL">#N/A</definedName>
    <definedName name="BLO">#N/A</definedName>
    <definedName name="BLT">#N/A</definedName>
    <definedName name="BVC" localSheetId="0">자동화!BVC</definedName>
    <definedName name="C_">#N/A</definedName>
    <definedName name="DATA">#N/A</definedName>
    <definedName name="_xlnm.Database">#REF!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n" hidden="1">{#N/A,#N/A,FALSE,"혼합골재"}</definedName>
    <definedName name="ee" hidden="1">{#N/A,#N/A,FALSE,"단가표지"}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DGDFGSGFGㅊㅍㅌ" localSheetId="0">자동화!FDGDFGSGFGㅊㅍㅌ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DATA">#N/A</definedName>
    <definedName name="HJㄹ" localSheetId="0">자동화!HJㄹ</definedName>
    <definedName name="HTML_CodePage" hidden="1">949</definedName>
    <definedName name="HTML_Control" localSheetId="0">{"'중기작업1'!$A$1:$V$18"}</definedName>
    <definedName name="HTML_Description" hidden="1">""</definedName>
    <definedName name="HTML_Email" hidden="1">""</definedName>
    <definedName name="HTML_Header" hidden="1">"중기작업1"</definedName>
    <definedName name="HTML_LastUpdate" hidden="1">"99-07-22"</definedName>
    <definedName name="HTML_LineAfter" hidden="1">FALSE</definedName>
    <definedName name="HTML_LineBefore" hidden="1">FALSE</definedName>
    <definedName name="HTML_Name" hidden="1">"경일"</definedName>
    <definedName name="HTML_OBDlg2" hidden="1">TRUE</definedName>
    <definedName name="HTML_OBDlg4" hidden="1">TRUE</definedName>
    <definedName name="HTML_OS" hidden="1">0</definedName>
    <definedName name="HTML_PathFile" hidden="1">"C:\WORK\상구\MyHTML.htm"</definedName>
    <definedName name="HTML_Title" hidden="1">"99공1"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L">#N/A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A">[3]MOTOR!$B$61:$E$68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D">#N/A</definedName>
    <definedName name="MM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NNNN" localSheetId="0">자동화!NNNNN</definedName>
    <definedName name="_xlnm.Print_Area" localSheetId="6">공량산출근거서!$A$1:$P$13</definedName>
    <definedName name="_xlnm.Print_Area" localSheetId="8">공량산출근거서_일위대가!$A$1:$P$668</definedName>
    <definedName name="_xlnm.Print_Area" localSheetId="2">공종별내역서!$A$1:$M$315</definedName>
    <definedName name="_xlnm.Print_Area" localSheetId="1">공종별집계표!$A$1:$M$27</definedName>
    <definedName name="_xlnm.Print_Area" localSheetId="5">단가대비표!$A$1:$X$297</definedName>
    <definedName name="_xlnm.Print_Area" localSheetId="4">일위대가!$A$1:$M$1459</definedName>
    <definedName name="_xlnm.Print_Area" localSheetId="3">일위대가목록!$A$1:$M$211</definedName>
    <definedName name="_xlnm.Print_Area" localSheetId="0">자동화!$A$1:$K$34</definedName>
    <definedName name="_xlnm.Print_Area">#REF!</definedName>
    <definedName name="_xlnm.Print_Titles" localSheetId="6">공량산출근거서!$1:$3</definedName>
    <definedName name="_xlnm.Print_Titles" localSheetId="8">공량산출근거서_일위대가!$1:$3</definedName>
    <definedName name="_xlnm.Print_Titles" localSheetId="2">공종별내역서!$1:$3</definedName>
    <definedName name="_xlnm.Print_Titles" localSheetId="1">공종별집계표!$1:$4</definedName>
    <definedName name="_xlnm.Print_Titles" localSheetId="5">단가대비표!$1:$4</definedName>
    <definedName name="_xlnm.Print_Titles" localSheetId="4">일위대가!$1:$3</definedName>
    <definedName name="_xlnm.Print_Titles" localSheetId="3">일위대가목록!$1:$3</definedName>
    <definedName name="_xlnm.Print_Titles">#REF!</definedName>
    <definedName name="qor" hidden="1">[4]실행철강하도!$A$1:$A$4</definedName>
    <definedName name="qw" hidden="1">{#N/A,#N/A,FALSE,"단가표지"}</definedName>
    <definedName name="Royalty" hidden="1">{#N/A,#N/A,FALSE,"Sheet1"}</definedName>
    <definedName name="SAPBEXdnldView" hidden="1">"41JLQUL0YNPVK3OX98UIGJGNP"</definedName>
    <definedName name="SAPBEXsysID" hidden="1">"BWP"</definedName>
    <definedName name="SdAS" hidden="1">'[1]98수문일위'!$A$1:$P$2004</definedName>
    <definedName name="S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">#N/A</definedName>
    <definedName name="T2_">#N/A</definedName>
    <definedName name="tre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VDATA">#N/A</definedName>
    <definedName name="W" hidden="1">{#N/A,#N/A,FALSE,"혼합골재"}</definedName>
    <definedName name="wm.조골재1" hidden="1">{#N/A,#N/A,FALSE,"조골재"}</definedName>
    <definedName name="wrn.2번." hidden="1">{#N/A,#N/A,FALSE,"2~8번"}</definedName>
    <definedName name="wrn.97년._.사업계획._.및._.예산지침." hidden="1">{#N/A,#N/A,TRUE,"1";#N/A,#N/A,TRUE,"2";#N/A,#N/A,TRUE,"3";#N/A,#N/A,TRUE,"4";#N/A,#N/A,TRUE,"5";#N/A,#N/A,TRUE,"6";#N/A,#N/A,TRUE,"7"}</definedName>
    <definedName name="wrn.abc." hidden="1">{#N/A,#N/A,TRUE,"천상그린44PY"}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hidden="1">{#N/A,#N/A,FALSE,"속도"}</definedName>
    <definedName name="wrn.신용찬." hidden="1">{#N/A,#N/A,TRUE,"토적및재료집계";#N/A,#N/A,TRUE,"토적및재료집계";#N/A,#N/A,TRUE,"단위량"}</definedName>
    <definedName name="wrn.운반시간." hidden="1">{#N/A,#N/A,FALSE,"운반시간"}</definedName>
    <definedName name="wrn.이정표." hidden="1">{#N/A,#N/A,FALSE,"이정표"}</definedName>
    <definedName name="wrn.전열선출서." hidden="1">{#N/A,#N/A,FALSE,"전열산출서"}</definedName>
    <definedName name="wrn.조골재." hidden="1">{#N/A,#N/A,FALSE,"조골재"}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포장단가." hidden="1">{#N/A,#N/A,FALSE,"포장단가"}</definedName>
    <definedName name="wrn.표지." hidden="1">{#N/A,#N/A,FALSE,"표지"}</definedName>
    <definedName name="wrn.표지목차." hidden="1">{#N/A,#N/A,FALSE,"표지목차"}</definedName>
    <definedName name="wrn.혼합골재." hidden="1">{#N/A,#N/A,FALSE,"혼합골재"}</definedName>
    <definedName name="za" hidden="1">[5]실행철강하도!$A$1:$A$4</definedName>
    <definedName name="ㄱㄱ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강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건설기계운전사">56603</definedName>
    <definedName name="건설기계조수">43994</definedName>
    <definedName name="건설기계조장">68228</definedName>
    <definedName name="건축" hidden="1">{#N/A,#N/A,TRUE,"토적및재료집계";#N/A,#N/A,TRUE,"토적및재료집계";#N/A,#N/A,TRUE,"단위량"}</definedName>
    <definedName name="결표지" hidden="1">{#N/A,#N/A,FALSE,"표지"}</definedName>
    <definedName name="계장공">62012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사비" hidden="1">{"'중기작업1'!$A$1:$V$18"}</definedName>
    <definedName name="공사원가계산서" hidden="1">{#N/A,#N/A,TRUE,"토적및재료집계";#N/A,#N/A,TRUE,"토적및재료집계";#N/A,#N/A,TRUE,"단위량"}</definedName>
    <definedName name="관급조달" hidden="1">{#N/A,#N/A,FALSE,"Sheet1"}</definedName>
    <definedName name="기계설치공">57749</definedName>
    <definedName name="기계실배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기타경비" hidden="1">{#N/A,#N/A,TRUE,"토적및재료집계";#N/A,#N/A,TRUE,"토적및재료집계";#N/A,#N/A,TRUE,"단위량"}</definedName>
    <definedName name="김김김" hidden="1">{#N/A,#N/A,FALSE,"속도"}</definedName>
    <definedName name="깨기" localSheetId="0">{"'중기작업1'!$A$1:$V$18"}</definedName>
    <definedName name="ㄴㄴ">#N/A</definedName>
    <definedName name="ㄴㅇㄼㅈㄷㄹ" hidden="1">'[2]98수문일위'!$A$1:$P$2004</definedName>
    <definedName name="ㄴㅇㅍㅁㄴㅇㄹ" hidden="1">'[1]98수문일위'!$A$1:$P$2004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낙찰고산">[6]산수배수!$A$140:$M$140</definedName>
    <definedName name="낙찰내촌">[6]산수배수!$A$140:$M$140</definedName>
    <definedName name="낙찰총괄">[6]산수배수!$A$140:$M$140</definedName>
    <definedName name="내선전공">56143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냉전" hidden="1">{#N/A,#N/A,FALSE,"Sheet1"}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ㄷ">[7]공사비!$M$1:$M$65536</definedName>
    <definedName name="ㄷㅈㄱㅀㅇㅎ" localSheetId="0">자동화!ㄷㅈㄱㅀㅇㅎ</definedName>
    <definedName name="단가">[8]단가!$A$2:$I$505</definedName>
    <definedName name="단가1">[9]단가!$B$2:$I$520</definedName>
    <definedName name="단가일람">[8]단가일람!$A$3:$K$112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장공">59780</definedName>
    <definedName name="동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동원인원" hidden="1">{#N/A,#N/A,TRUE,"토적및재료집계";#N/A,#N/A,TRUE,"토적및재료집계";#N/A,#N/A,TRUE,"단위량"}</definedName>
    <definedName name="ㄹㄹㄹㄹ" localSheetId="0">자동화!ㄹㄹㄹㄹ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ㄹㅈㄷㅊ" hidden="1">'[1]98수문일위'!$A$1:$P$2004</definedName>
    <definedName name="ㄹㅇㄹㅊㅊ" localSheetId="0">자동화!ㄹㅇㄹㅊㅊ</definedName>
    <definedName name="ㄹ홀ㅇㄹㅇㅇ" localSheetId="0">자동화!ㄹ홀ㅇㄹㅇㅇ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ㅀ" hidden="1">{#N/A,#N/A,TRUE,"토적및재료집계";#N/A,#N/A,TRUE,"토적및재료집계";#N/A,#N/A,TRUE,"단위량"}</definedName>
    <definedName name="ㅁㄴㅇㅍㄴㅇㄴ" hidden="1">'[2]98수문일위'!$A$1:$P$2004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무선안테나공">95000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ㅂ" hidden="1">{#N/A,#N/A,FALSE,"표지"}</definedName>
    <definedName name="ㅂㅂㅂ" localSheetId="0">{"'중기작업1'!$A$1:$V$18"}</definedName>
    <definedName name="ㅂㅈ" hidden="1">{#N/A,#N/A,TRUE,"1";#N/A,#N/A,TRUE,"2";#N/A,#N/A,TRUE,"3";#N/A,#N/A,TRUE,"4";#N/A,#N/A,TRUE,"5";#N/A,#N/A,TRUE,"6";#N/A,#N/A,TRUE,"7"}</definedName>
    <definedName name="박창수" hidden="1">{#N/A,#N/A,FALSE,"표지"}</definedName>
    <definedName name="방수공">56597</definedName>
    <definedName name="배관공">60590</definedName>
    <definedName name="배관자재중량">[10]단가!$C$51:$I$60</definedName>
    <definedName name="배수로" localSheetId="0">{"'중기작업1'!$A$1:$V$18"}</definedName>
    <definedName name="배전전공">156907</definedName>
    <definedName name="변경총괄">[6]산수배수!$L$3:$L$5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통인부">[11]노임단가!$C$50</definedName>
    <definedName name="부대원본" hidden="1">{#N/A,#N/A,FALSE,"토공2"}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수공" localSheetId="0">{"'중기작업1'!$A$1:$V$18"}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" hidden="1">{#N/A,#N/A,TRUE,"토적및재료집계";#N/A,#N/A,TRUE,"토적및재료집계";#N/A,#N/A,TRUE,"단위량"}</definedName>
    <definedName name="ㅅㅅㅆㅆㅆ" hidden="1">{#N/A,#N/A,FALSE,"표지"}</definedName>
    <definedName name="사" hidden="1">{#N/A,#N/A,FALSE,"구조2"}</definedName>
    <definedName name="사업개요1">[12]기계공사!$V$2:$V$4</definedName>
    <definedName name="설명서" localSheetId="0">자동화!설명서</definedName>
    <definedName name="설변사유" hidden="1">{#N/A,#N/A,TRUE,"1";#N/A,#N/A,TRUE,"2";#N/A,#N/A,TRUE,"3";#N/A,#N/A,TRUE,"4";#N/A,#N/A,TRUE,"5";#N/A,#N/A,TRUE,"6";#N/A,#N/A,TRUE,"7"}</definedName>
    <definedName name="수중모터펌프중량">[10]단가!$C$66:$D$77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신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신ㅎ기ㅏㄷ획ㄷㅎ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ㅇㄴㅁ" hidden="1">[13]실행철강하도!$A$1:$A$4</definedName>
    <definedName name="ㅇㄹ" hidden="1">'[14]98수문일위'!$A$1:$P$2004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러ㅣㄴ이ㅏ러ㅣ" hidden="1">{#N/A,#N/A,FALSE,"Sheet1"}</definedName>
    <definedName name="ㅇㄻ" localSheetId="0">자동화!ㅇㄻ</definedName>
    <definedName name="ㅇㅁㄴㅇ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ㅇㅁㄻ" hidden="1">{#N/A,#N/A,FALSE,"Sheet1"}</definedName>
    <definedName name="ㅇㅇ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" localSheetId="0">자동화!아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암거재료집계" localSheetId="0">{"'중기작업1'!$A$1:$V$18"}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억이상" hidden="1">{#N/A,#N/A,FALSE,"2~8번"}</definedName>
    <definedName name="예정공정표4월분" hidden="1">{#N/A,#N/A,TRUE,"1";#N/A,#N/A,TRUE,"2";#N/A,#N/A,TRUE,"3";#N/A,#N/A,TRUE,"4";#N/A,#N/A,TRUE,"5";#N/A,#N/A,TRUE,"6";#N/A,#N/A,TRUE,"7"}</definedName>
    <definedName name="오" hidden="1">[4]실행철강하도!$A$1:$A$4</definedName>
    <definedName name="오배수" hidden="1">{#N/A,#N/A,TRUE,"천상그린44PY"}</definedName>
    <definedName name="오배수입상" hidden="1">{#N/A,#N/A,TRUE,"천상그린44PY"}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요" hidden="1">{#N/A,#N/A,FALSE,"포장단가"}</definedName>
    <definedName name="용접공">65262</definedName>
    <definedName name="운반비">[10]단가!$F$66:$G$77</definedName>
    <definedName name="운반차운전사">55214</definedName>
    <definedName name="원가" hidden="1">{#N/A,#N/A,FALSE,"운반시간"}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창" localSheetId="0">자동화!원가계산창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남내역" hidden="1">[15]실행철강하도!$A$1:$A$4</definedName>
    <definedName name="의" hidden="1">{#N/A,#N/A,FALSE,"운반시간"}</definedName>
    <definedName name="이동">#N/A</definedName>
    <definedName name="이동23">[16]산수배수!$L$4:$L$5</definedName>
    <definedName name="이동조소">[16]산수배수!$M$8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" hidden="1">[4]실행철강하도!$A$1:$A$4</definedName>
    <definedName name="ㅈㅈㄱㄷㄱ" localSheetId="0">자동화!ㅈㅈㄱㄷㄱ</definedName>
    <definedName name="ㅈㅈㅈㅈㅈ" localSheetId="0">{"'중기작업1'!$A$1:$V$18"}</definedName>
    <definedName name="자재일람">[17]자재일람!$A$3:$K$32</definedName>
    <definedName name="잠관" localSheetId="0">{"'중기작업1'!$A$1:$V$18"}</definedName>
    <definedName name="재료산출" localSheetId="0">{"'중기작업1'!$A$1:$V$18"}</definedName>
    <definedName name="재료집계" hidden="1">{#N/A,#N/A,FALSE,"포장단가"}</definedName>
    <definedName name="재료총집계표" localSheetId="0">{"'중기작업1'!$A$1:$V$18"}</definedName>
    <definedName name="저압케이블공">73973</definedName>
    <definedName name="전기기사1급">64800</definedName>
    <definedName name="전기기사2급">62990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경일람">[8]조경일람!$A$3:$K$47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직매54P" hidden="1">{#N/A,#N/A,TRUE,"토적및재료집계";#N/A,#N/A,TRUE,"토적및재료집계";#N/A,#N/A,TRUE,"단위량"}</definedName>
    <definedName name="집계3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ㅊㅍㅊ" localSheetId="0">자동화!ㅊㅍㅊ</definedName>
    <definedName name="ㅊ퓽ㅎ" localSheetId="0">자동화!ㅊ퓽ㅎ</definedName>
    <definedName name="천성근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철공">63963</definedName>
    <definedName name="총공" hidden="1">{#N/A,#N/A,FALSE,"운반시간"}</definedName>
    <definedName name="총괄시">[6]산수배수!$M$8</definedName>
    <definedName name="총집계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케이블간지" hidden="1">{#N/A,#N/A,TRUE,"토적및재료집계";#N/A,#N/A,TRUE,"토적및재료집계";#N/A,#N/A,TRUE,"단위량"}</definedName>
    <definedName name="콘크리트공">[11]노임단가!$C$25</definedName>
    <definedName name="콘크리트깨기" localSheetId="0">{"'중기작업1'!$A$1:$V$18"}</definedName>
    <definedName name="토목설계" hidden="1">{#N/A,#N/A,FALSE,"골재소요량";#N/A,#N/A,FALSE,"골재소요량"}</definedName>
    <definedName name="토출조" localSheetId="0">{"'중기작업1'!$A$1:$V$18"}</definedName>
    <definedName name="통신기사">92355</definedName>
    <definedName name="통신기사1급">92355</definedName>
    <definedName name="통신기사2급">91949</definedName>
    <definedName name="통신내선공">63806</definedName>
    <definedName name="통신산업기사">91949</definedName>
    <definedName name="통신설비공">77401</definedName>
    <definedName name="통신외선공">90961</definedName>
    <definedName name="통신케이블공">95424</definedName>
    <definedName name="특별인부">55970</definedName>
    <definedName name="ㅍ" hidden="1">'[14]98수문일위'!$A$1:$P$2004</definedName>
    <definedName name="ㅍㅇㄴ" hidden="1">'[1]98수문일위'!$A$1:$P$2004</definedName>
    <definedName name="ㅍㅋㅌㅊㅍㅇㄷ" hidden="1">'[1]98수문일위'!$A$1:$P$2004</definedName>
    <definedName name="ㅍㅍ" hidden="1">{#N/A,#N/A,TRUE,"토적및재료집계";#N/A,#N/A,TRUE,"토적및재료집계";#N/A,#N/A,TRUE,"단위량"}</definedName>
    <definedName name="ㅍㅍㅍㅍㅍㅍㅍㅍ픃ㄹ" localSheetId="0">자동화!ㅍㅍㅍㅍㅍㅍㅍㅍ픃ㄹ</definedName>
    <definedName name="표지" localSheetId="0">{"'중기작업1'!$A$1:$V$18"}</definedName>
    <definedName name="플랜트전공">59669</definedName>
    <definedName name="ㅎㄴㅇㅁㄹ" hidden="1">'[18]98수문일위'!$A$1:$P$2004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형틀목공">71251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ㅓㅣㅎ" localSheetId="0">자동화!ㅏㅓㅣㅎ</definedName>
    <definedName name="ㅓㄴㄱ" hidden="1">[13]실행철강하도!$A$1:$A$4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ㅎㄹ" localSheetId="0">자동화!ㅗㅗㅗㅎㄹ</definedName>
    <definedName name="ㅠㅠ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4" i="10" l="1"/>
  <c r="J44" i="10"/>
  <c r="K31" i="12"/>
  <c r="K29" i="12"/>
  <c r="K27" i="12"/>
  <c r="K24" i="12"/>
  <c r="J23" i="12"/>
  <c r="K22" i="12"/>
  <c r="K21" i="12"/>
  <c r="K20" i="12"/>
  <c r="K19" i="12"/>
  <c r="K18" i="12"/>
  <c r="K17" i="12"/>
  <c r="K16" i="12"/>
  <c r="G15" i="12"/>
  <c r="K13" i="12"/>
  <c r="J15" i="12" l="1"/>
  <c r="I108" i="10" l="1"/>
  <c r="J108" i="10" s="1"/>
  <c r="G108" i="10"/>
  <c r="H108" i="10" s="1"/>
  <c r="I107" i="10"/>
  <c r="J107" i="10" s="1"/>
  <c r="G107" i="10"/>
  <c r="H107" i="10" s="1"/>
  <c r="I106" i="10"/>
  <c r="J106" i="10" s="1"/>
  <c r="G106" i="10"/>
  <c r="H106" i="10" s="1"/>
  <c r="I105" i="10"/>
  <c r="J105" i="10" s="1"/>
  <c r="G105" i="10"/>
  <c r="H105" i="10" s="1"/>
  <c r="I104" i="10"/>
  <c r="J104" i="10" s="1"/>
  <c r="G104" i="10"/>
  <c r="I103" i="10"/>
  <c r="J103" i="10" s="1"/>
  <c r="G103" i="10"/>
  <c r="I102" i="10"/>
  <c r="J102" i="10" s="1"/>
  <c r="G102" i="10"/>
  <c r="I101" i="10"/>
  <c r="J101" i="10" s="1"/>
  <c r="G101" i="10"/>
  <c r="H101" i="10" s="1"/>
  <c r="I100" i="10"/>
  <c r="J100" i="10" s="1"/>
  <c r="G100" i="10"/>
  <c r="H100" i="10" s="1"/>
  <c r="I99" i="10"/>
  <c r="J99" i="10" s="1"/>
  <c r="G99" i="10"/>
  <c r="H99" i="10" s="1"/>
  <c r="I98" i="10"/>
  <c r="J98" i="10" s="1"/>
  <c r="G98" i="10"/>
  <c r="H98" i="10" s="1"/>
  <c r="I97" i="10"/>
  <c r="J97" i="10" s="1"/>
  <c r="G97" i="10"/>
  <c r="I96" i="10"/>
  <c r="J96" i="10" s="1"/>
  <c r="G96" i="10"/>
  <c r="I95" i="10"/>
  <c r="J95" i="10" s="1"/>
  <c r="G95" i="10"/>
  <c r="I94" i="10"/>
  <c r="J94" i="10" s="1"/>
  <c r="G94" i="10"/>
  <c r="H94" i="10" s="1"/>
  <c r="I93" i="10"/>
  <c r="J93" i="10" s="1"/>
  <c r="G93" i="10"/>
  <c r="H93" i="10" s="1"/>
  <c r="I92" i="10"/>
  <c r="J92" i="10" s="1"/>
  <c r="G92" i="10"/>
  <c r="H92" i="10" s="1"/>
  <c r="I91" i="10"/>
  <c r="J91" i="10" s="1"/>
  <c r="G91" i="10"/>
  <c r="H91" i="10" s="1"/>
  <c r="I90" i="10"/>
  <c r="J90" i="10" s="1"/>
  <c r="G90" i="10"/>
  <c r="I89" i="10"/>
  <c r="J89" i="10" s="1"/>
  <c r="G89" i="10"/>
  <c r="H89" i="10" s="1"/>
  <c r="I88" i="10"/>
  <c r="J88" i="10" s="1"/>
  <c r="G88" i="10"/>
  <c r="H88" i="10" s="1"/>
  <c r="I87" i="10"/>
  <c r="J87" i="10" s="1"/>
  <c r="G87" i="10"/>
  <c r="H87" i="10" s="1"/>
  <c r="I86" i="10"/>
  <c r="J86" i="10" s="1"/>
  <c r="G86" i="10"/>
  <c r="H86" i="10" s="1"/>
  <c r="I85" i="10"/>
  <c r="J85" i="10" s="1"/>
  <c r="G85" i="10"/>
  <c r="H85" i="10" s="1"/>
  <c r="I84" i="10"/>
  <c r="J84" i="10" s="1"/>
  <c r="G84" i="10"/>
  <c r="I83" i="10"/>
  <c r="J83" i="10" s="1"/>
  <c r="G83" i="10"/>
  <c r="H83" i="10" s="1"/>
  <c r="I82" i="10"/>
  <c r="J82" i="10" s="1"/>
  <c r="G82" i="10"/>
  <c r="H82" i="10" s="1"/>
  <c r="I81" i="10"/>
  <c r="J81" i="10" s="1"/>
  <c r="G81" i="10"/>
  <c r="H81" i="10" s="1"/>
  <c r="I80" i="10"/>
  <c r="J80" i="10" s="1"/>
  <c r="G80" i="10"/>
  <c r="H80" i="10" s="1"/>
  <c r="I79" i="10"/>
  <c r="J79" i="10" s="1"/>
  <c r="G79" i="10"/>
  <c r="H79" i="10" s="1"/>
  <c r="I78" i="10"/>
  <c r="J78" i="10" s="1"/>
  <c r="G78" i="10"/>
  <c r="H78" i="10" s="1"/>
  <c r="I77" i="10"/>
  <c r="J77" i="10" s="1"/>
  <c r="G77" i="10"/>
  <c r="I42" i="10"/>
  <c r="J42" i="10" s="1"/>
  <c r="G42" i="10"/>
  <c r="I41" i="10"/>
  <c r="J41" i="10" s="1"/>
  <c r="G41" i="10"/>
  <c r="I40" i="10"/>
  <c r="J40" i="10" s="1"/>
  <c r="G40" i="10"/>
  <c r="H40" i="10" s="1"/>
  <c r="I39" i="10"/>
  <c r="J39" i="10" s="1"/>
  <c r="G39" i="10"/>
  <c r="H39" i="10" s="1"/>
  <c r="I38" i="10"/>
  <c r="J38" i="10" s="1"/>
  <c r="G38" i="10"/>
  <c r="H38" i="10" s="1"/>
  <c r="I37" i="10"/>
  <c r="J37" i="10" s="1"/>
  <c r="G37" i="10"/>
  <c r="H37" i="10" s="1"/>
  <c r="I36" i="10"/>
  <c r="J36" i="10" s="1"/>
  <c r="G36" i="10"/>
  <c r="I35" i="10"/>
  <c r="J35" i="10" s="1"/>
  <c r="G35" i="10"/>
  <c r="I34" i="10"/>
  <c r="J34" i="10" s="1"/>
  <c r="G34" i="10"/>
  <c r="H34" i="10" s="1"/>
  <c r="I33" i="10"/>
  <c r="J33" i="10" s="1"/>
  <c r="G33" i="10"/>
  <c r="H33" i="10" s="1"/>
  <c r="I32" i="10"/>
  <c r="J32" i="10" s="1"/>
  <c r="G32" i="10"/>
  <c r="H32" i="10" s="1"/>
  <c r="I31" i="10"/>
  <c r="J31" i="10" s="1"/>
  <c r="G31" i="10"/>
  <c r="H31" i="10" s="1"/>
  <c r="I12" i="10"/>
  <c r="J12" i="10" s="1"/>
  <c r="G12" i="10"/>
  <c r="I11" i="10"/>
  <c r="J11" i="10" s="1"/>
  <c r="G11" i="10"/>
  <c r="I10" i="10"/>
  <c r="J10" i="10" s="1"/>
  <c r="G10" i="10"/>
  <c r="H10" i="10" s="1"/>
  <c r="I9" i="10"/>
  <c r="J9" i="10" s="1"/>
  <c r="G9" i="10"/>
  <c r="H9" i="10" s="1"/>
  <c r="I8" i="10"/>
  <c r="J8" i="10" s="1"/>
  <c r="G8" i="10"/>
  <c r="H8" i="10" s="1"/>
  <c r="I7" i="10"/>
  <c r="J7" i="10" s="1"/>
  <c r="G7" i="10"/>
  <c r="H7" i="10" s="1"/>
  <c r="I6" i="10"/>
  <c r="J6" i="10" s="1"/>
  <c r="G6" i="10"/>
  <c r="I5" i="10"/>
  <c r="J5" i="10" s="1"/>
  <c r="G5" i="10"/>
  <c r="D752" i="8"/>
  <c r="I1458" i="8"/>
  <c r="G1458" i="8"/>
  <c r="E1458" i="8"/>
  <c r="F1458" i="8" s="1"/>
  <c r="I1456" i="8"/>
  <c r="G1456" i="8"/>
  <c r="I1455" i="8"/>
  <c r="G1455" i="8"/>
  <c r="E1455" i="8"/>
  <c r="I1451" i="8"/>
  <c r="G1451" i="8"/>
  <c r="E1451" i="8"/>
  <c r="I1449" i="8"/>
  <c r="G1449" i="8"/>
  <c r="I1448" i="8"/>
  <c r="G1448" i="8"/>
  <c r="E1448" i="8"/>
  <c r="I1444" i="8"/>
  <c r="G1444" i="8"/>
  <c r="E1444" i="8"/>
  <c r="I1442" i="8"/>
  <c r="G1442" i="8"/>
  <c r="I1441" i="8"/>
  <c r="G1441" i="8"/>
  <c r="E1441" i="8"/>
  <c r="I1434" i="8"/>
  <c r="G1434" i="8"/>
  <c r="E1434" i="8"/>
  <c r="I1433" i="8"/>
  <c r="G1433" i="8"/>
  <c r="E1433" i="8"/>
  <c r="I1426" i="8"/>
  <c r="G1426" i="8"/>
  <c r="E1426" i="8"/>
  <c r="I1425" i="8"/>
  <c r="G1425" i="8"/>
  <c r="E1425" i="8"/>
  <c r="I1424" i="8"/>
  <c r="G1424" i="8"/>
  <c r="I1423" i="8"/>
  <c r="G1423" i="8"/>
  <c r="I1422" i="8"/>
  <c r="G1422" i="8"/>
  <c r="I1421" i="8"/>
  <c r="G1421" i="8"/>
  <c r="I1420" i="8"/>
  <c r="G1420" i="8"/>
  <c r="I1419" i="8"/>
  <c r="G1419" i="8"/>
  <c r="I1418" i="8"/>
  <c r="G1418" i="8"/>
  <c r="I1417" i="8"/>
  <c r="G1417" i="8"/>
  <c r="I1416" i="8"/>
  <c r="G1416" i="8"/>
  <c r="I1415" i="8"/>
  <c r="G1415" i="8"/>
  <c r="I1414" i="8"/>
  <c r="G1414" i="8"/>
  <c r="I1413" i="8"/>
  <c r="G1413" i="8"/>
  <c r="I1412" i="8"/>
  <c r="G1412" i="8"/>
  <c r="I1411" i="8"/>
  <c r="G1411" i="8"/>
  <c r="I1410" i="8"/>
  <c r="G1410" i="8"/>
  <c r="I1409" i="8"/>
  <c r="G1409" i="8"/>
  <c r="I1408" i="8"/>
  <c r="G1408" i="8"/>
  <c r="I1407" i="8"/>
  <c r="G1407" i="8"/>
  <c r="I1400" i="8"/>
  <c r="G1400" i="8"/>
  <c r="E1400" i="8"/>
  <c r="I1399" i="8"/>
  <c r="G1399" i="8"/>
  <c r="E1399" i="8"/>
  <c r="I1398" i="8"/>
  <c r="G1398" i="8"/>
  <c r="I1397" i="8"/>
  <c r="G1397" i="8"/>
  <c r="I1396" i="8"/>
  <c r="G1396" i="8"/>
  <c r="I1395" i="8"/>
  <c r="G1395" i="8"/>
  <c r="I1394" i="8"/>
  <c r="G1394" i="8"/>
  <c r="I1393" i="8"/>
  <c r="G1393" i="8"/>
  <c r="I1392" i="8"/>
  <c r="G1392" i="8"/>
  <c r="I1391" i="8"/>
  <c r="G1391" i="8"/>
  <c r="I1390" i="8"/>
  <c r="G1390" i="8"/>
  <c r="I1389" i="8"/>
  <c r="G1389" i="8"/>
  <c r="I1388" i="8"/>
  <c r="G1388" i="8"/>
  <c r="I1387" i="8"/>
  <c r="G1387" i="8"/>
  <c r="I1386" i="8"/>
  <c r="G1386" i="8"/>
  <c r="I1385" i="8"/>
  <c r="G1385" i="8"/>
  <c r="I1384" i="8"/>
  <c r="G1384" i="8"/>
  <c r="I1383" i="8"/>
  <c r="G1383" i="8"/>
  <c r="I1382" i="8"/>
  <c r="G1382" i="8"/>
  <c r="I1381" i="8"/>
  <c r="G1381" i="8"/>
  <c r="I1380" i="8"/>
  <c r="G1380" i="8"/>
  <c r="I1379" i="8"/>
  <c r="G1379" i="8"/>
  <c r="I1378" i="8"/>
  <c r="G1378" i="8"/>
  <c r="I1377" i="8"/>
  <c r="G1377" i="8"/>
  <c r="I1376" i="8"/>
  <c r="G1376" i="8"/>
  <c r="I1375" i="8"/>
  <c r="G1375" i="8"/>
  <c r="I1374" i="8"/>
  <c r="G1374" i="8"/>
  <c r="I1373" i="8"/>
  <c r="G1373" i="8"/>
  <c r="I1372" i="8"/>
  <c r="G1372" i="8"/>
  <c r="I1371" i="8"/>
  <c r="G1371" i="8"/>
  <c r="I1366" i="8"/>
  <c r="G1366" i="8"/>
  <c r="E1366" i="8"/>
  <c r="I1361" i="8"/>
  <c r="G1361" i="8"/>
  <c r="H1361" i="8" s="1"/>
  <c r="E1361" i="8"/>
  <c r="I1360" i="8"/>
  <c r="G1360" i="8"/>
  <c r="E1360" i="8"/>
  <c r="I1355" i="8"/>
  <c r="G1355" i="8"/>
  <c r="E1355" i="8"/>
  <c r="I1354" i="8"/>
  <c r="G1354" i="8"/>
  <c r="E1354" i="8"/>
  <c r="I1353" i="8"/>
  <c r="G1353" i="8"/>
  <c r="E1353" i="8"/>
  <c r="I1346" i="8"/>
  <c r="G1346" i="8"/>
  <c r="E1346" i="8"/>
  <c r="I1345" i="8"/>
  <c r="G1345" i="8"/>
  <c r="E1345" i="8"/>
  <c r="I1344" i="8"/>
  <c r="G1344" i="8"/>
  <c r="I1343" i="8"/>
  <c r="G1343" i="8"/>
  <c r="I1342" i="8"/>
  <c r="G1342" i="8"/>
  <c r="I1341" i="8"/>
  <c r="G1341" i="8"/>
  <c r="I1340" i="8"/>
  <c r="G1340" i="8"/>
  <c r="I1339" i="8"/>
  <c r="G1339" i="8"/>
  <c r="I1338" i="8"/>
  <c r="G1338" i="8"/>
  <c r="I1337" i="8"/>
  <c r="G1337" i="8"/>
  <c r="I1336" i="8"/>
  <c r="G1336" i="8"/>
  <c r="I1335" i="8"/>
  <c r="G1335" i="8"/>
  <c r="I1334" i="8"/>
  <c r="G1334" i="8"/>
  <c r="I1333" i="8"/>
  <c r="G1333" i="8"/>
  <c r="I1332" i="8"/>
  <c r="G1332" i="8"/>
  <c r="I1331" i="8"/>
  <c r="G1331" i="8"/>
  <c r="I1330" i="8"/>
  <c r="G1330" i="8"/>
  <c r="I1329" i="8"/>
  <c r="G1329" i="8"/>
  <c r="I1328" i="8"/>
  <c r="G1328" i="8"/>
  <c r="I1324" i="8"/>
  <c r="G1324" i="8"/>
  <c r="E1324" i="8"/>
  <c r="I1323" i="8"/>
  <c r="G1323" i="8"/>
  <c r="E1323" i="8"/>
  <c r="I1322" i="8"/>
  <c r="G1322" i="8"/>
  <c r="I1321" i="8"/>
  <c r="G1321" i="8"/>
  <c r="I1320" i="8"/>
  <c r="G1320" i="8"/>
  <c r="I1319" i="8"/>
  <c r="G1319" i="8"/>
  <c r="I1318" i="8"/>
  <c r="G1318" i="8"/>
  <c r="I1317" i="8"/>
  <c r="G1317" i="8"/>
  <c r="I1316" i="8"/>
  <c r="G1316" i="8"/>
  <c r="I1315" i="8"/>
  <c r="G1315" i="8"/>
  <c r="I1314" i="8"/>
  <c r="G1314" i="8"/>
  <c r="I1313" i="8"/>
  <c r="G1313" i="8"/>
  <c r="I1312" i="8"/>
  <c r="G1312" i="8"/>
  <c r="I1311" i="8"/>
  <c r="G1311" i="8"/>
  <c r="I1310" i="8"/>
  <c r="G1310" i="8"/>
  <c r="I1309" i="8"/>
  <c r="G1309" i="8"/>
  <c r="I1308" i="8"/>
  <c r="G1308" i="8"/>
  <c r="I1307" i="8"/>
  <c r="G1307" i="8"/>
  <c r="I1306" i="8"/>
  <c r="G1306" i="8"/>
  <c r="I1305" i="8"/>
  <c r="G1305" i="8"/>
  <c r="I1304" i="8"/>
  <c r="G1304" i="8"/>
  <c r="I1303" i="8"/>
  <c r="G1303" i="8"/>
  <c r="I1302" i="8"/>
  <c r="G1302" i="8"/>
  <c r="I1301" i="8"/>
  <c r="G1301" i="8"/>
  <c r="I1300" i="8"/>
  <c r="G1300" i="8"/>
  <c r="I1299" i="8"/>
  <c r="G1299" i="8"/>
  <c r="I1298" i="8"/>
  <c r="G1298" i="8"/>
  <c r="I1297" i="8"/>
  <c r="G1297" i="8"/>
  <c r="I1296" i="8"/>
  <c r="G1296" i="8"/>
  <c r="I1295" i="8"/>
  <c r="G1295" i="8"/>
  <c r="I1290" i="8"/>
  <c r="G1290" i="8"/>
  <c r="E1290" i="8"/>
  <c r="I1289" i="8"/>
  <c r="G1289" i="8"/>
  <c r="I1284" i="8"/>
  <c r="G1284" i="8"/>
  <c r="E1284" i="8"/>
  <c r="I1283" i="8"/>
  <c r="G1283" i="8"/>
  <c r="E1283" i="8"/>
  <c r="I1282" i="8"/>
  <c r="G1282" i="8"/>
  <c r="I1277" i="8"/>
  <c r="G1277" i="8"/>
  <c r="E1277" i="8"/>
  <c r="I1276" i="8"/>
  <c r="G1276" i="8"/>
  <c r="I1271" i="8"/>
  <c r="G1271" i="8"/>
  <c r="E1271" i="8"/>
  <c r="I1270" i="8"/>
  <c r="G1270" i="8"/>
  <c r="I1265" i="8"/>
  <c r="G1265" i="8"/>
  <c r="E1265" i="8"/>
  <c r="I1264" i="8"/>
  <c r="G1264" i="8"/>
  <c r="I1259" i="8"/>
  <c r="G1259" i="8"/>
  <c r="E1259" i="8"/>
  <c r="I1258" i="8"/>
  <c r="G1258" i="8"/>
  <c r="I1253" i="8"/>
  <c r="G1253" i="8"/>
  <c r="E1253" i="8"/>
  <c r="I1252" i="8"/>
  <c r="G1252" i="8"/>
  <c r="E1252" i="8"/>
  <c r="I1249" i="8"/>
  <c r="G1249" i="8"/>
  <c r="I1244" i="8"/>
  <c r="G1244" i="8"/>
  <c r="E1244" i="8"/>
  <c r="I1243" i="8"/>
  <c r="G1243" i="8"/>
  <c r="E1243" i="8"/>
  <c r="I1240" i="8"/>
  <c r="G1240" i="8"/>
  <c r="I1235" i="8"/>
  <c r="G1235" i="8"/>
  <c r="E1235" i="8"/>
  <c r="I1234" i="8"/>
  <c r="G1234" i="8"/>
  <c r="E1234" i="8"/>
  <c r="I1231" i="8"/>
  <c r="G1231" i="8"/>
  <c r="I1226" i="8"/>
  <c r="G1226" i="8"/>
  <c r="E1226" i="8"/>
  <c r="I1223" i="8"/>
  <c r="G1223" i="8"/>
  <c r="I1218" i="8"/>
  <c r="G1218" i="8"/>
  <c r="E1218" i="8"/>
  <c r="I1215" i="8"/>
  <c r="G1215" i="8"/>
  <c r="I1210" i="8"/>
  <c r="G1210" i="8"/>
  <c r="E1210" i="8"/>
  <c r="I1207" i="8"/>
  <c r="G1207" i="8"/>
  <c r="I1202" i="8"/>
  <c r="G1202" i="8"/>
  <c r="E1202" i="8"/>
  <c r="I1199" i="8"/>
  <c r="G1199" i="8"/>
  <c r="I1194" i="8"/>
  <c r="G1194" i="8"/>
  <c r="E1194" i="8"/>
  <c r="I1193" i="8"/>
  <c r="G1193" i="8"/>
  <c r="H1193" i="8" s="1"/>
  <c r="I1188" i="8"/>
  <c r="G1188" i="8"/>
  <c r="E1188" i="8"/>
  <c r="I1187" i="8"/>
  <c r="G1187" i="8"/>
  <c r="I1182" i="8"/>
  <c r="G1182" i="8"/>
  <c r="E1182" i="8"/>
  <c r="I1181" i="8"/>
  <c r="G1181" i="8"/>
  <c r="I1176" i="8"/>
  <c r="G1176" i="8"/>
  <c r="E1176" i="8"/>
  <c r="I1175" i="8"/>
  <c r="G1175" i="8"/>
  <c r="I1170" i="8"/>
  <c r="G1170" i="8"/>
  <c r="E1170" i="8"/>
  <c r="I1169" i="8"/>
  <c r="G1169" i="8"/>
  <c r="I1164" i="8"/>
  <c r="G1164" i="8"/>
  <c r="E1164" i="8"/>
  <c r="I1163" i="8"/>
  <c r="G1163" i="8"/>
  <c r="I1158" i="8"/>
  <c r="G1158" i="8"/>
  <c r="E1158" i="8"/>
  <c r="I1157" i="8"/>
  <c r="G1157" i="8"/>
  <c r="I1152" i="8"/>
  <c r="G1152" i="8"/>
  <c r="E1152" i="8"/>
  <c r="I1151" i="8"/>
  <c r="G1151" i="8"/>
  <c r="I1146" i="8"/>
  <c r="G1146" i="8"/>
  <c r="E1146" i="8"/>
  <c r="I1145" i="8"/>
  <c r="G1145" i="8"/>
  <c r="I1140" i="8"/>
  <c r="G1140" i="8"/>
  <c r="E1140" i="8"/>
  <c r="I1139" i="8"/>
  <c r="G1139" i="8"/>
  <c r="I1134" i="8"/>
  <c r="G1134" i="8"/>
  <c r="E1134" i="8"/>
  <c r="I1133" i="8"/>
  <c r="G1133" i="8"/>
  <c r="I1128" i="8"/>
  <c r="G1128" i="8"/>
  <c r="E1128" i="8"/>
  <c r="I1127" i="8"/>
  <c r="G1127" i="8"/>
  <c r="I1122" i="8"/>
  <c r="G1122" i="8"/>
  <c r="E1122" i="8"/>
  <c r="I1121" i="8"/>
  <c r="G1121" i="8"/>
  <c r="I1116" i="8"/>
  <c r="G1116" i="8"/>
  <c r="E1116" i="8"/>
  <c r="I1115" i="8"/>
  <c r="G1115" i="8"/>
  <c r="I1110" i="8"/>
  <c r="G1110" i="8"/>
  <c r="E1110" i="8"/>
  <c r="I1109" i="8"/>
  <c r="G1109" i="8"/>
  <c r="I1104" i="8"/>
  <c r="G1104" i="8"/>
  <c r="E1104" i="8"/>
  <c r="I1103" i="8"/>
  <c r="G1103" i="8"/>
  <c r="I1098" i="8"/>
  <c r="G1098" i="8"/>
  <c r="E1098" i="8"/>
  <c r="I1097" i="8"/>
  <c r="G1097" i="8"/>
  <c r="I1092" i="8"/>
  <c r="G1092" i="8"/>
  <c r="E1092" i="8"/>
  <c r="I1091" i="8"/>
  <c r="G1091" i="8"/>
  <c r="I1086" i="8"/>
  <c r="G1086" i="8"/>
  <c r="E1086" i="8"/>
  <c r="I1085" i="8"/>
  <c r="G1085" i="8"/>
  <c r="I1080" i="8"/>
  <c r="G1080" i="8"/>
  <c r="E1080" i="8"/>
  <c r="I1079" i="8"/>
  <c r="G1079" i="8"/>
  <c r="I1074" i="8"/>
  <c r="G1074" i="8"/>
  <c r="E1074" i="8"/>
  <c r="I1073" i="8"/>
  <c r="G1073" i="8"/>
  <c r="I1068" i="8"/>
  <c r="G1068" i="8"/>
  <c r="E1068" i="8"/>
  <c r="I1067" i="8"/>
  <c r="G1067" i="8"/>
  <c r="I1062" i="8"/>
  <c r="G1062" i="8"/>
  <c r="E1062" i="8"/>
  <c r="I1061" i="8"/>
  <c r="G1061" i="8"/>
  <c r="I1056" i="8"/>
  <c r="G1056" i="8"/>
  <c r="E1056" i="8"/>
  <c r="I1055" i="8"/>
  <c r="G1055" i="8"/>
  <c r="I1050" i="8"/>
  <c r="G1050" i="8"/>
  <c r="E1050" i="8"/>
  <c r="I1049" i="8"/>
  <c r="G1049" i="8"/>
  <c r="I1044" i="8"/>
  <c r="G1044" i="8"/>
  <c r="E1044" i="8"/>
  <c r="I1043" i="8"/>
  <c r="G1043" i="8"/>
  <c r="I1038" i="8"/>
  <c r="G1038" i="8"/>
  <c r="E1038" i="8"/>
  <c r="I1037" i="8"/>
  <c r="G1037" i="8"/>
  <c r="I1032" i="8"/>
  <c r="G1032" i="8"/>
  <c r="E1032" i="8"/>
  <c r="I1031" i="8"/>
  <c r="G1031" i="8"/>
  <c r="I1026" i="8"/>
  <c r="G1026" i="8"/>
  <c r="E1026" i="8"/>
  <c r="I1025" i="8"/>
  <c r="G1025" i="8"/>
  <c r="I1020" i="8"/>
  <c r="G1020" i="8"/>
  <c r="E1020" i="8"/>
  <c r="I1019" i="8"/>
  <c r="G1019" i="8"/>
  <c r="I1014" i="8"/>
  <c r="G1014" i="8"/>
  <c r="E1014" i="8"/>
  <c r="I1013" i="8"/>
  <c r="G1013" i="8"/>
  <c r="I1008" i="8"/>
  <c r="G1008" i="8"/>
  <c r="E1008" i="8"/>
  <c r="I1007" i="8"/>
  <c r="G1007" i="8"/>
  <c r="I1002" i="8"/>
  <c r="G1002" i="8"/>
  <c r="E1002" i="8"/>
  <c r="I1001" i="8"/>
  <c r="G1001" i="8"/>
  <c r="I996" i="8"/>
  <c r="G996" i="8"/>
  <c r="E996" i="8"/>
  <c r="I995" i="8"/>
  <c r="G995" i="8"/>
  <c r="I990" i="8"/>
  <c r="G990" i="8"/>
  <c r="E990" i="8"/>
  <c r="I989" i="8"/>
  <c r="G989" i="8"/>
  <c r="I984" i="8"/>
  <c r="G984" i="8"/>
  <c r="E984" i="8"/>
  <c r="I983" i="8"/>
  <c r="G983" i="8"/>
  <c r="I978" i="8"/>
  <c r="G978" i="8"/>
  <c r="E978" i="8"/>
  <c r="I977" i="8"/>
  <c r="G977" i="8"/>
  <c r="I972" i="8"/>
  <c r="G972" i="8"/>
  <c r="E972" i="8"/>
  <c r="I971" i="8"/>
  <c r="G971" i="8"/>
  <c r="I966" i="8"/>
  <c r="G966" i="8"/>
  <c r="E966" i="8"/>
  <c r="I965" i="8"/>
  <c r="G965" i="8"/>
  <c r="I960" i="8"/>
  <c r="G960" i="8"/>
  <c r="E960" i="8"/>
  <c r="I959" i="8"/>
  <c r="G959" i="8"/>
  <c r="I954" i="8"/>
  <c r="G954" i="8"/>
  <c r="E954" i="8"/>
  <c r="I953" i="8"/>
  <c r="G953" i="8"/>
  <c r="I948" i="8"/>
  <c r="G948" i="8"/>
  <c r="E948" i="8"/>
  <c r="I947" i="8"/>
  <c r="G947" i="8"/>
  <c r="I942" i="8"/>
  <c r="G942" i="8"/>
  <c r="E942" i="8"/>
  <c r="I941" i="8"/>
  <c r="G941" i="8"/>
  <c r="I936" i="8"/>
  <c r="G936" i="8"/>
  <c r="E936" i="8"/>
  <c r="I935" i="8"/>
  <c r="G935" i="8"/>
  <c r="I930" i="8"/>
  <c r="G930" i="8"/>
  <c r="E930" i="8"/>
  <c r="I929" i="8"/>
  <c r="G929" i="8"/>
  <c r="I924" i="8"/>
  <c r="G924" i="8"/>
  <c r="E924" i="8"/>
  <c r="I923" i="8"/>
  <c r="G923" i="8"/>
  <c r="I918" i="8"/>
  <c r="G918" i="8"/>
  <c r="E918" i="8"/>
  <c r="I917" i="8"/>
  <c r="G917" i="8"/>
  <c r="I912" i="8"/>
  <c r="G912" i="8"/>
  <c r="E912" i="8"/>
  <c r="I911" i="8"/>
  <c r="G911" i="8"/>
  <c r="I906" i="8"/>
  <c r="G906" i="8"/>
  <c r="E906" i="8"/>
  <c r="I905" i="8"/>
  <c r="G905" i="8"/>
  <c r="I900" i="8"/>
  <c r="G900" i="8"/>
  <c r="E900" i="8"/>
  <c r="I899" i="8"/>
  <c r="G899" i="8"/>
  <c r="I894" i="8"/>
  <c r="G894" i="8"/>
  <c r="E894" i="8"/>
  <c r="I893" i="8"/>
  <c r="G893" i="8"/>
  <c r="I888" i="8"/>
  <c r="G888" i="8"/>
  <c r="E888" i="8"/>
  <c r="I887" i="8"/>
  <c r="G887" i="8"/>
  <c r="I882" i="8"/>
  <c r="G882" i="8"/>
  <c r="E882" i="8"/>
  <c r="I881" i="8"/>
  <c r="G881" i="8"/>
  <c r="I876" i="8"/>
  <c r="G876" i="8"/>
  <c r="E876" i="8"/>
  <c r="I875" i="8"/>
  <c r="G875" i="8"/>
  <c r="I870" i="8"/>
  <c r="G870" i="8"/>
  <c r="E870" i="8"/>
  <c r="I869" i="8"/>
  <c r="G869" i="8"/>
  <c r="I864" i="8"/>
  <c r="G864" i="8"/>
  <c r="E864" i="8"/>
  <c r="I863" i="8"/>
  <c r="G863" i="8"/>
  <c r="I858" i="8"/>
  <c r="G858" i="8"/>
  <c r="E858" i="8"/>
  <c r="I857" i="8"/>
  <c r="G857" i="8"/>
  <c r="I852" i="8"/>
  <c r="G852" i="8"/>
  <c r="E852" i="8"/>
  <c r="I851" i="8"/>
  <c r="G851" i="8"/>
  <c r="I846" i="8"/>
  <c r="G846" i="8"/>
  <c r="E846" i="8"/>
  <c r="I845" i="8"/>
  <c r="G845" i="8"/>
  <c r="E845" i="8"/>
  <c r="I844" i="8"/>
  <c r="G844" i="8"/>
  <c r="E844" i="8"/>
  <c r="I843" i="8"/>
  <c r="G843" i="8"/>
  <c r="I838" i="8"/>
  <c r="G838" i="8"/>
  <c r="E838" i="8"/>
  <c r="I837" i="8"/>
  <c r="G837" i="8"/>
  <c r="E837" i="8"/>
  <c r="I836" i="8"/>
  <c r="G836" i="8"/>
  <c r="E836" i="8"/>
  <c r="I835" i="8"/>
  <c r="G835" i="8"/>
  <c r="I830" i="8"/>
  <c r="G830" i="8"/>
  <c r="E830" i="8"/>
  <c r="I829" i="8"/>
  <c r="G829" i="8"/>
  <c r="I824" i="8"/>
  <c r="G824" i="8"/>
  <c r="E824" i="8"/>
  <c r="I823" i="8"/>
  <c r="G823" i="8"/>
  <c r="I818" i="8"/>
  <c r="G818" i="8"/>
  <c r="E818" i="8"/>
  <c r="I817" i="8"/>
  <c r="G817" i="8"/>
  <c r="I812" i="8"/>
  <c r="G812" i="8"/>
  <c r="E812" i="8"/>
  <c r="I811" i="8"/>
  <c r="G811" i="8"/>
  <c r="I806" i="8"/>
  <c r="G806" i="8"/>
  <c r="E806" i="8"/>
  <c r="I805" i="8"/>
  <c r="G805" i="8"/>
  <c r="I800" i="8"/>
  <c r="G800" i="8"/>
  <c r="E800" i="8"/>
  <c r="I799" i="8"/>
  <c r="G799" i="8"/>
  <c r="I794" i="8"/>
  <c r="G794" i="8"/>
  <c r="E794" i="8"/>
  <c r="I793" i="8"/>
  <c r="G793" i="8"/>
  <c r="I788" i="8"/>
  <c r="G788" i="8"/>
  <c r="E788" i="8"/>
  <c r="I787" i="8"/>
  <c r="G787" i="8"/>
  <c r="I782" i="8"/>
  <c r="G782" i="8"/>
  <c r="E782" i="8"/>
  <c r="I781" i="8"/>
  <c r="G781" i="8"/>
  <c r="I776" i="8"/>
  <c r="G776" i="8"/>
  <c r="E776" i="8"/>
  <c r="I775" i="8"/>
  <c r="G775" i="8"/>
  <c r="I770" i="8"/>
  <c r="G770" i="8"/>
  <c r="E770" i="8"/>
  <c r="I769" i="8"/>
  <c r="G769" i="8"/>
  <c r="I764" i="8"/>
  <c r="G764" i="8"/>
  <c r="E764" i="8"/>
  <c r="I763" i="8"/>
  <c r="G763" i="8"/>
  <c r="I758" i="8"/>
  <c r="G758" i="8"/>
  <c r="E758" i="8"/>
  <c r="I757" i="8"/>
  <c r="G757" i="8"/>
  <c r="I752" i="8"/>
  <c r="G752" i="8"/>
  <c r="E752" i="8"/>
  <c r="I751" i="8"/>
  <c r="G751" i="8"/>
  <c r="I746" i="8"/>
  <c r="G746" i="8"/>
  <c r="E746" i="8"/>
  <c r="I745" i="8"/>
  <c r="G745" i="8"/>
  <c r="I740" i="8"/>
  <c r="G740" i="8"/>
  <c r="E740" i="8"/>
  <c r="I739" i="8"/>
  <c r="G739" i="8"/>
  <c r="I734" i="8"/>
  <c r="G734" i="8"/>
  <c r="E734" i="8"/>
  <c r="I733" i="8"/>
  <c r="G733" i="8"/>
  <c r="I728" i="8"/>
  <c r="G728" i="8"/>
  <c r="E728" i="8"/>
  <c r="I727" i="8"/>
  <c r="G727" i="8"/>
  <c r="I722" i="8"/>
  <c r="G722" i="8"/>
  <c r="E722" i="8"/>
  <c r="I721" i="8"/>
  <c r="G721" i="8"/>
  <c r="I716" i="8"/>
  <c r="G716" i="8"/>
  <c r="E716" i="8"/>
  <c r="I715" i="8"/>
  <c r="G715" i="8"/>
  <c r="I710" i="8"/>
  <c r="G710" i="8"/>
  <c r="E710" i="8"/>
  <c r="I709" i="8"/>
  <c r="G709" i="8"/>
  <c r="I704" i="8"/>
  <c r="G704" i="8"/>
  <c r="E704" i="8"/>
  <c r="I703" i="8"/>
  <c r="G703" i="8"/>
  <c r="I698" i="8"/>
  <c r="G698" i="8"/>
  <c r="E698" i="8"/>
  <c r="I697" i="8"/>
  <c r="G697" i="8"/>
  <c r="I692" i="8"/>
  <c r="G692" i="8"/>
  <c r="E692" i="8"/>
  <c r="I691" i="8"/>
  <c r="G691" i="8"/>
  <c r="I686" i="8"/>
  <c r="G686" i="8"/>
  <c r="E686" i="8"/>
  <c r="I685" i="8"/>
  <c r="G685" i="8"/>
  <c r="I680" i="8"/>
  <c r="G680" i="8"/>
  <c r="E680" i="8"/>
  <c r="I679" i="8"/>
  <c r="G679" i="8"/>
  <c r="I674" i="8"/>
  <c r="G674" i="8"/>
  <c r="E674" i="8"/>
  <c r="I673" i="8"/>
  <c r="G673" i="8"/>
  <c r="I668" i="8"/>
  <c r="G668" i="8"/>
  <c r="E668" i="8"/>
  <c r="I667" i="8"/>
  <c r="G667" i="8"/>
  <c r="I662" i="8"/>
  <c r="G662" i="8"/>
  <c r="E662" i="8"/>
  <c r="I661" i="8"/>
  <c r="G661" i="8"/>
  <c r="I656" i="8"/>
  <c r="G656" i="8"/>
  <c r="E656" i="8"/>
  <c r="I655" i="8"/>
  <c r="G655" i="8"/>
  <c r="I650" i="8"/>
  <c r="G650" i="8"/>
  <c r="E650" i="8"/>
  <c r="I649" i="8"/>
  <c r="G649" i="8"/>
  <c r="I644" i="8"/>
  <c r="G644" i="8"/>
  <c r="E644" i="8"/>
  <c r="I643" i="8"/>
  <c r="G643" i="8"/>
  <c r="E643" i="8"/>
  <c r="I642" i="8"/>
  <c r="G642" i="8"/>
  <c r="I637" i="8"/>
  <c r="G637" i="8"/>
  <c r="E637" i="8"/>
  <c r="I636" i="8"/>
  <c r="G636" i="8"/>
  <c r="I631" i="8"/>
  <c r="G631" i="8"/>
  <c r="E631" i="8"/>
  <c r="I630" i="8"/>
  <c r="G630" i="8"/>
  <c r="E630" i="8"/>
  <c r="I629" i="8"/>
  <c r="G629" i="8"/>
  <c r="I624" i="8"/>
  <c r="G624" i="8"/>
  <c r="E624" i="8"/>
  <c r="I623" i="8"/>
  <c r="G623" i="8"/>
  <c r="E623" i="8"/>
  <c r="I622" i="8"/>
  <c r="G622" i="8"/>
  <c r="I617" i="8"/>
  <c r="G617" i="8"/>
  <c r="E617" i="8"/>
  <c r="I616" i="8"/>
  <c r="G616" i="8"/>
  <c r="E616" i="8"/>
  <c r="I615" i="8"/>
  <c r="G615" i="8"/>
  <c r="I610" i="8"/>
  <c r="G610" i="8"/>
  <c r="E610" i="8"/>
  <c r="I609" i="8"/>
  <c r="G609" i="8"/>
  <c r="E609" i="8"/>
  <c r="I608" i="8"/>
  <c r="G608" i="8"/>
  <c r="I603" i="8"/>
  <c r="G603" i="8"/>
  <c r="E603" i="8"/>
  <c r="I602" i="8"/>
  <c r="G602" i="8"/>
  <c r="E602" i="8"/>
  <c r="I601" i="8"/>
  <c r="G601" i="8"/>
  <c r="I596" i="8"/>
  <c r="G596" i="8"/>
  <c r="E596" i="8"/>
  <c r="I595" i="8"/>
  <c r="G595" i="8"/>
  <c r="E595" i="8"/>
  <c r="I594" i="8"/>
  <c r="G594" i="8"/>
  <c r="I589" i="8"/>
  <c r="G589" i="8"/>
  <c r="E589" i="8"/>
  <c r="I588" i="8"/>
  <c r="G588" i="8"/>
  <c r="E588" i="8"/>
  <c r="I587" i="8"/>
  <c r="G587" i="8"/>
  <c r="I582" i="8"/>
  <c r="G582" i="8"/>
  <c r="E582" i="8"/>
  <c r="I581" i="8"/>
  <c r="G581" i="8"/>
  <c r="E581" i="8"/>
  <c r="I580" i="8"/>
  <c r="G580" i="8"/>
  <c r="I575" i="8"/>
  <c r="G575" i="8"/>
  <c r="E575" i="8"/>
  <c r="I574" i="8"/>
  <c r="G574" i="8"/>
  <c r="I569" i="8"/>
  <c r="G569" i="8"/>
  <c r="E569" i="8"/>
  <c r="I568" i="8"/>
  <c r="G568" i="8"/>
  <c r="I563" i="8"/>
  <c r="G563" i="8"/>
  <c r="E563" i="8"/>
  <c r="I562" i="8"/>
  <c r="G562" i="8"/>
  <c r="E562" i="8"/>
  <c r="I561" i="8"/>
  <c r="G561" i="8"/>
  <c r="I556" i="8"/>
  <c r="G556" i="8"/>
  <c r="E556" i="8"/>
  <c r="I555" i="8"/>
  <c r="G555" i="8"/>
  <c r="E555" i="8"/>
  <c r="I554" i="8"/>
  <c r="G554" i="8"/>
  <c r="I549" i="8"/>
  <c r="G549" i="8"/>
  <c r="E549" i="8"/>
  <c r="I548" i="8"/>
  <c r="G548" i="8"/>
  <c r="E548" i="8"/>
  <c r="I547" i="8"/>
  <c r="G547" i="8"/>
  <c r="I542" i="8"/>
  <c r="G542" i="8"/>
  <c r="E542" i="8"/>
  <c r="I541" i="8"/>
  <c r="G541" i="8"/>
  <c r="E541" i="8"/>
  <c r="I540" i="8"/>
  <c r="G540" i="8"/>
  <c r="I535" i="8"/>
  <c r="G535" i="8"/>
  <c r="E535" i="8"/>
  <c r="I534" i="8"/>
  <c r="G534" i="8"/>
  <c r="E534" i="8"/>
  <c r="I533" i="8"/>
  <c r="G533" i="8"/>
  <c r="I528" i="8"/>
  <c r="G528" i="8"/>
  <c r="E528" i="8"/>
  <c r="I527" i="8"/>
  <c r="G527" i="8"/>
  <c r="E527" i="8"/>
  <c r="I526" i="8"/>
  <c r="G526" i="8"/>
  <c r="I521" i="8"/>
  <c r="G521" i="8"/>
  <c r="E521" i="8"/>
  <c r="I520" i="8"/>
  <c r="G520" i="8"/>
  <c r="I515" i="8"/>
  <c r="G515" i="8"/>
  <c r="E515" i="8"/>
  <c r="I514" i="8"/>
  <c r="G514" i="8"/>
  <c r="I509" i="8"/>
  <c r="G509" i="8"/>
  <c r="E509" i="8"/>
  <c r="I508" i="8"/>
  <c r="G508" i="8"/>
  <c r="E508" i="8"/>
  <c r="I507" i="8"/>
  <c r="G507" i="8"/>
  <c r="I502" i="8"/>
  <c r="G502" i="8"/>
  <c r="E502" i="8"/>
  <c r="I501" i="8"/>
  <c r="G501" i="8"/>
  <c r="E501" i="8"/>
  <c r="I500" i="8"/>
  <c r="G500" i="8"/>
  <c r="I495" i="8"/>
  <c r="G495" i="8"/>
  <c r="E495" i="8"/>
  <c r="I494" i="8"/>
  <c r="G494" i="8"/>
  <c r="I489" i="8"/>
  <c r="G489" i="8"/>
  <c r="E489" i="8"/>
  <c r="I488" i="8"/>
  <c r="G488" i="8"/>
  <c r="I483" i="8"/>
  <c r="G483" i="8"/>
  <c r="E483" i="8"/>
  <c r="I482" i="8"/>
  <c r="G482" i="8"/>
  <c r="E482" i="8"/>
  <c r="I477" i="8"/>
  <c r="G477" i="8"/>
  <c r="E477" i="8"/>
  <c r="I476" i="8"/>
  <c r="G476" i="8"/>
  <c r="I471" i="8"/>
  <c r="G471" i="8"/>
  <c r="E471" i="8"/>
  <c r="I470" i="8"/>
  <c r="G470" i="8"/>
  <c r="I465" i="8"/>
  <c r="G465" i="8"/>
  <c r="E465" i="8"/>
  <c r="I464" i="8"/>
  <c r="G464" i="8"/>
  <c r="I459" i="8"/>
  <c r="G459" i="8"/>
  <c r="E459" i="8"/>
  <c r="I458" i="8"/>
  <c r="G458" i="8"/>
  <c r="I453" i="8"/>
  <c r="G453" i="8"/>
  <c r="E453" i="8"/>
  <c r="I452" i="8"/>
  <c r="G452" i="8"/>
  <c r="I447" i="8"/>
  <c r="G447" i="8"/>
  <c r="E447" i="8"/>
  <c r="I446" i="8"/>
  <c r="G446" i="8"/>
  <c r="I441" i="8"/>
  <c r="G441" i="8"/>
  <c r="E441" i="8"/>
  <c r="I440" i="8"/>
  <c r="G440" i="8"/>
  <c r="I435" i="8"/>
  <c r="G435" i="8"/>
  <c r="E435" i="8"/>
  <c r="I430" i="8"/>
  <c r="G430" i="8"/>
  <c r="E430" i="8"/>
  <c r="I429" i="8"/>
  <c r="G429" i="8"/>
  <c r="E429" i="8"/>
  <c r="I424" i="8"/>
  <c r="G424" i="8"/>
  <c r="E424" i="8"/>
  <c r="I423" i="8"/>
  <c r="G423" i="8"/>
  <c r="E423" i="8"/>
  <c r="I422" i="8"/>
  <c r="G422" i="8"/>
  <c r="E422" i="8"/>
  <c r="I417" i="8"/>
  <c r="G417" i="8"/>
  <c r="E417" i="8"/>
  <c r="I416" i="8"/>
  <c r="G416" i="8"/>
  <c r="E416" i="8"/>
  <c r="I415" i="8"/>
  <c r="G415" i="8"/>
  <c r="I410" i="8"/>
  <c r="G410" i="8"/>
  <c r="E410" i="8"/>
  <c r="I407" i="8"/>
  <c r="G407" i="8"/>
  <c r="I402" i="8"/>
  <c r="G402" i="8"/>
  <c r="E402" i="8"/>
  <c r="I399" i="8"/>
  <c r="G399" i="8"/>
  <c r="I394" i="8"/>
  <c r="G394" i="8"/>
  <c r="E394" i="8"/>
  <c r="I391" i="8"/>
  <c r="G391" i="8"/>
  <c r="I386" i="8"/>
  <c r="G386" i="8"/>
  <c r="E386" i="8"/>
  <c r="I383" i="8"/>
  <c r="G383" i="8"/>
  <c r="I378" i="8"/>
  <c r="G378" i="8"/>
  <c r="E378" i="8"/>
  <c r="I377" i="8"/>
  <c r="G377" i="8"/>
  <c r="I372" i="8"/>
  <c r="G372" i="8"/>
  <c r="E372" i="8"/>
  <c r="I371" i="8"/>
  <c r="G371" i="8"/>
  <c r="I366" i="8"/>
  <c r="G366" i="8"/>
  <c r="E366" i="8"/>
  <c r="I365" i="8"/>
  <c r="G365" i="8"/>
  <c r="I360" i="8"/>
  <c r="G360" i="8"/>
  <c r="E360" i="8"/>
  <c r="I359" i="8"/>
  <c r="G359" i="8"/>
  <c r="I354" i="8"/>
  <c r="G354" i="8"/>
  <c r="E354" i="8"/>
  <c r="I353" i="8"/>
  <c r="G353" i="8"/>
  <c r="I348" i="8"/>
  <c r="G348" i="8"/>
  <c r="E348" i="8"/>
  <c r="I347" i="8"/>
  <c r="G347" i="8"/>
  <c r="I342" i="8"/>
  <c r="G342" i="8"/>
  <c r="E342" i="8"/>
  <c r="I341" i="8"/>
  <c r="G341" i="8"/>
  <c r="I336" i="8"/>
  <c r="G336" i="8"/>
  <c r="E336" i="8"/>
  <c r="I335" i="8"/>
  <c r="G335" i="8"/>
  <c r="E335" i="8"/>
  <c r="I334" i="8"/>
  <c r="G334" i="8"/>
  <c r="E334" i="8"/>
  <c r="I333" i="8"/>
  <c r="G333" i="8"/>
  <c r="E333" i="8"/>
  <c r="I330" i="8"/>
  <c r="G330" i="8"/>
  <c r="I329" i="8"/>
  <c r="G329" i="8"/>
  <c r="I324" i="8"/>
  <c r="G324" i="8"/>
  <c r="E324" i="8"/>
  <c r="I323" i="8"/>
  <c r="G323" i="8"/>
  <c r="I318" i="8"/>
  <c r="G318" i="8"/>
  <c r="E318" i="8"/>
  <c r="I317" i="8"/>
  <c r="G317" i="8"/>
  <c r="I312" i="8"/>
  <c r="G312" i="8"/>
  <c r="E312" i="8"/>
  <c r="I309" i="8"/>
  <c r="G309" i="8"/>
  <c r="I304" i="8"/>
  <c r="G304" i="8"/>
  <c r="E304" i="8"/>
  <c r="I301" i="8"/>
  <c r="G301" i="8"/>
  <c r="I296" i="8"/>
  <c r="G296" i="8"/>
  <c r="E296" i="8"/>
  <c r="I293" i="8"/>
  <c r="G293" i="8"/>
  <c r="I288" i="8"/>
  <c r="G288" i="8"/>
  <c r="E288" i="8"/>
  <c r="I285" i="8"/>
  <c r="G285" i="8"/>
  <c r="I280" i="8"/>
  <c r="G280" i="8"/>
  <c r="E280" i="8"/>
  <c r="I279" i="8"/>
  <c r="G279" i="8"/>
  <c r="E279" i="8"/>
  <c r="I278" i="8"/>
  <c r="G278" i="8"/>
  <c r="E278" i="8"/>
  <c r="I277" i="8"/>
  <c r="G277" i="8"/>
  <c r="I276" i="8"/>
  <c r="G276" i="8"/>
  <c r="I272" i="8"/>
  <c r="G272" i="8"/>
  <c r="E272" i="8"/>
  <c r="I270" i="8"/>
  <c r="G270" i="8"/>
  <c r="E270" i="8"/>
  <c r="I269" i="8"/>
  <c r="G269" i="8"/>
  <c r="I264" i="8"/>
  <c r="G264" i="8"/>
  <c r="E264" i="8"/>
  <c r="I262" i="8"/>
  <c r="G262" i="8"/>
  <c r="I257" i="8"/>
  <c r="G257" i="8"/>
  <c r="E257" i="8"/>
  <c r="I255" i="8"/>
  <c r="G255" i="8"/>
  <c r="I250" i="8"/>
  <c r="G250" i="8"/>
  <c r="E250" i="8"/>
  <c r="I248" i="8"/>
  <c r="G248" i="8"/>
  <c r="I243" i="8"/>
  <c r="G243" i="8"/>
  <c r="E243" i="8"/>
  <c r="I241" i="8"/>
  <c r="G241" i="8"/>
  <c r="I236" i="8"/>
  <c r="G236" i="8"/>
  <c r="E236" i="8"/>
  <c r="I234" i="8"/>
  <c r="G234" i="8"/>
  <c r="I229" i="8"/>
  <c r="G229" i="8"/>
  <c r="E229" i="8"/>
  <c r="I227" i="8"/>
  <c r="G227" i="8"/>
  <c r="I222" i="8"/>
  <c r="G222" i="8"/>
  <c r="E222" i="8"/>
  <c r="I220" i="8"/>
  <c r="G220" i="8"/>
  <c r="I215" i="8"/>
  <c r="G215" i="8"/>
  <c r="E215" i="8"/>
  <c r="I213" i="8"/>
  <c r="G213" i="8"/>
  <c r="I208" i="8"/>
  <c r="G208" i="8"/>
  <c r="E208" i="8"/>
  <c r="I206" i="8"/>
  <c r="G206" i="8"/>
  <c r="I201" i="8"/>
  <c r="G201" i="8"/>
  <c r="E201" i="8"/>
  <c r="I199" i="8"/>
  <c r="G199" i="8"/>
  <c r="I194" i="8"/>
  <c r="G194" i="8"/>
  <c r="E194" i="8"/>
  <c r="I193" i="8"/>
  <c r="G193" i="8"/>
  <c r="I188" i="8"/>
  <c r="G188" i="8"/>
  <c r="E188" i="8"/>
  <c r="I187" i="8"/>
  <c r="G187" i="8"/>
  <c r="I182" i="8"/>
  <c r="G182" i="8"/>
  <c r="E182" i="8"/>
  <c r="I181" i="8"/>
  <c r="G181" i="8"/>
  <c r="I176" i="8"/>
  <c r="G176" i="8"/>
  <c r="E176" i="8"/>
  <c r="I175" i="8"/>
  <c r="G175" i="8"/>
  <c r="I170" i="8"/>
  <c r="G170" i="8"/>
  <c r="E170" i="8"/>
  <c r="I168" i="8"/>
  <c r="G168" i="8"/>
  <c r="I163" i="8"/>
  <c r="G163" i="8"/>
  <c r="E163" i="8"/>
  <c r="I161" i="8"/>
  <c r="G161" i="8"/>
  <c r="I156" i="8"/>
  <c r="G156" i="8"/>
  <c r="E156" i="8"/>
  <c r="I154" i="8"/>
  <c r="G154" i="8"/>
  <c r="I149" i="8"/>
  <c r="G149" i="8"/>
  <c r="E149" i="8"/>
  <c r="I147" i="8"/>
  <c r="G147" i="8"/>
  <c r="I142" i="8"/>
  <c r="G142" i="8"/>
  <c r="E142" i="8"/>
  <c r="I140" i="8"/>
  <c r="G140" i="8"/>
  <c r="I135" i="8"/>
  <c r="G135" i="8"/>
  <c r="E135" i="8"/>
  <c r="I133" i="8"/>
  <c r="G133" i="8"/>
  <c r="I128" i="8"/>
  <c r="G128" i="8"/>
  <c r="E128" i="8"/>
  <c r="I126" i="8"/>
  <c r="G126" i="8"/>
  <c r="I121" i="8"/>
  <c r="G121" i="8"/>
  <c r="E121" i="8"/>
  <c r="I119" i="8"/>
  <c r="G119" i="8"/>
  <c r="I114" i="8"/>
  <c r="G114" i="8"/>
  <c r="E114" i="8"/>
  <c r="I112" i="8"/>
  <c r="G112" i="8"/>
  <c r="I107" i="8"/>
  <c r="G107" i="8"/>
  <c r="E107" i="8"/>
  <c r="I105" i="8"/>
  <c r="G105" i="8"/>
  <c r="I100" i="8"/>
  <c r="G100" i="8"/>
  <c r="E100" i="8"/>
  <c r="I98" i="8"/>
  <c r="G98" i="8"/>
  <c r="I93" i="8"/>
  <c r="G93" i="8"/>
  <c r="E93" i="8"/>
  <c r="I91" i="8"/>
  <c r="G91" i="8"/>
  <c r="I86" i="8"/>
  <c r="G86" i="8"/>
  <c r="E86" i="8"/>
  <c r="I84" i="8"/>
  <c r="G84" i="8"/>
  <c r="I79" i="8"/>
  <c r="G79" i="8"/>
  <c r="E79" i="8"/>
  <c r="I77" i="8"/>
  <c r="G77" i="8"/>
  <c r="I72" i="8"/>
  <c r="G72" i="8"/>
  <c r="E72" i="8"/>
  <c r="I70" i="8"/>
  <c r="G70" i="8"/>
  <c r="I65" i="8"/>
  <c r="G65" i="8"/>
  <c r="E65" i="8"/>
  <c r="I64" i="8"/>
  <c r="G64" i="8"/>
  <c r="E64" i="8"/>
  <c r="I63" i="8"/>
  <c r="G63" i="8"/>
  <c r="E63" i="8"/>
  <c r="I58" i="8"/>
  <c r="G58" i="8"/>
  <c r="E58" i="8"/>
  <c r="I57" i="8"/>
  <c r="G57" i="8"/>
  <c r="E57" i="8"/>
  <c r="I56" i="8"/>
  <c r="G56" i="8"/>
  <c r="E56" i="8"/>
  <c r="I51" i="8"/>
  <c r="G51" i="8"/>
  <c r="E51" i="8"/>
  <c r="I50" i="8"/>
  <c r="G50" i="8"/>
  <c r="E50" i="8"/>
  <c r="I49" i="8"/>
  <c r="G49" i="8"/>
  <c r="E49" i="8"/>
  <c r="I44" i="8"/>
  <c r="G44" i="8"/>
  <c r="E44" i="8"/>
  <c r="I43" i="8"/>
  <c r="G43" i="8"/>
  <c r="E43" i="8"/>
  <c r="I38" i="8"/>
  <c r="G38" i="8"/>
  <c r="E38" i="8"/>
  <c r="I37" i="8"/>
  <c r="G37" i="8"/>
  <c r="E37" i="8"/>
  <c r="I32" i="8"/>
  <c r="G32" i="8"/>
  <c r="E32" i="8"/>
  <c r="I31" i="8"/>
  <c r="G31" i="8"/>
  <c r="E31" i="8"/>
  <c r="M665" i="4"/>
  <c r="N665" i="4"/>
  <c r="AP665" i="4"/>
  <c r="M664" i="4"/>
  <c r="N664" i="4" s="1"/>
  <c r="AP664" i="4" s="1"/>
  <c r="F667" i="4" s="1"/>
  <c r="K667" i="4" s="1"/>
  <c r="D1425" i="8" s="1"/>
  <c r="H1425" i="8" s="1"/>
  <c r="M663" i="4"/>
  <c r="N663" i="4" s="1"/>
  <c r="AN663" i="4" s="1"/>
  <c r="F668" i="4" s="1"/>
  <c r="K668" i="4" s="1"/>
  <c r="D1426" i="8" s="1"/>
  <c r="M662" i="4"/>
  <c r="N662" i="4" s="1"/>
  <c r="Z662" i="4" s="1"/>
  <c r="M656" i="4"/>
  <c r="N656" i="4"/>
  <c r="AP656" i="4"/>
  <c r="M655" i="4"/>
  <c r="N655" i="4" s="1"/>
  <c r="AN655" i="4" s="1"/>
  <c r="M654" i="4"/>
  <c r="N654" i="4" s="1"/>
  <c r="AN654" i="4" s="1"/>
  <c r="M653" i="4"/>
  <c r="N653" i="4"/>
  <c r="AN653" i="4" s="1"/>
  <c r="M652" i="4"/>
  <c r="N652" i="4" s="1"/>
  <c r="AN652" i="4" s="1"/>
  <c r="M651" i="4"/>
  <c r="N651" i="4"/>
  <c r="AN651" i="4" s="1"/>
  <c r="M650" i="4"/>
  <c r="N650" i="4" s="1"/>
  <c r="AP650" i="4" s="1"/>
  <c r="F659" i="4" s="1"/>
  <c r="K659" i="4" s="1"/>
  <c r="D1399" i="8" s="1"/>
  <c r="H1399" i="8" s="1"/>
  <c r="M649" i="4"/>
  <c r="N649" i="4" s="1"/>
  <c r="AN649" i="4" s="1"/>
  <c r="M648" i="4"/>
  <c r="N648" i="4" s="1"/>
  <c r="AN648" i="4" s="1"/>
  <c r="M647" i="4"/>
  <c r="N647" i="4"/>
  <c r="AN647" i="4"/>
  <c r="M646" i="4"/>
  <c r="N646" i="4" s="1"/>
  <c r="X646" i="4" s="1"/>
  <c r="M645" i="4"/>
  <c r="N645" i="4"/>
  <c r="X645" i="4" s="1"/>
  <c r="M644" i="4"/>
  <c r="N644" i="4"/>
  <c r="AN644" i="4" s="1"/>
  <c r="M643" i="4"/>
  <c r="N643" i="4"/>
  <c r="Z643" i="4" s="1"/>
  <c r="M642" i="4"/>
  <c r="N642" i="4"/>
  <c r="AN642" i="4" s="1"/>
  <c r="M641" i="4"/>
  <c r="N641" i="4" s="1"/>
  <c r="AN641" i="4" s="1"/>
  <c r="M640" i="4"/>
  <c r="N640" i="4" s="1"/>
  <c r="AN640" i="4" s="1"/>
  <c r="M639" i="4"/>
  <c r="N639" i="4"/>
  <c r="AN639" i="4" s="1"/>
  <c r="M638" i="4"/>
  <c r="N638" i="4" s="1"/>
  <c r="Z638" i="4" s="1"/>
  <c r="F636" i="4"/>
  <c r="K636" i="4" s="1"/>
  <c r="D1346" i="8" s="1"/>
  <c r="F635" i="4"/>
  <c r="K635" i="4" s="1"/>
  <c r="D1345" i="8" s="1"/>
  <c r="M633" i="4"/>
  <c r="N633" i="4"/>
  <c r="AP633" i="4" s="1"/>
  <c r="M632" i="4"/>
  <c r="N632" i="4"/>
  <c r="AP632" i="4" s="1"/>
  <c r="M631" i="4"/>
  <c r="N631" i="4"/>
  <c r="AN631" i="4" s="1"/>
  <c r="M630" i="4"/>
  <c r="N630" i="4" s="1"/>
  <c r="Z630" i="4" s="1"/>
  <c r="M625" i="4"/>
  <c r="N625" i="4" s="1"/>
  <c r="AN625" i="4" s="1"/>
  <c r="M624" i="4"/>
  <c r="N624" i="4"/>
  <c r="AP624" i="4" s="1"/>
  <c r="M623" i="4"/>
  <c r="N623" i="4" s="1"/>
  <c r="AN623" i="4" s="1"/>
  <c r="M622" i="4"/>
  <c r="N622" i="4" s="1"/>
  <c r="AN622" i="4" s="1"/>
  <c r="M621" i="4"/>
  <c r="N621" i="4"/>
  <c r="AN621" i="4" s="1"/>
  <c r="M620" i="4"/>
  <c r="N620" i="4" s="1"/>
  <c r="AN620" i="4" s="1"/>
  <c r="M619" i="4"/>
  <c r="N619" i="4"/>
  <c r="AN619" i="4" s="1"/>
  <c r="M618" i="4"/>
  <c r="N618" i="4" s="1"/>
  <c r="AN618" i="4" s="1"/>
  <c r="M617" i="4"/>
  <c r="N617" i="4"/>
  <c r="AP617" i="4" s="1"/>
  <c r="M616" i="4"/>
  <c r="N616" i="4" s="1"/>
  <c r="AN616" i="4" s="1"/>
  <c r="M615" i="4"/>
  <c r="N615" i="4"/>
  <c r="AN615" i="4" s="1"/>
  <c r="M614" i="4"/>
  <c r="N614" i="4" s="1"/>
  <c r="AN614" i="4" s="1"/>
  <c r="M613" i="4"/>
  <c r="N613" i="4"/>
  <c r="AN613" i="4" s="1"/>
  <c r="M612" i="4"/>
  <c r="N612" i="4" s="1"/>
  <c r="Z612" i="4" s="1"/>
  <c r="M611" i="4"/>
  <c r="N611" i="4"/>
  <c r="AN611" i="4" s="1"/>
  <c r="M610" i="4"/>
  <c r="N610" i="4" s="1"/>
  <c r="AN610" i="4" s="1"/>
  <c r="M609" i="4"/>
  <c r="N609" i="4" s="1"/>
  <c r="AN609" i="4" s="1"/>
  <c r="M608" i="4"/>
  <c r="N608" i="4"/>
  <c r="AN608" i="4"/>
  <c r="M607" i="4"/>
  <c r="N607" i="4" s="1"/>
  <c r="AN607" i="4" s="1"/>
  <c r="M604" i="4"/>
  <c r="N604" i="4" s="1"/>
  <c r="Z604" i="4" s="1"/>
  <c r="F605" i="4" s="1"/>
  <c r="K605" i="4" s="1"/>
  <c r="D1290" i="8" s="1"/>
  <c r="F602" i="4"/>
  <c r="K602" i="4" s="1"/>
  <c r="D1284" i="8" s="1"/>
  <c r="M600" i="4"/>
  <c r="N600" i="4" s="1"/>
  <c r="Y600" i="4" s="1"/>
  <c r="M599" i="4"/>
  <c r="N599" i="4" s="1"/>
  <c r="AA599" i="4" s="1"/>
  <c r="F601" i="4" s="1"/>
  <c r="K601" i="4" s="1"/>
  <c r="D1283" i="8" s="1"/>
  <c r="M596" i="4"/>
  <c r="N596" i="4" s="1"/>
  <c r="X596" i="4" s="1"/>
  <c r="F597" i="4" s="1"/>
  <c r="K597" i="4" s="1"/>
  <c r="D1277" i="8" s="1"/>
  <c r="M593" i="4"/>
  <c r="N593" i="4" s="1"/>
  <c r="X593" i="4" s="1"/>
  <c r="F594" i="4" s="1"/>
  <c r="K594" i="4" s="1"/>
  <c r="D1271" i="8" s="1"/>
  <c r="M590" i="4"/>
  <c r="N590" i="4" s="1"/>
  <c r="X590" i="4" s="1"/>
  <c r="F591" i="4" s="1"/>
  <c r="K591" i="4" s="1"/>
  <c r="D1265" i="8" s="1"/>
  <c r="M587" i="4"/>
  <c r="N587" i="4" s="1"/>
  <c r="X587" i="4" s="1"/>
  <c r="F588" i="4" s="1"/>
  <c r="K588" i="4" s="1"/>
  <c r="D1259" i="8" s="1"/>
  <c r="M583" i="4"/>
  <c r="N583" i="4"/>
  <c r="AA583" i="4" s="1"/>
  <c r="F585" i="4" s="1"/>
  <c r="K585" i="4" s="1"/>
  <c r="D1253" i="8" s="1"/>
  <c r="M582" i="4"/>
  <c r="N582" i="4" s="1"/>
  <c r="AM582" i="4" s="1"/>
  <c r="F584" i="4" s="1"/>
  <c r="K584" i="4" s="1"/>
  <c r="D1252" i="8" s="1"/>
  <c r="F580" i="4"/>
  <c r="K580" i="4" s="1"/>
  <c r="D1244" i="8" s="1"/>
  <c r="F579" i="4"/>
  <c r="K579" i="4" s="1"/>
  <c r="D1243" i="8" s="1"/>
  <c r="F1243" i="8" s="1"/>
  <c r="M578" i="4"/>
  <c r="N578" i="4" s="1"/>
  <c r="AM578" i="4" s="1"/>
  <c r="M577" i="4"/>
  <c r="N577" i="4" s="1"/>
  <c r="AA577" i="4" s="1"/>
  <c r="M573" i="4"/>
  <c r="N573" i="4" s="1"/>
  <c r="AA573" i="4" s="1"/>
  <c r="F575" i="4" s="1"/>
  <c r="K575" i="4" s="1"/>
  <c r="D1235" i="8" s="1"/>
  <c r="M572" i="4"/>
  <c r="N572" i="4" s="1"/>
  <c r="AM572" i="4" s="1"/>
  <c r="F574" i="4" s="1"/>
  <c r="K574" i="4" s="1"/>
  <c r="D1234" i="8" s="1"/>
  <c r="F570" i="4"/>
  <c r="K570" i="4" s="1"/>
  <c r="D1226" i="8" s="1"/>
  <c r="M569" i="4"/>
  <c r="N569" i="4" s="1"/>
  <c r="X569" i="4" s="1"/>
  <c r="M566" i="4"/>
  <c r="N566" i="4" s="1"/>
  <c r="X566" i="4" s="1"/>
  <c r="F567" i="4" s="1"/>
  <c r="K567" i="4" s="1"/>
  <c r="D1218" i="8" s="1"/>
  <c r="M563" i="4"/>
  <c r="N563" i="4" s="1"/>
  <c r="X563" i="4" s="1"/>
  <c r="F564" i="4" s="1"/>
  <c r="K564" i="4" s="1"/>
  <c r="D1210" i="8" s="1"/>
  <c r="M560" i="4"/>
  <c r="N560" i="4" s="1"/>
  <c r="X560" i="4" s="1"/>
  <c r="F561" i="4" s="1"/>
  <c r="K561" i="4" s="1"/>
  <c r="D1202" i="8" s="1"/>
  <c r="M557" i="4"/>
  <c r="N557" i="4"/>
  <c r="X557" i="4"/>
  <c r="F558" i="4" s="1"/>
  <c r="K558" i="4" s="1"/>
  <c r="D1194" i="8" s="1"/>
  <c r="F555" i="4"/>
  <c r="K555" i="4" s="1"/>
  <c r="D1188" i="8" s="1"/>
  <c r="M554" i="4"/>
  <c r="N554" i="4" s="1"/>
  <c r="X554" i="4" s="1"/>
  <c r="M551" i="4"/>
  <c r="N551" i="4"/>
  <c r="X551" i="4" s="1"/>
  <c r="F552" i="4" s="1"/>
  <c r="K552" i="4" s="1"/>
  <c r="D1182" i="8" s="1"/>
  <c r="F549" i="4"/>
  <c r="K549" i="4" s="1"/>
  <c r="D1176" i="8" s="1"/>
  <c r="M548" i="4"/>
  <c r="N548" i="4" s="1"/>
  <c r="Z548" i="4" s="1"/>
  <c r="F546" i="4"/>
  <c r="K546" i="4"/>
  <c r="D1170" i="8" s="1"/>
  <c r="M545" i="4"/>
  <c r="N545" i="4" s="1"/>
  <c r="Z545" i="4" s="1"/>
  <c r="M542" i="4"/>
  <c r="N542" i="4" s="1"/>
  <c r="Z542" i="4" s="1"/>
  <c r="F543" i="4" s="1"/>
  <c r="K543" i="4" s="1"/>
  <c r="D1164" i="8" s="1"/>
  <c r="M539" i="4"/>
  <c r="N539" i="4" s="1"/>
  <c r="Z539" i="4" s="1"/>
  <c r="F540" i="4" s="1"/>
  <c r="K540" i="4" s="1"/>
  <c r="D1158" i="8" s="1"/>
  <c r="M536" i="4"/>
  <c r="N536" i="4" s="1"/>
  <c r="X536" i="4" s="1"/>
  <c r="F537" i="4" s="1"/>
  <c r="K537" i="4" s="1"/>
  <c r="D1152" i="8" s="1"/>
  <c r="M533" i="4"/>
  <c r="N533" i="4" s="1"/>
  <c r="Z533" i="4" s="1"/>
  <c r="F534" i="4" s="1"/>
  <c r="K534" i="4" s="1"/>
  <c r="D1146" i="8" s="1"/>
  <c r="M530" i="4"/>
  <c r="N530" i="4"/>
  <c r="Z530" i="4" s="1"/>
  <c r="F531" i="4" s="1"/>
  <c r="K531" i="4" s="1"/>
  <c r="D1140" i="8" s="1"/>
  <c r="M527" i="4"/>
  <c r="N527" i="4" s="1"/>
  <c r="Z527" i="4" s="1"/>
  <c r="F528" i="4" s="1"/>
  <c r="K528" i="4" s="1"/>
  <c r="D1134" i="8" s="1"/>
  <c r="M524" i="4"/>
  <c r="N524" i="4" s="1"/>
  <c r="Z524" i="4" s="1"/>
  <c r="F525" i="4" s="1"/>
  <c r="K525" i="4" s="1"/>
  <c r="D1128" i="8" s="1"/>
  <c r="F522" i="4"/>
  <c r="K522" i="4" s="1"/>
  <c r="D1122" i="8" s="1"/>
  <c r="M521" i="4"/>
  <c r="N521" i="4" s="1"/>
  <c r="Z521" i="4" s="1"/>
  <c r="M518" i="4"/>
  <c r="N518" i="4" s="1"/>
  <c r="Z518" i="4" s="1"/>
  <c r="F519" i="4" s="1"/>
  <c r="K519" i="4" s="1"/>
  <c r="D1116" i="8" s="1"/>
  <c r="F516" i="4"/>
  <c r="K516" i="4" s="1"/>
  <c r="D1110" i="8" s="1"/>
  <c r="M515" i="4"/>
  <c r="N515" i="4" s="1"/>
  <c r="X515" i="4" s="1"/>
  <c r="M512" i="4"/>
  <c r="N512" i="4" s="1"/>
  <c r="Z512" i="4" s="1"/>
  <c r="F513" i="4" s="1"/>
  <c r="K513" i="4" s="1"/>
  <c r="D1104" i="8" s="1"/>
  <c r="M509" i="4"/>
  <c r="N509" i="4" s="1"/>
  <c r="Z509" i="4" s="1"/>
  <c r="F510" i="4" s="1"/>
  <c r="K510" i="4" s="1"/>
  <c r="D1098" i="8" s="1"/>
  <c r="M506" i="4"/>
  <c r="N506" i="4"/>
  <c r="Z506" i="4" s="1"/>
  <c r="F507" i="4" s="1"/>
  <c r="K507" i="4" s="1"/>
  <c r="D1092" i="8" s="1"/>
  <c r="M503" i="4"/>
  <c r="N503" i="4"/>
  <c r="Z503" i="4"/>
  <c r="F504" i="4" s="1"/>
  <c r="K504" i="4" s="1"/>
  <c r="D1086" i="8" s="1"/>
  <c r="F501" i="4"/>
  <c r="K501" i="4" s="1"/>
  <c r="D1080" i="8" s="1"/>
  <c r="M500" i="4"/>
  <c r="N500" i="4" s="1"/>
  <c r="Z500" i="4" s="1"/>
  <c r="M497" i="4"/>
  <c r="N497" i="4"/>
  <c r="Z497" i="4" s="1"/>
  <c r="F498" i="4" s="1"/>
  <c r="K498" i="4" s="1"/>
  <c r="D1074" i="8" s="1"/>
  <c r="F495" i="4"/>
  <c r="K495" i="4" s="1"/>
  <c r="D1068" i="8" s="1"/>
  <c r="M494" i="4"/>
  <c r="N494" i="4" s="1"/>
  <c r="Z494" i="4" s="1"/>
  <c r="M491" i="4"/>
  <c r="N491" i="4" s="1"/>
  <c r="Z491" i="4" s="1"/>
  <c r="F492" i="4" s="1"/>
  <c r="K492" i="4" s="1"/>
  <c r="D1062" i="8" s="1"/>
  <c r="F489" i="4"/>
  <c r="K489" i="4" s="1"/>
  <c r="D1056" i="8" s="1"/>
  <c r="M488" i="4"/>
  <c r="N488" i="4" s="1"/>
  <c r="X488" i="4" s="1"/>
  <c r="M485" i="4"/>
  <c r="N485" i="4" s="1"/>
  <c r="X485" i="4" s="1"/>
  <c r="F486" i="4" s="1"/>
  <c r="K486" i="4" s="1"/>
  <c r="D1050" i="8" s="1"/>
  <c r="M482" i="4"/>
  <c r="N482" i="4" s="1"/>
  <c r="X482" i="4" s="1"/>
  <c r="F483" i="4" s="1"/>
  <c r="K483" i="4" s="1"/>
  <c r="D1044" i="8" s="1"/>
  <c r="M479" i="4"/>
  <c r="N479" i="4" s="1"/>
  <c r="Z479" i="4" s="1"/>
  <c r="F480" i="4" s="1"/>
  <c r="K480" i="4" s="1"/>
  <c r="D1038" i="8" s="1"/>
  <c r="M476" i="4"/>
  <c r="N476" i="4"/>
  <c r="Z476" i="4" s="1"/>
  <c r="F477" i="4" s="1"/>
  <c r="K477" i="4" s="1"/>
  <c r="D1032" i="8" s="1"/>
  <c r="F474" i="4"/>
  <c r="K474" i="4" s="1"/>
  <c r="D1026" i="8" s="1"/>
  <c r="M473" i="4"/>
  <c r="N473" i="4" s="1"/>
  <c r="Z473" i="4" s="1"/>
  <c r="M470" i="4"/>
  <c r="N470" i="4"/>
  <c r="Z470" i="4"/>
  <c r="F471" i="4" s="1"/>
  <c r="K471" i="4" s="1"/>
  <c r="D1020" i="8" s="1"/>
  <c r="M467" i="4"/>
  <c r="N467" i="4" s="1"/>
  <c r="Z467" i="4" s="1"/>
  <c r="F468" i="4" s="1"/>
  <c r="K468" i="4" s="1"/>
  <c r="D1014" i="8" s="1"/>
  <c r="F465" i="4"/>
  <c r="K465" i="4" s="1"/>
  <c r="D1008" i="8" s="1"/>
  <c r="M464" i="4"/>
  <c r="N464" i="4" s="1"/>
  <c r="Z464" i="4" s="1"/>
  <c r="F462" i="4"/>
  <c r="K462" i="4" s="1"/>
  <c r="D1002" i="8" s="1"/>
  <c r="M461" i="4"/>
  <c r="N461" i="4" s="1"/>
  <c r="Z461" i="4" s="1"/>
  <c r="F459" i="4"/>
  <c r="K459" i="4" s="1"/>
  <c r="D996" i="8" s="1"/>
  <c r="M458" i="4"/>
  <c r="N458" i="4" s="1"/>
  <c r="Z458" i="4" s="1"/>
  <c r="M455" i="4"/>
  <c r="N455" i="4" s="1"/>
  <c r="Z455" i="4" s="1"/>
  <c r="F456" i="4" s="1"/>
  <c r="K456" i="4" s="1"/>
  <c r="D990" i="8" s="1"/>
  <c r="M452" i="4"/>
  <c r="N452" i="4"/>
  <c r="AM452" i="4" s="1"/>
  <c r="F453" i="4" s="1"/>
  <c r="K453" i="4" s="1"/>
  <c r="D984" i="8" s="1"/>
  <c r="F450" i="4"/>
  <c r="K450" i="4" s="1"/>
  <c r="D978" i="8" s="1"/>
  <c r="M449" i="4"/>
  <c r="N449" i="4" s="1"/>
  <c r="AM449" i="4" s="1"/>
  <c r="M446" i="4"/>
  <c r="N446" i="4"/>
  <c r="AM446" i="4" s="1"/>
  <c r="F447" i="4" s="1"/>
  <c r="K447" i="4" s="1"/>
  <c r="D972" i="8" s="1"/>
  <c r="M443" i="4"/>
  <c r="N443" i="4" s="1"/>
  <c r="AM443" i="4" s="1"/>
  <c r="F444" i="4" s="1"/>
  <c r="K444" i="4" s="1"/>
  <c r="D966" i="8" s="1"/>
  <c r="F441" i="4"/>
  <c r="K441" i="4" s="1"/>
  <c r="D960" i="8" s="1"/>
  <c r="M440" i="4"/>
  <c r="N440" i="4" s="1"/>
  <c r="X440" i="4" s="1"/>
  <c r="F438" i="4"/>
  <c r="K438" i="4" s="1"/>
  <c r="D954" i="8" s="1"/>
  <c r="M437" i="4"/>
  <c r="N437" i="4" s="1"/>
  <c r="X437" i="4" s="1"/>
  <c r="M434" i="4"/>
  <c r="N434" i="4"/>
  <c r="X434" i="4"/>
  <c r="F435" i="4" s="1"/>
  <c r="K435" i="4" s="1"/>
  <c r="D948" i="8" s="1"/>
  <c r="F432" i="4"/>
  <c r="K432" i="4" s="1"/>
  <c r="D942" i="8" s="1"/>
  <c r="M431" i="4"/>
  <c r="N431" i="4" s="1"/>
  <c r="X431" i="4" s="1"/>
  <c r="M428" i="4"/>
  <c r="N428" i="4"/>
  <c r="X428" i="4" s="1"/>
  <c r="F429" i="4" s="1"/>
  <c r="K429" i="4" s="1"/>
  <c r="D936" i="8" s="1"/>
  <c r="F426" i="4"/>
  <c r="K426" i="4" s="1"/>
  <c r="D930" i="8" s="1"/>
  <c r="M425" i="4"/>
  <c r="N425" i="4" s="1"/>
  <c r="X425" i="4" s="1"/>
  <c r="M422" i="4"/>
  <c r="N422" i="4" s="1"/>
  <c r="X422" i="4" s="1"/>
  <c r="F423" i="4" s="1"/>
  <c r="K423" i="4" s="1"/>
  <c r="D924" i="8" s="1"/>
  <c r="M419" i="4"/>
  <c r="N419" i="4"/>
  <c r="X419" i="4" s="1"/>
  <c r="F420" i="4" s="1"/>
  <c r="K420" i="4" s="1"/>
  <c r="D918" i="8" s="1"/>
  <c r="F417" i="4"/>
  <c r="K417" i="4" s="1"/>
  <c r="D912" i="8" s="1"/>
  <c r="M416" i="4"/>
  <c r="N416" i="4" s="1"/>
  <c r="X416" i="4" s="1"/>
  <c r="F414" i="4"/>
  <c r="K414" i="4" s="1"/>
  <c r="D906" i="8" s="1"/>
  <c r="M413" i="4"/>
  <c r="N413" i="4" s="1"/>
  <c r="X413" i="4" s="1"/>
  <c r="M410" i="4"/>
  <c r="N410" i="4"/>
  <c r="X410" i="4"/>
  <c r="F411" i="4" s="1"/>
  <c r="K411" i="4" s="1"/>
  <c r="D900" i="8" s="1"/>
  <c r="M407" i="4"/>
  <c r="N407" i="4" s="1"/>
  <c r="X407" i="4" s="1"/>
  <c r="F408" i="4" s="1"/>
  <c r="K408" i="4" s="1"/>
  <c r="D894" i="8" s="1"/>
  <c r="M404" i="4"/>
  <c r="N404" i="4" s="1"/>
  <c r="X404" i="4" s="1"/>
  <c r="F405" i="4" s="1"/>
  <c r="K405" i="4" s="1"/>
  <c r="D888" i="8" s="1"/>
  <c r="F402" i="4"/>
  <c r="K402" i="4" s="1"/>
  <c r="D882" i="8" s="1"/>
  <c r="M401" i="4"/>
  <c r="N401" i="4" s="1"/>
  <c r="X401" i="4" s="1"/>
  <c r="M398" i="4"/>
  <c r="N398" i="4"/>
  <c r="X398" i="4" s="1"/>
  <c r="F399" i="4" s="1"/>
  <c r="K399" i="4" s="1"/>
  <c r="D876" i="8" s="1"/>
  <c r="F396" i="4"/>
  <c r="K396" i="4" s="1"/>
  <c r="D870" i="8" s="1"/>
  <c r="M395" i="4"/>
  <c r="N395" i="4" s="1"/>
  <c r="X395" i="4" s="1"/>
  <c r="F393" i="4"/>
  <c r="K393" i="4" s="1"/>
  <c r="D864" i="8" s="1"/>
  <c r="M392" i="4"/>
  <c r="N392" i="4" s="1"/>
  <c r="X392" i="4" s="1"/>
  <c r="F390" i="4"/>
  <c r="K390" i="4" s="1"/>
  <c r="D858" i="8" s="1"/>
  <c r="M389" i="4"/>
  <c r="N389" i="4" s="1"/>
  <c r="X389" i="4" s="1"/>
  <c r="M386" i="4"/>
  <c r="N386" i="4" s="1"/>
  <c r="X386" i="4" s="1"/>
  <c r="F387" i="4" s="1"/>
  <c r="K387" i="4" s="1"/>
  <c r="D852" i="8" s="1"/>
  <c r="M381" i="4"/>
  <c r="N381" i="4"/>
  <c r="AA381" i="4" s="1"/>
  <c r="F384" i="4" s="1"/>
  <c r="K384" i="4" s="1"/>
  <c r="D846" i="8" s="1"/>
  <c r="M380" i="4"/>
  <c r="N380" i="4" s="1"/>
  <c r="AG380" i="4" s="1"/>
  <c r="F383" i="4" s="1"/>
  <c r="K383" i="4" s="1"/>
  <c r="D845" i="8" s="1"/>
  <c r="H845" i="8" s="1"/>
  <c r="M379" i="4"/>
  <c r="N379" i="4"/>
  <c r="AL379" i="4" s="1"/>
  <c r="F382" i="4" s="1"/>
  <c r="K382" i="4" s="1"/>
  <c r="D844" i="8" s="1"/>
  <c r="M374" i="4"/>
  <c r="N374" i="4"/>
  <c r="AG374" i="4" s="1"/>
  <c r="F377" i="4" s="1"/>
  <c r="K377" i="4" s="1"/>
  <c r="D838" i="8" s="1"/>
  <c r="M373" i="4"/>
  <c r="N373" i="4" s="1"/>
  <c r="AL373" i="4" s="1"/>
  <c r="F376" i="4" s="1"/>
  <c r="K376" i="4" s="1"/>
  <c r="D837" i="8" s="1"/>
  <c r="M372" i="4"/>
  <c r="N372" i="4" s="1"/>
  <c r="AA372" i="4" s="1"/>
  <c r="F375" i="4" s="1"/>
  <c r="K375" i="4" s="1"/>
  <c r="D836" i="8" s="1"/>
  <c r="F370" i="4"/>
  <c r="K370" i="4"/>
  <c r="D830" i="8" s="1"/>
  <c r="M369" i="4"/>
  <c r="N369" i="4" s="1"/>
  <c r="X369" i="4" s="1"/>
  <c r="M366" i="4"/>
  <c r="N366" i="4" s="1"/>
  <c r="X366" i="4" s="1"/>
  <c r="F367" i="4" s="1"/>
  <c r="K367" i="4" s="1"/>
  <c r="D824" i="8" s="1"/>
  <c r="M363" i="4"/>
  <c r="N363" i="4" s="1"/>
  <c r="X363" i="4" s="1"/>
  <c r="F364" i="4" s="1"/>
  <c r="K364" i="4" s="1"/>
  <c r="D818" i="8" s="1"/>
  <c r="M360" i="4"/>
  <c r="N360" i="4" s="1"/>
  <c r="X360" i="4" s="1"/>
  <c r="F361" i="4" s="1"/>
  <c r="K361" i="4" s="1"/>
  <c r="D812" i="8" s="1"/>
  <c r="M357" i="4"/>
  <c r="N357" i="4" s="1"/>
  <c r="X357" i="4" s="1"/>
  <c r="F358" i="4" s="1"/>
  <c r="K358" i="4" s="1"/>
  <c r="D806" i="8" s="1"/>
  <c r="M354" i="4"/>
  <c r="N354" i="4" s="1"/>
  <c r="X354" i="4" s="1"/>
  <c r="F355" i="4" s="1"/>
  <c r="K355" i="4" s="1"/>
  <c r="D800" i="8" s="1"/>
  <c r="M351" i="4"/>
  <c r="N351" i="4"/>
  <c r="X351" i="4" s="1"/>
  <c r="F352" i="4" s="1"/>
  <c r="K352" i="4" s="1"/>
  <c r="D794" i="8" s="1"/>
  <c r="M348" i="4"/>
  <c r="N348" i="4" s="1"/>
  <c r="X348" i="4" s="1"/>
  <c r="F349" i="4" s="1"/>
  <c r="K349" i="4" s="1"/>
  <c r="D788" i="8" s="1"/>
  <c r="M345" i="4"/>
  <c r="N345" i="4" s="1"/>
  <c r="X345" i="4" s="1"/>
  <c r="F346" i="4" s="1"/>
  <c r="K346" i="4" s="1"/>
  <c r="D782" i="8" s="1"/>
  <c r="M342" i="4"/>
  <c r="N342" i="4" s="1"/>
  <c r="X342" i="4" s="1"/>
  <c r="F343" i="4" s="1"/>
  <c r="K343" i="4" s="1"/>
  <c r="D776" i="8" s="1"/>
  <c r="M339" i="4"/>
  <c r="N339" i="4" s="1"/>
  <c r="X339" i="4" s="1"/>
  <c r="F340" i="4" s="1"/>
  <c r="K340" i="4" s="1"/>
  <c r="D770" i="8" s="1"/>
  <c r="M336" i="4"/>
  <c r="N336" i="4"/>
  <c r="X336" i="4" s="1"/>
  <c r="F337" i="4" s="1"/>
  <c r="K337" i="4" s="1"/>
  <c r="D764" i="8" s="1"/>
  <c r="F334" i="4"/>
  <c r="K334" i="4" s="1"/>
  <c r="D758" i="8" s="1"/>
  <c r="M333" i="4"/>
  <c r="N333" i="4" s="1"/>
  <c r="X333" i="4" s="1"/>
  <c r="F331" i="4"/>
  <c r="K331" i="4" s="1"/>
  <c r="M330" i="4"/>
  <c r="N330" i="4" s="1"/>
  <c r="X330" i="4" s="1"/>
  <c r="F328" i="4"/>
  <c r="K328" i="4" s="1"/>
  <c r="D746" i="8" s="1"/>
  <c r="M327" i="4"/>
  <c r="N327" i="4" s="1"/>
  <c r="X327" i="4" s="1"/>
  <c r="F325" i="4"/>
  <c r="K325" i="4" s="1"/>
  <c r="D740" i="8" s="1"/>
  <c r="M324" i="4"/>
  <c r="N324" i="4" s="1"/>
  <c r="X324" i="4" s="1"/>
  <c r="M321" i="4"/>
  <c r="N321" i="4" s="1"/>
  <c r="X321" i="4" s="1"/>
  <c r="F322" i="4" s="1"/>
  <c r="K322" i="4" s="1"/>
  <c r="D734" i="8" s="1"/>
  <c r="F319" i="4"/>
  <c r="K319" i="4" s="1"/>
  <c r="D728" i="8" s="1"/>
  <c r="M318" i="4"/>
  <c r="N318" i="4" s="1"/>
  <c r="X318" i="4" s="1"/>
  <c r="M315" i="4"/>
  <c r="N315" i="4" s="1"/>
  <c r="X315" i="4" s="1"/>
  <c r="F316" i="4" s="1"/>
  <c r="K316" i="4" s="1"/>
  <c r="D722" i="8" s="1"/>
  <c r="M312" i="4"/>
  <c r="N312" i="4" s="1"/>
  <c r="X312" i="4" s="1"/>
  <c r="F313" i="4" s="1"/>
  <c r="K313" i="4" s="1"/>
  <c r="D716" i="8" s="1"/>
  <c r="M309" i="4"/>
  <c r="N309" i="4"/>
  <c r="X309" i="4" s="1"/>
  <c r="F310" i="4" s="1"/>
  <c r="K310" i="4" s="1"/>
  <c r="D710" i="8" s="1"/>
  <c r="M306" i="4"/>
  <c r="N306" i="4"/>
  <c r="X306" i="4" s="1"/>
  <c r="F307" i="4" s="1"/>
  <c r="K307" i="4" s="1"/>
  <c r="D704" i="8" s="1"/>
  <c r="F304" i="4"/>
  <c r="K304" i="4" s="1"/>
  <c r="D698" i="8" s="1"/>
  <c r="M303" i="4"/>
  <c r="N303" i="4" s="1"/>
  <c r="X303" i="4" s="1"/>
  <c r="M300" i="4"/>
  <c r="N300" i="4" s="1"/>
  <c r="X300" i="4" s="1"/>
  <c r="F301" i="4" s="1"/>
  <c r="K301" i="4" s="1"/>
  <c r="D692" i="8" s="1"/>
  <c r="F298" i="4"/>
  <c r="K298" i="4"/>
  <c r="D686" i="8" s="1"/>
  <c r="M297" i="4"/>
  <c r="N297" i="4" s="1"/>
  <c r="X297" i="4" s="1"/>
  <c r="F295" i="4"/>
  <c r="K295" i="4" s="1"/>
  <c r="D680" i="8" s="1"/>
  <c r="M294" i="4"/>
  <c r="N294" i="4" s="1"/>
  <c r="X294" i="4" s="1"/>
  <c r="M291" i="4"/>
  <c r="N291" i="4" s="1"/>
  <c r="X291" i="4" s="1"/>
  <c r="F292" i="4" s="1"/>
  <c r="K292" i="4" s="1"/>
  <c r="D674" i="8" s="1"/>
  <c r="M288" i="4"/>
  <c r="N288" i="4" s="1"/>
  <c r="X288" i="4" s="1"/>
  <c r="F289" i="4" s="1"/>
  <c r="K289" i="4" s="1"/>
  <c r="D668" i="8" s="1"/>
  <c r="M285" i="4"/>
  <c r="N285" i="4" s="1"/>
  <c r="X285" i="4" s="1"/>
  <c r="F286" i="4" s="1"/>
  <c r="K286" i="4" s="1"/>
  <c r="D662" i="8" s="1"/>
  <c r="M282" i="4"/>
  <c r="N282" i="4" s="1"/>
  <c r="X282" i="4" s="1"/>
  <c r="F283" i="4" s="1"/>
  <c r="K283" i="4" s="1"/>
  <c r="D656" i="8" s="1"/>
  <c r="M279" i="4"/>
  <c r="N279" i="4" s="1"/>
  <c r="X279" i="4" s="1"/>
  <c r="F280" i="4" s="1"/>
  <c r="K280" i="4" s="1"/>
  <c r="D650" i="8" s="1"/>
  <c r="F276" i="4"/>
  <c r="K276" i="4" s="1"/>
  <c r="D643" i="8" s="1"/>
  <c r="M275" i="4"/>
  <c r="N275" i="4" s="1"/>
  <c r="AA275" i="4" s="1"/>
  <c r="F277" i="4" s="1"/>
  <c r="K277" i="4" s="1"/>
  <c r="D644" i="8" s="1"/>
  <c r="M274" i="4"/>
  <c r="N274" i="4" s="1"/>
  <c r="AE274" i="4" s="1"/>
  <c r="M271" i="4"/>
  <c r="N271" i="4" s="1"/>
  <c r="AE271" i="4" s="1"/>
  <c r="F272" i="4" s="1"/>
  <c r="K272" i="4" s="1"/>
  <c r="D637" i="8" s="1"/>
  <c r="F268" i="4"/>
  <c r="K268" i="4" s="1"/>
  <c r="D630" i="8" s="1"/>
  <c r="M267" i="4"/>
  <c r="N267" i="4" s="1"/>
  <c r="AJ267" i="4" s="1"/>
  <c r="F269" i="4" s="1"/>
  <c r="K269" i="4" s="1"/>
  <c r="D631" i="8" s="1"/>
  <c r="M266" i="4"/>
  <c r="N266" i="4" s="1"/>
  <c r="AE266" i="4" s="1"/>
  <c r="M262" i="4"/>
  <c r="N262" i="4" s="1"/>
  <c r="AJ262" i="4" s="1"/>
  <c r="F264" i="4" s="1"/>
  <c r="K264" i="4" s="1"/>
  <c r="D624" i="8" s="1"/>
  <c r="M261" i="4"/>
  <c r="N261" i="4" s="1"/>
  <c r="AE261" i="4" s="1"/>
  <c r="F263" i="4" s="1"/>
  <c r="K263" i="4" s="1"/>
  <c r="D623" i="8" s="1"/>
  <c r="M257" i="4"/>
  <c r="N257" i="4" s="1"/>
  <c r="AI257" i="4" s="1"/>
  <c r="F259" i="4" s="1"/>
  <c r="K259" i="4" s="1"/>
  <c r="D617" i="8" s="1"/>
  <c r="M256" i="4"/>
  <c r="N256" i="4"/>
  <c r="AA256" i="4" s="1"/>
  <c r="F258" i="4" s="1"/>
  <c r="K258" i="4" s="1"/>
  <c r="D616" i="8" s="1"/>
  <c r="M252" i="4"/>
  <c r="N252" i="4"/>
  <c r="AE252" i="4" s="1"/>
  <c r="F254" i="4" s="1"/>
  <c r="K254" i="4" s="1"/>
  <c r="D610" i="8" s="1"/>
  <c r="M251" i="4"/>
  <c r="N251" i="4" s="1"/>
  <c r="AH251" i="4" s="1"/>
  <c r="F253" i="4" s="1"/>
  <c r="K253" i="4" s="1"/>
  <c r="D609" i="8" s="1"/>
  <c r="F248" i="4"/>
  <c r="K248" i="4" s="1"/>
  <c r="D602" i="8" s="1"/>
  <c r="M247" i="4"/>
  <c r="N247" i="4" s="1"/>
  <c r="AE247" i="4" s="1"/>
  <c r="F249" i="4" s="1"/>
  <c r="K249" i="4" s="1"/>
  <c r="D603" i="8" s="1"/>
  <c r="M246" i="4"/>
  <c r="N246" i="4" s="1"/>
  <c r="AH246" i="4" s="1"/>
  <c r="F244" i="4"/>
  <c r="K244" i="4"/>
  <c r="D596" i="8" s="1"/>
  <c r="M242" i="4"/>
  <c r="N242" i="4" s="1"/>
  <c r="AE242" i="4" s="1"/>
  <c r="M241" i="4"/>
  <c r="N241" i="4" s="1"/>
  <c r="AH241" i="4" s="1"/>
  <c r="F243" i="4" s="1"/>
  <c r="K243" i="4" s="1"/>
  <c r="D595" i="8" s="1"/>
  <c r="M237" i="4"/>
  <c r="N237" i="4" s="1"/>
  <c r="AE237" i="4" s="1"/>
  <c r="F239" i="4" s="1"/>
  <c r="K239" i="4" s="1"/>
  <c r="D589" i="8" s="1"/>
  <c r="M236" i="4"/>
  <c r="N236" i="4"/>
  <c r="AH236" i="4" s="1"/>
  <c r="F238" i="4" s="1"/>
  <c r="K238" i="4" s="1"/>
  <c r="D588" i="8" s="1"/>
  <c r="F234" i="4"/>
  <c r="K234" i="4" s="1"/>
  <c r="D582" i="8" s="1"/>
  <c r="M232" i="4"/>
  <c r="N232" i="4" s="1"/>
  <c r="AE232" i="4" s="1"/>
  <c r="M231" i="4"/>
  <c r="N231" i="4" s="1"/>
  <c r="AH231" i="4" s="1"/>
  <c r="F233" i="4" s="1"/>
  <c r="K233" i="4" s="1"/>
  <c r="D581" i="8" s="1"/>
  <c r="M228" i="4"/>
  <c r="N228" i="4" s="1"/>
  <c r="X228" i="4" s="1"/>
  <c r="F229" i="4" s="1"/>
  <c r="K229" i="4" s="1"/>
  <c r="D575" i="8" s="1"/>
  <c r="M225" i="4"/>
  <c r="N225" i="4"/>
  <c r="X225" i="4" s="1"/>
  <c r="F226" i="4" s="1"/>
  <c r="K226" i="4" s="1"/>
  <c r="D569" i="8" s="1"/>
  <c r="F569" i="8" s="1"/>
  <c r="F223" i="4"/>
  <c r="K223" i="4" s="1"/>
  <c r="D563" i="8" s="1"/>
  <c r="F222" i="4"/>
  <c r="K222" i="4" s="1"/>
  <c r="D562" i="8" s="1"/>
  <c r="M221" i="4"/>
  <c r="N221" i="4" s="1"/>
  <c r="AE221" i="4" s="1"/>
  <c r="M220" i="4"/>
  <c r="N220" i="4" s="1"/>
  <c r="AH220" i="4" s="1"/>
  <c r="M216" i="4"/>
  <c r="N216" i="4"/>
  <c r="AE216" i="4" s="1"/>
  <c r="F218" i="4" s="1"/>
  <c r="K218" i="4" s="1"/>
  <c r="D556" i="8" s="1"/>
  <c r="M215" i="4"/>
  <c r="N215" i="4"/>
  <c r="AH215" i="4" s="1"/>
  <c r="F217" i="4" s="1"/>
  <c r="K217" i="4" s="1"/>
  <c r="D555" i="8" s="1"/>
  <c r="M211" i="4"/>
  <c r="N211" i="4"/>
  <c r="AE211" i="4" s="1"/>
  <c r="F213" i="4" s="1"/>
  <c r="K213" i="4" s="1"/>
  <c r="D549" i="8" s="1"/>
  <c r="M210" i="4"/>
  <c r="N210" i="4" s="1"/>
  <c r="AH210" i="4" s="1"/>
  <c r="F212" i="4" s="1"/>
  <c r="K212" i="4" s="1"/>
  <c r="D548" i="8" s="1"/>
  <c r="F207" i="4"/>
  <c r="K207" i="4"/>
  <c r="D541" i="8" s="1"/>
  <c r="M206" i="4"/>
  <c r="N206" i="4" s="1"/>
  <c r="AE206" i="4" s="1"/>
  <c r="F208" i="4" s="1"/>
  <c r="K208" i="4" s="1"/>
  <c r="D542" i="8" s="1"/>
  <c r="M205" i="4"/>
  <c r="N205" i="4" s="1"/>
  <c r="AH205" i="4" s="1"/>
  <c r="M201" i="4"/>
  <c r="N201" i="4" s="1"/>
  <c r="AE201" i="4" s="1"/>
  <c r="F203" i="4" s="1"/>
  <c r="K203" i="4" s="1"/>
  <c r="D535" i="8" s="1"/>
  <c r="M200" i="4"/>
  <c r="N200" i="4" s="1"/>
  <c r="AH200" i="4" s="1"/>
  <c r="F202" i="4" s="1"/>
  <c r="K202" i="4" s="1"/>
  <c r="D534" i="8" s="1"/>
  <c r="F198" i="4"/>
  <c r="K198" i="4" s="1"/>
  <c r="D528" i="8" s="1"/>
  <c r="M196" i="4"/>
  <c r="N196" i="4" s="1"/>
  <c r="AE196" i="4" s="1"/>
  <c r="M195" i="4"/>
  <c r="N195" i="4" s="1"/>
  <c r="AH195" i="4" s="1"/>
  <c r="F197" i="4" s="1"/>
  <c r="K197" i="4" s="1"/>
  <c r="D527" i="8" s="1"/>
  <c r="M192" i="4"/>
  <c r="N192" i="4"/>
  <c r="AG192" i="4" s="1"/>
  <c r="F193" i="4" s="1"/>
  <c r="K193" i="4" s="1"/>
  <c r="D521" i="8" s="1"/>
  <c r="F190" i="4"/>
  <c r="K190" i="4"/>
  <c r="D515" i="8" s="1"/>
  <c r="M189" i="4"/>
  <c r="N189" i="4" s="1"/>
  <c r="AG189" i="4" s="1"/>
  <c r="F186" i="4"/>
  <c r="K186" i="4" s="1"/>
  <c r="D508" i="8" s="1"/>
  <c r="M185" i="4"/>
  <c r="N185" i="4" s="1"/>
  <c r="AF185" i="4" s="1"/>
  <c r="F187" i="4" s="1"/>
  <c r="K187" i="4" s="1"/>
  <c r="D509" i="8" s="1"/>
  <c r="M184" i="4"/>
  <c r="N184" i="4" s="1"/>
  <c r="AE184" i="4" s="1"/>
  <c r="F182" i="4"/>
  <c r="K182" i="4" s="1"/>
  <c r="D502" i="8" s="1"/>
  <c r="F181" i="4"/>
  <c r="K181" i="4" s="1"/>
  <c r="D501" i="8" s="1"/>
  <c r="M180" i="4"/>
  <c r="N180" i="4" s="1"/>
  <c r="AD180" i="4" s="1"/>
  <c r="M179" i="4"/>
  <c r="N179" i="4" s="1"/>
  <c r="AB179" i="4" s="1"/>
  <c r="F177" i="4"/>
  <c r="K177" i="4"/>
  <c r="D495" i="8" s="1"/>
  <c r="M176" i="4"/>
  <c r="N176" i="4"/>
  <c r="Z176" i="4" s="1"/>
  <c r="M173" i="4"/>
  <c r="N173" i="4" s="1"/>
  <c r="Z173" i="4" s="1"/>
  <c r="F174" i="4" s="1"/>
  <c r="K174" i="4" s="1"/>
  <c r="D489" i="8" s="1"/>
  <c r="M170" i="4"/>
  <c r="N170" i="4" s="1"/>
  <c r="X170" i="4" s="1"/>
  <c r="F171" i="4" s="1"/>
  <c r="K171" i="4" s="1"/>
  <c r="D477" i="8" s="1"/>
  <c r="F168" i="4"/>
  <c r="K168" i="4" s="1"/>
  <c r="D471" i="8" s="1"/>
  <c r="M167" i="4"/>
  <c r="N167" i="4" s="1"/>
  <c r="X167" i="4" s="1"/>
  <c r="M164" i="4"/>
  <c r="N164" i="4" s="1"/>
  <c r="X164" i="4" s="1"/>
  <c r="F165" i="4" s="1"/>
  <c r="K165" i="4" s="1"/>
  <c r="D465" i="8" s="1"/>
  <c r="J465" i="8" s="1"/>
  <c r="M161" i="4"/>
  <c r="N161" i="4" s="1"/>
  <c r="X161" i="4" s="1"/>
  <c r="F162" i="4" s="1"/>
  <c r="K162" i="4" s="1"/>
  <c r="D459" i="8" s="1"/>
  <c r="M158" i="4"/>
  <c r="N158" i="4" s="1"/>
  <c r="X158" i="4" s="1"/>
  <c r="F159" i="4" s="1"/>
  <c r="K159" i="4" s="1"/>
  <c r="D453" i="8" s="1"/>
  <c r="M155" i="4"/>
  <c r="N155" i="4" s="1"/>
  <c r="X155" i="4" s="1"/>
  <c r="F156" i="4" s="1"/>
  <c r="K156" i="4" s="1"/>
  <c r="D447" i="8" s="1"/>
  <c r="M152" i="4"/>
  <c r="N152" i="4" s="1"/>
  <c r="Z152" i="4" s="1"/>
  <c r="F153" i="4" s="1"/>
  <c r="K153" i="4" s="1"/>
  <c r="D441" i="8" s="1"/>
  <c r="F150" i="4"/>
  <c r="K150" i="4" s="1"/>
  <c r="D417" i="8" s="1"/>
  <c r="F149" i="4"/>
  <c r="K149" i="4" s="1"/>
  <c r="D416" i="8" s="1"/>
  <c r="M148" i="4"/>
  <c r="N148" i="4"/>
  <c r="Y148" i="4" s="1"/>
  <c r="M147" i="4"/>
  <c r="N147" i="4"/>
  <c r="AA147" i="4" s="1"/>
  <c r="M144" i="4"/>
  <c r="N144" i="4" s="1"/>
  <c r="X144" i="4" s="1"/>
  <c r="F145" i="4" s="1"/>
  <c r="K145" i="4" s="1"/>
  <c r="D410" i="8" s="1"/>
  <c r="F142" i="4"/>
  <c r="K142" i="4" s="1"/>
  <c r="D402" i="8" s="1"/>
  <c r="M141" i="4"/>
  <c r="N141" i="4" s="1"/>
  <c r="X141" i="4" s="1"/>
  <c r="M138" i="4"/>
  <c r="N138" i="4" s="1"/>
  <c r="X138" i="4" s="1"/>
  <c r="F139" i="4" s="1"/>
  <c r="K139" i="4" s="1"/>
  <c r="D394" i="8" s="1"/>
  <c r="F136" i="4"/>
  <c r="K136" i="4" s="1"/>
  <c r="D386" i="8" s="1"/>
  <c r="M135" i="4"/>
  <c r="N135" i="4" s="1"/>
  <c r="X135" i="4" s="1"/>
  <c r="M132" i="4"/>
  <c r="N132" i="4" s="1"/>
  <c r="X132" i="4" s="1"/>
  <c r="F133" i="4" s="1"/>
  <c r="K133" i="4" s="1"/>
  <c r="D378" i="8" s="1"/>
  <c r="M129" i="4"/>
  <c r="N129" i="4" s="1"/>
  <c r="X129" i="4" s="1"/>
  <c r="F130" i="4" s="1"/>
  <c r="K130" i="4" s="1"/>
  <c r="D372" i="8" s="1"/>
  <c r="M126" i="4"/>
  <c r="N126" i="4"/>
  <c r="X126" i="4" s="1"/>
  <c r="F127" i="4" s="1"/>
  <c r="K127" i="4" s="1"/>
  <c r="D366" i="8" s="1"/>
  <c r="M123" i="4"/>
  <c r="N123" i="4" s="1"/>
  <c r="X123" i="4" s="1"/>
  <c r="F124" i="4" s="1"/>
  <c r="K124" i="4" s="1"/>
  <c r="D360" i="8" s="1"/>
  <c r="M120" i="4"/>
  <c r="N120" i="4" s="1"/>
  <c r="X120" i="4" s="1"/>
  <c r="F121" i="4" s="1"/>
  <c r="K121" i="4" s="1"/>
  <c r="D354" i="8" s="1"/>
  <c r="M117" i="4"/>
  <c r="N117" i="4" s="1"/>
  <c r="X117" i="4" s="1"/>
  <c r="F118" i="4" s="1"/>
  <c r="K118" i="4" s="1"/>
  <c r="D348" i="8" s="1"/>
  <c r="M114" i="4"/>
  <c r="N114" i="4" s="1"/>
  <c r="X114" i="4" s="1"/>
  <c r="F115" i="4" s="1"/>
  <c r="K115" i="4" s="1"/>
  <c r="D324" i="8" s="1"/>
  <c r="M111" i="4"/>
  <c r="N111" i="4"/>
  <c r="X111" i="4" s="1"/>
  <c r="F112" i="4" s="1"/>
  <c r="K112" i="4" s="1"/>
  <c r="D318" i="8" s="1"/>
  <c r="M108" i="4"/>
  <c r="N108" i="4" s="1"/>
  <c r="X108" i="4" s="1"/>
  <c r="F109" i="4" s="1"/>
  <c r="K109" i="4" s="1"/>
  <c r="D312" i="8" s="1"/>
  <c r="F312" i="8" s="1"/>
  <c r="M105" i="4"/>
  <c r="N105" i="4" s="1"/>
  <c r="X105" i="4" s="1"/>
  <c r="F106" i="4" s="1"/>
  <c r="K106" i="4" s="1"/>
  <c r="D304" i="8" s="1"/>
  <c r="M102" i="4"/>
  <c r="N102" i="4" s="1"/>
  <c r="X102" i="4" s="1"/>
  <c r="F103" i="4" s="1"/>
  <c r="K103" i="4" s="1"/>
  <c r="D296" i="8" s="1"/>
  <c r="M99" i="4"/>
  <c r="N99" i="4"/>
  <c r="X99" i="4"/>
  <c r="F100" i="4" s="1"/>
  <c r="K100" i="4" s="1"/>
  <c r="D288" i="8" s="1"/>
  <c r="M96" i="4"/>
  <c r="N96" i="4" s="1"/>
  <c r="X96" i="4" s="1"/>
  <c r="M95" i="4"/>
  <c r="N95" i="4" s="1"/>
  <c r="X95" i="4" s="1"/>
  <c r="F97" i="4" s="1"/>
  <c r="K97" i="4" s="1"/>
  <c r="D279" i="8" s="1"/>
  <c r="M92" i="4"/>
  <c r="N92" i="4" s="1"/>
  <c r="X92" i="4" s="1"/>
  <c r="F93" i="4" s="1"/>
  <c r="K93" i="4" s="1"/>
  <c r="D272" i="8" s="1"/>
  <c r="M89" i="4"/>
  <c r="N89" i="4" s="1"/>
  <c r="Z89" i="4" s="1"/>
  <c r="F90" i="4" s="1"/>
  <c r="K90" i="4" s="1"/>
  <c r="D264" i="8" s="1"/>
  <c r="H264" i="8" s="1"/>
  <c r="E265" i="8" s="1"/>
  <c r="F265" i="8" s="1"/>
  <c r="M86" i="4"/>
  <c r="N86" i="4" s="1"/>
  <c r="Z86" i="4" s="1"/>
  <c r="F87" i="4" s="1"/>
  <c r="K87" i="4" s="1"/>
  <c r="D257" i="8" s="1"/>
  <c r="M83" i="4"/>
  <c r="N83" i="4" s="1"/>
  <c r="Y83" i="4" s="1"/>
  <c r="F84" i="4" s="1"/>
  <c r="K84" i="4" s="1"/>
  <c r="D250" i="8" s="1"/>
  <c r="M80" i="4"/>
  <c r="N80" i="4"/>
  <c r="Y80" i="4" s="1"/>
  <c r="F81" i="4" s="1"/>
  <c r="K81" i="4" s="1"/>
  <c r="D243" i="8" s="1"/>
  <c r="M77" i="4"/>
  <c r="N77" i="4" s="1"/>
  <c r="Y77" i="4" s="1"/>
  <c r="F78" i="4" s="1"/>
  <c r="K78" i="4" s="1"/>
  <c r="D236" i="8" s="1"/>
  <c r="M74" i="4"/>
  <c r="N74" i="4" s="1"/>
  <c r="Y74" i="4" s="1"/>
  <c r="F75" i="4" s="1"/>
  <c r="K75" i="4" s="1"/>
  <c r="D229" i="8" s="1"/>
  <c r="M71" i="4"/>
  <c r="N71" i="4" s="1"/>
  <c r="Y71" i="4" s="1"/>
  <c r="F72" i="4" s="1"/>
  <c r="K72" i="4" s="1"/>
  <c r="D222" i="8" s="1"/>
  <c r="F222" i="8" s="1"/>
  <c r="M68" i="4"/>
  <c r="N68" i="4" s="1"/>
  <c r="Y68" i="4" s="1"/>
  <c r="F69" i="4" s="1"/>
  <c r="K69" i="4" s="1"/>
  <c r="D215" i="8" s="1"/>
  <c r="F66" i="4"/>
  <c r="K66" i="4"/>
  <c r="D208" i="8" s="1"/>
  <c r="M65" i="4"/>
  <c r="N65" i="4" s="1"/>
  <c r="Y65" i="4" s="1"/>
  <c r="F63" i="4"/>
  <c r="K63" i="4" s="1"/>
  <c r="D201" i="8" s="1"/>
  <c r="M62" i="4"/>
  <c r="N62" i="4" s="1"/>
  <c r="Y62" i="4" s="1"/>
  <c r="M59" i="4"/>
  <c r="N59" i="4" s="1"/>
  <c r="X59" i="4" s="1"/>
  <c r="F60" i="4" s="1"/>
  <c r="K60" i="4" s="1"/>
  <c r="D194" i="8" s="1"/>
  <c r="F57" i="4"/>
  <c r="K57" i="4" s="1"/>
  <c r="D188" i="8" s="1"/>
  <c r="M56" i="4"/>
  <c r="N56" i="4" s="1"/>
  <c r="X56" i="4" s="1"/>
  <c r="M53" i="4"/>
  <c r="N53" i="4" s="1"/>
  <c r="X53" i="4" s="1"/>
  <c r="F54" i="4" s="1"/>
  <c r="K54" i="4" s="1"/>
  <c r="D182" i="8" s="1"/>
  <c r="M50" i="4"/>
  <c r="N50" i="4" s="1"/>
  <c r="X50" i="4" s="1"/>
  <c r="F51" i="4" s="1"/>
  <c r="K51" i="4" s="1"/>
  <c r="D176" i="8" s="1"/>
  <c r="M47" i="4"/>
  <c r="N47" i="4" s="1"/>
  <c r="Y47" i="4" s="1"/>
  <c r="F48" i="4" s="1"/>
  <c r="K48" i="4" s="1"/>
  <c r="D170" i="8" s="1"/>
  <c r="F170" i="8" s="1"/>
  <c r="F45" i="4"/>
  <c r="K45" i="4" s="1"/>
  <c r="D163" i="8" s="1"/>
  <c r="M44" i="4"/>
  <c r="N44" i="4" s="1"/>
  <c r="Y44" i="4" s="1"/>
  <c r="M41" i="4"/>
  <c r="N41" i="4"/>
  <c r="Y41" i="4" s="1"/>
  <c r="F42" i="4" s="1"/>
  <c r="K42" i="4" s="1"/>
  <c r="D156" i="8" s="1"/>
  <c r="M38" i="4"/>
  <c r="N38" i="4" s="1"/>
  <c r="Y38" i="4" s="1"/>
  <c r="F39" i="4" s="1"/>
  <c r="K39" i="4" s="1"/>
  <c r="D149" i="8" s="1"/>
  <c r="M35" i="4"/>
  <c r="N35" i="4" s="1"/>
  <c r="Y35" i="4" s="1"/>
  <c r="F36" i="4" s="1"/>
  <c r="K36" i="4" s="1"/>
  <c r="D142" i="8" s="1"/>
  <c r="M32" i="4"/>
  <c r="N32" i="4" s="1"/>
  <c r="Y32" i="4" s="1"/>
  <c r="F33" i="4" s="1"/>
  <c r="K33" i="4" s="1"/>
  <c r="D135" i="8" s="1"/>
  <c r="M29" i="4"/>
  <c r="N29" i="4" s="1"/>
  <c r="Y29" i="4" s="1"/>
  <c r="F30" i="4" s="1"/>
  <c r="K30" i="4" s="1"/>
  <c r="D128" i="8" s="1"/>
  <c r="M26" i="4"/>
  <c r="N26" i="4"/>
  <c r="X26" i="4" s="1"/>
  <c r="F27" i="4" s="1"/>
  <c r="K27" i="4" s="1"/>
  <c r="D121" i="8" s="1"/>
  <c r="M23" i="4"/>
  <c r="N23" i="4" s="1"/>
  <c r="X23" i="4" s="1"/>
  <c r="F24" i="4" s="1"/>
  <c r="K24" i="4" s="1"/>
  <c r="D114" i="8" s="1"/>
  <c r="M20" i="4"/>
  <c r="N20" i="4" s="1"/>
  <c r="X20" i="4" s="1"/>
  <c r="F21" i="4" s="1"/>
  <c r="K21" i="4" s="1"/>
  <c r="D107" i="8" s="1"/>
  <c r="J107" i="8" s="1"/>
  <c r="M17" i="4"/>
  <c r="N17" i="4"/>
  <c r="X17" i="4" s="1"/>
  <c r="F18" i="4" s="1"/>
  <c r="K18" i="4" s="1"/>
  <c r="D100" i="8" s="1"/>
  <c r="M14" i="4"/>
  <c r="N14" i="4" s="1"/>
  <c r="X14" i="4" s="1"/>
  <c r="F15" i="4" s="1"/>
  <c r="K15" i="4" s="1"/>
  <c r="D93" i="8" s="1"/>
  <c r="M11" i="4"/>
  <c r="N11" i="4" s="1"/>
  <c r="X11" i="4" s="1"/>
  <c r="F12" i="4" s="1"/>
  <c r="K12" i="4" s="1"/>
  <c r="D86" i="8" s="1"/>
  <c r="M8" i="4"/>
  <c r="N8" i="4" s="1"/>
  <c r="X8" i="4" s="1"/>
  <c r="F9" i="4" s="1"/>
  <c r="K9" i="4" s="1"/>
  <c r="D79" i="8" s="1"/>
  <c r="M5" i="4"/>
  <c r="N5" i="4"/>
  <c r="V5" i="4"/>
  <c r="F6" i="4" s="1"/>
  <c r="K6" i="4" s="1"/>
  <c r="D72" i="8" s="1"/>
  <c r="M8" i="6"/>
  <c r="N8" i="6" s="1"/>
  <c r="W8" i="6" s="1"/>
  <c r="M7" i="6"/>
  <c r="N7" i="6" s="1"/>
  <c r="V7" i="6" s="1"/>
  <c r="O297" i="7"/>
  <c r="E70" i="8" s="1"/>
  <c r="O296" i="7"/>
  <c r="E1289" i="8" s="1"/>
  <c r="O295" i="7"/>
  <c r="E42" i="10" s="1"/>
  <c r="O294" i="7"/>
  <c r="E41" i="10" s="1"/>
  <c r="K41" i="10" s="1"/>
  <c r="O293" i="7"/>
  <c r="E84" i="8" s="1"/>
  <c r="O292" i="7"/>
  <c r="E77" i="8" s="1"/>
  <c r="O291" i="7"/>
  <c r="E119" i="8" s="1"/>
  <c r="O290" i="7"/>
  <c r="E112" i="8" s="1"/>
  <c r="O289" i="7"/>
  <c r="E105" i="8" s="1"/>
  <c r="O288" i="7"/>
  <c r="E98" i="8" s="1"/>
  <c r="O287" i="7"/>
  <c r="E91" i="8" s="1"/>
  <c r="O286" i="7"/>
  <c r="E168" i="8" s="1"/>
  <c r="O285" i="7"/>
  <c r="E161" i="8" s="1"/>
  <c r="O284" i="7"/>
  <c r="E154" i="8" s="1"/>
  <c r="F154" i="8" s="1"/>
  <c r="O283" i="7"/>
  <c r="E147" i="8" s="1"/>
  <c r="O282" i="7"/>
  <c r="E140" i="8" s="1"/>
  <c r="O281" i="7"/>
  <c r="E133" i="8" s="1"/>
  <c r="O280" i="7"/>
  <c r="E126" i="8" s="1"/>
  <c r="O279" i="7"/>
  <c r="E193" i="8" s="1"/>
  <c r="O278" i="7"/>
  <c r="E187" i="8" s="1"/>
  <c r="O277" i="7"/>
  <c r="E181" i="8" s="1"/>
  <c r="O276" i="7"/>
  <c r="E175" i="8" s="1"/>
  <c r="O275" i="7"/>
  <c r="E234" i="8" s="1"/>
  <c r="O274" i="7"/>
  <c r="E227" i="8" s="1"/>
  <c r="O273" i="7"/>
  <c r="E220" i="8" s="1"/>
  <c r="O272" i="7"/>
  <c r="E213" i="8" s="1"/>
  <c r="K213" i="8" s="1"/>
  <c r="O271" i="7"/>
  <c r="E206" i="8" s="1"/>
  <c r="O270" i="7"/>
  <c r="E199" i="8" s="1"/>
  <c r="O269" i="7"/>
  <c r="E248" i="8" s="1"/>
  <c r="O268" i="7"/>
  <c r="E241" i="8" s="1"/>
  <c r="O267" i="7"/>
  <c r="E262" i="8" s="1"/>
  <c r="O266" i="7"/>
  <c r="E255" i="8" s="1"/>
  <c r="O265" i="7"/>
  <c r="O264" i="7"/>
  <c r="E277" i="8" s="1"/>
  <c r="O263" i="7"/>
  <c r="E309" i="8" s="1"/>
  <c r="O262" i="7"/>
  <c r="E301" i="8" s="1"/>
  <c r="O261" i="7"/>
  <c r="E293" i="8" s="1"/>
  <c r="O260" i="7"/>
  <c r="E285" i="8" s="1"/>
  <c r="K285" i="8" s="1"/>
  <c r="O259" i="7"/>
  <c r="E353" i="8" s="1"/>
  <c r="O258" i="7"/>
  <c r="E347" i="8" s="1"/>
  <c r="O257" i="7"/>
  <c r="E323" i="8" s="1"/>
  <c r="O256" i="7"/>
  <c r="E317" i="8" s="1"/>
  <c r="O255" i="7"/>
  <c r="E407" i="8" s="1"/>
  <c r="O254" i="7"/>
  <c r="E399" i="8" s="1"/>
  <c r="O253" i="7"/>
  <c r="E391" i="8" s="1"/>
  <c r="F391" i="8" s="1"/>
  <c r="O252" i="7"/>
  <c r="E383" i="8" s="1"/>
  <c r="O251" i="7"/>
  <c r="E330" i="8" s="1"/>
  <c r="O250" i="7"/>
  <c r="E329" i="8" s="1"/>
  <c r="O249" i="7"/>
  <c r="E415" i="8" s="1"/>
  <c r="O248" i="7"/>
  <c r="E108" i="10" s="1"/>
  <c r="K108" i="10" s="1"/>
  <c r="O247" i="7"/>
  <c r="E1276" i="8" s="1"/>
  <c r="O246" i="7"/>
  <c r="O245" i="7"/>
  <c r="E1264" i="8" s="1"/>
  <c r="O244" i="7"/>
  <c r="O243" i="7"/>
  <c r="E1249" i="8" s="1"/>
  <c r="O242" i="7"/>
  <c r="E1240" i="8" s="1"/>
  <c r="O241" i="7"/>
  <c r="E1231" i="8" s="1"/>
  <c r="K1231" i="8" s="1"/>
  <c r="O240" i="7"/>
  <c r="E1223" i="8" s="1"/>
  <c r="O239" i="7"/>
  <c r="E1215" i="8" s="1"/>
  <c r="O238" i="7"/>
  <c r="E1207" i="8" s="1"/>
  <c r="K1207" i="8" s="1"/>
  <c r="O237" i="7"/>
  <c r="E1199" i="8" s="1"/>
  <c r="O236" i="7"/>
  <c r="E1193" i="8" s="1"/>
  <c r="O235" i="7"/>
  <c r="E1187" i="8" s="1"/>
  <c r="O234" i="7"/>
  <c r="E1181" i="8" s="1"/>
  <c r="O233" i="7"/>
  <c r="E1175" i="8" s="1"/>
  <c r="O232" i="7"/>
  <c r="E1169" i="8" s="1"/>
  <c r="O231" i="7"/>
  <c r="E1163" i="8" s="1"/>
  <c r="O230" i="7"/>
  <c r="E1157" i="8" s="1"/>
  <c r="O229" i="7"/>
  <c r="E107" i="10" s="1"/>
  <c r="K107" i="10" s="1"/>
  <c r="O228" i="7"/>
  <c r="E1151" i="8" s="1"/>
  <c r="O227" i="7"/>
  <c r="E106" i="10" s="1"/>
  <c r="K106" i="10" s="1"/>
  <c r="O226" i="7"/>
  <c r="E105" i="10" s="1"/>
  <c r="O225" i="7"/>
  <c r="E104" i="10" s="1"/>
  <c r="F104" i="10" s="1"/>
  <c r="O224" i="7"/>
  <c r="E1145" i="8" s="1"/>
  <c r="O223" i="7"/>
  <c r="E1139" i="8" s="1"/>
  <c r="O222" i="7"/>
  <c r="E1133" i="8" s="1"/>
  <c r="O221" i="7"/>
  <c r="E1127" i="8" s="1"/>
  <c r="F1127" i="8" s="1"/>
  <c r="O220" i="7"/>
  <c r="E1121" i="8" s="1"/>
  <c r="O219" i="7"/>
  <c r="E1115" i="8" s="1"/>
  <c r="K1115" i="8" s="1"/>
  <c r="O218" i="7"/>
  <c r="E1109" i="8" s="1"/>
  <c r="O217" i="7"/>
  <c r="E1103" i="8" s="1"/>
  <c r="O216" i="7"/>
  <c r="E1097" i="8" s="1"/>
  <c r="O215" i="7"/>
  <c r="E1091" i="8" s="1"/>
  <c r="O214" i="7"/>
  <c r="E1085" i="8" s="1"/>
  <c r="O213" i="7"/>
  <c r="E1079" i="8" s="1"/>
  <c r="O212" i="7"/>
  <c r="E1073" i="8" s="1"/>
  <c r="O211" i="7"/>
  <c r="E1067" i="8" s="1"/>
  <c r="O210" i="7"/>
  <c r="E1061" i="8" s="1"/>
  <c r="O209" i="7"/>
  <c r="E1055" i="8" s="1"/>
  <c r="K1055" i="8" s="1"/>
  <c r="O208" i="7"/>
  <c r="E1049" i="8" s="1"/>
  <c r="O207" i="7"/>
  <c r="E1043" i="8" s="1"/>
  <c r="F1043" i="8" s="1"/>
  <c r="O206" i="7"/>
  <c r="E1037" i="8" s="1"/>
  <c r="O205" i="7"/>
  <c r="E1031" i="8" s="1"/>
  <c r="K1031" i="8" s="1"/>
  <c r="O204" i="7"/>
  <c r="O203" i="7"/>
  <c r="E1019" i="8" s="1"/>
  <c r="O202" i="7"/>
  <c r="E1013" i="8" s="1"/>
  <c r="F1013" i="8" s="1"/>
  <c r="O201" i="7"/>
  <c r="E1007" i="8" s="1"/>
  <c r="O200" i="7"/>
  <c r="E1001" i="8" s="1"/>
  <c r="O199" i="7"/>
  <c r="E995" i="8" s="1"/>
  <c r="O198" i="7"/>
  <c r="E989" i="8" s="1"/>
  <c r="O197" i="7"/>
  <c r="E983" i="8" s="1"/>
  <c r="O196" i="7"/>
  <c r="E977" i="8" s="1"/>
  <c r="O195" i="7"/>
  <c r="E971" i="8" s="1"/>
  <c r="F971" i="8" s="1"/>
  <c r="L971" i="8" s="1"/>
  <c r="O194" i="7"/>
  <c r="E965" i="8" s="1"/>
  <c r="O193" i="7"/>
  <c r="E959" i="8" s="1"/>
  <c r="K959" i="8" s="1"/>
  <c r="O192" i="7"/>
  <c r="E953" i="8" s="1"/>
  <c r="O191" i="7"/>
  <c r="E947" i="8" s="1"/>
  <c r="O190" i="7"/>
  <c r="E941" i="8" s="1"/>
  <c r="F941" i="8" s="1"/>
  <c r="O189" i="7"/>
  <c r="E935" i="8" s="1"/>
  <c r="O188" i="7"/>
  <c r="O187" i="7"/>
  <c r="E923" i="8" s="1"/>
  <c r="O186" i="7"/>
  <c r="E917" i="8" s="1"/>
  <c r="O185" i="7"/>
  <c r="E911" i="8" s="1"/>
  <c r="O184" i="7"/>
  <c r="E905" i="8" s="1"/>
  <c r="O183" i="7"/>
  <c r="E1383" i="8" s="1"/>
  <c r="O182" i="7"/>
  <c r="E893" i="8" s="1"/>
  <c r="O181" i="7"/>
  <c r="E887" i="8" s="1"/>
  <c r="O180" i="7"/>
  <c r="E881" i="8" s="1"/>
  <c r="O179" i="7"/>
  <c r="E875" i="8" s="1"/>
  <c r="O178" i="7"/>
  <c r="E869" i="8" s="1"/>
  <c r="F869" i="8" s="1"/>
  <c r="O177" i="7"/>
  <c r="E863" i="8" s="1"/>
  <c r="O176" i="7"/>
  <c r="E857" i="8" s="1"/>
  <c r="O175" i="7"/>
  <c r="E851" i="8" s="1"/>
  <c r="O174" i="7"/>
  <c r="E843" i="8" s="1"/>
  <c r="O173" i="7"/>
  <c r="E835" i="8" s="1"/>
  <c r="O172" i="7"/>
  <c r="E829" i="8" s="1"/>
  <c r="O171" i="7"/>
  <c r="E823" i="8" s="1"/>
  <c r="O170" i="7"/>
  <c r="E817" i="8" s="1"/>
  <c r="O169" i="7"/>
  <c r="E811" i="8" s="1"/>
  <c r="O168" i="7"/>
  <c r="E805" i="8" s="1"/>
  <c r="O167" i="7"/>
  <c r="E799" i="8" s="1"/>
  <c r="O166" i="7"/>
  <c r="E793" i="8" s="1"/>
  <c r="O165" i="7"/>
  <c r="E787" i="8" s="1"/>
  <c r="O164" i="7"/>
  <c r="E781" i="8" s="1"/>
  <c r="O163" i="7"/>
  <c r="E775" i="8" s="1"/>
  <c r="O162" i="7"/>
  <c r="E769" i="8" s="1"/>
  <c r="O161" i="7"/>
  <c r="E763" i="8" s="1"/>
  <c r="O160" i="7"/>
  <c r="E757" i="8" s="1"/>
  <c r="O159" i="7"/>
  <c r="E751" i="8" s="1"/>
  <c r="K751" i="8" s="1"/>
  <c r="O158" i="7"/>
  <c r="E745" i="8" s="1"/>
  <c r="O157" i="7"/>
  <c r="E739" i="8" s="1"/>
  <c r="F739" i="8" s="1"/>
  <c r="O156" i="7"/>
  <c r="E733" i="8" s="1"/>
  <c r="O155" i="7"/>
  <c r="E727" i="8" s="1"/>
  <c r="O154" i="7"/>
  <c r="E721" i="8" s="1"/>
  <c r="O153" i="7"/>
  <c r="E715" i="8" s="1"/>
  <c r="O152" i="7"/>
  <c r="E709" i="8" s="1"/>
  <c r="O151" i="7"/>
  <c r="E703" i="8" s="1"/>
  <c r="O150" i="7"/>
  <c r="E697" i="8" s="1"/>
  <c r="O149" i="7"/>
  <c r="E691" i="8" s="1"/>
  <c r="O148" i="7"/>
  <c r="E685" i="8" s="1"/>
  <c r="O147" i="7"/>
  <c r="E679" i="8" s="1"/>
  <c r="O146" i="7"/>
  <c r="E673" i="8" s="1"/>
  <c r="O145" i="7"/>
  <c r="E667" i="8" s="1"/>
  <c r="F667" i="8" s="1"/>
  <c r="O144" i="7"/>
  <c r="E661" i="8" s="1"/>
  <c r="O143" i="7"/>
  <c r="E655" i="8" s="1"/>
  <c r="O142" i="7"/>
  <c r="E649" i="8" s="1"/>
  <c r="O141" i="7"/>
  <c r="E103" i="10" s="1"/>
  <c r="O140" i="7"/>
  <c r="E102" i="10" s="1"/>
  <c r="O139" i="7"/>
  <c r="E101" i="10" s="1"/>
  <c r="K101" i="10" s="1"/>
  <c r="O138" i="7"/>
  <c r="E100" i="10" s="1"/>
  <c r="K100" i="10" s="1"/>
  <c r="O137" i="7"/>
  <c r="E99" i="10" s="1"/>
  <c r="K99" i="10" s="1"/>
  <c r="O136" i="7"/>
  <c r="E98" i="10" s="1"/>
  <c r="K98" i="10" s="1"/>
  <c r="O135" i="7"/>
  <c r="E97" i="10" s="1"/>
  <c r="O134" i="7"/>
  <c r="E642" i="8" s="1"/>
  <c r="O133" i="7"/>
  <c r="E96" i="10" s="1"/>
  <c r="K96" i="10" s="1"/>
  <c r="O132" i="7"/>
  <c r="E636" i="8" s="1"/>
  <c r="O131" i="7"/>
  <c r="E608" i="8" s="1"/>
  <c r="O130" i="7"/>
  <c r="E629" i="8" s="1"/>
  <c r="O129" i="7"/>
  <c r="E622" i="8" s="1"/>
  <c r="O128" i="7"/>
  <c r="E615" i="8" s="1"/>
  <c r="O127" i="7"/>
  <c r="E601" i="8" s="1"/>
  <c r="O126" i="7"/>
  <c r="E594" i="8" s="1"/>
  <c r="O125" i="7"/>
  <c r="E587" i="8" s="1"/>
  <c r="O124" i="7"/>
  <c r="E580" i="8" s="1"/>
  <c r="O123" i="7"/>
  <c r="E574" i="8" s="1"/>
  <c r="F574" i="8" s="1"/>
  <c r="O122" i="7"/>
  <c r="E568" i="8" s="1"/>
  <c r="O121" i="7"/>
  <c r="E561" i="8" s="1"/>
  <c r="K561" i="8" s="1"/>
  <c r="O120" i="7"/>
  <c r="E554" i="8" s="1"/>
  <c r="O119" i="7"/>
  <c r="E547" i="8" s="1"/>
  <c r="O118" i="7"/>
  <c r="E540" i="8" s="1"/>
  <c r="O117" i="7"/>
  <c r="E533" i="8" s="1"/>
  <c r="O116" i="7"/>
  <c r="E526" i="8" s="1"/>
  <c r="F526" i="8" s="1"/>
  <c r="O115" i="7"/>
  <c r="E520" i="8" s="1"/>
  <c r="O114" i="7"/>
  <c r="E514" i="8" s="1"/>
  <c r="O113" i="7"/>
  <c r="E40" i="10" s="1"/>
  <c r="K40" i="10" s="1"/>
  <c r="O112" i="7"/>
  <c r="E39" i="10" s="1"/>
  <c r="K39" i="10" s="1"/>
  <c r="O111" i="7"/>
  <c r="E38" i="10" s="1"/>
  <c r="K38" i="10" s="1"/>
  <c r="O110" i="7"/>
  <c r="E37" i="10" s="1"/>
  <c r="O109" i="7"/>
  <c r="E507" i="8" s="1"/>
  <c r="O108" i="7"/>
  <c r="E500" i="8" s="1"/>
  <c r="O107" i="7"/>
  <c r="E36" i="10" s="1"/>
  <c r="O106" i="7"/>
  <c r="E35" i="10" s="1"/>
  <c r="O105" i="7"/>
  <c r="E34" i="10" s="1"/>
  <c r="O104" i="7"/>
  <c r="E33" i="10" s="1"/>
  <c r="O103" i="7"/>
  <c r="O102" i="7"/>
  <c r="E95" i="10" s="1"/>
  <c r="O101" i="7"/>
  <c r="E94" i="10" s="1"/>
  <c r="K94" i="10" s="1"/>
  <c r="O100" i="7"/>
  <c r="O99" i="7"/>
  <c r="E92" i="10" s="1"/>
  <c r="O98" i="7"/>
  <c r="O97" i="7"/>
  <c r="E90" i="10" s="1"/>
  <c r="O96" i="7"/>
  <c r="O95" i="7"/>
  <c r="E88" i="10" s="1"/>
  <c r="K88" i="10" s="1"/>
  <c r="O94" i="7"/>
  <c r="O93" i="7"/>
  <c r="E86" i="10" s="1"/>
  <c r="K86" i="10" s="1"/>
  <c r="O92" i="7"/>
  <c r="O91" i="7"/>
  <c r="O90" i="7"/>
  <c r="O89" i="7"/>
  <c r="O88" i="7"/>
  <c r="O87" i="7"/>
  <c r="O86" i="7"/>
  <c r="O85" i="7"/>
  <c r="O84" i="7"/>
  <c r="E494" i="8" s="1"/>
  <c r="O83" i="7"/>
  <c r="E1328" i="8" s="1"/>
  <c r="O82" i="7"/>
  <c r="E12" i="10" s="1"/>
  <c r="O81" i="7"/>
  <c r="E10" i="10" s="1"/>
  <c r="K10" i="10" s="1"/>
  <c r="O80" i="7"/>
  <c r="E9" i="10" s="1"/>
  <c r="K9" i="10" s="1"/>
  <c r="O79" i="7"/>
  <c r="E6" i="10" s="1"/>
  <c r="O78" i="7"/>
  <c r="E8" i="10" s="1"/>
  <c r="O77" i="7"/>
  <c r="E7" i="10" s="1"/>
  <c r="O76" i="7"/>
  <c r="E11" i="10" s="1"/>
  <c r="O75" i="7"/>
  <c r="E5" i="10" s="1"/>
  <c r="K5" i="10" s="1"/>
  <c r="O74" i="7"/>
  <c r="O73" i="7"/>
  <c r="O72" i="7"/>
  <c r="O71" i="7"/>
  <c r="O70" i="7"/>
  <c r="O69" i="7"/>
  <c r="O68" i="7"/>
  <c r="E77" i="10" s="1"/>
  <c r="O67" i="7"/>
  <c r="E1371" i="8" s="1"/>
  <c r="O66" i="7"/>
  <c r="E1295" i="8" s="1"/>
  <c r="K1295" i="8" s="1"/>
  <c r="O65" i="7"/>
  <c r="E458" i="8" s="1"/>
  <c r="O64" i="7"/>
  <c r="E1318" i="8" s="1"/>
  <c r="F1318" i="8" s="1"/>
  <c r="L1318" i="8" s="1"/>
  <c r="O63" i="7"/>
  <c r="E452" i="8" s="1"/>
  <c r="O62" i="7"/>
  <c r="O61" i="7"/>
  <c r="E476" i="8" s="1"/>
  <c r="F476" i="8" s="1"/>
  <c r="O60" i="7"/>
  <c r="E470" i="8" s="1"/>
  <c r="O59" i="7"/>
  <c r="E464" i="8" s="1"/>
  <c r="O58" i="7"/>
  <c r="E446" i="8" s="1"/>
  <c r="O57" i="7"/>
  <c r="E1303" i="8" s="1"/>
  <c r="O56" i="7"/>
  <c r="E1304" i="8" s="1"/>
  <c r="O28" i="7"/>
  <c r="E1392" i="8" s="1"/>
  <c r="O27" i="7"/>
  <c r="E31" i="10" s="1"/>
  <c r="K31" i="10" s="1"/>
  <c r="O26" i="7"/>
  <c r="E1378" i="8" s="1"/>
  <c r="O25" i="7"/>
  <c r="E1301" i="8" s="1"/>
  <c r="F1301" i="8" s="1"/>
  <c r="L1301" i="8" s="1"/>
  <c r="O24" i="7"/>
  <c r="E1384" i="8" s="1"/>
  <c r="O23" i="7"/>
  <c r="O22" i="7"/>
  <c r="E1316" i="8" s="1"/>
  <c r="O21" i="7"/>
  <c r="O20" i="7"/>
  <c r="O19" i="7"/>
  <c r="O18" i="7"/>
  <c r="O17" i="7"/>
  <c r="O16" i="7"/>
  <c r="E1422" i="8" s="1"/>
  <c r="F1422" i="8" s="1"/>
  <c r="O15" i="7"/>
  <c r="O14" i="7"/>
  <c r="O13" i="7"/>
  <c r="O12" i="7"/>
  <c r="O11" i="7"/>
  <c r="O10" i="7"/>
  <c r="E1321" i="8" s="1"/>
  <c r="O9" i="7"/>
  <c r="O8" i="7"/>
  <c r="H1458" i="8"/>
  <c r="J1458" i="8"/>
  <c r="H1457" i="8"/>
  <c r="J1457" i="8"/>
  <c r="H1456" i="8"/>
  <c r="J1456" i="8"/>
  <c r="F1455" i="8"/>
  <c r="H1455" i="8"/>
  <c r="L1455" i="8" s="1"/>
  <c r="J1455" i="8"/>
  <c r="K1455" i="8"/>
  <c r="F1451" i="8"/>
  <c r="H1451" i="8"/>
  <c r="J1451" i="8"/>
  <c r="K1451" i="8"/>
  <c r="H1450" i="8"/>
  <c r="J1450" i="8"/>
  <c r="H1449" i="8"/>
  <c r="J1449" i="8"/>
  <c r="J1452" i="8" s="1"/>
  <c r="G210" i="9" s="1"/>
  <c r="I1435" i="8" s="1"/>
  <c r="J1435" i="8" s="1"/>
  <c r="F1448" i="8"/>
  <c r="L1448" i="8" s="1"/>
  <c r="H1448" i="8"/>
  <c r="J1448" i="8"/>
  <c r="K1448" i="8"/>
  <c r="F1444" i="8"/>
  <c r="L1444" i="8" s="1"/>
  <c r="H1444" i="8"/>
  <c r="H1445" i="8" s="1"/>
  <c r="F209" i="9" s="1"/>
  <c r="G332" i="8" s="1"/>
  <c r="H332" i="8" s="1"/>
  <c r="J1444" i="8"/>
  <c r="K1444" i="8"/>
  <c r="H1443" i="8"/>
  <c r="J1443" i="8"/>
  <c r="H1442" i="8"/>
  <c r="J1442" i="8"/>
  <c r="F1441" i="8"/>
  <c r="H1441" i="8"/>
  <c r="J1441" i="8"/>
  <c r="K1441" i="8"/>
  <c r="L1441" i="8"/>
  <c r="F1437" i="8"/>
  <c r="J1437" i="8"/>
  <c r="F1434" i="8"/>
  <c r="L1434" i="8" s="1"/>
  <c r="H1434" i="8"/>
  <c r="J1434" i="8"/>
  <c r="K1434" i="8"/>
  <c r="F1433" i="8"/>
  <c r="L1433" i="8" s="1"/>
  <c r="H1433" i="8"/>
  <c r="J1433" i="8"/>
  <c r="K1433" i="8"/>
  <c r="F1426" i="8"/>
  <c r="H1426" i="8"/>
  <c r="J1426" i="8"/>
  <c r="K1426" i="8"/>
  <c r="F1425" i="8"/>
  <c r="L1425" i="8" s="1"/>
  <c r="J1425" i="8"/>
  <c r="K1425" i="8"/>
  <c r="H1424" i="8"/>
  <c r="J1424" i="8"/>
  <c r="H1423" i="8"/>
  <c r="J1423" i="8"/>
  <c r="H1422" i="8"/>
  <c r="J1422" i="8"/>
  <c r="H1421" i="8"/>
  <c r="J1421" i="8"/>
  <c r="H1420" i="8"/>
  <c r="J1420" i="8"/>
  <c r="H1419" i="8"/>
  <c r="J1419" i="8"/>
  <c r="H1418" i="8"/>
  <c r="J1418" i="8"/>
  <c r="H1417" i="8"/>
  <c r="J1417" i="8"/>
  <c r="H1416" i="8"/>
  <c r="J1416" i="8"/>
  <c r="H1415" i="8"/>
  <c r="J1415" i="8"/>
  <c r="H1414" i="8"/>
  <c r="J1414" i="8"/>
  <c r="H1413" i="8"/>
  <c r="J1413" i="8"/>
  <c r="H1412" i="8"/>
  <c r="J1412" i="8"/>
  <c r="H1411" i="8"/>
  <c r="J1411" i="8"/>
  <c r="H1410" i="8"/>
  <c r="J1410" i="8"/>
  <c r="H1409" i="8"/>
  <c r="J1409" i="8"/>
  <c r="H1408" i="8"/>
  <c r="J1408" i="8"/>
  <c r="H1407" i="8"/>
  <c r="J1407" i="8"/>
  <c r="K1400" i="8"/>
  <c r="F1399" i="8"/>
  <c r="L1399" i="8" s="1"/>
  <c r="J1399" i="8"/>
  <c r="K1399" i="8"/>
  <c r="H1398" i="8"/>
  <c r="J1398" i="8"/>
  <c r="H1397" i="8"/>
  <c r="J1397" i="8"/>
  <c r="H1396" i="8"/>
  <c r="J1396" i="8"/>
  <c r="H1395" i="8"/>
  <c r="J1395" i="8"/>
  <c r="H1394" i="8"/>
  <c r="J1394" i="8"/>
  <c r="H1393" i="8"/>
  <c r="J1393" i="8"/>
  <c r="F1392" i="8"/>
  <c r="H1392" i="8"/>
  <c r="J1392" i="8"/>
  <c r="K1392" i="8"/>
  <c r="H1391" i="8"/>
  <c r="J1391" i="8"/>
  <c r="H1390" i="8"/>
  <c r="J1390" i="8"/>
  <c r="H1389" i="8"/>
  <c r="J1389" i="8"/>
  <c r="H1388" i="8"/>
  <c r="J1388" i="8"/>
  <c r="H1387" i="8"/>
  <c r="J1387" i="8"/>
  <c r="H1386" i="8"/>
  <c r="J1386" i="8"/>
  <c r="H1385" i="8"/>
  <c r="J1385" i="8"/>
  <c r="F1384" i="8"/>
  <c r="H1384" i="8"/>
  <c r="J1384" i="8"/>
  <c r="K1384" i="8"/>
  <c r="H1383" i="8"/>
  <c r="J1383" i="8"/>
  <c r="H1382" i="8"/>
  <c r="J1382" i="8"/>
  <c r="H1381" i="8"/>
  <c r="J1381" i="8"/>
  <c r="H1380" i="8"/>
  <c r="J1380" i="8"/>
  <c r="H1379" i="8"/>
  <c r="J1379" i="8"/>
  <c r="F1378" i="8"/>
  <c r="L1378" i="8" s="1"/>
  <c r="H1378" i="8"/>
  <c r="J1378" i="8"/>
  <c r="K1378" i="8"/>
  <c r="H1377" i="8"/>
  <c r="J1377" i="8"/>
  <c r="H1376" i="8"/>
  <c r="J1376" i="8"/>
  <c r="H1375" i="8"/>
  <c r="J1375" i="8"/>
  <c r="H1374" i="8"/>
  <c r="J1374" i="8"/>
  <c r="H1373" i="8"/>
  <c r="J1373" i="8"/>
  <c r="H1372" i="8"/>
  <c r="J1372" i="8"/>
  <c r="F1371" i="8"/>
  <c r="H1371" i="8"/>
  <c r="J1371" i="8"/>
  <c r="K1371" i="8"/>
  <c r="L1371" i="8"/>
  <c r="H1367" i="8"/>
  <c r="J1367" i="8"/>
  <c r="F1366" i="8"/>
  <c r="H1366" i="8"/>
  <c r="H1368" i="8" s="1"/>
  <c r="F205" i="9" s="1"/>
  <c r="J1366" i="8"/>
  <c r="J1368" i="8" s="1"/>
  <c r="G205" i="9" s="1"/>
  <c r="K1366" i="8"/>
  <c r="L1366" i="8"/>
  <c r="H1362" i="8"/>
  <c r="J1362" i="8"/>
  <c r="F1361" i="8"/>
  <c r="J1361" i="8"/>
  <c r="F1360" i="8"/>
  <c r="H1360" i="8"/>
  <c r="J1360" i="8"/>
  <c r="K1360" i="8"/>
  <c r="L1360" i="8"/>
  <c r="J1357" i="8"/>
  <c r="G203" i="9" s="1"/>
  <c r="H1356" i="8"/>
  <c r="J1356" i="8"/>
  <c r="F1355" i="8"/>
  <c r="H1355" i="8"/>
  <c r="J1355" i="8"/>
  <c r="K1355" i="8"/>
  <c r="F1354" i="8"/>
  <c r="H1354" i="8"/>
  <c r="J1354" i="8"/>
  <c r="K1354" i="8"/>
  <c r="F1353" i="8"/>
  <c r="H1353" i="8"/>
  <c r="H1357" i="8" s="1"/>
  <c r="F203" i="9" s="1"/>
  <c r="J1353" i="8"/>
  <c r="K1353" i="8"/>
  <c r="F1346" i="8"/>
  <c r="H1346" i="8"/>
  <c r="J1346" i="8"/>
  <c r="K1346" i="8"/>
  <c r="F1345" i="8"/>
  <c r="H1345" i="8"/>
  <c r="J1345" i="8"/>
  <c r="K1345" i="8"/>
  <c r="H1344" i="8"/>
  <c r="J1344" i="8"/>
  <c r="H1343" i="8"/>
  <c r="J1343" i="8"/>
  <c r="H1342" i="8"/>
  <c r="J1342" i="8"/>
  <c r="H1341" i="8"/>
  <c r="J1341" i="8"/>
  <c r="H1340" i="8"/>
  <c r="J1340" i="8"/>
  <c r="H1339" i="8"/>
  <c r="J1339" i="8"/>
  <c r="H1338" i="8"/>
  <c r="J1338" i="8"/>
  <c r="H1337" i="8"/>
  <c r="J1337" i="8"/>
  <c r="H1336" i="8"/>
  <c r="J1336" i="8"/>
  <c r="H1335" i="8"/>
  <c r="J1335" i="8"/>
  <c r="H1334" i="8"/>
  <c r="J1334" i="8"/>
  <c r="H1333" i="8"/>
  <c r="J1333" i="8"/>
  <c r="H1332" i="8"/>
  <c r="J1332" i="8"/>
  <c r="H1331" i="8"/>
  <c r="J1331" i="8"/>
  <c r="H1330" i="8"/>
  <c r="J1330" i="8"/>
  <c r="H1329" i="8"/>
  <c r="J1329" i="8"/>
  <c r="F1328" i="8"/>
  <c r="H1328" i="8"/>
  <c r="J1328" i="8"/>
  <c r="K1328" i="8"/>
  <c r="L1328" i="8"/>
  <c r="K1324" i="8"/>
  <c r="K1323" i="8"/>
  <c r="H1322" i="8"/>
  <c r="J1322" i="8"/>
  <c r="H1321" i="8"/>
  <c r="J1321" i="8"/>
  <c r="H1320" i="8"/>
  <c r="J1320" i="8"/>
  <c r="H1319" i="8"/>
  <c r="J1319" i="8"/>
  <c r="H1318" i="8"/>
  <c r="J1318" i="8"/>
  <c r="K1318" i="8"/>
  <c r="H1317" i="8"/>
  <c r="J1317" i="8"/>
  <c r="H1316" i="8"/>
  <c r="J1316" i="8"/>
  <c r="H1315" i="8"/>
  <c r="J1315" i="8"/>
  <c r="H1314" i="8"/>
  <c r="J1314" i="8"/>
  <c r="H1313" i="8"/>
  <c r="J1313" i="8"/>
  <c r="H1312" i="8"/>
  <c r="J1312" i="8"/>
  <c r="H1311" i="8"/>
  <c r="J1311" i="8"/>
  <c r="H1310" i="8"/>
  <c r="J1310" i="8"/>
  <c r="H1309" i="8"/>
  <c r="J1309" i="8"/>
  <c r="H1308" i="8"/>
  <c r="J1308" i="8"/>
  <c r="H1307" i="8"/>
  <c r="J1307" i="8"/>
  <c r="H1306" i="8"/>
  <c r="J1306" i="8"/>
  <c r="H1305" i="8"/>
  <c r="J1305" i="8"/>
  <c r="F1304" i="8"/>
  <c r="H1304" i="8"/>
  <c r="J1304" i="8"/>
  <c r="K1304" i="8"/>
  <c r="F1303" i="8"/>
  <c r="H1303" i="8"/>
  <c r="J1303" i="8"/>
  <c r="K1303" i="8"/>
  <c r="H1302" i="8"/>
  <c r="J1302" i="8"/>
  <c r="H1301" i="8"/>
  <c r="J1301" i="8"/>
  <c r="H1300" i="8"/>
  <c r="J1300" i="8"/>
  <c r="H1299" i="8"/>
  <c r="J1299" i="8"/>
  <c r="H1298" i="8"/>
  <c r="J1298" i="8"/>
  <c r="H1297" i="8"/>
  <c r="J1297" i="8"/>
  <c r="H1296" i="8"/>
  <c r="J1296" i="8"/>
  <c r="F1295" i="8"/>
  <c r="H1295" i="8"/>
  <c r="J1295" i="8"/>
  <c r="H1291" i="8"/>
  <c r="J1291" i="8"/>
  <c r="F1290" i="8"/>
  <c r="H1290" i="8"/>
  <c r="J1290" i="8"/>
  <c r="K1290" i="8"/>
  <c r="F1289" i="8"/>
  <c r="L1289" i="8" s="1"/>
  <c r="H1289" i="8"/>
  <c r="H1292" i="8" s="1"/>
  <c r="F200" i="9" s="1"/>
  <c r="G297" i="10" s="1"/>
  <c r="J1289" i="8"/>
  <c r="K1289" i="8"/>
  <c r="H1286" i="8"/>
  <c r="F199" i="9" s="1"/>
  <c r="G296" i="10" s="1"/>
  <c r="H1285" i="8"/>
  <c r="J1285" i="8"/>
  <c r="F1284" i="8"/>
  <c r="H1284" i="8"/>
  <c r="J1284" i="8"/>
  <c r="L1284" i="8" s="1"/>
  <c r="K1284" i="8"/>
  <c r="F1283" i="8"/>
  <c r="L1283" i="8" s="1"/>
  <c r="H1283" i="8"/>
  <c r="E1285" i="8" s="1"/>
  <c r="F1285" i="8" s="1"/>
  <c r="L1285" i="8" s="1"/>
  <c r="J1283" i="8"/>
  <c r="K1283" i="8"/>
  <c r="H1282" i="8"/>
  <c r="J1282" i="8"/>
  <c r="H1278" i="8"/>
  <c r="J1278" i="8"/>
  <c r="F1277" i="8"/>
  <c r="H1277" i="8"/>
  <c r="J1277" i="8"/>
  <c r="J1279" i="8" s="1"/>
  <c r="G198" i="9" s="1"/>
  <c r="I295" i="10" s="1"/>
  <c r="J295" i="10" s="1"/>
  <c r="K1277" i="8"/>
  <c r="F1276" i="8"/>
  <c r="H1276" i="8"/>
  <c r="J1276" i="8"/>
  <c r="K1276" i="8"/>
  <c r="H1272" i="8"/>
  <c r="J1272" i="8"/>
  <c r="F1271" i="8"/>
  <c r="L1271" i="8" s="1"/>
  <c r="H1271" i="8"/>
  <c r="J1271" i="8"/>
  <c r="K1271" i="8"/>
  <c r="H1270" i="8"/>
  <c r="J1270" i="8"/>
  <c r="J1273" i="8" s="1"/>
  <c r="G197" i="9" s="1"/>
  <c r="I294" i="10" s="1"/>
  <c r="J294" i="10" s="1"/>
  <c r="H1266" i="8"/>
  <c r="J1266" i="8"/>
  <c r="F1265" i="8"/>
  <c r="H1265" i="8"/>
  <c r="E1266" i="8" s="1"/>
  <c r="F1266" i="8" s="1"/>
  <c r="J1265" i="8"/>
  <c r="K1265" i="8"/>
  <c r="L1265" i="8"/>
  <c r="F1264" i="8"/>
  <c r="H1264" i="8"/>
  <c r="J1264" i="8"/>
  <c r="K1264" i="8"/>
  <c r="H1260" i="8"/>
  <c r="J1260" i="8"/>
  <c r="F1259" i="8"/>
  <c r="H1259" i="8"/>
  <c r="E1260" i="8" s="1"/>
  <c r="J1259" i="8"/>
  <c r="K1259" i="8"/>
  <c r="H1258" i="8"/>
  <c r="J1258" i="8"/>
  <c r="H1254" i="8"/>
  <c r="J1254" i="8"/>
  <c r="F1253" i="8"/>
  <c r="L1253" i="8" s="1"/>
  <c r="H1253" i="8"/>
  <c r="J1253" i="8"/>
  <c r="K1253" i="8"/>
  <c r="F1252" i="8"/>
  <c r="H1252" i="8"/>
  <c r="J1252" i="8"/>
  <c r="K1252" i="8"/>
  <c r="H1251" i="8"/>
  <c r="J1251" i="8"/>
  <c r="E1250" i="8"/>
  <c r="F1250" i="8" s="1"/>
  <c r="L1250" i="8" s="1"/>
  <c r="H1250" i="8"/>
  <c r="J1250" i="8"/>
  <c r="F1249" i="8"/>
  <c r="E1251" i="8" s="1"/>
  <c r="F1251" i="8" s="1"/>
  <c r="L1251" i="8" s="1"/>
  <c r="H1249" i="8"/>
  <c r="J1249" i="8"/>
  <c r="K1249" i="8"/>
  <c r="H1245" i="8"/>
  <c r="J1245" i="8"/>
  <c r="F1244" i="8"/>
  <c r="H1244" i="8"/>
  <c r="L1244" i="8" s="1"/>
  <c r="J1244" i="8"/>
  <c r="K1244" i="8"/>
  <c r="H1243" i="8"/>
  <c r="J1243" i="8"/>
  <c r="K1243" i="8"/>
  <c r="H1242" i="8"/>
  <c r="J1242" i="8"/>
  <c r="H1241" i="8"/>
  <c r="J1241" i="8"/>
  <c r="F1240" i="8"/>
  <c r="H1240" i="8"/>
  <c r="L1240" i="8" s="1"/>
  <c r="J1240" i="8"/>
  <c r="K1240" i="8"/>
  <c r="H1236" i="8"/>
  <c r="J1236" i="8"/>
  <c r="F1235" i="8"/>
  <c r="H1235" i="8"/>
  <c r="L1235" i="8" s="1"/>
  <c r="J1235" i="8"/>
  <c r="K1235" i="8"/>
  <c r="F1234" i="8"/>
  <c r="H1234" i="8"/>
  <c r="J1234" i="8"/>
  <c r="K1234" i="8"/>
  <c r="H1233" i="8"/>
  <c r="J1233" i="8"/>
  <c r="H1232" i="8"/>
  <c r="J1232" i="8"/>
  <c r="H1231" i="8"/>
  <c r="J1231" i="8"/>
  <c r="H1227" i="8"/>
  <c r="J1227" i="8"/>
  <c r="F1226" i="8"/>
  <c r="H1226" i="8"/>
  <c r="J1226" i="8"/>
  <c r="K1226" i="8"/>
  <c r="H1225" i="8"/>
  <c r="J1225" i="8"/>
  <c r="H1224" i="8"/>
  <c r="J1224" i="8"/>
  <c r="F1223" i="8"/>
  <c r="E1225" i="8" s="1"/>
  <c r="H1223" i="8"/>
  <c r="J1223" i="8"/>
  <c r="K1223" i="8"/>
  <c r="H1219" i="8"/>
  <c r="J1219" i="8"/>
  <c r="F1218" i="8"/>
  <c r="H1218" i="8"/>
  <c r="J1218" i="8"/>
  <c r="K1218" i="8"/>
  <c r="H1217" i="8"/>
  <c r="J1217" i="8"/>
  <c r="H1216" i="8"/>
  <c r="J1216" i="8"/>
  <c r="F1215" i="8"/>
  <c r="E1216" i="8" s="1"/>
  <c r="F1216" i="8" s="1"/>
  <c r="H1215" i="8"/>
  <c r="J1215" i="8"/>
  <c r="K1215" i="8"/>
  <c r="L1215" i="8"/>
  <c r="H1211" i="8"/>
  <c r="J1211" i="8"/>
  <c r="F1210" i="8"/>
  <c r="H1210" i="8"/>
  <c r="J1210" i="8"/>
  <c r="K1210" i="8"/>
  <c r="L1210" i="8"/>
  <c r="H1209" i="8"/>
  <c r="J1209" i="8"/>
  <c r="H1208" i="8"/>
  <c r="J1208" i="8"/>
  <c r="F1207" i="8"/>
  <c r="H1207" i="8"/>
  <c r="J1207" i="8"/>
  <c r="H1203" i="8"/>
  <c r="J1203" i="8"/>
  <c r="F1202" i="8"/>
  <c r="H1202" i="8"/>
  <c r="J1202" i="8"/>
  <c r="K1202" i="8"/>
  <c r="H1201" i="8"/>
  <c r="J1201" i="8"/>
  <c r="H1200" i="8"/>
  <c r="J1200" i="8"/>
  <c r="F1199" i="8"/>
  <c r="H1199" i="8"/>
  <c r="J1199" i="8"/>
  <c r="K1199" i="8"/>
  <c r="H1195" i="8"/>
  <c r="J1195" i="8"/>
  <c r="F1194" i="8"/>
  <c r="H1194" i="8"/>
  <c r="J1194" i="8"/>
  <c r="K1194" i="8"/>
  <c r="F1193" i="8"/>
  <c r="J1193" i="8"/>
  <c r="K1193" i="8"/>
  <c r="H1189" i="8"/>
  <c r="J1189" i="8"/>
  <c r="F1188" i="8"/>
  <c r="H1188" i="8"/>
  <c r="J1188" i="8"/>
  <c r="K1188" i="8"/>
  <c r="F1187" i="8"/>
  <c r="H1187" i="8"/>
  <c r="J1187" i="8"/>
  <c r="K1187" i="8"/>
  <c r="H1183" i="8"/>
  <c r="J1183" i="8"/>
  <c r="F1182" i="8"/>
  <c r="H1182" i="8"/>
  <c r="J1182" i="8"/>
  <c r="K1182" i="8"/>
  <c r="F1181" i="8"/>
  <c r="H1181" i="8"/>
  <c r="J1181" i="8"/>
  <c r="K1181" i="8"/>
  <c r="H1177" i="8"/>
  <c r="J1177" i="8"/>
  <c r="F1176" i="8"/>
  <c r="L1176" i="8" s="1"/>
  <c r="H1176" i="8"/>
  <c r="J1176" i="8"/>
  <c r="K1176" i="8"/>
  <c r="F1175" i="8"/>
  <c r="L1175" i="8" s="1"/>
  <c r="H1175" i="8"/>
  <c r="J1175" i="8"/>
  <c r="K1175" i="8"/>
  <c r="H1171" i="8"/>
  <c r="J1171" i="8"/>
  <c r="F1170" i="8"/>
  <c r="L1170" i="8" s="1"/>
  <c r="H1170" i="8"/>
  <c r="J1170" i="8"/>
  <c r="K1170" i="8"/>
  <c r="F1169" i="8"/>
  <c r="H1169" i="8"/>
  <c r="J1169" i="8"/>
  <c r="K1169" i="8"/>
  <c r="H1165" i="8"/>
  <c r="J1165" i="8"/>
  <c r="F1164" i="8"/>
  <c r="H1164" i="8"/>
  <c r="J1164" i="8"/>
  <c r="K1164" i="8"/>
  <c r="H1163" i="8"/>
  <c r="J1163" i="8"/>
  <c r="H1159" i="8"/>
  <c r="J1159" i="8"/>
  <c r="F1158" i="8"/>
  <c r="H1158" i="8"/>
  <c r="J1158" i="8"/>
  <c r="K1158" i="8"/>
  <c r="F1157" i="8"/>
  <c r="H1157" i="8"/>
  <c r="J1157" i="8"/>
  <c r="K1157" i="8"/>
  <c r="H1153" i="8"/>
  <c r="J1153" i="8"/>
  <c r="F1152" i="8"/>
  <c r="H1152" i="8"/>
  <c r="E1153" i="8" s="1"/>
  <c r="J1152" i="8"/>
  <c r="K1152" i="8"/>
  <c r="F1151" i="8"/>
  <c r="L1151" i="8" s="1"/>
  <c r="H1151" i="8"/>
  <c r="J1151" i="8"/>
  <c r="K1151" i="8"/>
  <c r="H1147" i="8"/>
  <c r="J1147" i="8"/>
  <c r="F1146" i="8"/>
  <c r="H1146" i="8"/>
  <c r="J1146" i="8"/>
  <c r="K1146" i="8"/>
  <c r="F1145" i="8"/>
  <c r="H1145" i="8"/>
  <c r="J1145" i="8"/>
  <c r="K1145" i="8"/>
  <c r="H1141" i="8"/>
  <c r="J1141" i="8"/>
  <c r="F1140" i="8"/>
  <c r="H1140" i="8"/>
  <c r="J1140" i="8"/>
  <c r="J1142" i="8" s="1"/>
  <c r="G178" i="9" s="1"/>
  <c r="I275" i="10" s="1"/>
  <c r="J275" i="10" s="1"/>
  <c r="K1140" i="8"/>
  <c r="F1139" i="8"/>
  <c r="L1139" i="8" s="1"/>
  <c r="H1139" i="8"/>
  <c r="J1139" i="8"/>
  <c r="K1139" i="8"/>
  <c r="H1135" i="8"/>
  <c r="J1135" i="8"/>
  <c r="F1134" i="8"/>
  <c r="H1134" i="8"/>
  <c r="J1134" i="8"/>
  <c r="J1136" i="8" s="1"/>
  <c r="G177" i="9" s="1"/>
  <c r="I274" i="10" s="1"/>
  <c r="J274" i="10" s="1"/>
  <c r="K1134" i="8"/>
  <c r="F1133" i="8"/>
  <c r="H1133" i="8"/>
  <c r="L1133" i="8" s="1"/>
  <c r="J1133" i="8"/>
  <c r="K1133" i="8"/>
  <c r="H1129" i="8"/>
  <c r="J1129" i="8"/>
  <c r="F1128" i="8"/>
  <c r="H1128" i="8"/>
  <c r="J1128" i="8"/>
  <c r="K1128" i="8"/>
  <c r="H1127" i="8"/>
  <c r="J1127" i="8"/>
  <c r="L1127" i="8"/>
  <c r="H1123" i="8"/>
  <c r="J1123" i="8"/>
  <c r="F1122" i="8"/>
  <c r="H1122" i="8"/>
  <c r="H1124" i="8" s="1"/>
  <c r="F175" i="9" s="1"/>
  <c r="G272" i="10" s="1"/>
  <c r="H272" i="10" s="1"/>
  <c r="J1122" i="8"/>
  <c r="J1124" i="8" s="1"/>
  <c r="G175" i="9" s="1"/>
  <c r="I272" i="10" s="1"/>
  <c r="J272" i="10" s="1"/>
  <c r="K1122" i="8"/>
  <c r="L1122" i="8"/>
  <c r="F1121" i="8"/>
  <c r="H1121" i="8"/>
  <c r="J1121" i="8"/>
  <c r="K1121" i="8"/>
  <c r="L1121" i="8"/>
  <c r="H1117" i="8"/>
  <c r="J1117" i="8"/>
  <c r="F1116" i="8"/>
  <c r="H1116" i="8"/>
  <c r="J1116" i="8"/>
  <c r="J1118" i="8" s="1"/>
  <c r="G174" i="9" s="1"/>
  <c r="I271" i="10" s="1"/>
  <c r="J271" i="10" s="1"/>
  <c r="K1116" i="8"/>
  <c r="F1115" i="8"/>
  <c r="H1115" i="8"/>
  <c r="J1115" i="8"/>
  <c r="H1111" i="8"/>
  <c r="J1111" i="8"/>
  <c r="F1110" i="8"/>
  <c r="H1110" i="8"/>
  <c r="J1110" i="8"/>
  <c r="K1110" i="8"/>
  <c r="L1110" i="8"/>
  <c r="F1109" i="8"/>
  <c r="H1109" i="8"/>
  <c r="J1109" i="8"/>
  <c r="K1109" i="8"/>
  <c r="J1106" i="8"/>
  <c r="G172" i="9" s="1"/>
  <c r="I269" i="10" s="1"/>
  <c r="J269" i="10" s="1"/>
  <c r="H1105" i="8"/>
  <c r="J1105" i="8"/>
  <c r="F1104" i="8"/>
  <c r="H1104" i="8"/>
  <c r="J1104" i="8"/>
  <c r="K1104" i="8"/>
  <c r="H1103" i="8"/>
  <c r="J1103" i="8"/>
  <c r="H1099" i="8"/>
  <c r="J1099" i="8"/>
  <c r="F1098" i="8"/>
  <c r="H1098" i="8"/>
  <c r="E1099" i="8" s="1"/>
  <c r="F1099" i="8" s="1"/>
  <c r="L1099" i="8" s="1"/>
  <c r="J1098" i="8"/>
  <c r="L1098" i="8" s="1"/>
  <c r="K1098" i="8"/>
  <c r="F1097" i="8"/>
  <c r="H1097" i="8"/>
  <c r="J1097" i="8"/>
  <c r="K1097" i="8"/>
  <c r="H1093" i="8"/>
  <c r="J1093" i="8"/>
  <c r="F1092" i="8"/>
  <c r="L1092" i="8" s="1"/>
  <c r="H1092" i="8"/>
  <c r="J1092" i="8"/>
  <c r="K1092" i="8"/>
  <c r="F1091" i="8"/>
  <c r="L1091" i="8" s="1"/>
  <c r="H1091" i="8"/>
  <c r="J1091" i="8"/>
  <c r="K1091" i="8"/>
  <c r="H1087" i="8"/>
  <c r="J1087" i="8"/>
  <c r="F1086" i="8"/>
  <c r="L1086" i="8" s="1"/>
  <c r="H1086" i="8"/>
  <c r="J1086" i="8"/>
  <c r="J1088" i="8" s="1"/>
  <c r="G169" i="9" s="1"/>
  <c r="I266" i="10" s="1"/>
  <c r="J266" i="10" s="1"/>
  <c r="K1086" i="8"/>
  <c r="F1085" i="8"/>
  <c r="L1085" i="8" s="1"/>
  <c r="H1085" i="8"/>
  <c r="J1085" i="8"/>
  <c r="K1085" i="8"/>
  <c r="H1081" i="8"/>
  <c r="J1081" i="8"/>
  <c r="F1080" i="8"/>
  <c r="H1080" i="8"/>
  <c r="J1080" i="8"/>
  <c r="J1082" i="8" s="1"/>
  <c r="G168" i="9" s="1"/>
  <c r="I265" i="10" s="1"/>
  <c r="J265" i="10" s="1"/>
  <c r="K1080" i="8"/>
  <c r="F1079" i="8"/>
  <c r="H1079" i="8"/>
  <c r="L1079" i="8" s="1"/>
  <c r="J1079" i="8"/>
  <c r="K1079" i="8"/>
  <c r="H1075" i="8"/>
  <c r="J1075" i="8"/>
  <c r="F1074" i="8"/>
  <c r="H1074" i="8"/>
  <c r="E1075" i="8" s="1"/>
  <c r="F1075" i="8" s="1"/>
  <c r="J1074" i="8"/>
  <c r="K1074" i="8"/>
  <c r="F1073" i="8"/>
  <c r="L1073" i="8" s="1"/>
  <c r="H1073" i="8"/>
  <c r="J1073" i="8"/>
  <c r="K1073" i="8"/>
  <c r="H1069" i="8"/>
  <c r="J1069" i="8"/>
  <c r="F1068" i="8"/>
  <c r="L1068" i="8" s="1"/>
  <c r="H1068" i="8"/>
  <c r="J1068" i="8"/>
  <c r="K1068" i="8"/>
  <c r="F1067" i="8"/>
  <c r="H1067" i="8"/>
  <c r="J1067" i="8"/>
  <c r="K1067" i="8"/>
  <c r="H1063" i="8"/>
  <c r="J1063" i="8"/>
  <c r="F1062" i="8"/>
  <c r="H1062" i="8"/>
  <c r="J1062" i="8"/>
  <c r="J1064" i="8" s="1"/>
  <c r="G165" i="9" s="1"/>
  <c r="I262" i="10" s="1"/>
  <c r="J262" i="10" s="1"/>
  <c r="K1062" i="8"/>
  <c r="F1061" i="8"/>
  <c r="H1061" i="8"/>
  <c r="J1061" i="8"/>
  <c r="K1061" i="8"/>
  <c r="H1057" i="8"/>
  <c r="J1057" i="8"/>
  <c r="F1056" i="8"/>
  <c r="H1056" i="8"/>
  <c r="J1056" i="8"/>
  <c r="K1056" i="8"/>
  <c r="F1055" i="8"/>
  <c r="H1055" i="8"/>
  <c r="H1058" i="8" s="1"/>
  <c r="F164" i="9" s="1"/>
  <c r="G261" i="10" s="1"/>
  <c r="H261" i="10" s="1"/>
  <c r="J1055" i="8"/>
  <c r="J1058" i="8" s="1"/>
  <c r="G164" i="9" s="1"/>
  <c r="I261" i="10" s="1"/>
  <c r="J261" i="10" s="1"/>
  <c r="H1051" i="8"/>
  <c r="J1051" i="8"/>
  <c r="F1050" i="8"/>
  <c r="H1050" i="8"/>
  <c r="E1051" i="8" s="1"/>
  <c r="F1051" i="8" s="1"/>
  <c r="L1051" i="8" s="1"/>
  <c r="J1050" i="8"/>
  <c r="K1050" i="8"/>
  <c r="F1049" i="8"/>
  <c r="H1049" i="8"/>
  <c r="J1049" i="8"/>
  <c r="K1049" i="8"/>
  <c r="L1049" i="8"/>
  <c r="H1045" i="8"/>
  <c r="J1045" i="8"/>
  <c r="F1044" i="8"/>
  <c r="H1044" i="8"/>
  <c r="J1044" i="8"/>
  <c r="J1046" i="8" s="1"/>
  <c r="G162" i="9" s="1"/>
  <c r="I259" i="10" s="1"/>
  <c r="J259" i="10" s="1"/>
  <c r="K1044" i="8"/>
  <c r="H1043" i="8"/>
  <c r="J1043" i="8"/>
  <c r="K1043" i="8"/>
  <c r="H1039" i="8"/>
  <c r="J1039" i="8"/>
  <c r="F1038" i="8"/>
  <c r="H1038" i="8"/>
  <c r="E1039" i="8" s="1"/>
  <c r="J1038" i="8"/>
  <c r="K1038" i="8"/>
  <c r="F1037" i="8"/>
  <c r="L1037" i="8" s="1"/>
  <c r="H1037" i="8"/>
  <c r="H1040" i="8" s="1"/>
  <c r="F161" i="9" s="1"/>
  <c r="G258" i="10" s="1"/>
  <c r="H258" i="10" s="1"/>
  <c r="J1037" i="8"/>
  <c r="K1037" i="8"/>
  <c r="H1033" i="8"/>
  <c r="J1033" i="8"/>
  <c r="F1032" i="8"/>
  <c r="L1032" i="8" s="1"/>
  <c r="H1032" i="8"/>
  <c r="J1032" i="8"/>
  <c r="K1032" i="8"/>
  <c r="H1031" i="8"/>
  <c r="J1031" i="8"/>
  <c r="J1034" i="8" s="1"/>
  <c r="G160" i="9" s="1"/>
  <c r="I257" i="10" s="1"/>
  <c r="J257" i="10" s="1"/>
  <c r="H1028" i="8"/>
  <c r="F159" i="9" s="1"/>
  <c r="G256" i="10" s="1"/>
  <c r="H1027" i="8"/>
  <c r="J1027" i="8"/>
  <c r="J1028" i="8" s="1"/>
  <c r="G159" i="9" s="1"/>
  <c r="I256" i="10" s="1"/>
  <c r="J256" i="10" s="1"/>
  <c r="F1026" i="8"/>
  <c r="H1026" i="8"/>
  <c r="E1027" i="8" s="1"/>
  <c r="J1026" i="8"/>
  <c r="K1026" i="8"/>
  <c r="H1025" i="8"/>
  <c r="J1025" i="8"/>
  <c r="H1021" i="8"/>
  <c r="J1021" i="8"/>
  <c r="F1020" i="8"/>
  <c r="L1020" i="8" s="1"/>
  <c r="H1020" i="8"/>
  <c r="J1020" i="8"/>
  <c r="K1020" i="8"/>
  <c r="F1019" i="8"/>
  <c r="H1019" i="8"/>
  <c r="J1019" i="8"/>
  <c r="K1019" i="8"/>
  <c r="H1015" i="8"/>
  <c r="J1015" i="8"/>
  <c r="F1014" i="8"/>
  <c r="H1014" i="8"/>
  <c r="J1014" i="8"/>
  <c r="K1014" i="8"/>
  <c r="H1013" i="8"/>
  <c r="J1013" i="8"/>
  <c r="J1010" i="8"/>
  <c r="G156" i="9" s="1"/>
  <c r="I253" i="10" s="1"/>
  <c r="J253" i="10" s="1"/>
  <c r="H1009" i="8"/>
  <c r="J1009" i="8"/>
  <c r="F1008" i="8"/>
  <c r="H1008" i="8"/>
  <c r="E1009" i="8" s="1"/>
  <c r="F1009" i="8" s="1"/>
  <c r="L1009" i="8" s="1"/>
  <c r="J1008" i="8"/>
  <c r="K1008" i="8"/>
  <c r="F1007" i="8"/>
  <c r="H1007" i="8"/>
  <c r="J1007" i="8"/>
  <c r="K1007" i="8"/>
  <c r="L1007" i="8"/>
  <c r="H1003" i="8"/>
  <c r="J1003" i="8"/>
  <c r="F1002" i="8"/>
  <c r="H1002" i="8"/>
  <c r="J1002" i="8"/>
  <c r="K1002" i="8"/>
  <c r="L1002" i="8"/>
  <c r="F1001" i="8"/>
  <c r="H1001" i="8"/>
  <c r="H1004" i="8" s="1"/>
  <c r="F155" i="9" s="1"/>
  <c r="G252" i="10" s="1"/>
  <c r="H252" i="10" s="1"/>
  <c r="J1001" i="8"/>
  <c r="K1001" i="8"/>
  <c r="L1001" i="8"/>
  <c r="H997" i="8"/>
  <c r="J997" i="8"/>
  <c r="F996" i="8"/>
  <c r="H996" i="8"/>
  <c r="E997" i="8" s="1"/>
  <c r="J996" i="8"/>
  <c r="L996" i="8" s="1"/>
  <c r="K996" i="8"/>
  <c r="F995" i="8"/>
  <c r="L995" i="8" s="1"/>
  <c r="H995" i="8"/>
  <c r="H998" i="8" s="1"/>
  <c r="F154" i="9" s="1"/>
  <c r="G251" i="10" s="1"/>
  <c r="H251" i="10" s="1"/>
  <c r="J995" i="8"/>
  <c r="K995" i="8"/>
  <c r="H991" i="8"/>
  <c r="J991" i="8"/>
  <c r="F990" i="8"/>
  <c r="L990" i="8" s="1"/>
  <c r="H990" i="8"/>
  <c r="J990" i="8"/>
  <c r="K990" i="8"/>
  <c r="F989" i="8"/>
  <c r="L989" i="8" s="1"/>
  <c r="H989" i="8"/>
  <c r="J989" i="8"/>
  <c r="K989" i="8"/>
  <c r="H985" i="8"/>
  <c r="J985" i="8"/>
  <c r="F984" i="8"/>
  <c r="L984" i="8" s="1"/>
  <c r="H984" i="8"/>
  <c r="J984" i="8"/>
  <c r="K984" i="8"/>
  <c r="F983" i="8"/>
  <c r="H983" i="8"/>
  <c r="J983" i="8"/>
  <c r="K983" i="8"/>
  <c r="H979" i="8"/>
  <c r="J979" i="8"/>
  <c r="F978" i="8"/>
  <c r="H978" i="8"/>
  <c r="E979" i="8" s="1"/>
  <c r="J978" i="8"/>
  <c r="K978" i="8"/>
  <c r="F977" i="8"/>
  <c r="H977" i="8"/>
  <c r="J977" i="8"/>
  <c r="K977" i="8"/>
  <c r="H973" i="8"/>
  <c r="J973" i="8"/>
  <c r="F972" i="8"/>
  <c r="H972" i="8"/>
  <c r="H974" i="8" s="1"/>
  <c r="J972" i="8"/>
  <c r="K972" i="8"/>
  <c r="H971" i="8"/>
  <c r="J971" i="8"/>
  <c r="K971" i="8"/>
  <c r="H967" i="8"/>
  <c r="J967" i="8"/>
  <c r="F966" i="8"/>
  <c r="H966" i="8"/>
  <c r="H968" i="8" s="1"/>
  <c r="F149" i="9" s="1"/>
  <c r="G246" i="10" s="1"/>
  <c r="H246" i="10" s="1"/>
  <c r="J966" i="8"/>
  <c r="K966" i="8"/>
  <c r="F965" i="8"/>
  <c r="H965" i="8"/>
  <c r="J965" i="8"/>
  <c r="K965" i="8"/>
  <c r="H961" i="8"/>
  <c r="J961" i="8"/>
  <c r="F960" i="8"/>
  <c r="L960" i="8" s="1"/>
  <c r="H960" i="8"/>
  <c r="J960" i="8"/>
  <c r="K960" i="8"/>
  <c r="H959" i="8"/>
  <c r="J959" i="8"/>
  <c r="H955" i="8"/>
  <c r="J955" i="8"/>
  <c r="F954" i="8"/>
  <c r="H954" i="8"/>
  <c r="H956" i="8" s="1"/>
  <c r="F147" i="9" s="1"/>
  <c r="G244" i="10" s="1"/>
  <c r="H244" i="10" s="1"/>
  <c r="J954" i="8"/>
  <c r="K954" i="8"/>
  <c r="F953" i="8"/>
  <c r="H953" i="8"/>
  <c r="J953" i="8"/>
  <c r="J956" i="8" s="1"/>
  <c r="G147" i="9" s="1"/>
  <c r="I244" i="10" s="1"/>
  <c r="J244" i="10" s="1"/>
  <c r="K953" i="8"/>
  <c r="L953" i="8"/>
  <c r="H949" i="8"/>
  <c r="J949" i="8"/>
  <c r="F948" i="8"/>
  <c r="H948" i="8"/>
  <c r="J948" i="8"/>
  <c r="K948" i="8"/>
  <c r="F947" i="8"/>
  <c r="L947" i="8" s="1"/>
  <c r="H947" i="8"/>
  <c r="J947" i="8"/>
  <c r="K947" i="8"/>
  <c r="H943" i="8"/>
  <c r="J943" i="8"/>
  <c r="F942" i="8"/>
  <c r="H942" i="8"/>
  <c r="J942" i="8"/>
  <c r="K942" i="8"/>
  <c r="H941" i="8"/>
  <c r="J941" i="8"/>
  <c r="H937" i="8"/>
  <c r="J937" i="8"/>
  <c r="F936" i="8"/>
  <c r="H936" i="8"/>
  <c r="J936" i="8"/>
  <c r="J938" i="8" s="1"/>
  <c r="G144" i="9" s="1"/>
  <c r="I241" i="10" s="1"/>
  <c r="J241" i="10" s="1"/>
  <c r="K936" i="8"/>
  <c r="F935" i="8"/>
  <c r="H935" i="8"/>
  <c r="J935" i="8"/>
  <c r="K935" i="8"/>
  <c r="H931" i="8"/>
  <c r="J931" i="8"/>
  <c r="F930" i="8"/>
  <c r="H930" i="8"/>
  <c r="J930" i="8"/>
  <c r="K930" i="8"/>
  <c r="H929" i="8"/>
  <c r="H932" i="8" s="1"/>
  <c r="F143" i="9" s="1"/>
  <c r="G240" i="10" s="1"/>
  <c r="H240" i="10" s="1"/>
  <c r="J929" i="8"/>
  <c r="H925" i="8"/>
  <c r="J925" i="8"/>
  <c r="F924" i="8"/>
  <c r="H924" i="8"/>
  <c r="J924" i="8"/>
  <c r="K924" i="8"/>
  <c r="F923" i="8"/>
  <c r="H923" i="8"/>
  <c r="J923" i="8"/>
  <c r="K923" i="8"/>
  <c r="H919" i="8"/>
  <c r="J919" i="8"/>
  <c r="F918" i="8"/>
  <c r="H918" i="8"/>
  <c r="J918" i="8"/>
  <c r="J920" i="8" s="1"/>
  <c r="G141" i="9" s="1"/>
  <c r="I238" i="10" s="1"/>
  <c r="J238" i="10" s="1"/>
  <c r="K918" i="8"/>
  <c r="F917" i="8"/>
  <c r="L917" i="8" s="1"/>
  <c r="H917" i="8"/>
  <c r="J917" i="8"/>
  <c r="K917" i="8"/>
  <c r="H913" i="8"/>
  <c r="J913" i="8"/>
  <c r="F912" i="8"/>
  <c r="H912" i="8"/>
  <c r="L912" i="8" s="1"/>
  <c r="J912" i="8"/>
  <c r="K912" i="8"/>
  <c r="F911" i="8"/>
  <c r="L911" i="8" s="1"/>
  <c r="H911" i="8"/>
  <c r="J911" i="8"/>
  <c r="K911" i="8"/>
  <c r="H907" i="8"/>
  <c r="J907" i="8"/>
  <c r="F906" i="8"/>
  <c r="H906" i="8"/>
  <c r="J906" i="8"/>
  <c r="K906" i="8"/>
  <c r="F905" i="8"/>
  <c r="H905" i="8"/>
  <c r="J905" i="8"/>
  <c r="J908" i="8" s="1"/>
  <c r="G139" i="9" s="1"/>
  <c r="I236" i="10" s="1"/>
  <c r="J236" i="10" s="1"/>
  <c r="K905" i="8"/>
  <c r="L905" i="8"/>
  <c r="H901" i="8"/>
  <c r="E901" i="8" s="1"/>
  <c r="J901" i="8"/>
  <c r="F900" i="8"/>
  <c r="H900" i="8"/>
  <c r="J900" i="8"/>
  <c r="J902" i="8" s="1"/>
  <c r="G138" i="9" s="1"/>
  <c r="I235" i="10" s="1"/>
  <c r="J235" i="10" s="1"/>
  <c r="K900" i="8"/>
  <c r="H899" i="8"/>
  <c r="H902" i="8" s="1"/>
  <c r="F138" i="9" s="1"/>
  <c r="G235" i="10" s="1"/>
  <c r="J899" i="8"/>
  <c r="H895" i="8"/>
  <c r="J895" i="8"/>
  <c r="H894" i="8"/>
  <c r="E895" i="8" s="1"/>
  <c r="F895" i="8" s="1"/>
  <c r="J894" i="8"/>
  <c r="F893" i="8"/>
  <c r="H893" i="8"/>
  <c r="J893" i="8"/>
  <c r="J896" i="8" s="1"/>
  <c r="G137" i="9" s="1"/>
  <c r="I234" i="10" s="1"/>
  <c r="J234" i="10" s="1"/>
  <c r="K893" i="8"/>
  <c r="H889" i="8"/>
  <c r="J889" i="8"/>
  <c r="F888" i="8"/>
  <c r="H888" i="8"/>
  <c r="J888" i="8"/>
  <c r="K888" i="8"/>
  <c r="H887" i="8"/>
  <c r="J887" i="8"/>
  <c r="H883" i="8"/>
  <c r="J883" i="8"/>
  <c r="F882" i="8"/>
  <c r="H882" i="8"/>
  <c r="E883" i="8" s="1"/>
  <c r="J882" i="8"/>
  <c r="J884" i="8" s="1"/>
  <c r="G135" i="9" s="1"/>
  <c r="I232" i="10" s="1"/>
  <c r="J232" i="10" s="1"/>
  <c r="K882" i="8"/>
  <c r="F881" i="8"/>
  <c r="L881" i="8" s="1"/>
  <c r="H881" i="8"/>
  <c r="J881" i="8"/>
  <c r="K881" i="8"/>
  <c r="H877" i="8"/>
  <c r="J877" i="8"/>
  <c r="F876" i="8"/>
  <c r="H876" i="8"/>
  <c r="J876" i="8"/>
  <c r="K876" i="8"/>
  <c r="F875" i="8"/>
  <c r="H875" i="8"/>
  <c r="J875" i="8"/>
  <c r="K875" i="8"/>
  <c r="H871" i="8"/>
  <c r="J871" i="8"/>
  <c r="F870" i="8"/>
  <c r="H870" i="8"/>
  <c r="J870" i="8"/>
  <c r="K870" i="8"/>
  <c r="L870" i="8"/>
  <c r="H869" i="8"/>
  <c r="J869" i="8"/>
  <c r="H865" i="8"/>
  <c r="J865" i="8"/>
  <c r="F864" i="8"/>
  <c r="H864" i="8"/>
  <c r="J864" i="8"/>
  <c r="J866" i="8" s="1"/>
  <c r="G132" i="9" s="1"/>
  <c r="I229" i="10" s="1"/>
  <c r="J229" i="10" s="1"/>
  <c r="K864" i="8"/>
  <c r="F863" i="8"/>
  <c r="H863" i="8"/>
  <c r="J863" i="8"/>
  <c r="K863" i="8"/>
  <c r="H859" i="8"/>
  <c r="J859" i="8"/>
  <c r="F858" i="8"/>
  <c r="H858" i="8"/>
  <c r="E859" i="8" s="1"/>
  <c r="J858" i="8"/>
  <c r="K858" i="8"/>
  <c r="L858" i="8"/>
  <c r="F857" i="8"/>
  <c r="H857" i="8"/>
  <c r="J857" i="8"/>
  <c r="K857" i="8"/>
  <c r="H853" i="8"/>
  <c r="J853" i="8"/>
  <c r="F852" i="8"/>
  <c r="H852" i="8"/>
  <c r="J852" i="8"/>
  <c r="K852" i="8"/>
  <c r="F851" i="8"/>
  <c r="H851" i="8"/>
  <c r="H854" i="8" s="1"/>
  <c r="F130" i="9" s="1"/>
  <c r="G227" i="10" s="1"/>
  <c r="H227" i="10" s="1"/>
  <c r="J851" i="8"/>
  <c r="K851" i="8"/>
  <c r="H847" i="8"/>
  <c r="J847" i="8"/>
  <c r="F846" i="8"/>
  <c r="H846" i="8"/>
  <c r="J846" i="8"/>
  <c r="K846" i="8"/>
  <c r="F845" i="8"/>
  <c r="K845" i="8"/>
  <c r="F844" i="8"/>
  <c r="H844" i="8"/>
  <c r="J844" i="8"/>
  <c r="K844" i="8"/>
  <c r="F843" i="8"/>
  <c r="H843" i="8"/>
  <c r="J843" i="8"/>
  <c r="K843" i="8"/>
  <c r="H839" i="8"/>
  <c r="J839" i="8"/>
  <c r="F838" i="8"/>
  <c r="H838" i="8"/>
  <c r="J838" i="8"/>
  <c r="K838" i="8"/>
  <c r="F837" i="8"/>
  <c r="H837" i="8"/>
  <c r="L837" i="8" s="1"/>
  <c r="J837" i="8"/>
  <c r="K837" i="8"/>
  <c r="F836" i="8"/>
  <c r="L836" i="8" s="1"/>
  <c r="H836" i="8"/>
  <c r="J836" i="8"/>
  <c r="K836" i="8"/>
  <c r="F835" i="8"/>
  <c r="H835" i="8"/>
  <c r="J835" i="8"/>
  <c r="K835" i="8"/>
  <c r="H831" i="8"/>
  <c r="J831" i="8"/>
  <c r="F830" i="8"/>
  <c r="H830" i="8"/>
  <c r="J830" i="8"/>
  <c r="K830" i="8"/>
  <c r="F829" i="8"/>
  <c r="H829" i="8"/>
  <c r="L829" i="8" s="1"/>
  <c r="J829" i="8"/>
  <c r="J832" i="8" s="1"/>
  <c r="G127" i="9" s="1"/>
  <c r="I224" i="10" s="1"/>
  <c r="J224" i="10" s="1"/>
  <c r="K829" i="8"/>
  <c r="H825" i="8"/>
  <c r="J825" i="8"/>
  <c r="F824" i="8"/>
  <c r="H824" i="8"/>
  <c r="E825" i="8" s="1"/>
  <c r="J824" i="8"/>
  <c r="K824" i="8"/>
  <c r="L824" i="8"/>
  <c r="H823" i="8"/>
  <c r="H826" i="8" s="1"/>
  <c r="F126" i="9" s="1"/>
  <c r="G223" i="10" s="1"/>
  <c r="J823" i="8"/>
  <c r="H819" i="8"/>
  <c r="J819" i="8"/>
  <c r="F818" i="8"/>
  <c r="L818" i="8" s="1"/>
  <c r="H818" i="8"/>
  <c r="J818" i="8"/>
  <c r="K818" i="8"/>
  <c r="F817" i="8"/>
  <c r="H817" i="8"/>
  <c r="J817" i="8"/>
  <c r="K817" i="8"/>
  <c r="H813" i="8"/>
  <c r="J813" i="8"/>
  <c r="F812" i="8"/>
  <c r="H812" i="8"/>
  <c r="H814" i="8" s="1"/>
  <c r="F124" i="9" s="1"/>
  <c r="G221" i="10" s="1"/>
  <c r="H221" i="10" s="1"/>
  <c r="J812" i="8"/>
  <c r="K812" i="8"/>
  <c r="H811" i="8"/>
  <c r="J811" i="8"/>
  <c r="H807" i="8"/>
  <c r="J807" i="8"/>
  <c r="F806" i="8"/>
  <c r="H806" i="8"/>
  <c r="J806" i="8"/>
  <c r="K806" i="8"/>
  <c r="F805" i="8"/>
  <c r="H805" i="8"/>
  <c r="J805" i="8"/>
  <c r="K805" i="8"/>
  <c r="H801" i="8"/>
  <c r="J801" i="8"/>
  <c r="F800" i="8"/>
  <c r="L800" i="8" s="1"/>
  <c r="H800" i="8"/>
  <c r="E801" i="8" s="1"/>
  <c r="J800" i="8"/>
  <c r="K800" i="8"/>
  <c r="F799" i="8"/>
  <c r="H799" i="8"/>
  <c r="J799" i="8"/>
  <c r="J802" i="8" s="1"/>
  <c r="G122" i="9" s="1"/>
  <c r="I219" i="10" s="1"/>
  <c r="J219" i="10" s="1"/>
  <c r="K799" i="8"/>
  <c r="H795" i="8"/>
  <c r="J795" i="8"/>
  <c r="F794" i="8"/>
  <c r="H794" i="8"/>
  <c r="E795" i="8" s="1"/>
  <c r="J794" i="8"/>
  <c r="K794" i="8"/>
  <c r="F793" i="8"/>
  <c r="L793" i="8" s="1"/>
  <c r="H793" i="8"/>
  <c r="J793" i="8"/>
  <c r="J796" i="8" s="1"/>
  <c r="G121" i="9" s="1"/>
  <c r="I218" i="10" s="1"/>
  <c r="J218" i="10" s="1"/>
  <c r="K793" i="8"/>
  <c r="H789" i="8"/>
  <c r="J789" i="8"/>
  <c r="F788" i="8"/>
  <c r="H788" i="8"/>
  <c r="E789" i="8" s="1"/>
  <c r="K789" i="8" s="1"/>
  <c r="J788" i="8"/>
  <c r="J790" i="8" s="1"/>
  <c r="G120" i="9" s="1"/>
  <c r="I217" i="10" s="1"/>
  <c r="J217" i="10" s="1"/>
  <c r="K788" i="8"/>
  <c r="F787" i="8"/>
  <c r="H787" i="8"/>
  <c r="L787" i="8" s="1"/>
  <c r="J787" i="8"/>
  <c r="K787" i="8"/>
  <c r="H783" i="8"/>
  <c r="J783" i="8"/>
  <c r="F782" i="8"/>
  <c r="H782" i="8"/>
  <c r="E783" i="8" s="1"/>
  <c r="J782" i="8"/>
  <c r="K782" i="8"/>
  <c r="F781" i="8"/>
  <c r="H781" i="8"/>
  <c r="J781" i="8"/>
  <c r="K781" i="8"/>
  <c r="H777" i="8"/>
  <c r="J777" i="8"/>
  <c r="F776" i="8"/>
  <c r="H776" i="8"/>
  <c r="E777" i="8" s="1"/>
  <c r="F775" i="8"/>
  <c r="H775" i="8"/>
  <c r="J775" i="8"/>
  <c r="K775" i="8"/>
  <c r="H771" i="8"/>
  <c r="J771" i="8"/>
  <c r="F770" i="8"/>
  <c r="H770" i="8"/>
  <c r="J770" i="8"/>
  <c r="J772" i="8" s="1"/>
  <c r="G117" i="9" s="1"/>
  <c r="I214" i="10" s="1"/>
  <c r="J214" i="10" s="1"/>
  <c r="K770" i="8"/>
  <c r="F769" i="8"/>
  <c r="H769" i="8"/>
  <c r="J769" i="8"/>
  <c r="K769" i="8"/>
  <c r="H765" i="8"/>
  <c r="J765" i="8"/>
  <c r="F764" i="8"/>
  <c r="H764" i="8"/>
  <c r="E765" i="8" s="1"/>
  <c r="J764" i="8"/>
  <c r="J766" i="8" s="1"/>
  <c r="G116" i="9" s="1"/>
  <c r="I213" i="10" s="1"/>
  <c r="J213" i="10" s="1"/>
  <c r="K764" i="8"/>
  <c r="F763" i="8"/>
  <c r="H763" i="8"/>
  <c r="H766" i="8" s="1"/>
  <c r="F116" i="9" s="1"/>
  <c r="G213" i="10" s="1"/>
  <c r="H213" i="10" s="1"/>
  <c r="J763" i="8"/>
  <c r="K763" i="8"/>
  <c r="H759" i="8"/>
  <c r="J759" i="8"/>
  <c r="F758" i="8"/>
  <c r="H758" i="8"/>
  <c r="E759" i="8" s="1"/>
  <c r="F759" i="8" s="1"/>
  <c r="J758" i="8"/>
  <c r="K758" i="8"/>
  <c r="L758" i="8"/>
  <c r="F757" i="8"/>
  <c r="H757" i="8"/>
  <c r="J757" i="8"/>
  <c r="K757" i="8"/>
  <c r="H753" i="8"/>
  <c r="J753" i="8"/>
  <c r="F752" i="8"/>
  <c r="H752" i="8"/>
  <c r="H754" i="8" s="1"/>
  <c r="F114" i="9" s="1"/>
  <c r="G211" i="10" s="1"/>
  <c r="H211" i="10" s="1"/>
  <c r="J752" i="8"/>
  <c r="K752" i="8"/>
  <c r="H751" i="8"/>
  <c r="J751" i="8"/>
  <c r="J754" i="8" s="1"/>
  <c r="G114" i="9" s="1"/>
  <c r="I211" i="10" s="1"/>
  <c r="J211" i="10" s="1"/>
  <c r="H747" i="8"/>
  <c r="J747" i="8"/>
  <c r="F746" i="8"/>
  <c r="L746" i="8" s="1"/>
  <c r="H746" i="8"/>
  <c r="J746" i="8"/>
  <c r="K746" i="8"/>
  <c r="F745" i="8"/>
  <c r="H745" i="8"/>
  <c r="J745" i="8"/>
  <c r="L745" i="8" s="1"/>
  <c r="K745" i="8"/>
  <c r="H741" i="8"/>
  <c r="J741" i="8"/>
  <c r="F740" i="8"/>
  <c r="H740" i="8"/>
  <c r="J740" i="8"/>
  <c r="K740" i="8"/>
  <c r="H739" i="8"/>
  <c r="J739" i="8"/>
  <c r="K739" i="8"/>
  <c r="H735" i="8"/>
  <c r="J735" i="8"/>
  <c r="F734" i="8"/>
  <c r="H734" i="8"/>
  <c r="E735" i="8" s="1"/>
  <c r="F735" i="8" s="1"/>
  <c r="J734" i="8"/>
  <c r="K734" i="8"/>
  <c r="F733" i="8"/>
  <c r="H733" i="8"/>
  <c r="J733" i="8"/>
  <c r="L733" i="8" s="1"/>
  <c r="K733" i="8"/>
  <c r="H729" i="8"/>
  <c r="J729" i="8"/>
  <c r="F728" i="8"/>
  <c r="H728" i="8"/>
  <c r="E729" i="8" s="1"/>
  <c r="F729" i="8" s="1"/>
  <c r="J728" i="8"/>
  <c r="J730" i="8" s="1"/>
  <c r="G110" i="9" s="1"/>
  <c r="I207" i="10" s="1"/>
  <c r="J207" i="10" s="1"/>
  <c r="K728" i="8"/>
  <c r="F727" i="8"/>
  <c r="L727" i="8" s="1"/>
  <c r="H727" i="8"/>
  <c r="J727" i="8"/>
  <c r="K727" i="8"/>
  <c r="H723" i="8"/>
  <c r="J723" i="8"/>
  <c r="F722" i="8"/>
  <c r="H722" i="8"/>
  <c r="E723" i="8" s="1"/>
  <c r="J722" i="8"/>
  <c r="K722" i="8"/>
  <c r="F721" i="8"/>
  <c r="H721" i="8"/>
  <c r="J721" i="8"/>
  <c r="J724" i="8" s="1"/>
  <c r="G109" i="9" s="1"/>
  <c r="I206" i="10" s="1"/>
  <c r="J206" i="10" s="1"/>
  <c r="K721" i="8"/>
  <c r="H717" i="8"/>
  <c r="J717" i="8"/>
  <c r="F716" i="8"/>
  <c r="L716" i="8" s="1"/>
  <c r="H716" i="8"/>
  <c r="E717" i="8" s="1"/>
  <c r="J716" i="8"/>
  <c r="K716" i="8"/>
  <c r="F715" i="8"/>
  <c r="L715" i="8" s="1"/>
  <c r="H715" i="8"/>
  <c r="J715" i="8"/>
  <c r="J718" i="8" s="1"/>
  <c r="G108" i="9" s="1"/>
  <c r="I205" i="10" s="1"/>
  <c r="J205" i="10" s="1"/>
  <c r="K715" i="8"/>
  <c r="H712" i="8"/>
  <c r="F107" i="9" s="1"/>
  <c r="G204" i="10" s="1"/>
  <c r="E711" i="8"/>
  <c r="F711" i="8" s="1"/>
  <c r="L711" i="8" s="1"/>
  <c r="H711" i="8"/>
  <c r="J711" i="8"/>
  <c r="F710" i="8"/>
  <c r="H710" i="8"/>
  <c r="J710" i="8"/>
  <c r="K710" i="8"/>
  <c r="F709" i="8"/>
  <c r="H709" i="8"/>
  <c r="J709" i="8"/>
  <c r="L709" i="8" s="1"/>
  <c r="K709" i="8"/>
  <c r="H705" i="8"/>
  <c r="J705" i="8"/>
  <c r="F704" i="8"/>
  <c r="L704" i="8" s="1"/>
  <c r="H704" i="8"/>
  <c r="E705" i="8" s="1"/>
  <c r="J704" i="8"/>
  <c r="K704" i="8"/>
  <c r="F703" i="8"/>
  <c r="H703" i="8"/>
  <c r="H706" i="8" s="1"/>
  <c r="F106" i="9" s="1"/>
  <c r="G203" i="10" s="1"/>
  <c r="H203" i="10" s="1"/>
  <c r="J703" i="8"/>
  <c r="K703" i="8"/>
  <c r="H699" i="8"/>
  <c r="J699" i="8"/>
  <c r="F698" i="8"/>
  <c r="H698" i="8"/>
  <c r="E699" i="8" s="1"/>
  <c r="J698" i="8"/>
  <c r="K698" i="8"/>
  <c r="F697" i="8"/>
  <c r="L697" i="8" s="1"/>
  <c r="H697" i="8"/>
  <c r="J697" i="8"/>
  <c r="J700" i="8" s="1"/>
  <c r="G105" i="9" s="1"/>
  <c r="I202" i="10" s="1"/>
  <c r="J202" i="10" s="1"/>
  <c r="K697" i="8"/>
  <c r="H693" i="8"/>
  <c r="J693" i="8"/>
  <c r="F692" i="8"/>
  <c r="H692" i="8"/>
  <c r="E693" i="8" s="1"/>
  <c r="F693" i="8" s="1"/>
  <c r="J692" i="8"/>
  <c r="K692" i="8"/>
  <c r="F691" i="8"/>
  <c r="H691" i="8"/>
  <c r="J691" i="8"/>
  <c r="K691" i="8"/>
  <c r="H687" i="8"/>
  <c r="J687" i="8"/>
  <c r="F686" i="8"/>
  <c r="L686" i="8" s="1"/>
  <c r="H686" i="8"/>
  <c r="E687" i="8" s="1"/>
  <c r="J686" i="8"/>
  <c r="K686" i="8"/>
  <c r="F685" i="8"/>
  <c r="H685" i="8"/>
  <c r="J685" i="8"/>
  <c r="K685" i="8"/>
  <c r="H681" i="8"/>
  <c r="J681" i="8"/>
  <c r="F680" i="8"/>
  <c r="H680" i="8"/>
  <c r="E681" i="8" s="1"/>
  <c r="J680" i="8"/>
  <c r="K680" i="8"/>
  <c r="H679" i="8"/>
  <c r="J679" i="8"/>
  <c r="H675" i="8"/>
  <c r="J675" i="8"/>
  <c r="F674" i="8"/>
  <c r="L674" i="8" s="1"/>
  <c r="H674" i="8"/>
  <c r="J674" i="8"/>
  <c r="J676" i="8" s="1"/>
  <c r="G101" i="9" s="1"/>
  <c r="I198" i="10" s="1"/>
  <c r="J198" i="10" s="1"/>
  <c r="K674" i="8"/>
  <c r="F673" i="8"/>
  <c r="H673" i="8"/>
  <c r="J673" i="8"/>
  <c r="K673" i="8"/>
  <c r="H669" i="8"/>
  <c r="J669" i="8"/>
  <c r="F668" i="8"/>
  <c r="H668" i="8"/>
  <c r="E669" i="8" s="1"/>
  <c r="J668" i="8"/>
  <c r="J670" i="8" s="1"/>
  <c r="G100" i="9" s="1"/>
  <c r="I197" i="10" s="1"/>
  <c r="J197" i="10" s="1"/>
  <c r="K668" i="8"/>
  <c r="H667" i="8"/>
  <c r="J667" i="8"/>
  <c r="H663" i="8"/>
  <c r="J663" i="8"/>
  <c r="F662" i="8"/>
  <c r="H662" i="8"/>
  <c r="E663" i="8" s="1"/>
  <c r="F663" i="8" s="1"/>
  <c r="L663" i="8" s="1"/>
  <c r="J662" i="8"/>
  <c r="L662" i="8" s="1"/>
  <c r="K662" i="8"/>
  <c r="F661" i="8"/>
  <c r="H661" i="8"/>
  <c r="J661" i="8"/>
  <c r="K661" i="8"/>
  <c r="L661" i="8"/>
  <c r="H657" i="8"/>
  <c r="J657" i="8"/>
  <c r="F656" i="8"/>
  <c r="H656" i="8"/>
  <c r="E657" i="8" s="1"/>
  <c r="F657" i="8" s="1"/>
  <c r="J656" i="8"/>
  <c r="J658" i="8" s="1"/>
  <c r="G98" i="9" s="1"/>
  <c r="I195" i="10" s="1"/>
  <c r="J195" i="10" s="1"/>
  <c r="K656" i="8"/>
  <c r="F655" i="8"/>
  <c r="H655" i="8"/>
  <c r="J655" i="8"/>
  <c r="K655" i="8"/>
  <c r="H651" i="8"/>
  <c r="J651" i="8"/>
  <c r="F650" i="8"/>
  <c r="H650" i="8"/>
  <c r="E651" i="8" s="1"/>
  <c r="J650" i="8"/>
  <c r="J652" i="8" s="1"/>
  <c r="G97" i="9" s="1"/>
  <c r="I194" i="10" s="1"/>
  <c r="J194" i="10" s="1"/>
  <c r="K650" i="8"/>
  <c r="F649" i="8"/>
  <c r="H649" i="8"/>
  <c r="L649" i="8" s="1"/>
  <c r="J649" i="8"/>
  <c r="K649" i="8"/>
  <c r="H645" i="8"/>
  <c r="J645" i="8"/>
  <c r="F644" i="8"/>
  <c r="H644" i="8"/>
  <c r="J644" i="8"/>
  <c r="K644" i="8"/>
  <c r="L644" i="8"/>
  <c r="F643" i="8"/>
  <c r="H643" i="8"/>
  <c r="J643" i="8"/>
  <c r="K643" i="8"/>
  <c r="F642" i="8"/>
  <c r="H642" i="8"/>
  <c r="H646" i="8" s="1"/>
  <c r="F96" i="9" s="1"/>
  <c r="G193" i="10" s="1"/>
  <c r="H193" i="10" s="1"/>
  <c r="J642" i="8"/>
  <c r="K642" i="8"/>
  <c r="H638" i="8"/>
  <c r="J638" i="8"/>
  <c r="F637" i="8"/>
  <c r="L637" i="8" s="1"/>
  <c r="H637" i="8"/>
  <c r="J637" i="8"/>
  <c r="K637" i="8"/>
  <c r="F636" i="8"/>
  <c r="H636" i="8"/>
  <c r="J636" i="8"/>
  <c r="K636" i="8"/>
  <c r="H632" i="8"/>
  <c r="J632" i="8"/>
  <c r="F631" i="8"/>
  <c r="H631" i="8"/>
  <c r="J631" i="8"/>
  <c r="K631" i="8"/>
  <c r="F630" i="8"/>
  <c r="H630" i="8"/>
  <c r="J630" i="8"/>
  <c r="J633" i="8" s="1"/>
  <c r="G94" i="9" s="1"/>
  <c r="I191" i="10" s="1"/>
  <c r="J191" i="10" s="1"/>
  <c r="K630" i="8"/>
  <c r="L630" i="8"/>
  <c r="F629" i="8"/>
  <c r="H629" i="8"/>
  <c r="J629" i="8"/>
  <c r="K629" i="8"/>
  <c r="L629" i="8"/>
  <c r="H625" i="8"/>
  <c r="J625" i="8"/>
  <c r="F624" i="8"/>
  <c r="H624" i="8"/>
  <c r="J624" i="8"/>
  <c r="K624" i="8"/>
  <c r="L624" i="8"/>
  <c r="F623" i="8"/>
  <c r="H623" i="8"/>
  <c r="E625" i="8" s="1"/>
  <c r="F625" i="8" s="1"/>
  <c r="J623" i="8"/>
  <c r="K623" i="8"/>
  <c r="L623" i="8"/>
  <c r="F622" i="8"/>
  <c r="H622" i="8"/>
  <c r="J622" i="8"/>
  <c r="K622" i="8"/>
  <c r="H618" i="8"/>
  <c r="J618" i="8"/>
  <c r="F617" i="8"/>
  <c r="L617" i="8" s="1"/>
  <c r="H617" i="8"/>
  <c r="J617" i="8"/>
  <c r="K617" i="8"/>
  <c r="H616" i="8"/>
  <c r="K616" i="8"/>
  <c r="H615" i="8"/>
  <c r="J615" i="8"/>
  <c r="H611" i="8"/>
  <c r="J611" i="8"/>
  <c r="F610" i="8"/>
  <c r="H610" i="8"/>
  <c r="H612" i="8" s="1"/>
  <c r="F91" i="9" s="1"/>
  <c r="G188" i="10" s="1"/>
  <c r="H188" i="10" s="1"/>
  <c r="J610" i="8"/>
  <c r="J612" i="8" s="1"/>
  <c r="G91" i="9" s="1"/>
  <c r="I188" i="10" s="1"/>
  <c r="J188" i="10" s="1"/>
  <c r="K610" i="8"/>
  <c r="F609" i="8"/>
  <c r="H609" i="8"/>
  <c r="J609" i="8"/>
  <c r="K609" i="8"/>
  <c r="F608" i="8"/>
  <c r="L608" i="8" s="1"/>
  <c r="H608" i="8"/>
  <c r="J608" i="8"/>
  <c r="K608" i="8"/>
  <c r="H604" i="8"/>
  <c r="J604" i="8"/>
  <c r="F603" i="8"/>
  <c r="H603" i="8"/>
  <c r="J603" i="8"/>
  <c r="K603" i="8"/>
  <c r="F602" i="8"/>
  <c r="H602" i="8"/>
  <c r="J602" i="8"/>
  <c r="K602" i="8"/>
  <c r="F601" i="8"/>
  <c r="H601" i="8"/>
  <c r="L601" i="8" s="1"/>
  <c r="J601" i="8"/>
  <c r="K601" i="8"/>
  <c r="H597" i="8"/>
  <c r="J597" i="8"/>
  <c r="F596" i="8"/>
  <c r="L596" i="8" s="1"/>
  <c r="H596" i="8"/>
  <c r="J596" i="8"/>
  <c r="K596" i="8"/>
  <c r="F595" i="8"/>
  <c r="H595" i="8"/>
  <c r="E597" i="8" s="1"/>
  <c r="F597" i="8" s="1"/>
  <c r="L597" i="8" s="1"/>
  <c r="J595" i="8"/>
  <c r="K595" i="8"/>
  <c r="F594" i="8"/>
  <c r="H594" i="8"/>
  <c r="J594" i="8"/>
  <c r="K594" i="8"/>
  <c r="H590" i="8"/>
  <c r="J590" i="8"/>
  <c r="F589" i="8"/>
  <c r="H589" i="8"/>
  <c r="J589" i="8"/>
  <c r="K589" i="8"/>
  <c r="F588" i="8"/>
  <c r="H588" i="8"/>
  <c r="J588" i="8"/>
  <c r="K588" i="8"/>
  <c r="F587" i="8"/>
  <c r="H587" i="8"/>
  <c r="J587" i="8"/>
  <c r="K587" i="8"/>
  <c r="H583" i="8"/>
  <c r="J583" i="8"/>
  <c r="F582" i="8"/>
  <c r="H582" i="8"/>
  <c r="J582" i="8"/>
  <c r="K582" i="8"/>
  <c r="F581" i="8"/>
  <c r="H581" i="8"/>
  <c r="H584" i="8" s="1"/>
  <c r="F87" i="9" s="1"/>
  <c r="G184" i="10" s="1"/>
  <c r="J581" i="8"/>
  <c r="K581" i="8"/>
  <c r="F580" i="8"/>
  <c r="H580" i="8"/>
  <c r="J580" i="8"/>
  <c r="K580" i="8"/>
  <c r="L580" i="8"/>
  <c r="H576" i="8"/>
  <c r="J576" i="8"/>
  <c r="F575" i="8"/>
  <c r="H575" i="8"/>
  <c r="E576" i="8" s="1"/>
  <c r="J575" i="8"/>
  <c r="L575" i="8" s="1"/>
  <c r="K575" i="8"/>
  <c r="H574" i="8"/>
  <c r="H577" i="8" s="1"/>
  <c r="F86" i="9" s="1"/>
  <c r="G183" i="10" s="1"/>
  <c r="H183" i="10" s="1"/>
  <c r="J574" i="8"/>
  <c r="K574" i="8"/>
  <c r="H570" i="8"/>
  <c r="J570" i="8"/>
  <c r="K569" i="8"/>
  <c r="F568" i="8"/>
  <c r="H568" i="8"/>
  <c r="J568" i="8"/>
  <c r="K568" i="8"/>
  <c r="L568" i="8"/>
  <c r="H564" i="8"/>
  <c r="J564" i="8"/>
  <c r="F563" i="8"/>
  <c r="H563" i="8"/>
  <c r="J563" i="8"/>
  <c r="K563" i="8"/>
  <c r="L563" i="8"/>
  <c r="F562" i="8"/>
  <c r="H562" i="8"/>
  <c r="J562" i="8"/>
  <c r="K562" i="8"/>
  <c r="F561" i="8"/>
  <c r="H561" i="8"/>
  <c r="J561" i="8"/>
  <c r="L561" i="8"/>
  <c r="H557" i="8"/>
  <c r="J557" i="8"/>
  <c r="F556" i="8"/>
  <c r="H556" i="8"/>
  <c r="J556" i="8"/>
  <c r="K556" i="8"/>
  <c r="F555" i="8"/>
  <c r="H555" i="8"/>
  <c r="J555" i="8"/>
  <c r="K555" i="8"/>
  <c r="F554" i="8"/>
  <c r="H554" i="8"/>
  <c r="L554" i="8" s="1"/>
  <c r="J554" i="8"/>
  <c r="K554" i="8"/>
  <c r="H550" i="8"/>
  <c r="J550" i="8"/>
  <c r="F549" i="8"/>
  <c r="H549" i="8"/>
  <c r="J549" i="8"/>
  <c r="K549" i="8"/>
  <c r="L549" i="8"/>
  <c r="F548" i="8"/>
  <c r="H548" i="8"/>
  <c r="E550" i="8" s="1"/>
  <c r="F550" i="8" s="1"/>
  <c r="L550" i="8" s="1"/>
  <c r="J548" i="8"/>
  <c r="K548" i="8"/>
  <c r="F547" i="8"/>
  <c r="H547" i="8"/>
  <c r="J547" i="8"/>
  <c r="K547" i="8"/>
  <c r="H543" i="8"/>
  <c r="J543" i="8"/>
  <c r="F542" i="8"/>
  <c r="H542" i="8"/>
  <c r="J542" i="8"/>
  <c r="J544" i="8" s="1"/>
  <c r="G81" i="9" s="1"/>
  <c r="I178" i="10" s="1"/>
  <c r="J178" i="10" s="1"/>
  <c r="K542" i="8"/>
  <c r="F541" i="8"/>
  <c r="H541" i="8"/>
  <c r="L541" i="8" s="1"/>
  <c r="J541" i="8"/>
  <c r="K541" i="8"/>
  <c r="F540" i="8"/>
  <c r="H540" i="8"/>
  <c r="J540" i="8"/>
  <c r="K540" i="8"/>
  <c r="H536" i="8"/>
  <c r="J536" i="8"/>
  <c r="F535" i="8"/>
  <c r="H535" i="8"/>
  <c r="J535" i="8"/>
  <c r="K535" i="8"/>
  <c r="J534" i="8"/>
  <c r="K534" i="8"/>
  <c r="F533" i="8"/>
  <c r="H533" i="8"/>
  <c r="J533" i="8"/>
  <c r="K533" i="8"/>
  <c r="H529" i="8"/>
  <c r="J529" i="8"/>
  <c r="F528" i="8"/>
  <c r="H528" i="8"/>
  <c r="J528" i="8"/>
  <c r="K528" i="8"/>
  <c r="L528" i="8"/>
  <c r="F527" i="8"/>
  <c r="L527" i="8" s="1"/>
  <c r="H527" i="8"/>
  <c r="J527" i="8"/>
  <c r="K527" i="8"/>
  <c r="H526" i="8"/>
  <c r="J526" i="8"/>
  <c r="H522" i="8"/>
  <c r="J522" i="8"/>
  <c r="F521" i="8"/>
  <c r="H521" i="8"/>
  <c r="E522" i="8" s="1"/>
  <c r="F522" i="8" s="1"/>
  <c r="L522" i="8" s="1"/>
  <c r="J521" i="8"/>
  <c r="K521" i="8"/>
  <c r="F520" i="8"/>
  <c r="L520" i="8" s="1"/>
  <c r="H520" i="8"/>
  <c r="J520" i="8"/>
  <c r="K520" i="8"/>
  <c r="H516" i="8"/>
  <c r="J516" i="8"/>
  <c r="F515" i="8"/>
  <c r="H515" i="8"/>
  <c r="E516" i="8" s="1"/>
  <c r="F516" i="8" s="1"/>
  <c r="F517" i="8" s="1"/>
  <c r="J515" i="8"/>
  <c r="J517" i="8" s="1"/>
  <c r="G77" i="9" s="1"/>
  <c r="I174" i="10" s="1"/>
  <c r="J174" i="10" s="1"/>
  <c r="K515" i="8"/>
  <c r="F514" i="8"/>
  <c r="H514" i="8"/>
  <c r="L514" i="8" s="1"/>
  <c r="J514" i="8"/>
  <c r="K514" i="8"/>
  <c r="H510" i="8"/>
  <c r="J510" i="8"/>
  <c r="F509" i="8"/>
  <c r="H509" i="8"/>
  <c r="J509" i="8"/>
  <c r="K509" i="8"/>
  <c r="K508" i="8"/>
  <c r="H507" i="8"/>
  <c r="J507" i="8"/>
  <c r="H503" i="8"/>
  <c r="J503" i="8"/>
  <c r="F502" i="8"/>
  <c r="K502" i="8"/>
  <c r="F501" i="8"/>
  <c r="L501" i="8" s="1"/>
  <c r="H501" i="8"/>
  <c r="J501" i="8"/>
  <c r="K501" i="8"/>
  <c r="F500" i="8"/>
  <c r="H500" i="8"/>
  <c r="J500" i="8"/>
  <c r="K500" i="8"/>
  <c r="H496" i="8"/>
  <c r="J496" i="8"/>
  <c r="F495" i="8"/>
  <c r="L495" i="8" s="1"/>
  <c r="H495" i="8"/>
  <c r="J495" i="8"/>
  <c r="K495" i="8"/>
  <c r="F494" i="8"/>
  <c r="H494" i="8"/>
  <c r="L494" i="8" s="1"/>
  <c r="J494" i="8"/>
  <c r="K494" i="8"/>
  <c r="J491" i="8"/>
  <c r="G73" i="9" s="1"/>
  <c r="I170" i="10" s="1"/>
  <c r="J170" i="10" s="1"/>
  <c r="E490" i="8"/>
  <c r="F490" i="8" s="1"/>
  <c r="H490" i="8"/>
  <c r="J490" i="8"/>
  <c r="F489" i="8"/>
  <c r="L489" i="8" s="1"/>
  <c r="H489" i="8"/>
  <c r="J489" i="8"/>
  <c r="K489" i="8"/>
  <c r="H488" i="8"/>
  <c r="J488" i="8"/>
  <c r="H484" i="8"/>
  <c r="J484" i="8"/>
  <c r="F483" i="8"/>
  <c r="H483" i="8"/>
  <c r="L483" i="8" s="1"/>
  <c r="J483" i="8"/>
  <c r="K483" i="8"/>
  <c r="F482" i="8"/>
  <c r="H482" i="8"/>
  <c r="E484" i="8" s="1"/>
  <c r="J482" i="8"/>
  <c r="K482" i="8"/>
  <c r="H478" i="8"/>
  <c r="J478" i="8"/>
  <c r="F477" i="8"/>
  <c r="H477" i="8"/>
  <c r="J477" i="8"/>
  <c r="L477" i="8" s="1"/>
  <c r="K477" i="8"/>
  <c r="H476" i="8"/>
  <c r="H479" i="8" s="1"/>
  <c r="F71" i="9" s="1"/>
  <c r="G168" i="10" s="1"/>
  <c r="H168" i="10" s="1"/>
  <c r="J476" i="8"/>
  <c r="K476" i="8"/>
  <c r="H472" i="8"/>
  <c r="J472" i="8"/>
  <c r="F471" i="8"/>
  <c r="L471" i="8" s="1"/>
  <c r="H471" i="8"/>
  <c r="J471" i="8"/>
  <c r="K471" i="8"/>
  <c r="F470" i="8"/>
  <c r="H470" i="8"/>
  <c r="L470" i="8" s="1"/>
  <c r="J470" i="8"/>
  <c r="K470" i="8"/>
  <c r="H466" i="8"/>
  <c r="J466" i="8"/>
  <c r="F465" i="8"/>
  <c r="H465" i="8"/>
  <c r="E466" i="8" s="1"/>
  <c r="K465" i="8"/>
  <c r="F464" i="8"/>
  <c r="H464" i="8"/>
  <c r="J464" i="8"/>
  <c r="K464" i="8"/>
  <c r="L464" i="8"/>
  <c r="H460" i="8"/>
  <c r="J460" i="8"/>
  <c r="F459" i="8"/>
  <c r="H459" i="8"/>
  <c r="E460" i="8" s="1"/>
  <c r="J459" i="8"/>
  <c r="K459" i="8"/>
  <c r="L459" i="8"/>
  <c r="F458" i="8"/>
  <c r="H458" i="8"/>
  <c r="J458" i="8"/>
  <c r="K458" i="8"/>
  <c r="L458" i="8"/>
  <c r="H454" i="8"/>
  <c r="J454" i="8"/>
  <c r="F453" i="8"/>
  <c r="H453" i="8"/>
  <c r="E454" i="8" s="1"/>
  <c r="F454" i="8" s="1"/>
  <c r="L454" i="8" s="1"/>
  <c r="J453" i="8"/>
  <c r="J455" i="8" s="1"/>
  <c r="G67" i="9" s="1"/>
  <c r="I164" i="10" s="1"/>
  <c r="J164" i="10" s="1"/>
  <c r="K453" i="8"/>
  <c r="F452" i="8"/>
  <c r="L452" i="8" s="1"/>
  <c r="H452" i="8"/>
  <c r="J452" i="8"/>
  <c r="K452" i="8"/>
  <c r="H448" i="8"/>
  <c r="J448" i="8"/>
  <c r="F447" i="8"/>
  <c r="H447" i="8"/>
  <c r="E448" i="8" s="1"/>
  <c r="J447" i="8"/>
  <c r="J449" i="8" s="1"/>
  <c r="G66" i="9" s="1"/>
  <c r="I163" i="10" s="1"/>
  <c r="J163" i="10" s="1"/>
  <c r="K447" i="8"/>
  <c r="F446" i="8"/>
  <c r="H446" i="8"/>
  <c r="J446" i="8"/>
  <c r="K446" i="8"/>
  <c r="H442" i="8"/>
  <c r="J442" i="8"/>
  <c r="F441" i="8"/>
  <c r="H441" i="8"/>
  <c r="E442" i="8" s="1"/>
  <c r="F442" i="8" s="1"/>
  <c r="J441" i="8"/>
  <c r="K441" i="8"/>
  <c r="L441" i="8"/>
  <c r="H440" i="8"/>
  <c r="J440" i="8"/>
  <c r="J443" i="8" s="1"/>
  <c r="G65" i="9" s="1"/>
  <c r="I162" i="10" s="1"/>
  <c r="J162" i="10" s="1"/>
  <c r="H437" i="8"/>
  <c r="F64" i="9" s="1"/>
  <c r="G161" i="10" s="1"/>
  <c r="H161" i="10" s="1"/>
  <c r="H436" i="8"/>
  <c r="J436" i="8"/>
  <c r="F435" i="8"/>
  <c r="H435" i="8"/>
  <c r="E436" i="8" s="1"/>
  <c r="J435" i="8"/>
  <c r="J437" i="8" s="1"/>
  <c r="G64" i="9" s="1"/>
  <c r="I161" i="10" s="1"/>
  <c r="J161" i="10" s="1"/>
  <c r="K435" i="8"/>
  <c r="H431" i="8"/>
  <c r="J431" i="8"/>
  <c r="F430" i="8"/>
  <c r="H430" i="8"/>
  <c r="J430" i="8"/>
  <c r="L430" i="8" s="1"/>
  <c r="K430" i="8"/>
  <c r="F429" i="8"/>
  <c r="H429" i="8"/>
  <c r="H432" i="8" s="1"/>
  <c r="F63" i="9" s="1"/>
  <c r="G160" i="10" s="1"/>
  <c r="H160" i="10" s="1"/>
  <c r="J429" i="8"/>
  <c r="K429" i="8"/>
  <c r="H425" i="8"/>
  <c r="J425" i="8"/>
  <c r="F424" i="8"/>
  <c r="L424" i="8" s="1"/>
  <c r="H424" i="8"/>
  <c r="J424" i="8"/>
  <c r="K424" i="8"/>
  <c r="F423" i="8"/>
  <c r="L423" i="8" s="1"/>
  <c r="H423" i="8"/>
  <c r="J423" i="8"/>
  <c r="K423" i="8"/>
  <c r="F422" i="8"/>
  <c r="L422" i="8" s="1"/>
  <c r="H422" i="8"/>
  <c r="E425" i="8" s="1"/>
  <c r="J422" i="8"/>
  <c r="J426" i="8" s="1"/>
  <c r="G62" i="9" s="1"/>
  <c r="I159" i="10" s="1"/>
  <c r="J159" i="10" s="1"/>
  <c r="K422" i="8"/>
  <c r="H418" i="8"/>
  <c r="J418" i="8"/>
  <c r="F417" i="8"/>
  <c r="H417" i="8"/>
  <c r="E418" i="8" s="1"/>
  <c r="F418" i="8" s="1"/>
  <c r="J417" i="8"/>
  <c r="K417" i="8"/>
  <c r="L417" i="8"/>
  <c r="F416" i="8"/>
  <c r="L416" i="8" s="1"/>
  <c r="H416" i="8"/>
  <c r="J416" i="8"/>
  <c r="K416" i="8"/>
  <c r="F415" i="8"/>
  <c r="H415" i="8"/>
  <c r="J415" i="8"/>
  <c r="K415" i="8"/>
  <c r="H411" i="8"/>
  <c r="J411" i="8"/>
  <c r="F410" i="8"/>
  <c r="H410" i="8"/>
  <c r="E411" i="8" s="1"/>
  <c r="F411" i="8" s="1"/>
  <c r="L411" i="8" s="1"/>
  <c r="J410" i="8"/>
  <c r="J412" i="8" s="1"/>
  <c r="G60" i="9" s="1"/>
  <c r="I157" i="10" s="1"/>
  <c r="J157" i="10" s="1"/>
  <c r="K410" i="8"/>
  <c r="H409" i="8"/>
  <c r="J409" i="8"/>
  <c r="H408" i="8"/>
  <c r="J408" i="8"/>
  <c r="F407" i="8"/>
  <c r="H407" i="8"/>
  <c r="J407" i="8"/>
  <c r="K407" i="8"/>
  <c r="L407" i="8"/>
  <c r="H403" i="8"/>
  <c r="J403" i="8"/>
  <c r="F402" i="8"/>
  <c r="H402" i="8"/>
  <c r="E403" i="8" s="1"/>
  <c r="J402" i="8"/>
  <c r="K402" i="8"/>
  <c r="H401" i="8"/>
  <c r="J401" i="8"/>
  <c r="H400" i="8"/>
  <c r="J400" i="8"/>
  <c r="F399" i="8"/>
  <c r="E401" i="8" s="1"/>
  <c r="H399" i="8"/>
  <c r="J399" i="8"/>
  <c r="K399" i="8"/>
  <c r="H396" i="8"/>
  <c r="F58" i="9" s="1"/>
  <c r="G155" i="10" s="1"/>
  <c r="H395" i="8"/>
  <c r="J395" i="8"/>
  <c r="F394" i="8"/>
  <c r="H394" i="8"/>
  <c r="E395" i="8" s="1"/>
  <c r="F395" i="8" s="1"/>
  <c r="L395" i="8" s="1"/>
  <c r="J394" i="8"/>
  <c r="K394" i="8"/>
  <c r="L394" i="8"/>
  <c r="H393" i="8"/>
  <c r="J393" i="8"/>
  <c r="H392" i="8"/>
  <c r="J392" i="8"/>
  <c r="J396" i="8" s="1"/>
  <c r="G58" i="9" s="1"/>
  <c r="I155" i="10" s="1"/>
  <c r="J155" i="10" s="1"/>
  <c r="H391" i="8"/>
  <c r="J391" i="8"/>
  <c r="K391" i="8"/>
  <c r="H387" i="8"/>
  <c r="J387" i="8"/>
  <c r="F386" i="8"/>
  <c r="L386" i="8" s="1"/>
  <c r="H386" i="8"/>
  <c r="H388" i="8" s="1"/>
  <c r="F57" i="9" s="1"/>
  <c r="G154" i="10" s="1"/>
  <c r="J386" i="8"/>
  <c r="K386" i="8"/>
  <c r="H385" i="8"/>
  <c r="J385" i="8"/>
  <c r="H384" i="8"/>
  <c r="J384" i="8"/>
  <c r="F383" i="8"/>
  <c r="H383" i="8"/>
  <c r="J383" i="8"/>
  <c r="K383" i="8"/>
  <c r="H379" i="8"/>
  <c r="J379" i="8"/>
  <c r="F378" i="8"/>
  <c r="H378" i="8"/>
  <c r="E379" i="8" s="1"/>
  <c r="F379" i="8" s="1"/>
  <c r="J378" i="8"/>
  <c r="K378" i="8"/>
  <c r="H377" i="8"/>
  <c r="J377" i="8"/>
  <c r="H373" i="8"/>
  <c r="J373" i="8"/>
  <c r="F372" i="8"/>
  <c r="H372" i="8"/>
  <c r="J372" i="8"/>
  <c r="K372" i="8"/>
  <c r="H371" i="8"/>
  <c r="J371" i="8"/>
  <c r="H367" i="8"/>
  <c r="J367" i="8"/>
  <c r="F366" i="8"/>
  <c r="H366" i="8"/>
  <c r="E367" i="8" s="1"/>
  <c r="F367" i="8" s="1"/>
  <c r="J366" i="8"/>
  <c r="K366" i="8"/>
  <c r="H365" i="8"/>
  <c r="J365" i="8"/>
  <c r="H361" i="8"/>
  <c r="J361" i="8"/>
  <c r="F360" i="8"/>
  <c r="L360" i="8" s="1"/>
  <c r="H360" i="8"/>
  <c r="E361" i="8" s="1"/>
  <c r="J360" i="8"/>
  <c r="K360" i="8"/>
  <c r="H359" i="8"/>
  <c r="J359" i="8"/>
  <c r="H355" i="8"/>
  <c r="J355" i="8"/>
  <c r="F354" i="8"/>
  <c r="H354" i="8"/>
  <c r="E355" i="8" s="1"/>
  <c r="F355" i="8" s="1"/>
  <c r="L355" i="8" s="1"/>
  <c r="J354" i="8"/>
  <c r="K354" i="8"/>
  <c r="F353" i="8"/>
  <c r="H353" i="8"/>
  <c r="J353" i="8"/>
  <c r="J356" i="8" s="1"/>
  <c r="G52" i="9" s="1"/>
  <c r="I149" i="10" s="1"/>
  <c r="J149" i="10" s="1"/>
  <c r="K353" i="8"/>
  <c r="H349" i="8"/>
  <c r="J349" i="8"/>
  <c r="F348" i="8"/>
  <c r="H348" i="8"/>
  <c r="E349" i="8" s="1"/>
  <c r="J348" i="8"/>
  <c r="L348" i="8" s="1"/>
  <c r="K348" i="8"/>
  <c r="F347" i="8"/>
  <c r="H347" i="8"/>
  <c r="J347" i="8"/>
  <c r="K347" i="8"/>
  <c r="H343" i="8"/>
  <c r="J343" i="8"/>
  <c r="F342" i="8"/>
  <c r="H342" i="8"/>
  <c r="E343" i="8" s="1"/>
  <c r="J342" i="8"/>
  <c r="K342" i="8"/>
  <c r="L342" i="8"/>
  <c r="H341" i="8"/>
  <c r="J341" i="8"/>
  <c r="H337" i="8"/>
  <c r="J337" i="8"/>
  <c r="F336" i="8"/>
  <c r="H336" i="8"/>
  <c r="J336" i="8"/>
  <c r="K336" i="8"/>
  <c r="F335" i="8"/>
  <c r="L335" i="8" s="1"/>
  <c r="H335" i="8"/>
  <c r="J335" i="8"/>
  <c r="K335" i="8"/>
  <c r="F334" i="8"/>
  <c r="H334" i="8"/>
  <c r="J334" i="8"/>
  <c r="K334" i="8"/>
  <c r="L334" i="8"/>
  <c r="F333" i="8"/>
  <c r="L333" i="8" s="1"/>
  <c r="H333" i="8"/>
  <c r="J333" i="8"/>
  <c r="K333" i="8"/>
  <c r="F330" i="8"/>
  <c r="H330" i="8"/>
  <c r="J330" i="8"/>
  <c r="K330" i="8"/>
  <c r="F329" i="8"/>
  <c r="H329" i="8"/>
  <c r="J329" i="8"/>
  <c r="K329" i="8"/>
  <c r="H325" i="8"/>
  <c r="J325" i="8"/>
  <c r="H324" i="8"/>
  <c r="E325" i="8" s="1"/>
  <c r="K324" i="8"/>
  <c r="F323" i="8"/>
  <c r="H323" i="8"/>
  <c r="J323" i="8"/>
  <c r="K323" i="8"/>
  <c r="L323" i="8"/>
  <c r="H319" i="8"/>
  <c r="J319" i="8"/>
  <c r="F318" i="8"/>
  <c r="H318" i="8"/>
  <c r="E319" i="8" s="1"/>
  <c r="F319" i="8" s="1"/>
  <c r="J318" i="8"/>
  <c r="J320" i="8" s="1"/>
  <c r="G47" i="9" s="1"/>
  <c r="I144" i="10" s="1"/>
  <c r="J144" i="10" s="1"/>
  <c r="K318" i="8"/>
  <c r="L318" i="8"/>
  <c r="F317" i="8"/>
  <c r="H317" i="8"/>
  <c r="J317" i="8"/>
  <c r="K317" i="8"/>
  <c r="L317" i="8"/>
  <c r="H313" i="8"/>
  <c r="J313" i="8"/>
  <c r="H312" i="8"/>
  <c r="J312" i="8"/>
  <c r="K312" i="8"/>
  <c r="H311" i="8"/>
  <c r="J311" i="8"/>
  <c r="H310" i="8"/>
  <c r="J310" i="8"/>
  <c r="F309" i="8"/>
  <c r="H309" i="8"/>
  <c r="J309" i="8"/>
  <c r="K309" i="8"/>
  <c r="H305" i="8"/>
  <c r="J305" i="8"/>
  <c r="F304" i="8"/>
  <c r="H304" i="8"/>
  <c r="J304" i="8"/>
  <c r="K304" i="8"/>
  <c r="H303" i="8"/>
  <c r="J303" i="8"/>
  <c r="H302" i="8"/>
  <c r="J302" i="8"/>
  <c r="J306" i="8" s="1"/>
  <c r="G45" i="9" s="1"/>
  <c r="I142" i="10" s="1"/>
  <c r="J142" i="10" s="1"/>
  <c r="F301" i="8"/>
  <c r="H301" i="8"/>
  <c r="J301" i="8"/>
  <c r="K301" i="8"/>
  <c r="E297" i="8"/>
  <c r="K297" i="8" s="1"/>
  <c r="H297" i="8"/>
  <c r="J297" i="8"/>
  <c r="F296" i="8"/>
  <c r="H296" i="8"/>
  <c r="J296" i="8"/>
  <c r="K296" i="8"/>
  <c r="H295" i="8"/>
  <c r="J295" i="8"/>
  <c r="H294" i="8"/>
  <c r="J294" i="8"/>
  <c r="J298" i="8" s="1"/>
  <c r="G44" i="9" s="1"/>
  <c r="I141" i="10" s="1"/>
  <c r="J141" i="10" s="1"/>
  <c r="F293" i="8"/>
  <c r="E295" i="8" s="1"/>
  <c r="H293" i="8"/>
  <c r="H298" i="8" s="1"/>
  <c r="F44" i="9" s="1"/>
  <c r="G141" i="10" s="1"/>
  <c r="H141" i="10" s="1"/>
  <c r="J293" i="8"/>
  <c r="K293" i="8"/>
  <c r="H289" i="8"/>
  <c r="J289" i="8"/>
  <c r="F288" i="8"/>
  <c r="L288" i="8" s="1"/>
  <c r="H288" i="8"/>
  <c r="J288" i="8"/>
  <c r="K288" i="8"/>
  <c r="H287" i="8"/>
  <c r="J287" i="8"/>
  <c r="H286" i="8"/>
  <c r="J286" i="8"/>
  <c r="H285" i="8"/>
  <c r="J285" i="8"/>
  <c r="H281" i="8"/>
  <c r="J281" i="8"/>
  <c r="F280" i="8"/>
  <c r="H280" i="8"/>
  <c r="J280" i="8"/>
  <c r="L280" i="8" s="1"/>
  <c r="K280" i="8"/>
  <c r="F279" i="8"/>
  <c r="H279" i="8"/>
  <c r="E281" i="8" s="1"/>
  <c r="F281" i="8" s="1"/>
  <c r="L281" i="8" s="1"/>
  <c r="J279" i="8"/>
  <c r="K279" i="8"/>
  <c r="F278" i="8"/>
  <c r="L278" i="8" s="1"/>
  <c r="H278" i="8"/>
  <c r="J278" i="8"/>
  <c r="K278" i="8"/>
  <c r="F277" i="8"/>
  <c r="L277" i="8" s="1"/>
  <c r="H277" i="8"/>
  <c r="J277" i="8"/>
  <c r="K277" i="8"/>
  <c r="H276" i="8"/>
  <c r="J276" i="8"/>
  <c r="F272" i="8"/>
  <c r="H272" i="8"/>
  <c r="J272" i="8"/>
  <c r="K272" i="8"/>
  <c r="L272" i="8"/>
  <c r="H271" i="8"/>
  <c r="J271" i="8"/>
  <c r="F270" i="8"/>
  <c r="H270" i="8"/>
  <c r="E271" i="8" s="1"/>
  <c r="F271" i="8" s="1"/>
  <c r="L271" i="8" s="1"/>
  <c r="J270" i="8"/>
  <c r="K270" i="8"/>
  <c r="H269" i="8"/>
  <c r="J269" i="8"/>
  <c r="H265" i="8"/>
  <c r="J265" i="8"/>
  <c r="F264" i="8"/>
  <c r="J264" i="8"/>
  <c r="J266" i="8" s="1"/>
  <c r="G40" i="9" s="1"/>
  <c r="I137" i="10" s="1"/>
  <c r="J137" i="10" s="1"/>
  <c r="K264" i="8"/>
  <c r="L264" i="8"/>
  <c r="H263" i="8"/>
  <c r="J263" i="8"/>
  <c r="F262" i="8"/>
  <c r="H262" i="8"/>
  <c r="J262" i="8"/>
  <c r="K262" i="8"/>
  <c r="H258" i="8"/>
  <c r="H259" i="8" s="1"/>
  <c r="F39" i="9" s="1"/>
  <c r="G136" i="10" s="1"/>
  <c r="H136" i="10" s="1"/>
  <c r="J258" i="8"/>
  <c r="F257" i="8"/>
  <c r="H257" i="8"/>
  <c r="E258" i="8" s="1"/>
  <c r="F258" i="8" s="1"/>
  <c r="J257" i="8"/>
  <c r="K257" i="8"/>
  <c r="H256" i="8"/>
  <c r="J256" i="8"/>
  <c r="F255" i="8"/>
  <c r="E256" i="8" s="1"/>
  <c r="F256" i="8" s="1"/>
  <c r="H255" i="8"/>
  <c r="J255" i="8"/>
  <c r="K255" i="8"/>
  <c r="L255" i="8"/>
  <c r="H251" i="8"/>
  <c r="J251" i="8"/>
  <c r="F250" i="8"/>
  <c r="H250" i="8"/>
  <c r="J250" i="8"/>
  <c r="K250" i="8"/>
  <c r="E249" i="8"/>
  <c r="F249" i="8" s="1"/>
  <c r="L249" i="8" s="1"/>
  <c r="H249" i="8"/>
  <c r="J249" i="8"/>
  <c r="F248" i="8"/>
  <c r="H248" i="8"/>
  <c r="J248" i="8"/>
  <c r="K248" i="8"/>
  <c r="L248" i="8"/>
  <c r="H244" i="8"/>
  <c r="J244" i="8"/>
  <c r="F243" i="8"/>
  <c r="L243" i="8" s="1"/>
  <c r="H243" i="8"/>
  <c r="E244" i="8" s="1"/>
  <c r="J243" i="8"/>
  <c r="K243" i="8"/>
  <c r="H242" i="8"/>
  <c r="J242" i="8"/>
  <c r="F241" i="8"/>
  <c r="H241" i="8"/>
  <c r="H245" i="8" s="1"/>
  <c r="F37" i="9" s="1"/>
  <c r="G134" i="10" s="1"/>
  <c r="H134" i="10" s="1"/>
  <c r="J241" i="8"/>
  <c r="K241" i="8"/>
  <c r="H237" i="8"/>
  <c r="J237" i="8"/>
  <c r="F236" i="8"/>
  <c r="H236" i="8"/>
  <c r="E237" i="8" s="1"/>
  <c r="J236" i="8"/>
  <c r="K236" i="8"/>
  <c r="H235" i="8"/>
  <c r="J235" i="8"/>
  <c r="F234" i="8"/>
  <c r="H234" i="8"/>
  <c r="J234" i="8"/>
  <c r="J238" i="8" s="1"/>
  <c r="G36" i="9" s="1"/>
  <c r="I133" i="10" s="1"/>
  <c r="J133" i="10" s="1"/>
  <c r="K234" i="8"/>
  <c r="H230" i="8"/>
  <c r="J230" i="8"/>
  <c r="F229" i="8"/>
  <c r="H229" i="8"/>
  <c r="E230" i="8" s="1"/>
  <c r="J229" i="8"/>
  <c r="K229" i="8"/>
  <c r="H228" i="8"/>
  <c r="J228" i="8"/>
  <c r="F227" i="8"/>
  <c r="H227" i="8"/>
  <c r="J227" i="8"/>
  <c r="K227" i="8"/>
  <c r="H223" i="8"/>
  <c r="J223" i="8"/>
  <c r="K222" i="8"/>
  <c r="H221" i="8"/>
  <c r="J221" i="8"/>
  <c r="F220" i="8"/>
  <c r="E221" i="8" s="1"/>
  <c r="H220" i="8"/>
  <c r="L220" i="8" s="1"/>
  <c r="J220" i="8"/>
  <c r="K220" i="8"/>
  <c r="H216" i="8"/>
  <c r="J216" i="8"/>
  <c r="F215" i="8"/>
  <c r="H215" i="8"/>
  <c r="J215" i="8"/>
  <c r="K215" i="8"/>
  <c r="H214" i="8"/>
  <c r="J214" i="8"/>
  <c r="F213" i="8"/>
  <c r="E214" i="8" s="1"/>
  <c r="H213" i="8"/>
  <c r="J213" i="8"/>
  <c r="H209" i="8"/>
  <c r="J209" i="8"/>
  <c r="F208" i="8"/>
  <c r="L208" i="8" s="1"/>
  <c r="H208" i="8"/>
  <c r="E209" i="8" s="1"/>
  <c r="F209" i="8" s="1"/>
  <c r="J208" i="8"/>
  <c r="J210" i="8" s="1"/>
  <c r="G32" i="9" s="1"/>
  <c r="I129" i="10" s="1"/>
  <c r="J129" i="10" s="1"/>
  <c r="K208" i="8"/>
  <c r="H207" i="8"/>
  <c r="J207" i="8"/>
  <c r="F206" i="8"/>
  <c r="E207" i="8" s="1"/>
  <c r="H206" i="8"/>
  <c r="J206" i="8"/>
  <c r="K206" i="8"/>
  <c r="H202" i="8"/>
  <c r="J202" i="8"/>
  <c r="F201" i="8"/>
  <c r="L201" i="8" s="1"/>
  <c r="H201" i="8"/>
  <c r="J201" i="8"/>
  <c r="K201" i="8"/>
  <c r="H200" i="8"/>
  <c r="J200" i="8"/>
  <c r="F199" i="8"/>
  <c r="H199" i="8"/>
  <c r="J199" i="8"/>
  <c r="K199" i="8"/>
  <c r="H195" i="8"/>
  <c r="J195" i="8"/>
  <c r="F194" i="8"/>
  <c r="H194" i="8"/>
  <c r="J194" i="8"/>
  <c r="J196" i="8" s="1"/>
  <c r="G30" i="9" s="1"/>
  <c r="I127" i="10" s="1"/>
  <c r="J127" i="10" s="1"/>
  <c r="K194" i="8"/>
  <c r="F193" i="8"/>
  <c r="L193" i="8" s="1"/>
  <c r="H193" i="8"/>
  <c r="J193" i="8"/>
  <c r="K193" i="8"/>
  <c r="H189" i="8"/>
  <c r="J189" i="8"/>
  <c r="F188" i="8"/>
  <c r="L188" i="8" s="1"/>
  <c r="H188" i="8"/>
  <c r="E189" i="8" s="1"/>
  <c r="J188" i="8"/>
  <c r="K188" i="8"/>
  <c r="F187" i="8"/>
  <c r="L187" i="8" s="1"/>
  <c r="H187" i="8"/>
  <c r="J187" i="8"/>
  <c r="K187" i="8"/>
  <c r="H183" i="8"/>
  <c r="J183" i="8"/>
  <c r="F182" i="8"/>
  <c r="H182" i="8"/>
  <c r="J182" i="8"/>
  <c r="K182" i="8"/>
  <c r="F181" i="8"/>
  <c r="H181" i="8"/>
  <c r="L181" i="8" s="1"/>
  <c r="J181" i="8"/>
  <c r="J184" i="8" s="1"/>
  <c r="G28" i="9" s="1"/>
  <c r="I125" i="10" s="1"/>
  <c r="J125" i="10" s="1"/>
  <c r="K181" i="8"/>
  <c r="H177" i="8"/>
  <c r="J177" i="8"/>
  <c r="F176" i="8"/>
  <c r="H176" i="8"/>
  <c r="H178" i="8" s="1"/>
  <c r="F27" i="9" s="1"/>
  <c r="G124" i="10" s="1"/>
  <c r="J176" i="8"/>
  <c r="K176" i="8"/>
  <c r="F175" i="8"/>
  <c r="H175" i="8"/>
  <c r="J175" i="8"/>
  <c r="K175" i="8"/>
  <c r="H171" i="8"/>
  <c r="J171" i="8"/>
  <c r="K170" i="8"/>
  <c r="H169" i="8"/>
  <c r="J169" i="8"/>
  <c r="F168" i="8"/>
  <c r="E169" i="8" s="1"/>
  <c r="F169" i="8" s="1"/>
  <c r="L169" i="8" s="1"/>
  <c r="H168" i="8"/>
  <c r="J168" i="8"/>
  <c r="K168" i="8"/>
  <c r="H164" i="8"/>
  <c r="J164" i="8"/>
  <c r="F163" i="8"/>
  <c r="H163" i="8"/>
  <c r="E164" i="8" s="1"/>
  <c r="J163" i="8"/>
  <c r="K163" i="8"/>
  <c r="E162" i="8"/>
  <c r="K162" i="8" s="1"/>
  <c r="H162" i="8"/>
  <c r="J162" i="8"/>
  <c r="F161" i="8"/>
  <c r="H161" i="8"/>
  <c r="J161" i="8"/>
  <c r="K161" i="8"/>
  <c r="H157" i="8"/>
  <c r="J157" i="8"/>
  <c r="F156" i="8"/>
  <c r="H156" i="8"/>
  <c r="E157" i="8" s="1"/>
  <c r="J156" i="8"/>
  <c r="K156" i="8"/>
  <c r="L156" i="8"/>
  <c r="H155" i="8"/>
  <c r="J155" i="8"/>
  <c r="H154" i="8"/>
  <c r="J154" i="8"/>
  <c r="H150" i="8"/>
  <c r="J150" i="8"/>
  <c r="F149" i="8"/>
  <c r="H149" i="8"/>
  <c r="E150" i="8" s="1"/>
  <c r="J149" i="8"/>
  <c r="K149" i="8"/>
  <c r="H148" i="8"/>
  <c r="J148" i="8"/>
  <c r="F147" i="8"/>
  <c r="E148" i="8" s="1"/>
  <c r="H147" i="8"/>
  <c r="J147" i="8"/>
  <c r="K147" i="8"/>
  <c r="L147" i="8"/>
  <c r="H143" i="8"/>
  <c r="J143" i="8"/>
  <c r="F142" i="8"/>
  <c r="H142" i="8"/>
  <c r="H144" i="8" s="1"/>
  <c r="F22" i="9" s="1"/>
  <c r="G119" i="10" s="1"/>
  <c r="H119" i="10" s="1"/>
  <c r="J142" i="8"/>
  <c r="K142" i="8"/>
  <c r="H141" i="8"/>
  <c r="J141" i="8"/>
  <c r="F140" i="8"/>
  <c r="E141" i="8" s="1"/>
  <c r="H140" i="8"/>
  <c r="J140" i="8"/>
  <c r="K140" i="8"/>
  <c r="L140" i="8"/>
  <c r="H136" i="8"/>
  <c r="J136" i="8"/>
  <c r="F135" i="8"/>
  <c r="H135" i="8"/>
  <c r="E136" i="8" s="1"/>
  <c r="F136" i="8" s="1"/>
  <c r="J135" i="8"/>
  <c r="K135" i="8"/>
  <c r="H134" i="8"/>
  <c r="J134" i="8"/>
  <c r="F133" i="8"/>
  <c r="E134" i="8" s="1"/>
  <c r="H133" i="8"/>
  <c r="J133" i="8"/>
  <c r="K133" i="8"/>
  <c r="H129" i="8"/>
  <c r="J129" i="8"/>
  <c r="F128" i="8"/>
  <c r="H128" i="8"/>
  <c r="L128" i="8" s="1"/>
  <c r="J128" i="8"/>
  <c r="K128" i="8"/>
  <c r="H127" i="8"/>
  <c r="J127" i="8"/>
  <c r="F126" i="8"/>
  <c r="E127" i="8" s="1"/>
  <c r="H126" i="8"/>
  <c r="L126" i="8" s="1"/>
  <c r="J126" i="8"/>
  <c r="K126" i="8"/>
  <c r="J123" i="8"/>
  <c r="G19" i="9" s="1"/>
  <c r="I116" i="10" s="1"/>
  <c r="J116" i="10" s="1"/>
  <c r="H122" i="8"/>
  <c r="J122" i="8"/>
  <c r="F121" i="8"/>
  <c r="L121" i="8" s="1"/>
  <c r="H121" i="8"/>
  <c r="E122" i="8" s="1"/>
  <c r="F122" i="8" s="1"/>
  <c r="L122" i="8" s="1"/>
  <c r="J121" i="8"/>
  <c r="K121" i="8"/>
  <c r="H120" i="8"/>
  <c r="J120" i="8"/>
  <c r="F119" i="8"/>
  <c r="E120" i="8" s="1"/>
  <c r="H119" i="8"/>
  <c r="H123" i="8" s="1"/>
  <c r="F19" i="9" s="1"/>
  <c r="G116" i="10" s="1"/>
  <c r="H116" i="10" s="1"/>
  <c r="J119" i="8"/>
  <c r="K119" i="8"/>
  <c r="H115" i="8"/>
  <c r="J115" i="8"/>
  <c r="F114" i="8"/>
  <c r="H114" i="8"/>
  <c r="H116" i="8" s="1"/>
  <c r="F18" i="9" s="1"/>
  <c r="G115" i="10" s="1"/>
  <c r="H115" i="10" s="1"/>
  <c r="J114" i="8"/>
  <c r="K114" i="8"/>
  <c r="E113" i="8"/>
  <c r="F113" i="8" s="1"/>
  <c r="H113" i="8"/>
  <c r="J113" i="8"/>
  <c r="F112" i="8"/>
  <c r="H112" i="8"/>
  <c r="J112" i="8"/>
  <c r="K112" i="8"/>
  <c r="L112" i="8"/>
  <c r="H108" i="8"/>
  <c r="J108" i="8"/>
  <c r="H107" i="8"/>
  <c r="E108" i="8" s="1"/>
  <c r="F108" i="8" s="1"/>
  <c r="L108" i="8" s="1"/>
  <c r="K107" i="8"/>
  <c r="H106" i="8"/>
  <c r="J106" i="8"/>
  <c r="F105" i="8"/>
  <c r="H105" i="8"/>
  <c r="J105" i="8"/>
  <c r="K105" i="8"/>
  <c r="H101" i="8"/>
  <c r="J101" i="8"/>
  <c r="F100" i="8"/>
  <c r="L100" i="8" s="1"/>
  <c r="H100" i="8"/>
  <c r="E101" i="8" s="1"/>
  <c r="J100" i="8"/>
  <c r="K100" i="8"/>
  <c r="H99" i="8"/>
  <c r="J99" i="8"/>
  <c r="F98" i="8"/>
  <c r="H98" i="8"/>
  <c r="J98" i="8"/>
  <c r="J102" i="8" s="1"/>
  <c r="G16" i="9" s="1"/>
  <c r="I113" i="10" s="1"/>
  <c r="J113" i="10" s="1"/>
  <c r="K98" i="8"/>
  <c r="H94" i="8"/>
  <c r="J94" i="8"/>
  <c r="F93" i="8"/>
  <c r="L93" i="8" s="1"/>
  <c r="H93" i="8"/>
  <c r="E94" i="8" s="1"/>
  <c r="F94" i="8" s="1"/>
  <c r="J93" i="8"/>
  <c r="K93" i="8"/>
  <c r="H92" i="8"/>
  <c r="J92" i="8"/>
  <c r="F91" i="8"/>
  <c r="E92" i="8" s="1"/>
  <c r="H91" i="8"/>
  <c r="J91" i="8"/>
  <c r="K91" i="8"/>
  <c r="H87" i="8"/>
  <c r="J87" i="8"/>
  <c r="F86" i="8"/>
  <c r="H86" i="8"/>
  <c r="E87" i="8" s="1"/>
  <c r="F87" i="8" s="1"/>
  <c r="J86" i="8"/>
  <c r="K86" i="8"/>
  <c r="H85" i="8"/>
  <c r="J85" i="8"/>
  <c r="F84" i="8"/>
  <c r="E85" i="8" s="1"/>
  <c r="H84" i="8"/>
  <c r="L84" i="8" s="1"/>
  <c r="J84" i="8"/>
  <c r="K84" i="8"/>
  <c r="H80" i="8"/>
  <c r="J80" i="8"/>
  <c r="F79" i="8"/>
  <c r="H79" i="8"/>
  <c r="E80" i="8" s="1"/>
  <c r="F80" i="8" s="1"/>
  <c r="J79" i="8"/>
  <c r="K79" i="8"/>
  <c r="H78" i="8"/>
  <c r="J78" i="8"/>
  <c r="F77" i="8"/>
  <c r="E78" i="8" s="1"/>
  <c r="H77" i="8"/>
  <c r="H81" i="8" s="1"/>
  <c r="F13" i="9" s="1"/>
  <c r="G110" i="10" s="1"/>
  <c r="H110" i="10" s="1"/>
  <c r="J77" i="8"/>
  <c r="K77" i="8"/>
  <c r="H73" i="8"/>
  <c r="J73" i="8"/>
  <c r="F72" i="8"/>
  <c r="H72" i="8"/>
  <c r="J72" i="8"/>
  <c r="J74" i="8" s="1"/>
  <c r="G12" i="9" s="1"/>
  <c r="I109" i="10" s="1"/>
  <c r="J109" i="10" s="1"/>
  <c r="K72" i="8"/>
  <c r="H71" i="8"/>
  <c r="J71" i="8"/>
  <c r="F70" i="8"/>
  <c r="E71" i="8" s="1"/>
  <c r="F71" i="8" s="1"/>
  <c r="H70" i="8"/>
  <c r="J70" i="8"/>
  <c r="K70" i="8"/>
  <c r="H66" i="8"/>
  <c r="J66" i="8"/>
  <c r="F65" i="8"/>
  <c r="H65" i="8"/>
  <c r="J65" i="8"/>
  <c r="K65" i="8"/>
  <c r="F64" i="8"/>
  <c r="H64" i="8"/>
  <c r="J64" i="8"/>
  <c r="K64" i="8"/>
  <c r="F63" i="8"/>
  <c r="H63" i="8"/>
  <c r="J63" i="8"/>
  <c r="K63" i="8"/>
  <c r="H59" i="8"/>
  <c r="J59" i="8"/>
  <c r="F58" i="8"/>
  <c r="H58" i="8"/>
  <c r="H60" i="8" s="1"/>
  <c r="F10" i="9" s="1"/>
  <c r="G57" i="10" s="1"/>
  <c r="H57" i="10" s="1"/>
  <c r="J58" i="8"/>
  <c r="K58" i="8"/>
  <c r="F57" i="8"/>
  <c r="H57" i="8"/>
  <c r="J57" i="8"/>
  <c r="K57" i="8"/>
  <c r="F56" i="8"/>
  <c r="H56" i="8"/>
  <c r="J56" i="8"/>
  <c r="K56" i="8"/>
  <c r="L56" i="8"/>
  <c r="J53" i="8"/>
  <c r="G9" i="9" s="1"/>
  <c r="I56" i="10" s="1"/>
  <c r="J56" i="10" s="1"/>
  <c r="H52" i="8"/>
  <c r="J52" i="8"/>
  <c r="F51" i="8"/>
  <c r="H51" i="8"/>
  <c r="J51" i="8"/>
  <c r="K51" i="8"/>
  <c r="F50" i="8"/>
  <c r="H50" i="8"/>
  <c r="L50" i="8" s="1"/>
  <c r="J50" i="8"/>
  <c r="K50" i="8"/>
  <c r="F49" i="8"/>
  <c r="H49" i="8"/>
  <c r="E52" i="8" s="1"/>
  <c r="J49" i="8"/>
  <c r="K49" i="8"/>
  <c r="H45" i="8"/>
  <c r="J45" i="8"/>
  <c r="F44" i="8"/>
  <c r="H44" i="8"/>
  <c r="L44" i="8" s="1"/>
  <c r="J44" i="8"/>
  <c r="K44" i="8"/>
  <c r="F43" i="8"/>
  <c r="H43" i="8"/>
  <c r="J43" i="8"/>
  <c r="K43" i="8"/>
  <c r="H39" i="8"/>
  <c r="J39" i="8"/>
  <c r="F38" i="8"/>
  <c r="H38" i="8"/>
  <c r="H40" i="8" s="1"/>
  <c r="F7" i="9" s="1"/>
  <c r="G54" i="10" s="1"/>
  <c r="H54" i="10" s="1"/>
  <c r="J38" i="8"/>
  <c r="K38" i="8"/>
  <c r="L38" i="8"/>
  <c r="F37" i="8"/>
  <c r="L37" i="8" s="1"/>
  <c r="H37" i="8"/>
  <c r="J37" i="8"/>
  <c r="K37" i="8"/>
  <c r="H33" i="8"/>
  <c r="J33" i="8"/>
  <c r="F32" i="8"/>
  <c r="H32" i="8"/>
  <c r="L32" i="8" s="1"/>
  <c r="J32" i="8"/>
  <c r="J34" i="8" s="1"/>
  <c r="G6" i="9" s="1"/>
  <c r="I53" i="10" s="1"/>
  <c r="J53" i="10" s="1"/>
  <c r="K32" i="8"/>
  <c r="F31" i="8"/>
  <c r="H31" i="8"/>
  <c r="H34" i="8" s="1"/>
  <c r="F6" i="9" s="1"/>
  <c r="G53" i="10" s="1"/>
  <c r="H53" i="10" s="1"/>
  <c r="J31" i="8"/>
  <c r="K31" i="8"/>
  <c r="L31" i="8"/>
  <c r="H28" i="8"/>
  <c r="F5" i="9" s="1"/>
  <c r="G30" i="10" s="1"/>
  <c r="H30" i="10" s="1"/>
  <c r="H27" i="8"/>
  <c r="J27" i="8"/>
  <c r="J28" i="8" s="1"/>
  <c r="G5" i="9" s="1"/>
  <c r="I30" i="10" s="1"/>
  <c r="J30" i="10" s="1"/>
  <c r="F26" i="8"/>
  <c r="H26" i="8"/>
  <c r="F25" i="8"/>
  <c r="H25" i="8"/>
  <c r="F24" i="8"/>
  <c r="H24" i="8"/>
  <c r="F23" i="8"/>
  <c r="J23" i="8"/>
  <c r="F22" i="8"/>
  <c r="J22" i="8"/>
  <c r="H21" i="8"/>
  <c r="J21" i="8"/>
  <c r="H20" i="8"/>
  <c r="J20" i="8"/>
  <c r="H15" i="8"/>
  <c r="F4" i="9" s="1"/>
  <c r="G29" i="10" s="1"/>
  <c r="H29" i="10" s="1"/>
  <c r="H14" i="8"/>
  <c r="J14" i="8"/>
  <c r="J15" i="8" s="1"/>
  <c r="G4" i="9" s="1"/>
  <c r="I29" i="10" s="1"/>
  <c r="J29" i="10" s="1"/>
  <c r="F13" i="8"/>
  <c r="H13" i="8"/>
  <c r="F12" i="8"/>
  <c r="H12" i="8"/>
  <c r="F11" i="8"/>
  <c r="H11" i="8"/>
  <c r="F10" i="8"/>
  <c r="J10" i="8"/>
  <c r="F9" i="8"/>
  <c r="J9" i="8"/>
  <c r="H8" i="8"/>
  <c r="J8" i="8"/>
  <c r="H7" i="8"/>
  <c r="J7" i="8"/>
  <c r="H297" i="10"/>
  <c r="H296" i="10"/>
  <c r="H256" i="10"/>
  <c r="H235" i="10"/>
  <c r="H223" i="10"/>
  <c r="H204" i="10"/>
  <c r="H184" i="10"/>
  <c r="H155" i="10"/>
  <c r="H154" i="10"/>
  <c r="H124" i="10"/>
  <c r="H104" i="10"/>
  <c r="F103" i="10"/>
  <c r="H103" i="10"/>
  <c r="H102" i="10"/>
  <c r="F97" i="10"/>
  <c r="H97" i="10"/>
  <c r="H96" i="10"/>
  <c r="F95" i="10"/>
  <c r="H95" i="10"/>
  <c r="F90" i="10"/>
  <c r="H90" i="10"/>
  <c r="H84" i="10"/>
  <c r="F77" i="10"/>
  <c r="H77" i="10"/>
  <c r="H44" i="10"/>
  <c r="F42" i="10"/>
  <c r="H42" i="10"/>
  <c r="H41" i="10"/>
  <c r="F36" i="10"/>
  <c r="H36" i="10"/>
  <c r="F35" i="10"/>
  <c r="H35" i="10"/>
  <c r="F34" i="10"/>
  <c r="H14" i="10"/>
  <c r="H12" i="10"/>
  <c r="H11" i="10"/>
  <c r="F7" i="10"/>
  <c r="H6" i="10"/>
  <c r="H5" i="10"/>
  <c r="F52" i="8" l="1"/>
  <c r="L52" i="8" s="1"/>
  <c r="K52" i="8"/>
  <c r="H1052" i="8"/>
  <c r="F163" i="9" s="1"/>
  <c r="G260" i="10" s="1"/>
  <c r="H260" i="10" s="1"/>
  <c r="H53" i="8"/>
  <c r="F9" i="9" s="1"/>
  <c r="G56" i="10" s="1"/>
  <c r="H56" i="10" s="1"/>
  <c r="J60" i="8"/>
  <c r="G10" i="9" s="1"/>
  <c r="I57" i="10" s="1"/>
  <c r="J57" i="10" s="1"/>
  <c r="F107" i="8"/>
  <c r="L107" i="8" s="1"/>
  <c r="J116" i="8"/>
  <c r="G18" i="9" s="1"/>
  <c r="I115" i="10" s="1"/>
  <c r="J115" i="10" s="1"/>
  <c r="L133" i="8"/>
  <c r="F162" i="8"/>
  <c r="L162" i="8" s="1"/>
  <c r="L258" i="8"/>
  <c r="F285" i="8"/>
  <c r="L330" i="8"/>
  <c r="L379" i="8"/>
  <c r="H473" i="8"/>
  <c r="F70" i="9" s="1"/>
  <c r="G167" i="10" s="1"/>
  <c r="H167" i="10" s="1"/>
  <c r="L548" i="8"/>
  <c r="L710" i="8"/>
  <c r="H742" i="8"/>
  <c r="F112" i="9" s="1"/>
  <c r="G209" i="10" s="1"/>
  <c r="H209" i="10" s="1"/>
  <c r="L775" i="8"/>
  <c r="L782" i="8"/>
  <c r="H878" i="8"/>
  <c r="F134" i="9" s="1"/>
  <c r="G231" i="10" s="1"/>
  <c r="H231" i="10" s="1"/>
  <c r="L875" i="8"/>
  <c r="L1140" i="8"/>
  <c r="E1236" i="8"/>
  <c r="E1165" i="8"/>
  <c r="L1164" i="8"/>
  <c r="L65" i="8"/>
  <c r="L91" i="8"/>
  <c r="H196" i="8"/>
  <c r="F30" i="9" s="1"/>
  <c r="G127" i="10" s="1"/>
  <c r="H127" i="10" s="1"/>
  <c r="J203" i="8"/>
  <c r="G31" i="9" s="1"/>
  <c r="I128" i="10" s="1"/>
  <c r="J128" i="10" s="1"/>
  <c r="H231" i="8"/>
  <c r="F35" i="9" s="1"/>
  <c r="G132" i="10" s="1"/>
  <c r="H132" i="10" s="1"/>
  <c r="H238" i="8"/>
  <c r="F36" i="9" s="1"/>
  <c r="G133" i="10" s="1"/>
  <c r="H133" i="10" s="1"/>
  <c r="H306" i="8"/>
  <c r="F45" i="9" s="1"/>
  <c r="G142" i="10" s="1"/>
  <c r="H142" i="10" s="1"/>
  <c r="E305" i="8"/>
  <c r="F305" i="8" s="1"/>
  <c r="L305" i="8" s="1"/>
  <c r="L372" i="8"/>
  <c r="H491" i="8"/>
  <c r="F73" i="9" s="1"/>
  <c r="G170" i="10" s="1"/>
  <c r="H170" i="10" s="1"/>
  <c r="L656" i="8"/>
  <c r="L769" i="8"/>
  <c r="L935" i="8"/>
  <c r="L1056" i="8"/>
  <c r="L1422" i="8"/>
  <c r="L521" i="8"/>
  <c r="L1157" i="8"/>
  <c r="H1160" i="8"/>
  <c r="F181" i="9" s="1"/>
  <c r="G278" i="10" s="1"/>
  <c r="H278" i="10" s="1"/>
  <c r="H102" i="8"/>
  <c r="F16" i="9" s="1"/>
  <c r="G113" i="10" s="1"/>
  <c r="H113" i="10" s="1"/>
  <c r="E73" i="8"/>
  <c r="H109" i="8"/>
  <c r="F17" i="9" s="1"/>
  <c r="G114" i="10" s="1"/>
  <c r="H114" i="10" s="1"/>
  <c r="J362" i="8"/>
  <c r="G53" i="9" s="1"/>
  <c r="I150" i="10" s="1"/>
  <c r="J150" i="10" s="1"/>
  <c r="K526" i="8"/>
  <c r="J577" i="8"/>
  <c r="G86" i="9" s="1"/>
  <c r="I183" i="10" s="1"/>
  <c r="J183" i="10" s="1"/>
  <c r="H760" i="8"/>
  <c r="F115" i="9" s="1"/>
  <c r="G212" i="10" s="1"/>
  <c r="H212" i="10" s="1"/>
  <c r="L757" i="8"/>
  <c r="L972" i="8"/>
  <c r="H1112" i="8"/>
  <c r="F173" i="9" s="1"/>
  <c r="G270" i="10" s="1"/>
  <c r="H270" i="10" s="1"/>
  <c r="L1109" i="8"/>
  <c r="J1148" i="8"/>
  <c r="G179" i="9" s="1"/>
  <c r="I276" i="10" s="1"/>
  <c r="J276" i="10" s="1"/>
  <c r="H1204" i="8"/>
  <c r="F188" i="9" s="1"/>
  <c r="G285" i="10" s="1"/>
  <c r="H285" i="10" s="1"/>
  <c r="I1347" i="8"/>
  <c r="J1347" i="8" s="1"/>
  <c r="I1401" i="8"/>
  <c r="J1401" i="8" s="1"/>
  <c r="I1427" i="8"/>
  <c r="J1427" i="8" s="1"/>
  <c r="I1349" i="8"/>
  <c r="J1349" i="8" s="1"/>
  <c r="I1429" i="8"/>
  <c r="J1429" i="8" s="1"/>
  <c r="I1403" i="8"/>
  <c r="J1403" i="8" s="1"/>
  <c r="H569" i="8"/>
  <c r="E570" i="8" s="1"/>
  <c r="J569" i="8"/>
  <c r="J81" i="8"/>
  <c r="G13" i="9" s="1"/>
  <c r="I110" i="10" s="1"/>
  <c r="J110" i="10" s="1"/>
  <c r="L182" i="8"/>
  <c r="L49" i="8"/>
  <c r="L80" i="8"/>
  <c r="L86" i="8"/>
  <c r="L119" i="8"/>
  <c r="J151" i="8"/>
  <c r="G23" i="9" s="1"/>
  <c r="I120" i="10" s="1"/>
  <c r="J120" i="10" s="1"/>
  <c r="K154" i="8"/>
  <c r="L163" i="8"/>
  <c r="J170" i="8"/>
  <c r="J172" i="8" s="1"/>
  <c r="G26" i="9" s="1"/>
  <c r="I123" i="10" s="1"/>
  <c r="J123" i="10" s="1"/>
  <c r="L209" i="8"/>
  <c r="J259" i="8"/>
  <c r="G39" i="9" s="1"/>
  <c r="I136" i="10" s="1"/>
  <c r="J136" i="10" s="1"/>
  <c r="L453" i="8"/>
  <c r="H497" i="8"/>
  <c r="F74" i="9" s="1"/>
  <c r="G171" i="10" s="1"/>
  <c r="H171" i="10" s="1"/>
  <c r="L542" i="8"/>
  <c r="L843" i="8"/>
  <c r="L863" i="8"/>
  <c r="H866" i="8"/>
  <c r="F132" i="9" s="1"/>
  <c r="G229" i="10" s="1"/>
  <c r="H229" i="10" s="1"/>
  <c r="F959" i="8"/>
  <c r="L959" i="8" s="1"/>
  <c r="F1231" i="8"/>
  <c r="L1231" i="8" s="1"/>
  <c r="L869" i="8"/>
  <c r="L1013" i="8"/>
  <c r="H203" i="8"/>
  <c r="F31" i="9" s="1"/>
  <c r="G128" i="10" s="1"/>
  <c r="H128" i="10" s="1"/>
  <c r="E645" i="8"/>
  <c r="L643" i="8"/>
  <c r="E741" i="8"/>
  <c r="L740" i="8"/>
  <c r="G1347" i="8"/>
  <c r="H1347" i="8" s="1"/>
  <c r="G1401" i="8"/>
  <c r="H1401" i="8" s="1"/>
  <c r="G1427" i="8"/>
  <c r="H1427" i="8" s="1"/>
  <c r="J158" i="8"/>
  <c r="G24" i="9" s="1"/>
  <c r="I121" i="10" s="1"/>
  <c r="J121" i="10" s="1"/>
  <c r="H217" i="8"/>
  <c r="F33" i="9" s="1"/>
  <c r="G130" i="10" s="1"/>
  <c r="H130" i="10" s="1"/>
  <c r="L367" i="8"/>
  <c r="J712" i="8"/>
  <c r="G107" i="9" s="1"/>
  <c r="I204" i="10" s="1"/>
  <c r="J204" i="10" s="1"/>
  <c r="L817" i="8"/>
  <c r="F1031" i="8"/>
  <c r="L1067" i="8"/>
  <c r="L1145" i="8"/>
  <c r="E33" i="8"/>
  <c r="F33" i="8" s="1"/>
  <c r="L33" i="8" s="1"/>
  <c r="E1015" i="8"/>
  <c r="F1015" i="8" s="1"/>
  <c r="L1014" i="8"/>
  <c r="F615" i="8"/>
  <c r="L615" i="8" s="1"/>
  <c r="K615" i="8"/>
  <c r="H151" i="8"/>
  <c r="F23" i="9" s="1"/>
  <c r="G120" i="10" s="1"/>
  <c r="H120" i="10" s="1"/>
  <c r="H170" i="8"/>
  <c r="H172" i="8" s="1"/>
  <c r="F26" i="9" s="1"/>
  <c r="G123" i="10" s="1"/>
  <c r="H123" i="10" s="1"/>
  <c r="J46" i="8"/>
  <c r="G8" i="9" s="1"/>
  <c r="I55" i="10" s="1"/>
  <c r="J55" i="10" s="1"/>
  <c r="H67" i="8"/>
  <c r="F11" i="9" s="1"/>
  <c r="G58" i="10" s="1"/>
  <c r="H58" i="10" s="1"/>
  <c r="L70" i="8"/>
  <c r="J88" i="8"/>
  <c r="G14" i="9" s="1"/>
  <c r="I111" i="10" s="1"/>
  <c r="J111" i="10" s="1"/>
  <c r="J130" i="8"/>
  <c r="G20" i="9" s="1"/>
  <c r="I117" i="10" s="1"/>
  <c r="J117" i="10" s="1"/>
  <c r="H158" i="8"/>
  <c r="F24" i="9" s="1"/>
  <c r="G121" i="10" s="1"/>
  <c r="H121" i="10" s="1"/>
  <c r="L206" i="8"/>
  <c r="L215" i="8"/>
  <c r="J222" i="8"/>
  <c r="J224" i="8" s="1"/>
  <c r="G34" i="9" s="1"/>
  <c r="I131" i="10" s="1"/>
  <c r="J131" i="10" s="1"/>
  <c r="E303" i="8"/>
  <c r="L301" i="8"/>
  <c r="L353" i="8"/>
  <c r="L366" i="8"/>
  <c r="J380" i="8"/>
  <c r="G56" i="9" s="1"/>
  <c r="I153" i="10" s="1"/>
  <c r="J153" i="10" s="1"/>
  <c r="L587" i="8"/>
  <c r="L734" i="8"/>
  <c r="F751" i="8"/>
  <c r="L751" i="8" s="1"/>
  <c r="F765" i="8"/>
  <c r="L765" i="8" s="1"/>
  <c r="K765" i="8"/>
  <c r="E931" i="8"/>
  <c r="F931" i="8" s="1"/>
  <c r="L931" i="8" s="1"/>
  <c r="L930" i="8"/>
  <c r="L1055" i="8"/>
  <c r="H1267" i="8"/>
  <c r="F196" i="9" s="1"/>
  <c r="G293" i="10" s="1"/>
  <c r="H293" i="10" s="1"/>
  <c r="L1264" i="8"/>
  <c r="J1363" i="8"/>
  <c r="G204" i="9" s="1"/>
  <c r="E409" i="8"/>
  <c r="F409" i="8" s="1"/>
  <c r="E408" i="8"/>
  <c r="F408" i="8" s="1"/>
  <c r="L408" i="8" s="1"/>
  <c r="H46" i="8"/>
  <c r="F8" i="9" s="1"/>
  <c r="G55" i="10" s="1"/>
  <c r="H55" i="10" s="1"/>
  <c r="L87" i="8"/>
  <c r="J95" i="8"/>
  <c r="G15" i="9" s="1"/>
  <c r="I112" i="10" s="1"/>
  <c r="J112" i="10" s="1"/>
  <c r="J137" i="8"/>
  <c r="G21" i="9" s="1"/>
  <c r="I118" i="10" s="1"/>
  <c r="J118" i="10" s="1"/>
  <c r="E263" i="8"/>
  <c r="L262" i="8"/>
  <c r="L270" i="8"/>
  <c r="J1220" i="8"/>
  <c r="G190" i="9" s="1"/>
  <c r="I287" i="10" s="1"/>
  <c r="J287" i="10" s="1"/>
  <c r="F1321" i="8"/>
  <c r="L1321" i="8" s="1"/>
  <c r="K1321" i="8"/>
  <c r="F1316" i="8"/>
  <c r="K1316" i="8"/>
  <c r="L476" i="8"/>
  <c r="E1396" i="8"/>
  <c r="E1319" i="8"/>
  <c r="E1417" i="8"/>
  <c r="E78" i="10"/>
  <c r="K78" i="10" s="1"/>
  <c r="E1338" i="8"/>
  <c r="F507" i="8"/>
  <c r="K507" i="8"/>
  <c r="K811" i="8"/>
  <c r="F811" i="8"/>
  <c r="L811" i="8" s="1"/>
  <c r="F887" i="8"/>
  <c r="L887" i="8" s="1"/>
  <c r="K887" i="8"/>
  <c r="F1103" i="8"/>
  <c r="L1103" i="8" s="1"/>
  <c r="K1103" i="8"/>
  <c r="L391" i="8"/>
  <c r="E269" i="8"/>
  <c r="E276" i="8"/>
  <c r="J178" i="8"/>
  <c r="G27" i="9" s="1"/>
  <c r="I124" i="10" s="1"/>
  <c r="J124" i="10" s="1"/>
  <c r="J40" i="8"/>
  <c r="G7" i="9" s="1"/>
  <c r="I54" i="10" s="1"/>
  <c r="J54" i="10" s="1"/>
  <c r="L77" i="8"/>
  <c r="H130" i="8"/>
  <c r="F20" i="9" s="1"/>
  <c r="G117" i="10" s="1"/>
  <c r="H117" i="10" s="1"/>
  <c r="L142" i="8"/>
  <c r="H222" i="8"/>
  <c r="E223" i="8" s="1"/>
  <c r="H350" i="8"/>
  <c r="F51" i="9" s="1"/>
  <c r="G148" i="10" s="1"/>
  <c r="H148" i="10" s="1"/>
  <c r="E39" i="8"/>
  <c r="L94" i="8"/>
  <c r="L136" i="8"/>
  <c r="J190" i="8"/>
  <c r="G29" i="9" s="1"/>
  <c r="I126" i="10" s="1"/>
  <c r="J126" i="10" s="1"/>
  <c r="L213" i="8"/>
  <c r="L279" i="8"/>
  <c r="J344" i="8"/>
  <c r="G50" i="9" s="1"/>
  <c r="I147" i="10" s="1"/>
  <c r="J147" i="10" s="1"/>
  <c r="L490" i="8"/>
  <c r="H530" i="8"/>
  <c r="F79" i="9" s="1"/>
  <c r="G176" i="10" s="1"/>
  <c r="H176" i="10" s="1"/>
  <c r="L540" i="8"/>
  <c r="E564" i="8"/>
  <c r="F564" i="8" s="1"/>
  <c r="L564" i="8" s="1"/>
  <c r="L610" i="8"/>
  <c r="K667" i="8"/>
  <c r="L673" i="8"/>
  <c r="L844" i="8"/>
  <c r="L851" i="8"/>
  <c r="H1106" i="8"/>
  <c r="F172" i="9" s="1"/>
  <c r="G269" i="10" s="1"/>
  <c r="H269" i="10" s="1"/>
  <c r="E1105" i="8"/>
  <c r="F1105" i="8" s="1"/>
  <c r="L1105" i="8" s="1"/>
  <c r="E1200" i="8"/>
  <c r="L1199" i="8"/>
  <c r="J245" i="8"/>
  <c r="G37" i="9" s="1"/>
  <c r="I134" i="10" s="1"/>
  <c r="J134" i="10" s="1"/>
  <c r="H184" i="8"/>
  <c r="F28" i="9" s="1"/>
  <c r="G125" i="10" s="1"/>
  <c r="H125" i="10" s="1"/>
  <c r="L58" i="8"/>
  <c r="L64" i="8"/>
  <c r="L113" i="8"/>
  <c r="J144" i="8"/>
  <c r="G22" i="9" s="1"/>
  <c r="I119" i="10" s="1"/>
  <c r="J119" i="10" s="1"/>
  <c r="L149" i="8"/>
  <c r="H190" i="8"/>
  <c r="F29" i="9" s="1"/>
  <c r="G126" i="10" s="1"/>
  <c r="H126" i="10" s="1"/>
  <c r="J252" i="8"/>
  <c r="G38" i="9" s="1"/>
  <c r="I135" i="10" s="1"/>
  <c r="J135" i="10" s="1"/>
  <c r="E310" i="8"/>
  <c r="L309" i="8"/>
  <c r="E311" i="8"/>
  <c r="F311" i="8" s="1"/>
  <c r="L311" i="8" s="1"/>
  <c r="J326" i="8"/>
  <c r="G48" i="9" s="1"/>
  <c r="I145" i="10" s="1"/>
  <c r="J145" i="10" s="1"/>
  <c r="H356" i="8"/>
  <c r="F52" i="9" s="1"/>
  <c r="G149" i="10" s="1"/>
  <c r="H149" i="10" s="1"/>
  <c r="H551" i="8"/>
  <c r="F82" i="9" s="1"/>
  <c r="G179" i="10" s="1"/>
  <c r="H179" i="10" s="1"/>
  <c r="L595" i="8"/>
  <c r="H926" i="8"/>
  <c r="L924" i="8"/>
  <c r="L1146" i="8"/>
  <c r="H1166" i="8"/>
  <c r="F182" i="9" s="1"/>
  <c r="G279" i="10" s="1"/>
  <c r="H279" i="10" s="1"/>
  <c r="L1218" i="8"/>
  <c r="F679" i="8"/>
  <c r="L679" i="8" s="1"/>
  <c r="K679" i="8"/>
  <c r="F823" i="8"/>
  <c r="K823" i="8"/>
  <c r="F1383" i="8"/>
  <c r="L1383" i="8" s="1"/>
  <c r="K1383" i="8"/>
  <c r="F1163" i="8"/>
  <c r="L1163" i="8" s="1"/>
  <c r="K1163" i="8"/>
  <c r="L265" i="8"/>
  <c r="F324" i="8"/>
  <c r="J324" i="8"/>
  <c r="J467" i="8"/>
  <c r="G69" i="9" s="1"/>
  <c r="I166" i="10" s="1"/>
  <c r="J166" i="10" s="1"/>
  <c r="H502" i="8"/>
  <c r="J502" i="8"/>
  <c r="F534" i="8"/>
  <c r="H534" i="8"/>
  <c r="J616" i="8"/>
  <c r="F616" i="8"/>
  <c r="H1010" i="8"/>
  <c r="F156" i="9" s="1"/>
  <c r="G253" i="10" s="1"/>
  <c r="H253" i="10" s="1"/>
  <c r="L1128" i="8"/>
  <c r="L1187" i="8"/>
  <c r="J1196" i="8"/>
  <c r="G187" i="9" s="1"/>
  <c r="I284" i="10" s="1"/>
  <c r="J284" i="10" s="1"/>
  <c r="J1228" i="8"/>
  <c r="G191" i="9" s="1"/>
  <c r="I288" i="10" s="1"/>
  <c r="J288" i="10" s="1"/>
  <c r="J1286" i="8"/>
  <c r="G199" i="9" s="1"/>
  <c r="I296" i="10" s="1"/>
  <c r="J296" i="10" s="1"/>
  <c r="J1292" i="8"/>
  <c r="G200" i="9" s="1"/>
  <c r="I297" i="10" s="1"/>
  <c r="J297" i="10" s="1"/>
  <c r="G1349" i="8"/>
  <c r="H1349" i="8" s="1"/>
  <c r="G1429" i="8"/>
  <c r="H1429" i="8" s="1"/>
  <c r="G1403" i="8"/>
  <c r="H1403" i="8" s="1"/>
  <c r="J1445" i="8"/>
  <c r="G209" i="9" s="1"/>
  <c r="I332" i="8" s="1"/>
  <c r="J332" i="8" s="1"/>
  <c r="E1313" i="8"/>
  <c r="E1391" i="8"/>
  <c r="E81" i="10"/>
  <c r="K81" i="10" s="1"/>
  <c r="E1409" i="8"/>
  <c r="E1330" i="8"/>
  <c r="E93" i="10"/>
  <c r="K93" i="10" s="1"/>
  <c r="E1408" i="8"/>
  <c r="E1258" i="8"/>
  <c r="E359" i="8"/>
  <c r="F660" i="4"/>
  <c r="K660" i="4" s="1"/>
  <c r="D1400" i="8" s="1"/>
  <c r="H591" i="8"/>
  <c r="F88" i="9" s="1"/>
  <c r="G185" i="10" s="1"/>
  <c r="H185" i="10" s="1"/>
  <c r="H700" i="8"/>
  <c r="F105" i="9" s="1"/>
  <c r="G202" i="10" s="1"/>
  <c r="H202" i="10" s="1"/>
  <c r="H832" i="8"/>
  <c r="F127" i="9" s="1"/>
  <c r="G224" i="10" s="1"/>
  <c r="H224" i="10" s="1"/>
  <c r="E865" i="8"/>
  <c r="K865" i="8" s="1"/>
  <c r="E877" i="8"/>
  <c r="F877" i="8" s="1"/>
  <c r="L877" i="8" s="1"/>
  <c r="H944" i="8"/>
  <c r="F145" i="9" s="1"/>
  <c r="G242" i="10" s="1"/>
  <c r="H242" i="10" s="1"/>
  <c r="E961" i="8"/>
  <c r="J1004" i="8"/>
  <c r="G155" i="9" s="1"/>
  <c r="I252" i="10" s="1"/>
  <c r="J252" i="10" s="1"/>
  <c r="H1082" i="8"/>
  <c r="F168" i="9" s="1"/>
  <c r="G265" i="10" s="1"/>
  <c r="H265" i="10" s="1"/>
  <c r="E1087" i="8"/>
  <c r="F1087" i="8" s="1"/>
  <c r="L1087" i="8" s="1"/>
  <c r="E1093" i="8"/>
  <c r="H1228" i="8"/>
  <c r="F191" i="9" s="1"/>
  <c r="G288" i="10" s="1"/>
  <c r="H288" i="10" s="1"/>
  <c r="J1261" i="8"/>
  <c r="G195" i="9" s="1"/>
  <c r="I292" i="10" s="1"/>
  <c r="J292" i="10" s="1"/>
  <c r="J1267" i="8"/>
  <c r="G196" i="9" s="1"/>
  <c r="I293" i="10" s="1"/>
  <c r="J293" i="10" s="1"/>
  <c r="H1279" i="8"/>
  <c r="F198" i="9" s="1"/>
  <c r="G295" i="10" s="1"/>
  <c r="H295" i="10" s="1"/>
  <c r="F627" i="4"/>
  <c r="K627" i="4" s="1"/>
  <c r="D1323" i="8" s="1"/>
  <c r="H326" i="8"/>
  <c r="F48" i="9" s="1"/>
  <c r="G145" i="10" s="1"/>
  <c r="H145" i="10" s="1"/>
  <c r="J419" i="8"/>
  <c r="G61" i="9" s="1"/>
  <c r="I158" i="10" s="1"/>
  <c r="J158" i="10" s="1"/>
  <c r="L625" i="8"/>
  <c r="J748" i="8"/>
  <c r="G113" i="9" s="1"/>
  <c r="I210" i="10" s="1"/>
  <c r="J210" i="10" s="1"/>
  <c r="L759" i="8"/>
  <c r="L852" i="8"/>
  <c r="H872" i="8"/>
  <c r="F133" i="9" s="1"/>
  <c r="G230" i="10" s="1"/>
  <c r="H230" i="10" s="1"/>
  <c r="L942" i="8"/>
  <c r="J998" i="8"/>
  <c r="G154" i="9" s="1"/>
  <c r="I251" i="10" s="1"/>
  <c r="J251" i="10" s="1"/>
  <c r="K1013" i="8"/>
  <c r="J1040" i="8"/>
  <c r="G161" i="9" s="1"/>
  <c r="I258" i="10" s="1"/>
  <c r="J258" i="10" s="1"/>
  <c r="J1070" i="8"/>
  <c r="G166" i="9" s="1"/>
  <c r="I263" i="10" s="1"/>
  <c r="J263" i="10" s="1"/>
  <c r="L1075" i="8"/>
  <c r="L1223" i="8"/>
  <c r="L1226" i="8"/>
  <c r="E1245" i="8"/>
  <c r="F1245" i="8" s="1"/>
  <c r="L1245" i="8" s="1"/>
  <c r="L1266" i="8"/>
  <c r="K1301" i="8"/>
  <c r="E1344" i="8"/>
  <c r="E1424" i="8"/>
  <c r="E1387" i="8"/>
  <c r="E1309" i="8"/>
  <c r="E1411" i="8"/>
  <c r="E1332" i="8"/>
  <c r="E83" i="10"/>
  <c r="E371" i="8"/>
  <c r="E1270" i="8"/>
  <c r="L418" i="8"/>
  <c r="H426" i="8"/>
  <c r="F62" i="9" s="1"/>
  <c r="G159" i="10" s="1"/>
  <c r="H159" i="10" s="1"/>
  <c r="L442" i="8"/>
  <c r="L547" i="8"/>
  <c r="J565" i="8"/>
  <c r="G84" i="9" s="1"/>
  <c r="I181" i="10" s="1"/>
  <c r="J181" i="10" s="1"/>
  <c r="J571" i="8"/>
  <c r="G85" i="9" s="1"/>
  <c r="I182" i="10" s="1"/>
  <c r="J182" i="10" s="1"/>
  <c r="H619" i="8"/>
  <c r="F92" i="9" s="1"/>
  <c r="G189" i="10" s="1"/>
  <c r="H189" i="10" s="1"/>
  <c r="L698" i="8"/>
  <c r="H718" i="8"/>
  <c r="F108" i="9" s="1"/>
  <c r="G205" i="10" s="1"/>
  <c r="H205" i="10" s="1"/>
  <c r="H748" i="8"/>
  <c r="F113" i="9" s="1"/>
  <c r="G210" i="10" s="1"/>
  <c r="H210" i="10" s="1"/>
  <c r="L752" i="8"/>
  <c r="H772" i="8"/>
  <c r="F117" i="9" s="1"/>
  <c r="G214" i="10" s="1"/>
  <c r="H214" i="10" s="1"/>
  <c r="H802" i="8"/>
  <c r="F122" i="9" s="1"/>
  <c r="G219" i="10" s="1"/>
  <c r="H219" i="10" s="1"/>
  <c r="J814" i="8"/>
  <c r="G124" i="9" s="1"/>
  <c r="I221" i="10" s="1"/>
  <c r="J221" i="10" s="1"/>
  <c r="H820" i="8"/>
  <c r="F125" i="9" s="1"/>
  <c r="G222" i="10" s="1"/>
  <c r="H222" i="10" s="1"/>
  <c r="H938" i="8"/>
  <c r="F144" i="9" s="1"/>
  <c r="G241" i="10" s="1"/>
  <c r="H241" i="10" s="1"/>
  <c r="H986" i="8"/>
  <c r="F152" i="9" s="1"/>
  <c r="G249" i="10" s="1"/>
  <c r="H249" i="10" s="1"/>
  <c r="L1031" i="8"/>
  <c r="J1052" i="8"/>
  <c r="G163" i="9" s="1"/>
  <c r="I260" i="10" s="1"/>
  <c r="J260" i="10" s="1"/>
  <c r="E1069" i="8"/>
  <c r="F1069" i="8" s="1"/>
  <c r="L1069" i="8" s="1"/>
  <c r="J1166" i="8"/>
  <c r="G182" i="9" s="1"/>
  <c r="I279" i="10" s="1"/>
  <c r="J279" i="10" s="1"/>
  <c r="H1172" i="8"/>
  <c r="F183" i="9" s="1"/>
  <c r="G280" i="10" s="1"/>
  <c r="H280" i="10" s="1"/>
  <c r="L1188" i="8"/>
  <c r="L1353" i="8"/>
  <c r="H290" i="8"/>
  <c r="F43" i="9" s="1"/>
  <c r="G140" i="10" s="1"/>
  <c r="H140" i="10" s="1"/>
  <c r="J350" i="8"/>
  <c r="G51" i="9" s="1"/>
  <c r="I148" i="10" s="1"/>
  <c r="J148" i="10" s="1"/>
  <c r="H380" i="8"/>
  <c r="F56" i="9" s="1"/>
  <c r="G153" i="10" s="1"/>
  <c r="H153" i="10" s="1"/>
  <c r="L415" i="8"/>
  <c r="J479" i="8"/>
  <c r="G71" i="9" s="1"/>
  <c r="I168" i="10" s="1"/>
  <c r="J168" i="10" s="1"/>
  <c r="J497" i="8"/>
  <c r="G74" i="9" s="1"/>
  <c r="I171" i="10" s="1"/>
  <c r="J171" i="10" s="1"/>
  <c r="L562" i="8"/>
  <c r="J584" i="8"/>
  <c r="G87" i="9" s="1"/>
  <c r="I184" i="10" s="1"/>
  <c r="J184" i="10" s="1"/>
  <c r="J694" i="8"/>
  <c r="G104" i="9" s="1"/>
  <c r="I201" i="10" s="1"/>
  <c r="J201" i="10" s="1"/>
  <c r="L729" i="8"/>
  <c r="L735" i="8"/>
  <c r="H796" i="8"/>
  <c r="F121" i="9" s="1"/>
  <c r="G218" i="10" s="1"/>
  <c r="H218" i="10" s="1"/>
  <c r="J808" i="8"/>
  <c r="G123" i="9" s="1"/>
  <c r="I220" i="10" s="1"/>
  <c r="J220" i="10" s="1"/>
  <c r="H896" i="8"/>
  <c r="F137" i="9" s="1"/>
  <c r="G234" i="10" s="1"/>
  <c r="H234" i="10" s="1"/>
  <c r="H920" i="8"/>
  <c r="F141" i="9" s="1"/>
  <c r="G238" i="10" s="1"/>
  <c r="H238" i="10" s="1"/>
  <c r="H1046" i="8"/>
  <c r="F162" i="9" s="1"/>
  <c r="G259" i="10" s="1"/>
  <c r="H259" i="10" s="1"/>
  <c r="L1050" i="8"/>
  <c r="E1057" i="8"/>
  <c r="K1127" i="8"/>
  <c r="H1148" i="8"/>
  <c r="F179" i="9" s="1"/>
  <c r="G276" i="10" s="1"/>
  <c r="H276" i="10" s="1"/>
  <c r="L1392" i="8"/>
  <c r="H1452" i="8"/>
  <c r="F210" i="9" s="1"/>
  <c r="G1435" i="8" s="1"/>
  <c r="H1435" i="8" s="1"/>
  <c r="L1451" i="8"/>
  <c r="J664" i="8"/>
  <c r="G99" i="9" s="1"/>
  <c r="I196" i="10" s="1"/>
  <c r="J196" i="10" s="1"/>
  <c r="L693" i="8"/>
  <c r="H808" i="8"/>
  <c r="F123" i="9" s="1"/>
  <c r="G220" i="10" s="1"/>
  <c r="H220" i="10" s="1"/>
  <c r="H908" i="8"/>
  <c r="F139" i="9" s="1"/>
  <c r="G236" i="10" s="1"/>
  <c r="H236" i="10" s="1"/>
  <c r="H1459" i="8"/>
  <c r="F211" i="9" s="1"/>
  <c r="G1436" i="8" s="1"/>
  <c r="H1436" i="8" s="1"/>
  <c r="G1437" i="8" s="1"/>
  <c r="H1437" i="8" s="1"/>
  <c r="L1437" i="8" s="1"/>
  <c r="E1317" i="8"/>
  <c r="E1395" i="8"/>
  <c r="E1388" i="8"/>
  <c r="E1310" i="8"/>
  <c r="E1413" i="8"/>
  <c r="E87" i="10"/>
  <c r="K87" i="10" s="1"/>
  <c r="E1334" i="8"/>
  <c r="J314" i="8"/>
  <c r="G46" i="9" s="1"/>
  <c r="I143" i="10" s="1"/>
  <c r="J143" i="10" s="1"/>
  <c r="L319" i="8"/>
  <c r="H344" i="8"/>
  <c r="F50" i="9" s="1"/>
  <c r="G147" i="10" s="1"/>
  <c r="H147" i="10" s="1"/>
  <c r="H362" i="8"/>
  <c r="F53" i="9" s="1"/>
  <c r="G150" i="10" s="1"/>
  <c r="H150" i="10" s="1"/>
  <c r="J404" i="8"/>
  <c r="G59" i="9" s="1"/>
  <c r="I156" i="10" s="1"/>
  <c r="J156" i="10" s="1"/>
  <c r="L581" i="8"/>
  <c r="H633" i="8"/>
  <c r="F94" i="9" s="1"/>
  <c r="G191" i="10" s="1"/>
  <c r="H191" i="10" s="1"/>
  <c r="H658" i="8"/>
  <c r="F98" i="9" s="1"/>
  <c r="G195" i="10" s="1"/>
  <c r="H195" i="10" s="1"/>
  <c r="H664" i="8"/>
  <c r="F99" i="9" s="1"/>
  <c r="G196" i="10" s="1"/>
  <c r="H196" i="10" s="1"/>
  <c r="J688" i="8"/>
  <c r="G103" i="9" s="1"/>
  <c r="I200" i="10" s="1"/>
  <c r="J200" i="10" s="1"/>
  <c r="L692" i="8"/>
  <c r="L722" i="8"/>
  <c r="L763" i="8"/>
  <c r="K869" i="8"/>
  <c r="L906" i="8"/>
  <c r="K941" i="8"/>
  <c r="J950" i="8"/>
  <c r="G146" i="9" s="1"/>
  <c r="I243" i="10" s="1"/>
  <c r="J243" i="10" s="1"/>
  <c r="J962" i="8"/>
  <c r="G148" i="9" s="1"/>
  <c r="I245" i="10" s="1"/>
  <c r="J245" i="10" s="1"/>
  <c r="J992" i="8"/>
  <c r="G153" i="9" s="1"/>
  <c r="I250" i="10" s="1"/>
  <c r="J250" i="10" s="1"/>
  <c r="L1008" i="8"/>
  <c r="J1094" i="8"/>
  <c r="G170" i="9" s="1"/>
  <c r="I267" i="10" s="1"/>
  <c r="J267" i="10" s="1"/>
  <c r="H1100" i="8"/>
  <c r="F171" i="9" s="1"/>
  <c r="G268" i="10" s="1"/>
  <c r="H268" i="10" s="1"/>
  <c r="J1160" i="8"/>
  <c r="G181" i="9" s="1"/>
  <c r="I278" i="10" s="1"/>
  <c r="J278" i="10" s="1"/>
  <c r="J1178" i="8"/>
  <c r="G184" i="9" s="1"/>
  <c r="I281" i="10" s="1"/>
  <c r="J281" i="10" s="1"/>
  <c r="L1182" i="8"/>
  <c r="J1204" i="8"/>
  <c r="G188" i="9" s="1"/>
  <c r="I285" i="10" s="1"/>
  <c r="J285" i="10" s="1"/>
  <c r="H1212" i="8"/>
  <c r="F189" i="9" s="1"/>
  <c r="G286" i="10" s="1"/>
  <c r="H286" i="10" s="1"/>
  <c r="J1237" i="8"/>
  <c r="G192" i="9" s="1"/>
  <c r="I289" i="10" s="1"/>
  <c r="J289" i="10" s="1"/>
  <c r="L1384" i="8"/>
  <c r="K1422" i="8"/>
  <c r="H314" i="8"/>
  <c r="F46" i="9" s="1"/>
  <c r="G143" i="10" s="1"/>
  <c r="H143" i="10" s="1"/>
  <c r="J591" i="8"/>
  <c r="G88" i="9" s="1"/>
  <c r="I185" i="10" s="1"/>
  <c r="J185" i="10" s="1"/>
  <c r="L609" i="8"/>
  <c r="L680" i="8"/>
  <c r="J760" i="8"/>
  <c r="G115" i="9" s="1"/>
  <c r="I212" i="10" s="1"/>
  <c r="J212" i="10" s="1"/>
  <c r="J826" i="8"/>
  <c r="G126" i="9" s="1"/>
  <c r="I223" i="10" s="1"/>
  <c r="J223" i="10" s="1"/>
  <c r="J872" i="8"/>
  <c r="G133" i="9" s="1"/>
  <c r="I230" i="10" s="1"/>
  <c r="J230" i="10" s="1"/>
  <c r="J878" i="8"/>
  <c r="G134" i="9" s="1"/>
  <c r="I231" i="10" s="1"/>
  <c r="J231" i="10" s="1"/>
  <c r="L895" i="8"/>
  <c r="J944" i="8"/>
  <c r="G145" i="9" s="1"/>
  <c r="I242" i="10" s="1"/>
  <c r="J242" i="10" s="1"/>
  <c r="H950" i="8"/>
  <c r="F146" i="9" s="1"/>
  <c r="G243" i="10" s="1"/>
  <c r="H243" i="10" s="1"/>
  <c r="H962" i="8"/>
  <c r="F148" i="9" s="1"/>
  <c r="G245" i="10" s="1"/>
  <c r="H245" i="10" s="1"/>
  <c r="E991" i="8"/>
  <c r="F991" i="8" s="1"/>
  <c r="L991" i="8" s="1"/>
  <c r="J1016" i="8"/>
  <c r="G157" i="9" s="1"/>
  <c r="I254" i="10" s="1"/>
  <c r="J254" i="10" s="1"/>
  <c r="E1021" i="8"/>
  <c r="H1034" i="8"/>
  <c r="F160" i="9" s="1"/>
  <c r="G257" i="10" s="1"/>
  <c r="H257" i="10" s="1"/>
  <c r="L1038" i="8"/>
  <c r="H1094" i="8"/>
  <c r="F170" i="9" s="1"/>
  <c r="G267" i="10" s="1"/>
  <c r="H267" i="10" s="1"/>
  <c r="J1112" i="8"/>
  <c r="G173" i="9" s="1"/>
  <c r="I270" i="10" s="1"/>
  <c r="J270" i="10" s="1"/>
  <c r="J1154" i="8"/>
  <c r="G180" i="9" s="1"/>
  <c r="I277" i="10" s="1"/>
  <c r="J277" i="10" s="1"/>
  <c r="H1178" i="8"/>
  <c r="F184" i="9" s="1"/>
  <c r="G281" i="10" s="1"/>
  <c r="H281" i="10" s="1"/>
  <c r="H1237" i="8"/>
  <c r="F192" i="9" s="1"/>
  <c r="G289" i="10" s="1"/>
  <c r="H289" i="10" s="1"/>
  <c r="E1356" i="8"/>
  <c r="E1397" i="8"/>
  <c r="E1343" i="8"/>
  <c r="E1320" i="8"/>
  <c r="E1423" i="8"/>
  <c r="E1393" i="8"/>
  <c r="E1314" i="8"/>
  <c r="E1377" i="8"/>
  <c r="E1300" i="8"/>
  <c r="L1243" i="8"/>
  <c r="L293" i="8"/>
  <c r="H374" i="8"/>
  <c r="F55" i="9" s="1"/>
  <c r="G152" i="10" s="1"/>
  <c r="H152" i="10" s="1"/>
  <c r="J388" i="8"/>
  <c r="G57" i="9" s="1"/>
  <c r="I154" i="10" s="1"/>
  <c r="J154" i="10" s="1"/>
  <c r="H443" i="8"/>
  <c r="F65" i="9" s="1"/>
  <c r="G162" i="10" s="1"/>
  <c r="H162" i="10" s="1"/>
  <c r="E478" i="8"/>
  <c r="E503" i="8"/>
  <c r="J530" i="8"/>
  <c r="G79" i="9" s="1"/>
  <c r="I176" i="10" s="1"/>
  <c r="J176" i="10" s="1"/>
  <c r="E543" i="8"/>
  <c r="F543" i="8" s="1"/>
  <c r="L543" i="8" s="1"/>
  <c r="H639" i="8"/>
  <c r="F95" i="9" s="1"/>
  <c r="G192" i="10" s="1"/>
  <c r="H192" i="10" s="1"/>
  <c r="H676" i="8"/>
  <c r="F101" i="9" s="1"/>
  <c r="G198" i="10" s="1"/>
  <c r="H198" i="10" s="1"/>
  <c r="J742" i="8"/>
  <c r="G112" i="9" s="1"/>
  <c r="I209" i="10" s="1"/>
  <c r="J209" i="10" s="1"/>
  <c r="H778" i="8"/>
  <c r="F118" i="9" s="1"/>
  <c r="G215" i="10" s="1"/>
  <c r="H215" i="10" s="1"/>
  <c r="J784" i="8"/>
  <c r="G119" i="9" s="1"/>
  <c r="I216" i="10" s="1"/>
  <c r="J216" i="10" s="1"/>
  <c r="L794" i="8"/>
  <c r="J820" i="8"/>
  <c r="G125" i="9" s="1"/>
  <c r="I222" i="10" s="1"/>
  <c r="J222" i="10" s="1"/>
  <c r="E839" i="8"/>
  <c r="J854" i="8"/>
  <c r="G130" i="9" s="1"/>
  <c r="I227" i="10" s="1"/>
  <c r="J227" i="10" s="1"/>
  <c r="J932" i="8"/>
  <c r="G143" i="9" s="1"/>
  <c r="I240" i="10" s="1"/>
  <c r="J240" i="10" s="1"/>
  <c r="J968" i="8"/>
  <c r="G149" i="9" s="1"/>
  <c r="I246" i="10" s="1"/>
  <c r="J246" i="10" s="1"/>
  <c r="J974" i="8"/>
  <c r="G150" i="9" s="1"/>
  <c r="I247" i="10" s="1"/>
  <c r="J247" i="10" s="1"/>
  <c r="L978" i="8"/>
  <c r="H1136" i="8"/>
  <c r="F177" i="9" s="1"/>
  <c r="G274" i="10" s="1"/>
  <c r="H274" i="10" s="1"/>
  <c r="E1141" i="8"/>
  <c r="F1141" i="8" s="1"/>
  <c r="L1141" i="8" s="1"/>
  <c r="H1220" i="8"/>
  <c r="F190" i="9" s="1"/>
  <c r="G287" i="10" s="1"/>
  <c r="H287" i="10" s="1"/>
  <c r="E1254" i="8"/>
  <c r="H1273" i="8"/>
  <c r="F197" i="9" s="1"/>
  <c r="G294" i="10" s="1"/>
  <c r="H294" i="10" s="1"/>
  <c r="E1374" i="8"/>
  <c r="E1297" i="8"/>
  <c r="E1381" i="8"/>
  <c r="E1305" i="8"/>
  <c r="E1420" i="8"/>
  <c r="E1341" i="8"/>
  <c r="E1421" i="8"/>
  <c r="E1342" i="8"/>
  <c r="E1339" i="8"/>
  <c r="E79" i="10"/>
  <c r="K79" i="10" s="1"/>
  <c r="E1418" i="8"/>
  <c r="E1416" i="8"/>
  <c r="E1337" i="8"/>
  <c r="E91" i="10"/>
  <c r="F91" i="10" s="1"/>
  <c r="L91" i="10" s="1"/>
  <c r="F628" i="4"/>
  <c r="K628" i="4" s="1"/>
  <c r="D1324" i="8" s="1"/>
  <c r="E440" i="8"/>
  <c r="E488" i="8"/>
  <c r="E1302" i="8"/>
  <c r="E1379" i="8"/>
  <c r="E1372" i="8"/>
  <c r="E1296" i="8"/>
  <c r="E1340" i="8"/>
  <c r="E80" i="10"/>
  <c r="K80" i="10" s="1"/>
  <c r="E1419" i="8"/>
  <c r="E1386" i="8"/>
  <c r="E1308" i="8"/>
  <c r="E82" i="10"/>
  <c r="F82" i="10" s="1"/>
  <c r="L82" i="10" s="1"/>
  <c r="E1410" i="8"/>
  <c r="E1331" i="8"/>
  <c r="E341" i="8"/>
  <c r="E365" i="8"/>
  <c r="E377" i="8"/>
  <c r="E1298" i="8"/>
  <c r="E1375" i="8"/>
  <c r="E1380" i="8"/>
  <c r="E1407" i="8"/>
  <c r="E899" i="8"/>
  <c r="E84" i="10"/>
  <c r="F84" i="10" s="1"/>
  <c r="L84" i="10" s="1"/>
  <c r="E1412" i="8"/>
  <c r="E1398" i="8"/>
  <c r="E32" i="10"/>
  <c r="K32" i="10" s="1"/>
  <c r="E1333" i="8"/>
  <c r="E1376" i="8"/>
  <c r="E1299" i="8"/>
  <c r="E85" i="10"/>
  <c r="K85" i="10" s="1"/>
  <c r="E1335" i="8"/>
  <c r="E1414" i="8"/>
  <c r="E1382" i="8"/>
  <c r="E929" i="8"/>
  <c r="J1459" i="8"/>
  <c r="G211" i="9" s="1"/>
  <c r="I1436" i="8" s="1"/>
  <c r="J1436" i="8" s="1"/>
  <c r="E1394" i="8"/>
  <c r="E1315" i="8"/>
  <c r="E1390" i="8"/>
  <c r="E1312" i="8"/>
  <c r="E1282" i="8"/>
  <c r="F508" i="8"/>
  <c r="E1329" i="8"/>
  <c r="E1442" i="8"/>
  <c r="E1449" i="8"/>
  <c r="E1456" i="8"/>
  <c r="E1385" i="8"/>
  <c r="E1307" i="8"/>
  <c r="E1389" i="8"/>
  <c r="E1311" i="8"/>
  <c r="E1306" i="8"/>
  <c r="E1322" i="8"/>
  <c r="E89" i="10"/>
  <c r="K89" i="10" s="1"/>
  <c r="E1336" i="8"/>
  <c r="E1415" i="8"/>
  <c r="E1373" i="8"/>
  <c r="E1025" i="8"/>
  <c r="F894" i="8"/>
  <c r="K37" i="10"/>
  <c r="K105" i="10"/>
  <c r="K8" i="10"/>
  <c r="K92" i="10"/>
  <c r="K11" i="10"/>
  <c r="K95" i="10"/>
  <c r="F33" i="10"/>
  <c r="L33" i="10" s="1"/>
  <c r="K33" i="10"/>
  <c r="K34" i="10"/>
  <c r="K102" i="10"/>
  <c r="J13" i="10"/>
  <c r="J27" i="10"/>
  <c r="I7" i="11" s="1"/>
  <c r="J7" i="11" s="1"/>
  <c r="K35" i="10"/>
  <c r="F83" i="10"/>
  <c r="L83" i="10" s="1"/>
  <c r="K83" i="10"/>
  <c r="K103" i="10"/>
  <c r="F5" i="10"/>
  <c r="L5" i="10" s="1"/>
  <c r="F12" i="10"/>
  <c r="L12" i="10" s="1"/>
  <c r="K12" i="10"/>
  <c r="F81" i="10"/>
  <c r="L81" i="10" s="1"/>
  <c r="K6" i="10"/>
  <c r="K42" i="10"/>
  <c r="K90" i="10"/>
  <c r="K77" i="10"/>
  <c r="K97" i="10"/>
  <c r="K36" i="10"/>
  <c r="K104" i="10"/>
  <c r="K7" i="10"/>
  <c r="J43" i="10"/>
  <c r="J51" i="10"/>
  <c r="K91" i="10"/>
  <c r="L104" i="10"/>
  <c r="F102" i="10"/>
  <c r="L102" i="10" s="1"/>
  <c r="F100" i="10"/>
  <c r="L100" i="10" s="1"/>
  <c r="F40" i="10"/>
  <c r="L40" i="10" s="1"/>
  <c r="F88" i="10"/>
  <c r="L88" i="10" s="1"/>
  <c r="F96" i="10"/>
  <c r="L96" i="10" s="1"/>
  <c r="F80" i="10"/>
  <c r="L80" i="10" s="1"/>
  <c r="F39" i="10"/>
  <c r="L39" i="10" s="1"/>
  <c r="F101" i="10"/>
  <c r="L101" i="10" s="1"/>
  <c r="F94" i="10"/>
  <c r="L94" i="10" s="1"/>
  <c r="F105" i="10"/>
  <c r="L105" i="10" s="1"/>
  <c r="F6" i="10"/>
  <c r="L6" i="10" s="1"/>
  <c r="F31" i="10"/>
  <c r="L31" i="10" s="1"/>
  <c r="F9" i="10"/>
  <c r="L9" i="10" s="1"/>
  <c r="F8" i="10"/>
  <c r="L8" i="10" s="1"/>
  <c r="F108" i="10"/>
  <c r="L108" i="10" s="1"/>
  <c r="F32" i="10"/>
  <c r="L32" i="10" s="1"/>
  <c r="H27" i="10"/>
  <c r="G7" i="11" s="1"/>
  <c r="H7" i="11" s="1"/>
  <c r="F106" i="10"/>
  <c r="L106" i="10" s="1"/>
  <c r="F92" i="10"/>
  <c r="L92" i="10" s="1"/>
  <c r="F107" i="10"/>
  <c r="L107" i="10" s="1"/>
  <c r="F10" i="10"/>
  <c r="L10" i="10" s="1"/>
  <c r="F98" i="10"/>
  <c r="L98" i="10" s="1"/>
  <c r="F99" i="10"/>
  <c r="L99" i="10" s="1"/>
  <c r="F86" i="10"/>
  <c r="L86" i="10" s="1"/>
  <c r="F41" i="10"/>
  <c r="F201" i="10"/>
  <c r="F87" i="10"/>
  <c r="L87" i="10" s="1"/>
  <c r="F38" i="10"/>
  <c r="L38" i="10" s="1"/>
  <c r="F93" i="10"/>
  <c r="L93" i="10" s="1"/>
  <c r="L103" i="10"/>
  <c r="F11" i="10"/>
  <c r="L11" i="10" s="1"/>
  <c r="F37" i="10"/>
  <c r="L37" i="10" s="1"/>
  <c r="L7" i="10"/>
  <c r="L34" i="10"/>
  <c r="L97" i="10"/>
  <c r="L95" i="10"/>
  <c r="L90" i="10"/>
  <c r="L77" i="10"/>
  <c r="L42" i="10"/>
  <c r="L36" i="10"/>
  <c r="L35" i="10"/>
  <c r="H51" i="10"/>
  <c r="H43" i="10"/>
  <c r="H13" i="10"/>
  <c r="J1212" i="8"/>
  <c r="G189" i="9" s="1"/>
  <c r="I286" i="10" s="1"/>
  <c r="J286" i="10" s="1"/>
  <c r="E1203" i="8"/>
  <c r="J1184" i="8"/>
  <c r="G185" i="9" s="1"/>
  <c r="I282" i="10" s="1"/>
  <c r="J282" i="10" s="1"/>
  <c r="H1184" i="8"/>
  <c r="F185" i="9" s="1"/>
  <c r="G282" i="10" s="1"/>
  <c r="H282" i="10" s="1"/>
  <c r="E1177" i="8"/>
  <c r="F1177" i="8" s="1"/>
  <c r="L1177" i="8" s="1"/>
  <c r="H1142" i="8"/>
  <c r="F178" i="9" s="1"/>
  <c r="G275" i="10" s="1"/>
  <c r="H275" i="10" s="1"/>
  <c r="J1130" i="8"/>
  <c r="G176" i="9" s="1"/>
  <c r="I273" i="10" s="1"/>
  <c r="J273" i="10" s="1"/>
  <c r="H1130" i="8"/>
  <c r="F176" i="9" s="1"/>
  <c r="G273" i="10" s="1"/>
  <c r="H273" i="10" s="1"/>
  <c r="H1088" i="8"/>
  <c r="J1076" i="8"/>
  <c r="G167" i="9" s="1"/>
  <c r="I264" i="10" s="1"/>
  <c r="J264" i="10" s="1"/>
  <c r="H1076" i="8"/>
  <c r="F167" i="9" s="1"/>
  <c r="G264" i="10" s="1"/>
  <c r="H264" i="10" s="1"/>
  <c r="H1070" i="8"/>
  <c r="F166" i="9" s="1"/>
  <c r="G263" i="10" s="1"/>
  <c r="H263" i="10" s="1"/>
  <c r="F1027" i="8"/>
  <c r="L1027" i="8" s="1"/>
  <c r="K1027" i="8"/>
  <c r="J1022" i="8"/>
  <c r="G158" i="9" s="1"/>
  <c r="I255" i="10" s="1"/>
  <c r="J255" i="10" s="1"/>
  <c r="H1022" i="8"/>
  <c r="F158" i="9" s="1"/>
  <c r="G255" i="10" s="1"/>
  <c r="H255" i="10" s="1"/>
  <c r="H1016" i="8"/>
  <c r="F157" i="9" s="1"/>
  <c r="G254" i="10" s="1"/>
  <c r="H254" i="10" s="1"/>
  <c r="H992" i="8"/>
  <c r="F153" i="9" s="1"/>
  <c r="G250" i="10" s="1"/>
  <c r="H250" i="10" s="1"/>
  <c r="J980" i="8"/>
  <c r="G151" i="9" s="1"/>
  <c r="I248" i="10" s="1"/>
  <c r="J248" i="10" s="1"/>
  <c r="H980" i="8"/>
  <c r="F151" i="9" s="1"/>
  <c r="G248" i="10" s="1"/>
  <c r="H248" i="10" s="1"/>
  <c r="E973" i="8"/>
  <c r="E937" i="8"/>
  <c r="J926" i="8"/>
  <c r="G142" i="9" s="1"/>
  <c r="I239" i="10" s="1"/>
  <c r="J239" i="10" s="1"/>
  <c r="J914" i="8"/>
  <c r="G140" i="9" s="1"/>
  <c r="I237" i="10" s="1"/>
  <c r="J237" i="10" s="1"/>
  <c r="H914" i="8"/>
  <c r="F140" i="9" s="1"/>
  <c r="G237" i="10" s="1"/>
  <c r="H237" i="10" s="1"/>
  <c r="J890" i="8"/>
  <c r="G136" i="9" s="1"/>
  <c r="I233" i="10" s="1"/>
  <c r="J233" i="10" s="1"/>
  <c r="H890" i="8"/>
  <c r="F136" i="9" s="1"/>
  <c r="G233" i="10" s="1"/>
  <c r="H233" i="10" s="1"/>
  <c r="F883" i="8"/>
  <c r="L883" i="8" s="1"/>
  <c r="K883" i="8"/>
  <c r="H884" i="8"/>
  <c r="F135" i="9" s="1"/>
  <c r="G232" i="10" s="1"/>
  <c r="H232" i="10" s="1"/>
  <c r="L876" i="8"/>
  <c r="F865" i="8"/>
  <c r="L865" i="8" s="1"/>
  <c r="J860" i="8"/>
  <c r="G131" i="9" s="1"/>
  <c r="I228" i="10" s="1"/>
  <c r="J228" i="10" s="1"/>
  <c r="E847" i="8"/>
  <c r="F847" i="8" s="1"/>
  <c r="H848" i="8"/>
  <c r="F129" i="9" s="1"/>
  <c r="G226" i="10" s="1"/>
  <c r="H226" i="10" s="1"/>
  <c r="J845" i="8"/>
  <c r="L845" i="8" s="1"/>
  <c r="F839" i="8"/>
  <c r="L839" i="8" s="1"/>
  <c r="K839" i="8"/>
  <c r="H840" i="8"/>
  <c r="F128" i="9" s="1"/>
  <c r="G225" i="10" s="1"/>
  <c r="H225" i="10" s="1"/>
  <c r="J840" i="8"/>
  <c r="G128" i="9" s="1"/>
  <c r="I225" i="10" s="1"/>
  <c r="J225" i="10" s="1"/>
  <c r="E831" i="8"/>
  <c r="E813" i="8"/>
  <c r="H790" i="8"/>
  <c r="F120" i="9" s="1"/>
  <c r="G217" i="10" s="1"/>
  <c r="H217" i="10" s="1"/>
  <c r="J776" i="8"/>
  <c r="L776" i="8" s="1"/>
  <c r="E771" i="8"/>
  <c r="K771" i="8" s="1"/>
  <c r="E747" i="8"/>
  <c r="F747" i="8" s="1"/>
  <c r="L747" i="8" s="1"/>
  <c r="J736" i="8"/>
  <c r="G111" i="9" s="1"/>
  <c r="I208" i="10" s="1"/>
  <c r="J208" i="10" s="1"/>
  <c r="H736" i="8"/>
  <c r="H730" i="8"/>
  <c r="F110" i="9" s="1"/>
  <c r="G207" i="10" s="1"/>
  <c r="H207" i="10" s="1"/>
  <c r="H724" i="8"/>
  <c r="F109" i="9" s="1"/>
  <c r="G206" i="10" s="1"/>
  <c r="H206" i="10" s="1"/>
  <c r="J706" i="8"/>
  <c r="G106" i="9" s="1"/>
  <c r="I203" i="10" s="1"/>
  <c r="J203" i="10" s="1"/>
  <c r="H694" i="8"/>
  <c r="F104" i="9" s="1"/>
  <c r="G201" i="10" s="1"/>
  <c r="H201" i="10" s="1"/>
  <c r="J682" i="8"/>
  <c r="G102" i="9" s="1"/>
  <c r="I199" i="10" s="1"/>
  <c r="J199" i="10" s="1"/>
  <c r="H682" i="8"/>
  <c r="F102" i="9" s="1"/>
  <c r="G199" i="10" s="1"/>
  <c r="H199" i="10" s="1"/>
  <c r="E675" i="8"/>
  <c r="F675" i="8" s="1"/>
  <c r="L675" i="8" s="1"/>
  <c r="J639" i="8"/>
  <c r="G95" i="9" s="1"/>
  <c r="I192" i="10" s="1"/>
  <c r="J192" i="10" s="1"/>
  <c r="E632" i="8"/>
  <c r="E618" i="8"/>
  <c r="F618" i="8" s="1"/>
  <c r="L618" i="8" s="1"/>
  <c r="J619" i="8"/>
  <c r="G92" i="9" s="1"/>
  <c r="I189" i="10" s="1"/>
  <c r="J189" i="10" s="1"/>
  <c r="E611" i="8"/>
  <c r="F611" i="8" s="1"/>
  <c r="L611" i="8" s="1"/>
  <c r="J605" i="8"/>
  <c r="G90" i="9" s="1"/>
  <c r="I187" i="10" s="1"/>
  <c r="J187" i="10" s="1"/>
  <c r="E604" i="8"/>
  <c r="F604" i="8" s="1"/>
  <c r="L589" i="8"/>
  <c r="L588" i="8"/>
  <c r="E583" i="8"/>
  <c r="F583" i="8" s="1"/>
  <c r="L583" i="8" s="1"/>
  <c r="H565" i="8"/>
  <c r="F84" i="9" s="1"/>
  <c r="G181" i="10" s="1"/>
  <c r="H181" i="10" s="1"/>
  <c r="H558" i="8"/>
  <c r="F83" i="9" s="1"/>
  <c r="G180" i="10" s="1"/>
  <c r="H180" i="10" s="1"/>
  <c r="J558" i="8"/>
  <c r="G83" i="9" s="1"/>
  <c r="I180" i="10" s="1"/>
  <c r="J180" i="10" s="1"/>
  <c r="H544" i="8"/>
  <c r="F81" i="9" s="1"/>
  <c r="G178" i="10" s="1"/>
  <c r="H178" i="10" s="1"/>
  <c r="E536" i="8"/>
  <c r="F536" i="8" s="1"/>
  <c r="L536" i="8" s="1"/>
  <c r="J537" i="8"/>
  <c r="G80" i="9" s="1"/>
  <c r="I177" i="10" s="1"/>
  <c r="J177" i="10" s="1"/>
  <c r="J523" i="8"/>
  <c r="G78" i="9" s="1"/>
  <c r="I175" i="10" s="1"/>
  <c r="J175" i="10" s="1"/>
  <c r="H523" i="8"/>
  <c r="F78" i="9" s="1"/>
  <c r="G175" i="10" s="1"/>
  <c r="H175" i="10" s="1"/>
  <c r="H517" i="8"/>
  <c r="F77" i="9" s="1"/>
  <c r="G174" i="10" s="1"/>
  <c r="H174" i="10" s="1"/>
  <c r="J508" i="8"/>
  <c r="H508" i="8"/>
  <c r="E510" i="8"/>
  <c r="J511" i="8"/>
  <c r="G76" i="9" s="1"/>
  <c r="I173" i="10" s="1"/>
  <c r="J173" i="10" s="1"/>
  <c r="H504" i="8"/>
  <c r="F75" i="9" s="1"/>
  <c r="G172" i="10" s="1"/>
  <c r="H172" i="10" s="1"/>
  <c r="E472" i="8"/>
  <c r="F472" i="8" s="1"/>
  <c r="L472" i="8" s="1"/>
  <c r="J473" i="8"/>
  <c r="G70" i="9" s="1"/>
  <c r="I167" i="10" s="1"/>
  <c r="J167" i="10" s="1"/>
  <c r="J461" i="8"/>
  <c r="G68" i="9" s="1"/>
  <c r="I165" i="10" s="1"/>
  <c r="J165" i="10" s="1"/>
  <c r="H461" i="8"/>
  <c r="F68" i="9" s="1"/>
  <c r="G165" i="10" s="1"/>
  <c r="H165" i="10" s="1"/>
  <c r="H455" i="8"/>
  <c r="F67" i="9" s="1"/>
  <c r="G164" i="10" s="1"/>
  <c r="H164" i="10" s="1"/>
  <c r="H419" i="8"/>
  <c r="F61" i="9" s="1"/>
  <c r="G158" i="10" s="1"/>
  <c r="H158" i="10" s="1"/>
  <c r="H412" i="8"/>
  <c r="F60" i="9" s="1"/>
  <c r="G157" i="10" s="1"/>
  <c r="H157" i="10" s="1"/>
  <c r="E373" i="8"/>
  <c r="F373" i="8" s="1"/>
  <c r="L373" i="8" s="1"/>
  <c r="J374" i="8"/>
  <c r="G55" i="9" s="1"/>
  <c r="I152" i="10" s="1"/>
  <c r="J152" i="10" s="1"/>
  <c r="H368" i="8"/>
  <c r="F54" i="9" s="1"/>
  <c r="G151" i="10" s="1"/>
  <c r="H151" i="10" s="1"/>
  <c r="L324" i="8"/>
  <c r="H320" i="8"/>
  <c r="F47" i="9" s="1"/>
  <c r="G144" i="10" s="1"/>
  <c r="H144" i="10" s="1"/>
  <c r="K305" i="8"/>
  <c r="J290" i="8"/>
  <c r="G43" i="9" s="1"/>
  <c r="I140" i="10" s="1"/>
  <c r="J140" i="10" s="1"/>
  <c r="J273" i="8"/>
  <c r="G41" i="9" s="1"/>
  <c r="I138" i="10" s="1"/>
  <c r="J138" i="10" s="1"/>
  <c r="H266" i="8"/>
  <c r="L236" i="8"/>
  <c r="J231" i="8"/>
  <c r="G35" i="9" s="1"/>
  <c r="I132" i="10" s="1"/>
  <c r="J132" i="10" s="1"/>
  <c r="J217" i="8"/>
  <c r="G33" i="9" s="1"/>
  <c r="I130" i="10" s="1"/>
  <c r="J130" i="10" s="1"/>
  <c r="H210" i="8"/>
  <c r="F32" i="9" s="1"/>
  <c r="G129" i="10" s="1"/>
  <c r="H129" i="10" s="1"/>
  <c r="E202" i="8"/>
  <c r="F202" i="8" s="1"/>
  <c r="L202" i="8" s="1"/>
  <c r="E177" i="8"/>
  <c r="H137" i="8"/>
  <c r="F21" i="9" s="1"/>
  <c r="G118" i="10" s="1"/>
  <c r="H118" i="10" s="1"/>
  <c r="E129" i="8"/>
  <c r="F129" i="8" s="1"/>
  <c r="L129" i="8" s="1"/>
  <c r="H95" i="8"/>
  <c r="F15" i="9" s="1"/>
  <c r="G112" i="10" s="1"/>
  <c r="H112" i="10" s="1"/>
  <c r="H88" i="8"/>
  <c r="F14" i="9" s="1"/>
  <c r="G111" i="10" s="1"/>
  <c r="H111" i="10" s="1"/>
  <c r="K1458" i="8"/>
  <c r="L1458" i="8"/>
  <c r="J1438" i="8"/>
  <c r="G208" i="9" s="1"/>
  <c r="I331" i="8" s="1"/>
  <c r="J331" i="8" s="1"/>
  <c r="J338" i="8" s="1"/>
  <c r="G49" i="9" s="1"/>
  <c r="I146" i="10" s="1"/>
  <c r="J146" i="10" s="1"/>
  <c r="H1438" i="8"/>
  <c r="F208" i="9" s="1"/>
  <c r="G331" i="8" s="1"/>
  <c r="H331" i="8" s="1"/>
  <c r="E337" i="8" s="1"/>
  <c r="K337" i="8" s="1"/>
  <c r="L1426" i="8"/>
  <c r="E1367" i="8"/>
  <c r="E1362" i="8"/>
  <c r="F1362" i="8" s="1"/>
  <c r="L1362" i="8" s="1"/>
  <c r="H1363" i="8"/>
  <c r="F204" i="9" s="1"/>
  <c r="K1361" i="8"/>
  <c r="L1361" i="8"/>
  <c r="F1363" i="8"/>
  <c r="K1362" i="8"/>
  <c r="L1355" i="8"/>
  <c r="L1354" i="8"/>
  <c r="L1346" i="8"/>
  <c r="L1345" i="8"/>
  <c r="L1316" i="8"/>
  <c r="L1304" i="8"/>
  <c r="L1303" i="8"/>
  <c r="L1295" i="8"/>
  <c r="E1291" i="8"/>
  <c r="F1291" i="8" s="1"/>
  <c r="L1291" i="8" s="1"/>
  <c r="L1290" i="8"/>
  <c r="K1285" i="8"/>
  <c r="E1278" i="8"/>
  <c r="L1277" i="8"/>
  <c r="L1276" i="8"/>
  <c r="E1272" i="8"/>
  <c r="F1272" i="8" s="1"/>
  <c r="L1272" i="8" s="1"/>
  <c r="F1267" i="8"/>
  <c r="L1267" i="8" s="1"/>
  <c r="K1266" i="8"/>
  <c r="F1260" i="8"/>
  <c r="L1260" i="8" s="1"/>
  <c r="K1260" i="8"/>
  <c r="H1261" i="8"/>
  <c r="F195" i="9" s="1"/>
  <c r="G292" i="10" s="1"/>
  <c r="H292" i="10" s="1"/>
  <c r="L1259" i="8"/>
  <c r="J1255" i="8"/>
  <c r="G194" i="9" s="1"/>
  <c r="I291" i="10" s="1"/>
  <c r="J291" i="10" s="1"/>
  <c r="F1254" i="8"/>
  <c r="L1254" i="8" s="1"/>
  <c r="K1254" i="8"/>
  <c r="L1252" i="8"/>
  <c r="H1255" i="8"/>
  <c r="F194" i="9" s="1"/>
  <c r="G291" i="10" s="1"/>
  <c r="H291" i="10" s="1"/>
  <c r="L1249" i="8"/>
  <c r="J1246" i="8"/>
  <c r="G193" i="9" s="1"/>
  <c r="I290" i="10" s="1"/>
  <c r="J290" i="10" s="1"/>
  <c r="K1245" i="8"/>
  <c r="H1246" i="8"/>
  <c r="F193" i="9" s="1"/>
  <c r="G290" i="10" s="1"/>
  <c r="H290" i="10" s="1"/>
  <c r="E1241" i="8"/>
  <c r="E1242" i="8"/>
  <c r="L1234" i="8"/>
  <c r="E1232" i="8"/>
  <c r="F1232" i="8" s="1"/>
  <c r="L1232" i="8" s="1"/>
  <c r="E1233" i="8"/>
  <c r="E1227" i="8"/>
  <c r="F1227" i="8" s="1"/>
  <c r="L1227" i="8" s="1"/>
  <c r="F1225" i="8"/>
  <c r="L1225" i="8" s="1"/>
  <c r="K1225" i="8"/>
  <c r="E1224" i="8"/>
  <c r="F1224" i="8" s="1"/>
  <c r="E1219" i="8"/>
  <c r="F1219" i="8" s="1"/>
  <c r="L1219" i="8" s="1"/>
  <c r="L1216" i="8"/>
  <c r="E1217" i="8"/>
  <c r="E1211" i="8"/>
  <c r="F1211" i="8" s="1"/>
  <c r="L1211" i="8" s="1"/>
  <c r="L1207" i="8"/>
  <c r="E1209" i="8"/>
  <c r="F1209" i="8" s="1"/>
  <c r="L1209" i="8" s="1"/>
  <c r="E1208" i="8"/>
  <c r="F1208" i="8" s="1"/>
  <c r="L1202" i="8"/>
  <c r="F1200" i="8"/>
  <c r="K1200" i="8"/>
  <c r="E1201" i="8"/>
  <c r="L1194" i="8"/>
  <c r="E1195" i="8"/>
  <c r="K1195" i="8" s="1"/>
  <c r="H1196" i="8"/>
  <c r="F187" i="9" s="1"/>
  <c r="G284" i="10" s="1"/>
  <c r="H284" i="10" s="1"/>
  <c r="L1193" i="8"/>
  <c r="J1190" i="8"/>
  <c r="G186" i="9" s="1"/>
  <c r="I283" i="10" s="1"/>
  <c r="J283" i="10" s="1"/>
  <c r="E1189" i="8"/>
  <c r="F1189" i="8" s="1"/>
  <c r="L1189" i="8" s="1"/>
  <c r="H1190" i="8"/>
  <c r="F186" i="9" s="1"/>
  <c r="G283" i="10" s="1"/>
  <c r="H283" i="10" s="1"/>
  <c r="E1183" i="8"/>
  <c r="L1181" i="8"/>
  <c r="F1178" i="8"/>
  <c r="L1178" i="8" s="1"/>
  <c r="K1177" i="8"/>
  <c r="J1172" i="8"/>
  <c r="G183" i="9" s="1"/>
  <c r="I280" i="10" s="1"/>
  <c r="J280" i="10" s="1"/>
  <c r="E1171" i="8"/>
  <c r="L1169" i="8"/>
  <c r="F1165" i="8"/>
  <c r="L1165" i="8" s="1"/>
  <c r="K1165" i="8"/>
  <c r="F1166" i="8"/>
  <c r="E182" i="9" s="1"/>
  <c r="L1158" i="8"/>
  <c r="E1159" i="8"/>
  <c r="F1159" i="8" s="1"/>
  <c r="K1153" i="8"/>
  <c r="F1153" i="8"/>
  <c r="L1153" i="8" s="1"/>
  <c r="H1154" i="8"/>
  <c r="F180" i="9" s="1"/>
  <c r="G277" i="10" s="1"/>
  <c r="H277" i="10" s="1"/>
  <c r="L1152" i="8"/>
  <c r="F1154" i="8"/>
  <c r="L1154" i="8" s="1"/>
  <c r="E1147" i="8"/>
  <c r="K1147" i="8" s="1"/>
  <c r="F1142" i="8"/>
  <c r="K1141" i="8"/>
  <c r="E1135" i="8"/>
  <c r="L1134" i="8"/>
  <c r="E1129" i="8"/>
  <c r="F1129" i="8" s="1"/>
  <c r="L1129" i="8" s="1"/>
  <c r="E1123" i="8"/>
  <c r="L1116" i="8"/>
  <c r="E1117" i="8"/>
  <c r="F1117" i="8" s="1"/>
  <c r="H1118" i="8"/>
  <c r="F174" i="9" s="1"/>
  <c r="G271" i="10" s="1"/>
  <c r="H271" i="10" s="1"/>
  <c r="L1115" i="8"/>
  <c r="E1111" i="8"/>
  <c r="K1111" i="8" s="1"/>
  <c r="L1104" i="8"/>
  <c r="F1106" i="8"/>
  <c r="L1106" i="8" s="1"/>
  <c r="J1100" i="8"/>
  <c r="G171" i="9" s="1"/>
  <c r="I268" i="10" s="1"/>
  <c r="J268" i="10" s="1"/>
  <c r="L1097" i="8"/>
  <c r="F1100" i="8"/>
  <c r="F1093" i="8"/>
  <c r="L1093" i="8" s="1"/>
  <c r="K1093" i="8"/>
  <c r="F1094" i="8"/>
  <c r="L1094" i="8" s="1"/>
  <c r="F169" i="9"/>
  <c r="G266" i="10" s="1"/>
  <c r="H266" i="10" s="1"/>
  <c r="F1088" i="8"/>
  <c r="E169" i="9" s="1"/>
  <c r="K1087" i="8"/>
  <c r="E1081" i="8"/>
  <c r="L1080" i="8"/>
  <c r="F1076" i="8"/>
  <c r="E167" i="9" s="1"/>
  <c r="L1074" i="8"/>
  <c r="K1069" i="8"/>
  <c r="F1070" i="8"/>
  <c r="L1062" i="8"/>
  <c r="H1064" i="8"/>
  <c r="F165" i="9" s="1"/>
  <c r="G262" i="10" s="1"/>
  <c r="H262" i="10" s="1"/>
  <c r="E1063" i="8"/>
  <c r="F1063" i="8" s="1"/>
  <c r="L1063" i="8" s="1"/>
  <c r="L1061" i="8"/>
  <c r="F1057" i="8"/>
  <c r="L1057" i="8" s="1"/>
  <c r="K1057" i="8"/>
  <c r="F1058" i="8"/>
  <c r="L1058" i="8" s="1"/>
  <c r="F1052" i="8"/>
  <c r="L1052" i="8" s="1"/>
  <c r="K1051" i="8"/>
  <c r="L1044" i="8"/>
  <c r="E1045" i="8"/>
  <c r="F1045" i="8" s="1"/>
  <c r="L1045" i="8" s="1"/>
  <c r="L1043" i="8"/>
  <c r="F1046" i="8"/>
  <c r="L1046" i="8" s="1"/>
  <c r="F1039" i="8"/>
  <c r="L1039" i="8" s="1"/>
  <c r="K1039" i="8"/>
  <c r="E1033" i="8"/>
  <c r="F1033" i="8" s="1"/>
  <c r="L1026" i="8"/>
  <c r="F1021" i="8"/>
  <c r="L1021" i="8" s="1"/>
  <c r="K1021" i="8"/>
  <c r="L1019" i="8"/>
  <c r="F1022" i="8"/>
  <c r="L1015" i="8"/>
  <c r="F1016" i="8"/>
  <c r="L1016" i="8" s="1"/>
  <c r="K1015" i="8"/>
  <c r="K1009" i="8"/>
  <c r="F1010" i="8"/>
  <c r="L1010" i="8" s="1"/>
  <c r="E1003" i="8"/>
  <c r="F1003" i="8" s="1"/>
  <c r="L1003" i="8" s="1"/>
  <c r="F997" i="8"/>
  <c r="K997" i="8"/>
  <c r="F992" i="8"/>
  <c r="L992" i="8" s="1"/>
  <c r="J986" i="8"/>
  <c r="G152" i="9" s="1"/>
  <c r="I249" i="10" s="1"/>
  <c r="J249" i="10" s="1"/>
  <c r="E985" i="8"/>
  <c r="F985" i="8" s="1"/>
  <c r="L985" i="8" s="1"/>
  <c r="L983" i="8"/>
  <c r="F979" i="8"/>
  <c r="L979" i="8" s="1"/>
  <c r="K979" i="8"/>
  <c r="L977" i="8"/>
  <c r="F150" i="9"/>
  <c r="G247" i="10" s="1"/>
  <c r="H247" i="10" s="1"/>
  <c r="L966" i="8"/>
  <c r="E967" i="8"/>
  <c r="L965" i="8"/>
  <c r="F961" i="8"/>
  <c r="L961" i="8" s="1"/>
  <c r="K961" i="8"/>
  <c r="F962" i="8"/>
  <c r="L962" i="8" s="1"/>
  <c r="E955" i="8"/>
  <c r="L954" i="8"/>
  <c r="L948" i="8"/>
  <c r="E949" i="8"/>
  <c r="F949" i="8" s="1"/>
  <c r="L949" i="8" s="1"/>
  <c r="E943" i="8"/>
  <c r="F943" i="8" s="1"/>
  <c r="L941" i="8"/>
  <c r="K943" i="8"/>
  <c r="L936" i="8"/>
  <c r="E925" i="8"/>
  <c r="K925" i="8" s="1"/>
  <c r="L923" i="8"/>
  <c r="F142" i="9"/>
  <c r="G239" i="10" s="1"/>
  <c r="H239" i="10" s="1"/>
  <c r="L918" i="8"/>
  <c r="E919" i="8"/>
  <c r="E913" i="8"/>
  <c r="K913" i="8" s="1"/>
  <c r="E907" i="8"/>
  <c r="F907" i="8" s="1"/>
  <c r="L900" i="8"/>
  <c r="K895" i="8"/>
  <c r="L894" i="8"/>
  <c r="K894" i="8"/>
  <c r="L893" i="8"/>
  <c r="F896" i="8"/>
  <c r="L888" i="8"/>
  <c r="E889" i="8"/>
  <c r="F889" i="8" s="1"/>
  <c r="L882" i="8"/>
  <c r="F884" i="8"/>
  <c r="L884" i="8" s="1"/>
  <c r="F878" i="8"/>
  <c r="L878" i="8" s="1"/>
  <c r="E871" i="8"/>
  <c r="L864" i="8"/>
  <c r="F866" i="8"/>
  <c r="F859" i="8"/>
  <c r="L859" i="8" s="1"/>
  <c r="K859" i="8"/>
  <c r="L857" i="8"/>
  <c r="H860" i="8"/>
  <c r="F131" i="9" s="1"/>
  <c r="G228" i="10" s="1"/>
  <c r="H228" i="10" s="1"/>
  <c r="E853" i="8"/>
  <c r="F853" i="8" s="1"/>
  <c r="L846" i="8"/>
  <c r="L838" i="8"/>
  <c r="L835" i="8"/>
  <c r="L830" i="8"/>
  <c r="K825" i="8"/>
  <c r="F825" i="8"/>
  <c r="L825" i="8"/>
  <c r="L823" i="8"/>
  <c r="F826" i="8"/>
  <c r="E126" i="9" s="1"/>
  <c r="E819" i="8"/>
  <c r="L812" i="8"/>
  <c r="E807" i="8"/>
  <c r="L806" i="8"/>
  <c r="L805" i="8"/>
  <c r="F801" i="8"/>
  <c r="L801" i="8" s="1"/>
  <c r="K801" i="8"/>
  <c r="L799" i="8"/>
  <c r="F795" i="8"/>
  <c r="L795" i="8" s="1"/>
  <c r="K795" i="8"/>
  <c r="L788" i="8"/>
  <c r="F789" i="8"/>
  <c r="L789" i="8" s="1"/>
  <c r="F790" i="8"/>
  <c r="L790" i="8" s="1"/>
  <c r="F783" i="8"/>
  <c r="L783" i="8" s="1"/>
  <c r="K783" i="8"/>
  <c r="H784" i="8"/>
  <c r="F119" i="9" s="1"/>
  <c r="G216" i="10" s="1"/>
  <c r="H216" i="10" s="1"/>
  <c r="L781" i="8"/>
  <c r="K776" i="8"/>
  <c r="J778" i="8"/>
  <c r="G118" i="9" s="1"/>
  <c r="I215" i="10" s="1"/>
  <c r="J215" i="10" s="1"/>
  <c r="F777" i="8"/>
  <c r="L777" i="8" s="1"/>
  <c r="K777" i="8"/>
  <c r="F778" i="8"/>
  <c r="E118" i="9" s="1"/>
  <c r="E215" i="10" s="1"/>
  <c r="K215" i="10" s="1"/>
  <c r="L770" i="8"/>
  <c r="L764" i="8"/>
  <c r="F766" i="8"/>
  <c r="F760" i="8"/>
  <c r="L760" i="8" s="1"/>
  <c r="E753" i="8"/>
  <c r="F753" i="8" s="1"/>
  <c r="L753" i="8" s="1"/>
  <c r="F741" i="8"/>
  <c r="L741" i="8" s="1"/>
  <c r="K741" i="8"/>
  <c r="L739" i="8"/>
  <c r="F736" i="8"/>
  <c r="E111" i="9" s="1"/>
  <c r="E208" i="10" s="1"/>
  <c r="F208" i="10" s="1"/>
  <c r="L736" i="8"/>
  <c r="F111" i="9"/>
  <c r="G208" i="10" s="1"/>
  <c r="H208" i="10" s="1"/>
  <c r="K735" i="8"/>
  <c r="L728" i="8"/>
  <c r="F730" i="8"/>
  <c r="L730" i="8" s="1"/>
  <c r="F723" i="8"/>
  <c r="L723" i="8" s="1"/>
  <c r="K723" i="8"/>
  <c r="L721" i="8"/>
  <c r="F717" i="8"/>
  <c r="K717" i="8"/>
  <c r="K711" i="8"/>
  <c r="F712" i="8"/>
  <c r="L712" i="8" s="1"/>
  <c r="F705" i="8"/>
  <c r="L705" i="8" s="1"/>
  <c r="K705" i="8"/>
  <c r="L703" i="8"/>
  <c r="F699" i="8"/>
  <c r="L699" i="8" s="1"/>
  <c r="K699" i="8"/>
  <c r="F700" i="8"/>
  <c r="L700" i="8" s="1"/>
  <c r="F694" i="8"/>
  <c r="E104" i="9" s="1"/>
  <c r="E201" i="10" s="1"/>
  <c r="L691" i="8"/>
  <c r="F687" i="8"/>
  <c r="L687" i="8" s="1"/>
  <c r="K687" i="8"/>
  <c r="H688" i="8"/>
  <c r="F103" i="9" s="1"/>
  <c r="G200" i="10" s="1"/>
  <c r="H200" i="10" s="1"/>
  <c r="L685" i="8"/>
  <c r="F681" i="8"/>
  <c r="K681" i="8"/>
  <c r="F676" i="8"/>
  <c r="E101" i="9" s="1"/>
  <c r="K675" i="8"/>
  <c r="K669" i="8"/>
  <c r="F669" i="8"/>
  <c r="L669" i="8" s="1"/>
  <c r="H670" i="8"/>
  <c r="F100" i="9" s="1"/>
  <c r="G197" i="10" s="1"/>
  <c r="H197" i="10" s="1"/>
  <c r="L668" i="8"/>
  <c r="L667" i="8"/>
  <c r="F664" i="8"/>
  <c r="L664" i="8" s="1"/>
  <c r="L657" i="8"/>
  <c r="F658" i="8"/>
  <c r="L655" i="8"/>
  <c r="K657" i="8"/>
  <c r="F651" i="8"/>
  <c r="L651" i="8" s="1"/>
  <c r="K651" i="8"/>
  <c r="L650" i="8"/>
  <c r="H652" i="8"/>
  <c r="F97" i="9" s="1"/>
  <c r="G194" i="10" s="1"/>
  <c r="H194" i="10" s="1"/>
  <c r="J646" i="8"/>
  <c r="G96" i="9" s="1"/>
  <c r="I193" i="10" s="1"/>
  <c r="J193" i="10" s="1"/>
  <c r="F645" i="8"/>
  <c r="L645" i="8" s="1"/>
  <c r="K645" i="8"/>
  <c r="L642" i="8"/>
  <c r="E638" i="8"/>
  <c r="F638" i="8" s="1"/>
  <c r="L636" i="8"/>
  <c r="K638" i="8"/>
  <c r="L631" i="8"/>
  <c r="H626" i="8"/>
  <c r="F93" i="9" s="1"/>
  <c r="G190" i="10" s="1"/>
  <c r="H190" i="10" s="1"/>
  <c r="J626" i="8"/>
  <c r="G93" i="9" s="1"/>
  <c r="I190" i="10" s="1"/>
  <c r="J190" i="10" s="1"/>
  <c r="F626" i="8"/>
  <c r="E93" i="9" s="1"/>
  <c r="E190" i="10" s="1"/>
  <c r="F190" i="10" s="1"/>
  <c r="L622" i="8"/>
  <c r="K611" i="8"/>
  <c r="F612" i="8"/>
  <c r="H605" i="8"/>
  <c r="F90" i="9" s="1"/>
  <c r="G187" i="10" s="1"/>
  <c r="H187" i="10" s="1"/>
  <c r="L603" i="8"/>
  <c r="L602" i="8"/>
  <c r="L604" i="8"/>
  <c r="F605" i="8"/>
  <c r="H598" i="8"/>
  <c r="F89" i="9" s="1"/>
  <c r="G186" i="10" s="1"/>
  <c r="H186" i="10" s="1"/>
  <c r="J598" i="8"/>
  <c r="G89" i="9" s="1"/>
  <c r="I186" i="10" s="1"/>
  <c r="J186" i="10" s="1"/>
  <c r="F598" i="8"/>
  <c r="E89" i="9" s="1"/>
  <c r="E186" i="10" s="1"/>
  <c r="K597" i="8"/>
  <c r="L594" i="8"/>
  <c r="E590" i="8"/>
  <c r="F590" i="8" s="1"/>
  <c r="L590" i="8" s="1"/>
  <c r="L582" i="8"/>
  <c r="F584" i="8"/>
  <c r="F576" i="8"/>
  <c r="L576" i="8" s="1"/>
  <c r="K576" i="8"/>
  <c r="L574" i="8"/>
  <c r="F577" i="8"/>
  <c r="F570" i="8"/>
  <c r="L570" i="8" s="1"/>
  <c r="K570" i="8"/>
  <c r="K564" i="8"/>
  <c r="F565" i="8"/>
  <c r="L565" i="8" s="1"/>
  <c r="E557" i="8"/>
  <c r="F557" i="8" s="1"/>
  <c r="L557" i="8" s="1"/>
  <c r="L556" i="8"/>
  <c r="L555" i="8"/>
  <c r="F551" i="8"/>
  <c r="E82" i="9" s="1"/>
  <c r="E179" i="10" s="1"/>
  <c r="F179" i="10" s="1"/>
  <c r="J551" i="8"/>
  <c r="G82" i="9" s="1"/>
  <c r="I179" i="10" s="1"/>
  <c r="J179" i="10" s="1"/>
  <c r="K550" i="8"/>
  <c r="F544" i="8"/>
  <c r="H537" i="8"/>
  <c r="F80" i="9" s="1"/>
  <c r="G177" i="10" s="1"/>
  <c r="H177" i="10" s="1"/>
  <c r="L535" i="8"/>
  <c r="L534" i="8"/>
  <c r="L533" i="8"/>
  <c r="E529" i="8"/>
  <c r="L526" i="8"/>
  <c r="F523" i="8"/>
  <c r="K522" i="8"/>
  <c r="L515" i="8"/>
  <c r="K516" i="8"/>
  <c r="L516" i="8"/>
  <c r="E77" i="9"/>
  <c r="E174" i="10" s="1"/>
  <c r="K174" i="10" s="1"/>
  <c r="F510" i="8"/>
  <c r="L510" i="8" s="1"/>
  <c r="K510" i="8"/>
  <c r="H511" i="8"/>
  <c r="F76" i="9" s="1"/>
  <c r="G173" i="10" s="1"/>
  <c r="H173" i="10" s="1"/>
  <c r="L509" i="8"/>
  <c r="L508" i="8"/>
  <c r="L507" i="8"/>
  <c r="J504" i="8"/>
  <c r="G75" i="9" s="1"/>
  <c r="I172" i="10" s="1"/>
  <c r="J172" i="10" s="1"/>
  <c r="F503" i="8"/>
  <c r="L503" i="8" s="1"/>
  <c r="K503" i="8"/>
  <c r="F504" i="8"/>
  <c r="L500" i="8"/>
  <c r="E496" i="8"/>
  <c r="K490" i="8"/>
  <c r="J485" i="8"/>
  <c r="G72" i="9" s="1"/>
  <c r="I169" i="10" s="1"/>
  <c r="J169" i="10" s="1"/>
  <c r="F484" i="8"/>
  <c r="L484" i="8" s="1"/>
  <c r="K484" i="8"/>
  <c r="H485" i="8"/>
  <c r="F72" i="9" s="1"/>
  <c r="G169" i="10" s="1"/>
  <c r="H169" i="10" s="1"/>
  <c r="L482" i="8"/>
  <c r="F478" i="8"/>
  <c r="L478" i="8" s="1"/>
  <c r="K478" i="8"/>
  <c r="F479" i="8"/>
  <c r="E71" i="9" s="1"/>
  <c r="F473" i="8"/>
  <c r="F466" i="8"/>
  <c r="L466" i="8" s="1"/>
  <c r="K466" i="8"/>
  <c r="H467" i="8"/>
  <c r="F69" i="9" s="1"/>
  <c r="G166" i="10" s="1"/>
  <c r="H166" i="10" s="1"/>
  <c r="L465" i="8"/>
  <c r="F467" i="8"/>
  <c r="F460" i="8"/>
  <c r="L460" i="8" s="1"/>
  <c r="K460" i="8"/>
  <c r="F455" i="8"/>
  <c r="L455" i="8" s="1"/>
  <c r="F448" i="8"/>
  <c r="L448" i="8" s="1"/>
  <c r="K448" i="8"/>
  <c r="H449" i="8"/>
  <c r="F66" i="9" s="1"/>
  <c r="G163" i="10" s="1"/>
  <c r="H163" i="10" s="1"/>
  <c r="L447" i="8"/>
  <c r="L446" i="8"/>
  <c r="F436" i="8"/>
  <c r="K436" i="8"/>
  <c r="L435" i="8"/>
  <c r="J432" i="8"/>
  <c r="G63" i="9" s="1"/>
  <c r="I160" i="10" s="1"/>
  <c r="J160" i="10" s="1"/>
  <c r="L429" i="8"/>
  <c r="E431" i="8"/>
  <c r="F425" i="8"/>
  <c r="K425" i="8"/>
  <c r="K418" i="8"/>
  <c r="F419" i="8"/>
  <c r="L410" i="8"/>
  <c r="L409" i="8"/>
  <c r="F412" i="8"/>
  <c r="F403" i="8"/>
  <c r="L403" i="8" s="1"/>
  <c r="K403" i="8"/>
  <c r="H404" i="8"/>
  <c r="F59" i="9" s="1"/>
  <c r="G156" i="10" s="1"/>
  <c r="H156" i="10" s="1"/>
  <c r="L402" i="8"/>
  <c r="L399" i="8"/>
  <c r="F401" i="8"/>
  <c r="L401" i="8" s="1"/>
  <c r="K401" i="8"/>
  <c r="E400" i="8"/>
  <c r="K395" i="8"/>
  <c r="E392" i="8"/>
  <c r="E393" i="8"/>
  <c r="E387" i="8"/>
  <c r="F387" i="8" s="1"/>
  <c r="L387" i="8" s="1"/>
  <c r="L383" i="8"/>
  <c r="E384" i="8"/>
  <c r="F384" i="8" s="1"/>
  <c r="E385" i="8"/>
  <c r="L378" i="8"/>
  <c r="K379" i="8"/>
  <c r="K373" i="8"/>
  <c r="J368" i="8"/>
  <c r="G54" i="9" s="1"/>
  <c r="I151" i="10" s="1"/>
  <c r="J151" i="10" s="1"/>
  <c r="K367" i="8"/>
  <c r="F361" i="8"/>
  <c r="L361" i="8" s="1"/>
  <c r="K361" i="8"/>
  <c r="L354" i="8"/>
  <c r="F356" i="8"/>
  <c r="L356" i="8" s="1"/>
  <c r="K355" i="8"/>
  <c r="F349" i="8"/>
  <c r="L349" i="8" s="1"/>
  <c r="K349" i="8"/>
  <c r="L347" i="8"/>
  <c r="F350" i="8"/>
  <c r="F343" i="8"/>
  <c r="L343" i="8" s="1"/>
  <c r="K343" i="8"/>
  <c r="L336" i="8"/>
  <c r="L329" i="8"/>
  <c r="F325" i="8"/>
  <c r="L325" i="8" s="1"/>
  <c r="K325" i="8"/>
  <c r="F326" i="8"/>
  <c r="E48" i="9" s="1"/>
  <c r="F320" i="8"/>
  <c r="K319" i="8"/>
  <c r="E313" i="8"/>
  <c r="L312" i="8"/>
  <c r="F310" i="8"/>
  <c r="K310" i="8"/>
  <c r="K311" i="8"/>
  <c r="L304" i="8"/>
  <c r="F303" i="8"/>
  <c r="L303" i="8" s="1"/>
  <c r="K303" i="8"/>
  <c r="E302" i="8"/>
  <c r="L296" i="8"/>
  <c r="F297" i="8"/>
  <c r="L297" i="8" s="1"/>
  <c r="F295" i="8"/>
  <c r="L295" i="8" s="1"/>
  <c r="K295" i="8"/>
  <c r="E294" i="8"/>
  <c r="E289" i="8"/>
  <c r="L285" i="8"/>
  <c r="E286" i="8"/>
  <c r="E287" i="8"/>
  <c r="H282" i="8"/>
  <c r="F42" i="9" s="1"/>
  <c r="G139" i="10" s="1"/>
  <c r="H139" i="10" s="1"/>
  <c r="J282" i="8"/>
  <c r="G42" i="9" s="1"/>
  <c r="I139" i="10" s="1"/>
  <c r="J139" i="10" s="1"/>
  <c r="H273" i="8"/>
  <c r="F41" i="9" s="1"/>
  <c r="G138" i="10" s="1"/>
  <c r="H138" i="10" s="1"/>
  <c r="K271" i="8"/>
  <c r="K265" i="8"/>
  <c r="F263" i="8"/>
  <c r="K263" i="8"/>
  <c r="L257" i="8"/>
  <c r="L256" i="8"/>
  <c r="F259" i="8"/>
  <c r="L250" i="8"/>
  <c r="E251" i="8"/>
  <c r="F251" i="8" s="1"/>
  <c r="L251" i="8" s="1"/>
  <c r="H252" i="8"/>
  <c r="F38" i="9" s="1"/>
  <c r="G135" i="10" s="1"/>
  <c r="H135" i="10" s="1"/>
  <c r="F244" i="8"/>
  <c r="L244" i="8" s="1"/>
  <c r="K244" i="8"/>
  <c r="L241" i="8"/>
  <c r="E242" i="8"/>
  <c r="F237" i="8"/>
  <c r="L237" i="8" s="1"/>
  <c r="K237" i="8"/>
  <c r="E235" i="8"/>
  <c r="L234" i="8"/>
  <c r="F230" i="8"/>
  <c r="L230" i="8" s="1"/>
  <c r="K230" i="8"/>
  <c r="L229" i="8"/>
  <c r="E228" i="8"/>
  <c r="L227" i="8"/>
  <c r="F223" i="8"/>
  <c r="L223" i="8" s="1"/>
  <c r="K223" i="8"/>
  <c r="H224" i="8"/>
  <c r="F34" i="9" s="1"/>
  <c r="G131" i="10" s="1"/>
  <c r="H131" i="10" s="1"/>
  <c r="F221" i="8"/>
  <c r="K221" i="8"/>
  <c r="E216" i="8"/>
  <c r="F214" i="8"/>
  <c r="K214" i="8"/>
  <c r="K209" i="8"/>
  <c r="F207" i="8"/>
  <c r="K207" i="8"/>
  <c r="L199" i="8"/>
  <c r="E200" i="8"/>
  <c r="L194" i="8"/>
  <c r="E195" i="8"/>
  <c r="F189" i="8"/>
  <c r="L189" i="8" s="1"/>
  <c r="K189" i="8"/>
  <c r="F190" i="8"/>
  <c r="L190" i="8" s="1"/>
  <c r="E183" i="8"/>
  <c r="L176" i="8"/>
  <c r="L175" i="8"/>
  <c r="E171" i="8"/>
  <c r="L168" i="8"/>
  <c r="K169" i="8"/>
  <c r="J165" i="8"/>
  <c r="G25" i="9" s="1"/>
  <c r="I122" i="10" s="1"/>
  <c r="J122" i="10" s="1"/>
  <c r="F164" i="8"/>
  <c r="L164" i="8" s="1"/>
  <c r="K164" i="8"/>
  <c r="L161" i="8"/>
  <c r="H165" i="8"/>
  <c r="F25" i="9" s="1"/>
  <c r="G122" i="10" s="1"/>
  <c r="H122" i="10" s="1"/>
  <c r="F165" i="8"/>
  <c r="F157" i="8"/>
  <c r="L157" i="8" s="1"/>
  <c r="K157" i="8"/>
  <c r="E155" i="8"/>
  <c r="L154" i="8"/>
  <c r="F150" i="8"/>
  <c r="L150" i="8" s="1"/>
  <c r="K150" i="8"/>
  <c r="F148" i="8"/>
  <c r="K148" i="8"/>
  <c r="E143" i="8"/>
  <c r="F143" i="8" s="1"/>
  <c r="L143" i="8" s="1"/>
  <c r="F141" i="8"/>
  <c r="K141" i="8"/>
  <c r="L135" i="8"/>
  <c r="K136" i="8"/>
  <c r="K134" i="8"/>
  <c r="F134" i="8"/>
  <c r="F127" i="8"/>
  <c r="K127" i="8"/>
  <c r="K122" i="8"/>
  <c r="F120" i="8"/>
  <c r="K120" i="8"/>
  <c r="L114" i="8"/>
  <c r="E115" i="8"/>
  <c r="F115" i="8" s="1"/>
  <c r="L115" i="8" s="1"/>
  <c r="K113" i="8"/>
  <c r="F116" i="8"/>
  <c r="J109" i="8"/>
  <c r="G17" i="9" s="1"/>
  <c r="I114" i="10" s="1"/>
  <c r="J114" i="10" s="1"/>
  <c r="L105" i="8"/>
  <c r="E106" i="8"/>
  <c r="F101" i="8"/>
  <c r="L101" i="8" s="1"/>
  <c r="K101" i="8"/>
  <c r="L98" i="8"/>
  <c r="E99" i="8"/>
  <c r="F99" i="8" s="1"/>
  <c r="K94" i="8"/>
  <c r="F92" i="8"/>
  <c r="K92" i="8"/>
  <c r="K87" i="8"/>
  <c r="F85" i="8"/>
  <c r="K85" i="8"/>
  <c r="L79" i="8"/>
  <c r="K80" i="8"/>
  <c r="F78" i="8"/>
  <c r="K78" i="8"/>
  <c r="F73" i="8"/>
  <c r="L73" i="8" s="1"/>
  <c r="K73" i="8"/>
  <c r="L72" i="8"/>
  <c r="H74" i="8"/>
  <c r="F12" i="9" s="1"/>
  <c r="G109" i="10" s="1"/>
  <c r="H109" i="10" s="1"/>
  <c r="L71" i="8"/>
  <c r="J67" i="8"/>
  <c r="G11" i="9" s="1"/>
  <c r="I58" i="10" s="1"/>
  <c r="J58" i="10" s="1"/>
  <c r="E66" i="8"/>
  <c r="L63" i="8"/>
  <c r="E59" i="8"/>
  <c r="F59" i="8" s="1"/>
  <c r="L59" i="8" s="1"/>
  <c r="L57" i="8"/>
  <c r="L51" i="8"/>
  <c r="F53" i="8"/>
  <c r="E9" i="9" s="1"/>
  <c r="E45" i="8"/>
  <c r="L43" i="8"/>
  <c r="F39" i="8"/>
  <c r="K39" i="8"/>
  <c r="F34" i="8"/>
  <c r="K33" i="8"/>
  <c r="K1437" i="8"/>
  <c r="K1272" i="8"/>
  <c r="K1251" i="8"/>
  <c r="K1250" i="8"/>
  <c r="K1227" i="8"/>
  <c r="K1216" i="8"/>
  <c r="F1203" i="8"/>
  <c r="L1203" i="8" s="1"/>
  <c r="K1203" i="8"/>
  <c r="K1189" i="8"/>
  <c r="F1183" i="8"/>
  <c r="L1183" i="8" s="1"/>
  <c r="K1183" i="8"/>
  <c r="K1171" i="8"/>
  <c r="F1171" i="8"/>
  <c r="L1171" i="8" s="1"/>
  <c r="K1105" i="8"/>
  <c r="K1099" i="8"/>
  <c r="K1075" i="8"/>
  <c r="K1033" i="8"/>
  <c r="F973" i="8"/>
  <c r="K973" i="8"/>
  <c r="F955" i="8"/>
  <c r="K955" i="8"/>
  <c r="K931" i="8"/>
  <c r="F901" i="8"/>
  <c r="K901" i="8"/>
  <c r="K877" i="8"/>
  <c r="K759" i="8"/>
  <c r="K729" i="8"/>
  <c r="K693" i="8"/>
  <c r="K663" i="8"/>
  <c r="K625" i="8"/>
  <c r="K618" i="8"/>
  <c r="K583" i="8"/>
  <c r="K543" i="8"/>
  <c r="K472" i="8"/>
  <c r="K454" i="8"/>
  <c r="K442" i="8"/>
  <c r="K411" i="8"/>
  <c r="K409" i="8"/>
  <c r="K408" i="8"/>
  <c r="K281" i="8"/>
  <c r="F40" i="9"/>
  <c r="G137" i="10" s="1"/>
  <c r="H137" i="10" s="1"/>
  <c r="K258" i="8"/>
  <c r="K256" i="8"/>
  <c r="K249" i="8"/>
  <c r="K108" i="8"/>
  <c r="K71" i="8"/>
  <c r="H75" i="10" l="1"/>
  <c r="G10" i="11" s="1"/>
  <c r="H10" i="11" s="1"/>
  <c r="J75" i="10"/>
  <c r="I10" i="11" s="1"/>
  <c r="J10" i="11" s="1"/>
  <c r="L208" i="10"/>
  <c r="L179" i="10"/>
  <c r="L190" i="10"/>
  <c r="L201" i="10"/>
  <c r="F1389" i="8"/>
  <c r="L1389" i="8" s="1"/>
  <c r="K1389" i="8"/>
  <c r="F1394" i="8"/>
  <c r="L1394" i="8" s="1"/>
  <c r="K1394" i="8"/>
  <c r="F1412" i="8"/>
  <c r="L1412" i="8" s="1"/>
  <c r="K1412" i="8"/>
  <c r="K440" i="8"/>
  <c r="F440" i="8"/>
  <c r="K1305" i="8"/>
  <c r="F1305" i="8"/>
  <c r="L1305" i="8" s="1"/>
  <c r="F1320" i="8"/>
  <c r="L1320" i="8" s="1"/>
  <c r="K1320" i="8"/>
  <c r="F1310" i="8"/>
  <c r="L1310" i="8" s="1"/>
  <c r="K1310" i="8"/>
  <c r="F1332" i="8"/>
  <c r="L1332" i="8" s="1"/>
  <c r="K1332" i="8"/>
  <c r="H1323" i="8"/>
  <c r="H1325" i="8" s="1"/>
  <c r="F201" i="9" s="1"/>
  <c r="G5" i="8" s="1"/>
  <c r="H5" i="8" s="1"/>
  <c r="F1323" i="8"/>
  <c r="J1323" i="8"/>
  <c r="K1391" i="8"/>
  <c r="F1391" i="8"/>
  <c r="L1391" i="8" s="1"/>
  <c r="F619" i="8"/>
  <c r="K190" i="10"/>
  <c r="F1307" i="8"/>
  <c r="L1307" i="8" s="1"/>
  <c r="K1307" i="8"/>
  <c r="K1308" i="8"/>
  <c r="F1308" i="8"/>
  <c r="L1308" i="8" s="1"/>
  <c r="F1324" i="8"/>
  <c r="J1324" i="8"/>
  <c r="H1324" i="8"/>
  <c r="F1381" i="8"/>
  <c r="L1381" i="8" s="1"/>
  <c r="K1381" i="8"/>
  <c r="K1343" i="8"/>
  <c r="F1343" i="8"/>
  <c r="L1343" i="8" s="1"/>
  <c r="K1388" i="8"/>
  <c r="F1388" i="8"/>
  <c r="L1388" i="8" s="1"/>
  <c r="K1411" i="8"/>
  <c r="F1411" i="8"/>
  <c r="L1411" i="8" s="1"/>
  <c r="F1313" i="8"/>
  <c r="L1313" i="8" s="1"/>
  <c r="K1313" i="8"/>
  <c r="F1255" i="8"/>
  <c r="H9" i="9"/>
  <c r="E56" i="10"/>
  <c r="F449" i="8"/>
  <c r="H77" i="9"/>
  <c r="F252" i="8"/>
  <c r="F652" i="8"/>
  <c r="F724" i="8"/>
  <c r="F980" i="8"/>
  <c r="E151" i="9" s="1"/>
  <c r="E248" i="10" s="1"/>
  <c r="H169" i="9"/>
  <c r="E266" i="10"/>
  <c r="G1348" i="8"/>
  <c r="H1348" i="8" s="1"/>
  <c r="H1350" i="8" s="1"/>
  <c r="F202" i="9" s="1"/>
  <c r="G6" i="8" s="1"/>
  <c r="H6" i="8" s="1"/>
  <c r="G1402" i="8"/>
  <c r="H1402" i="8" s="1"/>
  <c r="G1428" i="8"/>
  <c r="H1428" i="8" s="1"/>
  <c r="H1430" i="8" s="1"/>
  <c r="F207" i="9" s="1"/>
  <c r="G19" i="8" s="1"/>
  <c r="H19" i="8" s="1"/>
  <c r="F215" i="10"/>
  <c r="L215" i="10" s="1"/>
  <c r="F79" i="10"/>
  <c r="L79" i="10" s="1"/>
  <c r="K1385" i="8"/>
  <c r="F1385" i="8"/>
  <c r="L1385" i="8" s="1"/>
  <c r="F929" i="8"/>
  <c r="K929" i="8"/>
  <c r="F899" i="8"/>
  <c r="L899" i="8" s="1"/>
  <c r="K899" i="8"/>
  <c r="F1386" i="8"/>
  <c r="L1386" i="8" s="1"/>
  <c r="K1386" i="8"/>
  <c r="K1297" i="8"/>
  <c r="F1297" i="8"/>
  <c r="L1297" i="8" s="1"/>
  <c r="K1397" i="8"/>
  <c r="F1397" i="8"/>
  <c r="L1397" i="8" s="1"/>
  <c r="F1395" i="8"/>
  <c r="L1395" i="8" s="1"/>
  <c r="K1395" i="8"/>
  <c r="F1309" i="8"/>
  <c r="L1309" i="8" s="1"/>
  <c r="K1309" i="8"/>
  <c r="L616" i="8"/>
  <c r="H126" i="9"/>
  <c r="E223" i="10"/>
  <c r="K889" i="8"/>
  <c r="K115" i="8"/>
  <c r="K1159" i="8"/>
  <c r="K129" i="8"/>
  <c r="F571" i="8"/>
  <c r="E85" i="9" s="1"/>
  <c r="K186" i="10"/>
  <c r="K201" i="10"/>
  <c r="F748" i="8"/>
  <c r="E113" i="9" s="1"/>
  <c r="F1064" i="8"/>
  <c r="F85" i="10"/>
  <c r="L85" i="10" s="1"/>
  <c r="K84" i="10"/>
  <c r="K1456" i="8"/>
  <c r="F1456" i="8"/>
  <c r="F1382" i="8"/>
  <c r="L1382" i="8" s="1"/>
  <c r="K1382" i="8"/>
  <c r="F1407" i="8"/>
  <c r="K1407" i="8"/>
  <c r="F1337" i="8"/>
  <c r="L1337" i="8" s="1"/>
  <c r="K1337" i="8"/>
  <c r="K1374" i="8"/>
  <c r="F1374" i="8"/>
  <c r="L1374" i="8" s="1"/>
  <c r="F1356" i="8"/>
  <c r="K1356" i="8"/>
  <c r="F1317" i="8"/>
  <c r="L1317" i="8" s="1"/>
  <c r="K1317" i="8"/>
  <c r="F1387" i="8"/>
  <c r="L1387" i="8" s="1"/>
  <c r="K1387" i="8"/>
  <c r="I1348" i="8"/>
  <c r="J1348" i="8" s="1"/>
  <c r="J1350" i="8" s="1"/>
  <c r="G202" i="9" s="1"/>
  <c r="I6" i="8" s="1"/>
  <c r="J6" i="8" s="1"/>
  <c r="I1402" i="8"/>
  <c r="J1402" i="8" s="1"/>
  <c r="I1428" i="8"/>
  <c r="J1428" i="8" s="1"/>
  <c r="J1430" i="8" s="1"/>
  <c r="G207" i="9" s="1"/>
  <c r="I19" i="8" s="1"/>
  <c r="J19" i="8" s="1"/>
  <c r="H48" i="9"/>
  <c r="E145" i="10"/>
  <c r="L473" i="8"/>
  <c r="K747" i="8"/>
  <c r="F784" i="8"/>
  <c r="L784" i="8" s="1"/>
  <c r="K1025" i="8"/>
  <c r="F1025" i="8"/>
  <c r="K1449" i="8"/>
  <c r="F1449" i="8"/>
  <c r="F1414" i="8"/>
  <c r="L1414" i="8" s="1"/>
  <c r="K1414" i="8"/>
  <c r="F1380" i="8"/>
  <c r="L1380" i="8" s="1"/>
  <c r="K1380" i="8"/>
  <c r="F1419" i="8"/>
  <c r="L1419" i="8" s="1"/>
  <c r="K1419" i="8"/>
  <c r="F1416" i="8"/>
  <c r="L1416" i="8" s="1"/>
  <c r="K1416" i="8"/>
  <c r="F1424" i="8"/>
  <c r="L1424" i="8" s="1"/>
  <c r="K1424" i="8"/>
  <c r="F1400" i="8"/>
  <c r="L1400" i="8" s="1"/>
  <c r="H1400" i="8"/>
  <c r="J1400" i="8"/>
  <c r="J1404" i="8" s="1"/>
  <c r="G206" i="9" s="1"/>
  <c r="I18" i="8" s="1"/>
  <c r="J18" i="8" s="1"/>
  <c r="F1373" i="8"/>
  <c r="L1373" i="8" s="1"/>
  <c r="K1373" i="8"/>
  <c r="K1442" i="8"/>
  <c r="F1442" i="8"/>
  <c r="K1335" i="8"/>
  <c r="F1335" i="8"/>
  <c r="L1335" i="8" s="1"/>
  <c r="F1375" i="8"/>
  <c r="L1375" i="8" s="1"/>
  <c r="K1375" i="8"/>
  <c r="K1418" i="8"/>
  <c r="F1418" i="8"/>
  <c r="L1418" i="8" s="1"/>
  <c r="F1344" i="8"/>
  <c r="L1344" i="8" s="1"/>
  <c r="K1344" i="8"/>
  <c r="F359" i="8"/>
  <c r="K359" i="8"/>
  <c r="H101" i="9"/>
  <c r="E198" i="10"/>
  <c r="F89" i="10"/>
  <c r="L89" i="10" s="1"/>
  <c r="K1415" i="8"/>
  <c r="F1415" i="8"/>
  <c r="L1415" i="8" s="1"/>
  <c r="F1329" i="8"/>
  <c r="L1329" i="8" s="1"/>
  <c r="K1329" i="8"/>
  <c r="F1298" i="8"/>
  <c r="L1298" i="8" s="1"/>
  <c r="K1298" i="8"/>
  <c r="F1340" i="8"/>
  <c r="L1340" i="8" s="1"/>
  <c r="K1340" i="8"/>
  <c r="K1258" i="8"/>
  <c r="F1258" i="8"/>
  <c r="H182" i="9"/>
  <c r="E279" i="10"/>
  <c r="F78" i="10"/>
  <c r="L78" i="10" s="1"/>
  <c r="F1336" i="8"/>
  <c r="L1336" i="8" s="1"/>
  <c r="K1336" i="8"/>
  <c r="F1299" i="8"/>
  <c r="L1299" i="8" s="1"/>
  <c r="K1299" i="8"/>
  <c r="K377" i="8"/>
  <c r="F377" i="8"/>
  <c r="K1296" i="8"/>
  <c r="F1296" i="8"/>
  <c r="F1339" i="8"/>
  <c r="L1339" i="8" s="1"/>
  <c r="K1339" i="8"/>
  <c r="F1300" i="8"/>
  <c r="L1300" i="8" s="1"/>
  <c r="K1300" i="8"/>
  <c r="K1408" i="8"/>
  <c r="F1408" i="8"/>
  <c r="L1408" i="8" s="1"/>
  <c r="L502" i="8"/>
  <c r="F1338" i="8"/>
  <c r="L1338" i="8" s="1"/>
  <c r="K1338" i="8"/>
  <c r="F461" i="8"/>
  <c r="E68" i="9" s="1"/>
  <c r="K1282" i="8"/>
  <c r="F1282" i="8"/>
  <c r="F1376" i="8"/>
  <c r="L1376" i="8" s="1"/>
  <c r="K1376" i="8"/>
  <c r="F365" i="8"/>
  <c r="K365" i="8"/>
  <c r="K1372" i="8"/>
  <c r="F1372" i="8"/>
  <c r="F1342" i="8"/>
  <c r="L1342" i="8" s="1"/>
  <c r="K1342" i="8"/>
  <c r="K1377" i="8"/>
  <c r="F1377" i="8"/>
  <c r="L1377" i="8" s="1"/>
  <c r="K276" i="8"/>
  <c r="F276" i="8"/>
  <c r="H71" i="9"/>
  <c r="E168" i="10"/>
  <c r="F485" i="8"/>
  <c r="K387" i="8"/>
  <c r="L517" i="8"/>
  <c r="K179" i="10"/>
  <c r="L658" i="8"/>
  <c r="F688" i="8"/>
  <c r="K991" i="8"/>
  <c r="H571" i="8"/>
  <c r="F85" i="9" s="1"/>
  <c r="G182" i="10" s="1"/>
  <c r="H182" i="10" s="1"/>
  <c r="F186" i="10"/>
  <c r="L186" i="10" s="1"/>
  <c r="F1322" i="8"/>
  <c r="L1322" i="8" s="1"/>
  <c r="K1322" i="8"/>
  <c r="F1312" i="8"/>
  <c r="L1312" i="8" s="1"/>
  <c r="K1312" i="8"/>
  <c r="F1333" i="8"/>
  <c r="L1333" i="8" s="1"/>
  <c r="K1333" i="8"/>
  <c r="F341" i="8"/>
  <c r="K341" i="8"/>
  <c r="F1379" i="8"/>
  <c r="L1379" i="8" s="1"/>
  <c r="K1379" i="8"/>
  <c r="F1421" i="8"/>
  <c r="L1421" i="8" s="1"/>
  <c r="K1421" i="8"/>
  <c r="F1314" i="8"/>
  <c r="L1314" i="8" s="1"/>
  <c r="K1314" i="8"/>
  <c r="F1334" i="8"/>
  <c r="L1334" i="8" s="1"/>
  <c r="K1334" i="8"/>
  <c r="K1270" i="8"/>
  <c r="F1270" i="8"/>
  <c r="L1270" i="8" s="1"/>
  <c r="K1330" i="8"/>
  <c r="F1330" i="8"/>
  <c r="L1330" i="8" s="1"/>
  <c r="F269" i="8"/>
  <c r="K269" i="8"/>
  <c r="F1417" i="8"/>
  <c r="L1417" i="8" s="1"/>
  <c r="K1417" i="8"/>
  <c r="K1236" i="8"/>
  <c r="F1236" i="8"/>
  <c r="L1236" i="8" s="1"/>
  <c r="L569" i="8"/>
  <c r="F174" i="10"/>
  <c r="L174" i="10" s="1"/>
  <c r="K82" i="10"/>
  <c r="K1306" i="8"/>
  <c r="F1306" i="8"/>
  <c r="L1306" i="8" s="1"/>
  <c r="F1390" i="8"/>
  <c r="L1390" i="8" s="1"/>
  <c r="K1390" i="8"/>
  <c r="F1331" i="8"/>
  <c r="L1331" i="8" s="1"/>
  <c r="K1331" i="8"/>
  <c r="K1302" i="8"/>
  <c r="F1302" i="8"/>
  <c r="L1302" i="8" s="1"/>
  <c r="F1341" i="8"/>
  <c r="L1341" i="8" s="1"/>
  <c r="K1341" i="8"/>
  <c r="F1393" i="8"/>
  <c r="L1393" i="8" s="1"/>
  <c r="K1393" i="8"/>
  <c r="F371" i="8"/>
  <c r="K371" i="8"/>
  <c r="F1409" i="8"/>
  <c r="L1409" i="8" s="1"/>
  <c r="K1409" i="8"/>
  <c r="F1319" i="8"/>
  <c r="L1319" i="8" s="1"/>
  <c r="K1319" i="8"/>
  <c r="L222" i="8"/>
  <c r="H167" i="9"/>
  <c r="E264" i="10"/>
  <c r="K853" i="8"/>
  <c r="L412" i="8"/>
  <c r="L467" i="8"/>
  <c r="F511" i="8"/>
  <c r="E76" i="9" s="1"/>
  <c r="L523" i="8"/>
  <c r="K208" i="10"/>
  <c r="F796" i="8"/>
  <c r="L796" i="8" s="1"/>
  <c r="F1311" i="8"/>
  <c r="L1311" i="8" s="1"/>
  <c r="K1311" i="8"/>
  <c r="F1315" i="8"/>
  <c r="L1315" i="8" s="1"/>
  <c r="K1315" i="8"/>
  <c r="F1398" i="8"/>
  <c r="L1398" i="8" s="1"/>
  <c r="K1398" i="8"/>
  <c r="F1410" i="8"/>
  <c r="L1410" i="8" s="1"/>
  <c r="K1410" i="8"/>
  <c r="F488" i="8"/>
  <c r="K488" i="8"/>
  <c r="K1420" i="8"/>
  <c r="F1420" i="8"/>
  <c r="L1420" i="8" s="1"/>
  <c r="F1423" i="8"/>
  <c r="L1423" i="8" s="1"/>
  <c r="K1423" i="8"/>
  <c r="K1413" i="8"/>
  <c r="F1413" i="8"/>
  <c r="L1413" i="8" s="1"/>
  <c r="F1396" i="8"/>
  <c r="L1396" i="8" s="1"/>
  <c r="K1396" i="8"/>
  <c r="L170" i="8"/>
  <c r="L41" i="10"/>
  <c r="F13" i="10"/>
  <c r="E14" i="10" s="1"/>
  <c r="K14" i="10" s="1"/>
  <c r="F1195" i="8"/>
  <c r="L1195" i="8" s="1"/>
  <c r="F1190" i="8"/>
  <c r="L1190" i="8" s="1"/>
  <c r="F1147" i="8"/>
  <c r="K1129" i="8"/>
  <c r="F1111" i="8"/>
  <c r="L1111" i="8" s="1"/>
  <c r="K1063" i="8"/>
  <c r="K1045" i="8"/>
  <c r="F1040" i="8"/>
  <c r="E161" i="9" s="1"/>
  <c r="K1003" i="8"/>
  <c r="K985" i="8"/>
  <c r="H151" i="9"/>
  <c r="K949" i="8"/>
  <c r="F937" i="8"/>
  <c r="K937" i="8"/>
  <c r="F925" i="8"/>
  <c r="F913" i="8"/>
  <c r="L913" i="8" s="1"/>
  <c r="K907" i="8"/>
  <c r="L847" i="8"/>
  <c r="F848" i="8"/>
  <c r="E129" i="9" s="1"/>
  <c r="E226" i="10" s="1"/>
  <c r="K847" i="8"/>
  <c r="J848" i="8"/>
  <c r="G129" i="9" s="1"/>
  <c r="F840" i="8"/>
  <c r="E128" i="9" s="1"/>
  <c r="F831" i="8"/>
  <c r="K831" i="8"/>
  <c r="F813" i="8"/>
  <c r="K813" i="8"/>
  <c r="F802" i="8"/>
  <c r="F771" i="8"/>
  <c r="F754" i="8"/>
  <c r="L754" i="8" s="1"/>
  <c r="F742" i="8"/>
  <c r="E112" i="9" s="1"/>
  <c r="F706" i="8"/>
  <c r="L706" i="8" s="1"/>
  <c r="L676" i="8"/>
  <c r="F632" i="8"/>
  <c r="K632" i="8"/>
  <c r="K604" i="8"/>
  <c r="L605" i="8"/>
  <c r="K590" i="8"/>
  <c r="K557" i="8"/>
  <c r="K536" i="8"/>
  <c r="L504" i="8"/>
  <c r="L320" i="8"/>
  <c r="K251" i="8"/>
  <c r="K202" i="8"/>
  <c r="F177" i="8"/>
  <c r="K177" i="8"/>
  <c r="F74" i="8"/>
  <c r="L74" i="8" s="1"/>
  <c r="H338" i="8"/>
  <c r="F49" i="9" s="1"/>
  <c r="G146" i="10" s="1"/>
  <c r="H146" i="10" s="1"/>
  <c r="H315" i="10" s="1"/>
  <c r="G11" i="11" s="1"/>
  <c r="H11" i="11" s="1"/>
  <c r="F337" i="8"/>
  <c r="L337" i="8" s="1"/>
  <c r="F1367" i="8"/>
  <c r="K1367" i="8"/>
  <c r="L1363" i="8"/>
  <c r="E204" i="9"/>
  <c r="G9" i="8"/>
  <c r="H9" i="8" s="1"/>
  <c r="L9" i="8" s="1"/>
  <c r="K1291" i="8"/>
  <c r="F1292" i="8"/>
  <c r="F1278" i="8"/>
  <c r="K1278" i="8"/>
  <c r="F1273" i="8"/>
  <c r="E196" i="9"/>
  <c r="L1255" i="8"/>
  <c r="E194" i="9"/>
  <c r="F1242" i="8"/>
  <c r="L1242" i="8" s="1"/>
  <c r="K1242" i="8"/>
  <c r="F1241" i="8"/>
  <c r="K1241" i="8"/>
  <c r="K1232" i="8"/>
  <c r="F1233" i="8"/>
  <c r="K1233" i="8"/>
  <c r="K1224" i="8"/>
  <c r="L1224" i="8"/>
  <c r="F1228" i="8"/>
  <c r="K1219" i="8"/>
  <c r="F1217" i="8"/>
  <c r="K1217" i="8"/>
  <c r="K1211" i="8"/>
  <c r="K1208" i="8"/>
  <c r="K1209" i="8"/>
  <c r="L1208" i="8"/>
  <c r="F1212" i="8"/>
  <c r="F1201" i="8"/>
  <c r="L1201" i="8" s="1"/>
  <c r="K1201" i="8"/>
  <c r="L1200" i="8"/>
  <c r="F1204" i="8"/>
  <c r="F1196" i="8"/>
  <c r="F1184" i="8"/>
  <c r="E184" i="9"/>
  <c r="F1172" i="8"/>
  <c r="L1172" i="8" s="1"/>
  <c r="L1166" i="8"/>
  <c r="L1159" i="8"/>
  <c r="F1160" i="8"/>
  <c r="E180" i="9"/>
  <c r="E178" i="9"/>
  <c r="L1142" i="8"/>
  <c r="F1135" i="8"/>
  <c r="K1135" i="8"/>
  <c r="F1130" i="8"/>
  <c r="L1130" i="8" s="1"/>
  <c r="F1123" i="8"/>
  <c r="K1123" i="8"/>
  <c r="L1117" i="8"/>
  <c r="F1118" i="8"/>
  <c r="L1118" i="8" s="1"/>
  <c r="K1117" i="8"/>
  <c r="F1112" i="8"/>
  <c r="E172" i="9"/>
  <c r="L1100" i="8"/>
  <c r="E171" i="9"/>
  <c r="E170" i="9"/>
  <c r="L1088" i="8"/>
  <c r="F1081" i="8"/>
  <c r="K1081" i="8"/>
  <c r="L1076" i="8"/>
  <c r="E166" i="9"/>
  <c r="L1070" i="8"/>
  <c r="E164" i="9"/>
  <c r="E163" i="9"/>
  <c r="E162" i="9"/>
  <c r="L1033" i="8"/>
  <c r="F1034" i="8"/>
  <c r="L1022" i="8"/>
  <c r="E158" i="9"/>
  <c r="E157" i="9"/>
  <c r="E156" i="9"/>
  <c r="F1004" i="8"/>
  <c r="L997" i="8"/>
  <c r="F998" i="8"/>
  <c r="E153" i="9"/>
  <c r="F986" i="8"/>
  <c r="L980" i="8"/>
  <c r="L973" i="8"/>
  <c r="F974" i="8"/>
  <c r="F967" i="8"/>
  <c r="K967" i="8"/>
  <c r="E148" i="9"/>
  <c r="L955" i="8"/>
  <c r="F956" i="8"/>
  <c r="F950" i="8"/>
  <c r="L950" i="8" s="1"/>
  <c r="L943" i="8"/>
  <c r="F944" i="8"/>
  <c r="L925" i="8"/>
  <c r="F926" i="8"/>
  <c r="F919" i="8"/>
  <c r="K919" i="8"/>
  <c r="F914" i="8"/>
  <c r="L907" i="8"/>
  <c r="F908" i="8"/>
  <c r="L901" i="8"/>
  <c r="F902" i="8"/>
  <c r="L896" i="8"/>
  <c r="E137" i="9"/>
  <c r="L889" i="8"/>
  <c r="F890" i="8"/>
  <c r="E135" i="9"/>
  <c r="E134" i="9"/>
  <c r="F871" i="8"/>
  <c r="K871" i="8"/>
  <c r="E132" i="9"/>
  <c r="L866" i="8"/>
  <c r="F860" i="8"/>
  <c r="E131" i="9" s="1"/>
  <c r="L853" i="8"/>
  <c r="F854" i="8"/>
  <c r="L848" i="8"/>
  <c r="L840" i="8"/>
  <c r="L826" i="8"/>
  <c r="F819" i="8"/>
  <c r="K819" i="8"/>
  <c r="F807" i="8"/>
  <c r="K807" i="8"/>
  <c r="L802" i="8"/>
  <c r="E122" i="9"/>
  <c r="E120" i="9"/>
  <c r="E119" i="9"/>
  <c r="H118" i="9"/>
  <c r="L778" i="8"/>
  <c r="E116" i="9"/>
  <c r="L766" i="8"/>
  <c r="E115" i="9"/>
  <c r="K753" i="8"/>
  <c r="L748" i="8"/>
  <c r="H111" i="9"/>
  <c r="E110" i="9"/>
  <c r="L724" i="8"/>
  <c r="E109" i="9"/>
  <c r="L717" i="8"/>
  <c r="F718" i="8"/>
  <c r="E107" i="9"/>
  <c r="E105" i="9"/>
  <c r="L694" i="8"/>
  <c r="H104" i="9"/>
  <c r="L688" i="8"/>
  <c r="E103" i="9"/>
  <c r="L681" i="8"/>
  <c r="F682" i="8"/>
  <c r="F670" i="8"/>
  <c r="L670" i="8" s="1"/>
  <c r="E99" i="9"/>
  <c r="E98" i="9"/>
  <c r="E97" i="9"/>
  <c r="L652" i="8"/>
  <c r="F646" i="8"/>
  <c r="L646" i="8" s="1"/>
  <c r="L638" i="8"/>
  <c r="F639" i="8"/>
  <c r="L626" i="8"/>
  <c r="H93" i="9"/>
  <c r="L619" i="8"/>
  <c r="E92" i="9"/>
  <c r="L612" i="8"/>
  <c r="E91" i="9"/>
  <c r="E90" i="9"/>
  <c r="H89" i="9"/>
  <c r="L598" i="8"/>
  <c r="F591" i="8"/>
  <c r="L591" i="8" s="1"/>
  <c r="L584" i="8"/>
  <c r="E87" i="9"/>
  <c r="L577" i="8"/>
  <c r="E86" i="9"/>
  <c r="E84" i="9"/>
  <c r="F558" i="8"/>
  <c r="L558" i="8" s="1"/>
  <c r="H82" i="9"/>
  <c r="L551" i="8"/>
  <c r="L544" i="8"/>
  <c r="E81" i="9"/>
  <c r="F537" i="8"/>
  <c r="L537" i="8" s="1"/>
  <c r="F529" i="8"/>
  <c r="K529" i="8"/>
  <c r="E78" i="9"/>
  <c r="L511" i="8"/>
  <c r="E75" i="9"/>
  <c r="F496" i="8"/>
  <c r="K496" i="8"/>
  <c r="L485" i="8"/>
  <c r="E72" i="9"/>
  <c r="L479" i="8"/>
  <c r="E70" i="9"/>
  <c r="E69" i="9"/>
  <c r="L461" i="8"/>
  <c r="E67" i="9"/>
  <c r="L449" i="8"/>
  <c r="E66" i="9"/>
  <c r="L436" i="8"/>
  <c r="F437" i="8"/>
  <c r="F431" i="8"/>
  <c r="K431" i="8"/>
  <c r="L425" i="8"/>
  <c r="F426" i="8"/>
  <c r="E61" i="9"/>
  <c r="L419" i="8"/>
  <c r="E60" i="9"/>
  <c r="F400" i="8"/>
  <c r="K400" i="8"/>
  <c r="K392" i="8"/>
  <c r="F392" i="8"/>
  <c r="F393" i="8"/>
  <c r="L393" i="8" s="1"/>
  <c r="K393" i="8"/>
  <c r="K384" i="8"/>
  <c r="F385" i="8"/>
  <c r="L385" i="8" s="1"/>
  <c r="K385" i="8"/>
  <c r="L384" i="8"/>
  <c r="E52" i="9"/>
  <c r="E51" i="9"/>
  <c r="L350" i="8"/>
  <c r="L326" i="8"/>
  <c r="E47" i="9"/>
  <c r="F313" i="8"/>
  <c r="L313" i="8" s="1"/>
  <c r="K313" i="8"/>
  <c r="L310" i="8"/>
  <c r="F302" i="8"/>
  <c r="K302" i="8"/>
  <c r="F294" i="8"/>
  <c r="K294" i="8"/>
  <c r="F289" i="8"/>
  <c r="L289" i="8" s="1"/>
  <c r="K289" i="8"/>
  <c r="F287" i="8"/>
  <c r="L287" i="8" s="1"/>
  <c r="K287" i="8"/>
  <c r="F286" i="8"/>
  <c r="K286" i="8"/>
  <c r="L263" i="8"/>
  <c r="F266" i="8"/>
  <c r="L259" i="8"/>
  <c r="E39" i="9"/>
  <c r="L252" i="8"/>
  <c r="E38" i="9"/>
  <c r="F242" i="8"/>
  <c r="K242" i="8"/>
  <c r="F235" i="8"/>
  <c r="K235" i="8"/>
  <c r="F228" i="8"/>
  <c r="K228" i="8"/>
  <c r="L221" i="8"/>
  <c r="F224" i="8"/>
  <c r="F216" i="8"/>
  <c r="L216" i="8" s="1"/>
  <c r="K216" i="8"/>
  <c r="L214" i="8"/>
  <c r="F217" i="8"/>
  <c r="L207" i="8"/>
  <c r="F210" i="8"/>
  <c r="F200" i="8"/>
  <c r="K200" i="8"/>
  <c r="F195" i="8"/>
  <c r="K195" i="8"/>
  <c r="E29" i="9"/>
  <c r="F183" i="8"/>
  <c r="K183" i="8"/>
  <c r="F171" i="8"/>
  <c r="K171" i="8"/>
  <c r="L165" i="8"/>
  <c r="E25" i="9"/>
  <c r="F155" i="8"/>
  <c r="K155" i="8"/>
  <c r="L148" i="8"/>
  <c r="F151" i="8"/>
  <c r="K143" i="8"/>
  <c r="L141" i="8"/>
  <c r="F144" i="8"/>
  <c r="F137" i="8"/>
  <c r="L134" i="8"/>
  <c r="L127" i="8"/>
  <c r="F130" i="8"/>
  <c r="L120" i="8"/>
  <c r="F123" i="8"/>
  <c r="L116" i="8"/>
  <c r="E18" i="9"/>
  <c r="F106" i="8"/>
  <c r="K106" i="8"/>
  <c r="K99" i="8"/>
  <c r="L99" i="8"/>
  <c r="F102" i="8"/>
  <c r="L92" i="8"/>
  <c r="F95" i="8"/>
  <c r="L85" i="8"/>
  <c r="F88" i="8"/>
  <c r="L78" i="8"/>
  <c r="F81" i="8"/>
  <c r="F66" i="8"/>
  <c r="K66" i="8"/>
  <c r="K59" i="8"/>
  <c r="F60" i="8"/>
  <c r="L60" i="8" s="1"/>
  <c r="L53" i="8"/>
  <c r="F45" i="8"/>
  <c r="K45" i="8"/>
  <c r="L39" i="8"/>
  <c r="F40" i="8"/>
  <c r="E6" i="9"/>
  <c r="L34" i="8"/>
  <c r="G9" i="11" l="1"/>
  <c r="H9" i="11" s="1"/>
  <c r="G5" i="11" s="1"/>
  <c r="H5" i="11" s="1"/>
  <c r="H27" i="11" s="1"/>
  <c r="H128" i="9"/>
  <c r="E225" i="10"/>
  <c r="H76" i="9"/>
  <c r="E173" i="10"/>
  <c r="H70" i="9"/>
  <c r="E167" i="10"/>
  <c r="H39" i="9"/>
  <c r="E136" i="10"/>
  <c r="H72" i="9"/>
  <c r="E169" i="10"/>
  <c r="H105" i="9"/>
  <c r="E202" i="10"/>
  <c r="H116" i="9"/>
  <c r="E213" i="10"/>
  <c r="H135" i="9"/>
  <c r="E232" i="10"/>
  <c r="H170" i="9"/>
  <c r="E267" i="10"/>
  <c r="H196" i="9"/>
  <c r="E293" i="10"/>
  <c r="F226" i="10"/>
  <c r="L359" i="8"/>
  <c r="F362" i="8"/>
  <c r="H85" i="9"/>
  <c r="E182" i="10"/>
  <c r="L440" i="8"/>
  <c r="F443" i="8"/>
  <c r="L276" i="8"/>
  <c r="F282" i="8"/>
  <c r="L1296" i="8"/>
  <c r="F1325" i="8"/>
  <c r="H107" i="9"/>
  <c r="E204" i="10"/>
  <c r="H171" i="9"/>
  <c r="E268" i="10"/>
  <c r="H112" i="9"/>
  <c r="E209" i="10"/>
  <c r="H68" i="9"/>
  <c r="E165" i="10"/>
  <c r="L377" i="8"/>
  <c r="F380" i="8"/>
  <c r="L1407" i="8"/>
  <c r="K56" i="10"/>
  <c r="F56" i="10"/>
  <c r="L56" i="10" s="1"/>
  <c r="J1325" i="8"/>
  <c r="G201" i="9" s="1"/>
  <c r="I5" i="8" s="1"/>
  <c r="J5" i="8" s="1"/>
  <c r="H29" i="9"/>
  <c r="E126" i="10"/>
  <c r="H52" i="9"/>
  <c r="E149" i="10"/>
  <c r="H97" i="9"/>
  <c r="E194" i="10"/>
  <c r="L1040" i="8"/>
  <c r="H178" i="9"/>
  <c r="E275" i="10"/>
  <c r="H1404" i="8"/>
  <c r="F206" i="9" s="1"/>
  <c r="G18" i="8" s="1"/>
  <c r="H18" i="8" s="1"/>
  <c r="G22" i="8" s="1"/>
  <c r="K22" i="8" s="1"/>
  <c r="E1450" i="8"/>
  <c r="L1449" i="8"/>
  <c r="L1323" i="8"/>
  <c r="H90" i="9"/>
  <c r="E187" i="10"/>
  <c r="H98" i="9"/>
  <c r="E195" i="10"/>
  <c r="H119" i="9"/>
  <c r="E216" i="10"/>
  <c r="H153" i="9"/>
  <c r="E250" i="10"/>
  <c r="H162" i="9"/>
  <c r="E259" i="10"/>
  <c r="H172" i="9"/>
  <c r="E269" i="10"/>
  <c r="H180" i="9"/>
  <c r="E277" i="10"/>
  <c r="F273" i="8"/>
  <c r="L269" i="8"/>
  <c r="H51" i="9"/>
  <c r="E148" i="10"/>
  <c r="H163" i="9"/>
  <c r="E260" i="10"/>
  <c r="L1025" i="8"/>
  <c r="F1028" i="8"/>
  <c r="E1457" i="8"/>
  <c r="L1456" i="8"/>
  <c r="L1324" i="8"/>
  <c r="H137" i="9"/>
  <c r="E234" i="10"/>
  <c r="H91" i="9"/>
  <c r="E188" i="10"/>
  <c r="H99" i="9"/>
  <c r="E196" i="10"/>
  <c r="H109" i="9"/>
  <c r="E206" i="10"/>
  <c r="H120" i="9"/>
  <c r="E217" i="10"/>
  <c r="E12" i="9"/>
  <c r="H18" i="9"/>
  <c r="E115" i="10"/>
  <c r="F314" i="8"/>
  <c r="H66" i="9"/>
  <c r="E163" i="10"/>
  <c r="E121" i="9"/>
  <c r="H164" i="9"/>
  <c r="E261" i="10"/>
  <c r="L341" i="8"/>
  <c r="F344" i="8"/>
  <c r="L1372" i="8"/>
  <c r="F223" i="10"/>
  <c r="L223" i="10" s="1"/>
  <c r="K223" i="10"/>
  <c r="K266" i="10"/>
  <c r="F266" i="10"/>
  <c r="L266" i="10" s="1"/>
  <c r="H87" i="9"/>
  <c r="E184" i="10"/>
  <c r="H134" i="9"/>
  <c r="E231" i="10"/>
  <c r="H204" i="9"/>
  <c r="E1402" i="8"/>
  <c r="E1428" i="8"/>
  <c r="L1282" i="8"/>
  <c r="F1286" i="8"/>
  <c r="H81" i="9"/>
  <c r="E178" i="10"/>
  <c r="H110" i="9"/>
  <c r="E207" i="10"/>
  <c r="H122" i="9"/>
  <c r="E219" i="10"/>
  <c r="L488" i="8"/>
  <c r="F491" i="8"/>
  <c r="L371" i="8"/>
  <c r="F374" i="8"/>
  <c r="H161" i="9"/>
  <c r="E258" i="10"/>
  <c r="H75" i="9"/>
  <c r="E172" i="10"/>
  <c r="H84" i="9"/>
  <c r="E181" i="10"/>
  <c r="H92" i="9"/>
  <c r="E189" i="10"/>
  <c r="H131" i="9"/>
  <c r="E228" i="10"/>
  <c r="H6" i="9"/>
  <c r="E53" i="10"/>
  <c r="H60" i="9"/>
  <c r="E157" i="10"/>
  <c r="H67" i="9"/>
  <c r="E164" i="10"/>
  <c r="L571" i="8"/>
  <c r="H156" i="9"/>
  <c r="E253" i="10"/>
  <c r="H166" i="9"/>
  <c r="E263" i="10"/>
  <c r="L1356" i="8"/>
  <c r="F1357" i="8"/>
  <c r="K248" i="10"/>
  <c r="F248" i="10"/>
  <c r="L248" i="10" s="1"/>
  <c r="H25" i="9"/>
  <c r="E122" i="10"/>
  <c r="F388" i="8"/>
  <c r="H86" i="9"/>
  <c r="E183" i="10"/>
  <c r="H103" i="9"/>
  <c r="E200" i="10"/>
  <c r="H132" i="9"/>
  <c r="E229" i="10"/>
  <c r="H148" i="9"/>
  <c r="E245" i="10"/>
  <c r="H157" i="9"/>
  <c r="E254" i="10"/>
  <c r="H184" i="9"/>
  <c r="E281" i="10"/>
  <c r="L365" i="8"/>
  <c r="F368" i="8"/>
  <c r="K279" i="10"/>
  <c r="F279" i="10"/>
  <c r="L279" i="10" s="1"/>
  <c r="L1064" i="8"/>
  <c r="E165" i="9"/>
  <c r="H38" i="9"/>
  <c r="E135" i="10"/>
  <c r="H47" i="9"/>
  <c r="E144" i="10"/>
  <c r="H61" i="9"/>
  <c r="E158" i="10"/>
  <c r="H69" i="9"/>
  <c r="E166" i="10"/>
  <c r="H78" i="9"/>
  <c r="E175" i="10"/>
  <c r="H158" i="9"/>
  <c r="E255" i="10"/>
  <c r="H194" i="9"/>
  <c r="E291" i="10"/>
  <c r="K168" i="10"/>
  <c r="F168" i="10"/>
  <c r="L168" i="10" s="1"/>
  <c r="K198" i="10"/>
  <c r="F198" i="10"/>
  <c r="L198" i="10" s="1"/>
  <c r="E1443" i="8"/>
  <c r="L1442" i="8"/>
  <c r="K145" i="10"/>
  <c r="F145" i="10"/>
  <c r="L145" i="10" s="1"/>
  <c r="H113" i="9"/>
  <c r="E210" i="10"/>
  <c r="L929" i="8"/>
  <c r="F932" i="8"/>
  <c r="H115" i="9"/>
  <c r="E212" i="10"/>
  <c r="H129" i="9"/>
  <c r="I226" i="10"/>
  <c r="J226" i="10" s="1"/>
  <c r="J315" i="10" s="1"/>
  <c r="I11" i="11" s="1"/>
  <c r="J11" i="11" s="1"/>
  <c r="I9" i="11" s="1"/>
  <c r="J9" i="11" s="1"/>
  <c r="I5" i="11" s="1"/>
  <c r="J5" i="11" s="1"/>
  <c r="J27" i="11" s="1"/>
  <c r="F264" i="10"/>
  <c r="L264" i="10" s="1"/>
  <c r="K264" i="10"/>
  <c r="L1258" i="8"/>
  <c r="F1261" i="8"/>
  <c r="F14" i="10"/>
  <c r="L14" i="10" s="1"/>
  <c r="L27" i="10" s="1"/>
  <c r="L13" i="10"/>
  <c r="E7" i="11"/>
  <c r="K7" i="11" s="1"/>
  <c r="E186" i="9"/>
  <c r="L1147" i="8"/>
  <c r="F1148" i="8"/>
  <c r="E146" i="9"/>
  <c r="L937" i="8"/>
  <c r="F938" i="8"/>
  <c r="L831" i="8"/>
  <c r="F832" i="8"/>
  <c r="L813" i="8"/>
  <c r="F814" i="8"/>
  <c r="L771" i="8"/>
  <c r="F772" i="8"/>
  <c r="E114" i="9"/>
  <c r="L742" i="8"/>
  <c r="E106" i="9"/>
  <c r="L632" i="8"/>
  <c r="F633" i="8"/>
  <c r="L177" i="8"/>
  <c r="F178" i="8"/>
  <c r="L1367" i="8"/>
  <c r="F1368" i="8"/>
  <c r="E1348" i="8"/>
  <c r="F1348" i="8" s="1"/>
  <c r="L1348" i="8" s="1"/>
  <c r="K1348" i="8"/>
  <c r="G10" i="8"/>
  <c r="H10" i="8" s="1"/>
  <c r="L10" i="8" s="1"/>
  <c r="K9" i="8"/>
  <c r="L1292" i="8"/>
  <c r="E200" i="9"/>
  <c r="L1278" i="8"/>
  <c r="F1279" i="8"/>
  <c r="E197" i="9"/>
  <c r="L1273" i="8"/>
  <c r="L1241" i="8"/>
  <c r="F1246" i="8"/>
  <c r="L1233" i="8"/>
  <c r="F1237" i="8"/>
  <c r="E191" i="9"/>
  <c r="L1228" i="8"/>
  <c r="L1217" i="8"/>
  <c r="F1220" i="8"/>
  <c r="L1212" i="8"/>
  <c r="E189" i="9"/>
  <c r="L1204" i="8"/>
  <c r="E188" i="9"/>
  <c r="L1196" i="8"/>
  <c r="E187" i="9"/>
  <c r="L1184" i="8"/>
  <c r="E185" i="9"/>
  <c r="E183" i="9"/>
  <c r="L1160" i="8"/>
  <c r="E181" i="9"/>
  <c r="L1135" i="8"/>
  <c r="F1136" i="8"/>
  <c r="E176" i="9"/>
  <c r="L1123" i="8"/>
  <c r="F1124" i="8"/>
  <c r="E174" i="9"/>
  <c r="L1112" i="8"/>
  <c r="E173" i="9"/>
  <c r="L1081" i="8"/>
  <c r="F1082" i="8"/>
  <c r="L1034" i="8"/>
  <c r="E160" i="9"/>
  <c r="E155" i="9"/>
  <c r="L1004" i="8"/>
  <c r="L998" i="8"/>
  <c r="E154" i="9"/>
  <c r="E152" i="9"/>
  <c r="L986" i="8"/>
  <c r="E150" i="9"/>
  <c r="L974" i="8"/>
  <c r="L967" i="8"/>
  <c r="F968" i="8"/>
  <c r="E147" i="9"/>
  <c r="L956" i="8"/>
  <c r="L944" i="8"/>
  <c r="E145" i="9"/>
  <c r="E142" i="9"/>
  <c r="L926" i="8"/>
  <c r="L919" i="8"/>
  <c r="F920" i="8"/>
  <c r="L914" i="8"/>
  <c r="E140" i="9"/>
  <c r="L908" i="8"/>
  <c r="E139" i="9"/>
  <c r="E138" i="9"/>
  <c r="L902" i="8"/>
  <c r="L890" i="8"/>
  <c r="E136" i="9"/>
  <c r="L871" i="8"/>
  <c r="F872" i="8"/>
  <c r="L860" i="8"/>
  <c r="E130" i="9"/>
  <c r="L854" i="8"/>
  <c r="L819" i="8"/>
  <c r="F820" i="8"/>
  <c r="L807" i="8"/>
  <c r="F808" i="8"/>
  <c r="E108" i="9"/>
  <c r="L718" i="8"/>
  <c r="L682" i="8"/>
  <c r="E102" i="9"/>
  <c r="E100" i="9"/>
  <c r="E96" i="9"/>
  <c r="L639" i="8"/>
  <c r="E95" i="9"/>
  <c r="E88" i="9"/>
  <c r="E83" i="9"/>
  <c r="E80" i="9"/>
  <c r="L529" i="8"/>
  <c r="F530" i="8"/>
  <c r="L496" i="8"/>
  <c r="F497" i="8"/>
  <c r="E64" i="9"/>
  <c r="L437" i="8"/>
  <c r="L431" i="8"/>
  <c r="F432" i="8"/>
  <c r="L426" i="8"/>
  <c r="E62" i="9"/>
  <c r="L400" i="8"/>
  <c r="F404" i="8"/>
  <c r="L392" i="8"/>
  <c r="F396" i="8"/>
  <c r="E57" i="9"/>
  <c r="L388" i="8"/>
  <c r="L314" i="8"/>
  <c r="E46" i="9"/>
  <c r="L302" i="8"/>
  <c r="F306" i="8"/>
  <c r="L294" i="8"/>
  <c r="F298" i="8"/>
  <c r="L286" i="8"/>
  <c r="F290" i="8"/>
  <c r="E40" i="9"/>
  <c r="L266" i="8"/>
  <c r="L242" i="8"/>
  <c r="F245" i="8"/>
  <c r="L235" i="8"/>
  <c r="F238" i="8"/>
  <c r="L228" i="8"/>
  <c r="F231" i="8"/>
  <c r="E34" i="9"/>
  <c r="L224" i="8"/>
  <c r="L217" i="8"/>
  <c r="E33" i="9"/>
  <c r="L210" i="8"/>
  <c r="E32" i="9"/>
  <c r="L200" i="8"/>
  <c r="F203" i="8"/>
  <c r="L195" i="8"/>
  <c r="F196" i="8"/>
  <c r="L183" i="8"/>
  <c r="F184" i="8"/>
  <c r="L171" i="8"/>
  <c r="F172" i="8"/>
  <c r="L155" i="8"/>
  <c r="F158" i="8"/>
  <c r="L151" i="8"/>
  <c r="E23" i="9"/>
  <c r="E22" i="9"/>
  <c r="L144" i="8"/>
  <c r="L137" i="8"/>
  <c r="E21" i="9"/>
  <c r="L130" i="8"/>
  <c r="E20" i="9"/>
  <c r="L123" i="8"/>
  <c r="E19" i="9"/>
  <c r="L106" i="8"/>
  <c r="F109" i="8"/>
  <c r="L102" i="8"/>
  <c r="E16" i="9"/>
  <c r="L95" i="8"/>
  <c r="E15" i="9"/>
  <c r="L88" i="8"/>
  <c r="E14" i="9"/>
  <c r="L81" i="8"/>
  <c r="E13" i="9"/>
  <c r="L66" i="8"/>
  <c r="F67" i="8"/>
  <c r="E10" i="9"/>
  <c r="L45" i="8"/>
  <c r="F46" i="8"/>
  <c r="L40" i="8"/>
  <c r="E7" i="9"/>
  <c r="G12" i="12" l="1"/>
  <c r="G21" i="12" s="1"/>
  <c r="J21" i="12" s="1"/>
  <c r="L226" i="10"/>
  <c r="E73" i="9"/>
  <c r="L491" i="8"/>
  <c r="K206" i="10"/>
  <c r="F206" i="10"/>
  <c r="L206" i="10" s="1"/>
  <c r="L1028" i="8"/>
  <c r="E159" i="9"/>
  <c r="K259" i="10"/>
  <c r="F259" i="10"/>
  <c r="L259" i="10" s="1"/>
  <c r="F202" i="10"/>
  <c r="L202" i="10" s="1"/>
  <c r="K202" i="10"/>
  <c r="H16" i="9"/>
  <c r="E113" i="10"/>
  <c r="H23" i="9"/>
  <c r="E120" i="10"/>
  <c r="H32" i="9"/>
  <c r="E129" i="10"/>
  <c r="H108" i="9"/>
  <c r="E205" i="10"/>
  <c r="H160" i="9"/>
  <c r="E257" i="10"/>
  <c r="H181" i="9"/>
  <c r="E278" i="10"/>
  <c r="E195" i="9"/>
  <c r="L1261" i="8"/>
  <c r="F263" i="10"/>
  <c r="L263" i="10" s="1"/>
  <c r="K263" i="10"/>
  <c r="F231" i="10"/>
  <c r="L231" i="10" s="1"/>
  <c r="K231" i="10"/>
  <c r="K261" i="10"/>
  <c r="F261" i="10"/>
  <c r="L261" i="10" s="1"/>
  <c r="F1450" i="8"/>
  <c r="K1450" i="8"/>
  <c r="F204" i="10"/>
  <c r="L204" i="10" s="1"/>
  <c r="K204" i="10"/>
  <c r="H80" i="9"/>
  <c r="E177" i="10"/>
  <c r="H139" i="9"/>
  <c r="E236" i="10"/>
  <c r="H183" i="9"/>
  <c r="E280" i="10"/>
  <c r="H191" i="9"/>
  <c r="E288" i="10"/>
  <c r="H22" i="8"/>
  <c r="K253" i="10"/>
  <c r="F253" i="10"/>
  <c r="L253" i="10" s="1"/>
  <c r="F184" i="10"/>
  <c r="L184" i="10" s="1"/>
  <c r="K184" i="10"/>
  <c r="H121" i="9"/>
  <c r="E218" i="10"/>
  <c r="F275" i="10"/>
  <c r="L275" i="10" s="1"/>
  <c r="K275" i="10"/>
  <c r="L1325" i="8"/>
  <c r="E201" i="9"/>
  <c r="K226" i="10"/>
  <c r="H165" i="9"/>
  <c r="E262" i="10"/>
  <c r="F228" i="10"/>
  <c r="L228" i="10" s="1"/>
  <c r="K228" i="10"/>
  <c r="H40" i="9"/>
  <c r="E137" i="10"/>
  <c r="H147" i="9"/>
  <c r="E244" i="10"/>
  <c r="H186" i="9"/>
  <c r="E283" i="10"/>
  <c r="H83" i="9"/>
  <c r="E180" i="10"/>
  <c r="H185" i="9"/>
  <c r="E282" i="10"/>
  <c r="K166" i="10"/>
  <c r="F166" i="10"/>
  <c r="L166" i="10" s="1"/>
  <c r="L368" i="8"/>
  <c r="E54" i="9"/>
  <c r="F183" i="10"/>
  <c r="L183" i="10" s="1"/>
  <c r="K183" i="10"/>
  <c r="K181" i="10"/>
  <c r="F181" i="10"/>
  <c r="L181" i="10" s="1"/>
  <c r="K207" i="10"/>
  <c r="F207" i="10"/>
  <c r="L207" i="10" s="1"/>
  <c r="F163" i="10"/>
  <c r="L163" i="10" s="1"/>
  <c r="K163" i="10"/>
  <c r="K188" i="10"/>
  <c r="F188" i="10"/>
  <c r="L188" i="10" s="1"/>
  <c r="K148" i="10"/>
  <c r="F148" i="10"/>
  <c r="L148" i="10" s="1"/>
  <c r="K216" i="10"/>
  <c r="F216" i="10"/>
  <c r="L216" i="10" s="1"/>
  <c r="K293" i="10"/>
  <c r="F293" i="10"/>
  <c r="L293" i="10" s="1"/>
  <c r="K136" i="10"/>
  <c r="F136" i="10"/>
  <c r="L136" i="10" s="1"/>
  <c r="H57" i="9"/>
  <c r="E154" i="10"/>
  <c r="F255" i="10"/>
  <c r="L255" i="10" s="1"/>
  <c r="K255" i="10"/>
  <c r="K1443" i="8"/>
  <c r="F1443" i="8"/>
  <c r="L380" i="8"/>
  <c r="E56" i="9"/>
  <c r="L282" i="8"/>
  <c r="E42" i="9"/>
  <c r="K189" i="10"/>
  <c r="F189" i="10"/>
  <c r="L189" i="10" s="1"/>
  <c r="H62" i="9"/>
  <c r="E159" i="10"/>
  <c r="H88" i="9"/>
  <c r="E185" i="10"/>
  <c r="H140" i="9"/>
  <c r="E237" i="10"/>
  <c r="H173" i="9"/>
  <c r="E270" i="10"/>
  <c r="H34" i="9"/>
  <c r="E131" i="10"/>
  <c r="H95" i="9"/>
  <c r="E192" i="10"/>
  <c r="H150" i="9"/>
  <c r="E247" i="10"/>
  <c r="H187" i="9"/>
  <c r="E284" i="10"/>
  <c r="K158" i="10"/>
  <c r="F158" i="10"/>
  <c r="L158" i="10" s="1"/>
  <c r="K281" i="10"/>
  <c r="F281" i="10"/>
  <c r="L281" i="10" s="1"/>
  <c r="F164" i="10"/>
  <c r="L164" i="10" s="1"/>
  <c r="K164" i="10"/>
  <c r="K172" i="10"/>
  <c r="F172" i="10"/>
  <c r="L172" i="10" s="1"/>
  <c r="K178" i="10"/>
  <c r="F178" i="10"/>
  <c r="L178" i="10" s="1"/>
  <c r="K234" i="10"/>
  <c r="F234" i="10"/>
  <c r="L234" i="10" s="1"/>
  <c r="K195" i="10"/>
  <c r="F195" i="10"/>
  <c r="L195" i="10" s="1"/>
  <c r="K194" i="10"/>
  <c r="F194" i="10"/>
  <c r="L194" i="10" s="1"/>
  <c r="K267" i="10"/>
  <c r="F267" i="10"/>
  <c r="L267" i="10" s="1"/>
  <c r="K167" i="10"/>
  <c r="F167" i="10"/>
  <c r="L167" i="10" s="1"/>
  <c r="K196" i="10"/>
  <c r="F196" i="10"/>
  <c r="L196" i="10" s="1"/>
  <c r="H174" i="9"/>
  <c r="E271" i="10"/>
  <c r="F115" i="10"/>
  <c r="L115" i="10" s="1"/>
  <c r="K115" i="10"/>
  <c r="E41" i="9"/>
  <c r="L273" i="8"/>
  <c r="F165" i="10"/>
  <c r="L165" i="10" s="1"/>
  <c r="K165" i="10"/>
  <c r="L443" i="8"/>
  <c r="E65" i="9"/>
  <c r="H106" i="9"/>
  <c r="E203" i="10"/>
  <c r="H138" i="9"/>
  <c r="E235" i="10"/>
  <c r="H114" i="9"/>
  <c r="E211" i="10"/>
  <c r="K175" i="10"/>
  <c r="F175" i="10"/>
  <c r="L175" i="10" s="1"/>
  <c r="K260" i="10"/>
  <c r="F260" i="10"/>
  <c r="L260" i="10" s="1"/>
  <c r="H19" i="9"/>
  <c r="E116" i="10"/>
  <c r="H13" i="9"/>
  <c r="E110" i="10"/>
  <c r="H20" i="9"/>
  <c r="E117" i="10"/>
  <c r="H130" i="9"/>
  <c r="E227" i="10"/>
  <c r="F212" i="10"/>
  <c r="L212" i="10" s="1"/>
  <c r="K212" i="10"/>
  <c r="F122" i="10"/>
  <c r="L122" i="10" s="1"/>
  <c r="K122" i="10"/>
  <c r="H96" i="9"/>
  <c r="E193" i="10"/>
  <c r="H152" i="9"/>
  <c r="E249" i="10"/>
  <c r="H188" i="9"/>
  <c r="E285" i="10"/>
  <c r="F144" i="10"/>
  <c r="L144" i="10" s="1"/>
  <c r="K144" i="10"/>
  <c r="K254" i="10"/>
  <c r="F254" i="10"/>
  <c r="L254" i="10" s="1"/>
  <c r="F157" i="10"/>
  <c r="L157" i="10" s="1"/>
  <c r="K157" i="10"/>
  <c r="K258" i="10"/>
  <c r="F258" i="10"/>
  <c r="L258" i="10" s="1"/>
  <c r="L1286" i="8"/>
  <c r="E199" i="9"/>
  <c r="F277" i="10"/>
  <c r="L277" i="10" s="1"/>
  <c r="K277" i="10"/>
  <c r="K187" i="10"/>
  <c r="F187" i="10"/>
  <c r="L187" i="10" s="1"/>
  <c r="K149" i="10"/>
  <c r="F149" i="10"/>
  <c r="L149" i="10" s="1"/>
  <c r="F232" i="10"/>
  <c r="L232" i="10" s="1"/>
  <c r="K232" i="10"/>
  <c r="K173" i="10"/>
  <c r="F173" i="10"/>
  <c r="L173" i="10" s="1"/>
  <c r="H7" i="9"/>
  <c r="E54" i="10"/>
  <c r="K200" i="10"/>
  <c r="F200" i="10"/>
  <c r="L200" i="10" s="1"/>
  <c r="F250" i="10"/>
  <c r="L250" i="10" s="1"/>
  <c r="K250" i="10"/>
  <c r="L932" i="8"/>
  <c r="E143" i="9"/>
  <c r="H12" i="9"/>
  <c r="E109" i="10"/>
  <c r="K209" i="10"/>
  <c r="F209" i="10"/>
  <c r="L209" i="10" s="1"/>
  <c r="F182" i="10"/>
  <c r="L182" i="10" s="1"/>
  <c r="K182" i="10"/>
  <c r="K169" i="10"/>
  <c r="F169" i="10"/>
  <c r="L169" i="10" s="1"/>
  <c r="H46" i="9"/>
  <c r="E143" i="10"/>
  <c r="H100" i="9"/>
  <c r="E197" i="10"/>
  <c r="H154" i="9"/>
  <c r="E251" i="10"/>
  <c r="H142" i="9"/>
  <c r="E239" i="10"/>
  <c r="H176" i="9"/>
  <c r="E273" i="10"/>
  <c r="H189" i="9"/>
  <c r="E286" i="10"/>
  <c r="F291" i="10"/>
  <c r="L291" i="10" s="1"/>
  <c r="K291" i="10"/>
  <c r="F135" i="10"/>
  <c r="L135" i="10" s="1"/>
  <c r="K135" i="10"/>
  <c r="F245" i="10"/>
  <c r="L245" i="10" s="1"/>
  <c r="K245" i="10"/>
  <c r="F53" i="10"/>
  <c r="K53" i="10"/>
  <c r="L374" i="8"/>
  <c r="E55" i="9"/>
  <c r="F1428" i="8"/>
  <c r="L1428" i="8" s="1"/>
  <c r="K1428" i="8"/>
  <c r="F217" i="10"/>
  <c r="L217" i="10" s="1"/>
  <c r="K217" i="10"/>
  <c r="K269" i="10"/>
  <c r="F269" i="10"/>
  <c r="L269" i="10" s="1"/>
  <c r="K126" i="10"/>
  <c r="F126" i="10"/>
  <c r="L126" i="10" s="1"/>
  <c r="K213" i="10"/>
  <c r="F213" i="10"/>
  <c r="L213" i="10" s="1"/>
  <c r="F225" i="10"/>
  <c r="L225" i="10" s="1"/>
  <c r="K225" i="10"/>
  <c r="H22" i="9"/>
  <c r="E119" i="10"/>
  <c r="H155" i="9"/>
  <c r="E252" i="10"/>
  <c r="H200" i="9"/>
  <c r="E297" i="10"/>
  <c r="K229" i="10"/>
  <c r="F229" i="10"/>
  <c r="L229" i="10" s="1"/>
  <c r="K219" i="10"/>
  <c r="F219" i="10"/>
  <c r="L219" i="10" s="1"/>
  <c r="H33" i="9"/>
  <c r="E130" i="10"/>
  <c r="H10" i="9"/>
  <c r="E57" i="10"/>
  <c r="H14" i="9"/>
  <c r="E111" i="10"/>
  <c r="H21" i="9"/>
  <c r="E118" i="10"/>
  <c r="H197" i="9"/>
  <c r="E294" i="10"/>
  <c r="H64" i="9"/>
  <c r="E161" i="10"/>
  <c r="H102" i="9"/>
  <c r="E199" i="10"/>
  <c r="H15" i="9"/>
  <c r="E112" i="10"/>
  <c r="H136" i="9"/>
  <c r="E233" i="10"/>
  <c r="H145" i="9"/>
  <c r="E242" i="10"/>
  <c r="H146" i="9"/>
  <c r="E243" i="10"/>
  <c r="F210" i="10"/>
  <c r="L210" i="10" s="1"/>
  <c r="K210" i="10"/>
  <c r="L1357" i="8"/>
  <c r="E203" i="9"/>
  <c r="F1402" i="8"/>
  <c r="L1402" i="8" s="1"/>
  <c r="K1402" i="8"/>
  <c r="E50" i="9"/>
  <c r="L344" i="8"/>
  <c r="F1457" i="8"/>
  <c r="K1457" i="8"/>
  <c r="K268" i="10"/>
  <c r="F268" i="10"/>
  <c r="L268" i="10" s="1"/>
  <c r="E53" i="9"/>
  <c r="L362" i="8"/>
  <c r="F7" i="11"/>
  <c r="L1148" i="8"/>
  <c r="E179" i="9"/>
  <c r="L938" i="8"/>
  <c r="E144" i="9"/>
  <c r="L832" i="8"/>
  <c r="E127" i="9"/>
  <c r="L814" i="8"/>
  <c r="E124" i="9"/>
  <c r="E117" i="9"/>
  <c r="L772" i="8"/>
  <c r="L633" i="8"/>
  <c r="E94" i="9"/>
  <c r="E27" i="9"/>
  <c r="L178" i="8"/>
  <c r="L22" i="8"/>
  <c r="G23" i="8"/>
  <c r="L1368" i="8"/>
  <c r="E205" i="9"/>
  <c r="K10" i="8"/>
  <c r="E198" i="9"/>
  <c r="L1279" i="8"/>
  <c r="E193" i="9"/>
  <c r="L1246" i="8"/>
  <c r="L1237" i="8"/>
  <c r="E192" i="9"/>
  <c r="L1220" i="8"/>
  <c r="E190" i="9"/>
  <c r="E177" i="9"/>
  <c r="L1136" i="8"/>
  <c r="E175" i="9"/>
  <c r="L1124" i="8"/>
  <c r="E168" i="9"/>
  <c r="L1082" i="8"/>
  <c r="L968" i="8"/>
  <c r="E149" i="9"/>
  <c r="E141" i="9"/>
  <c r="L920" i="8"/>
  <c r="E133" i="9"/>
  <c r="L872" i="8"/>
  <c r="E125" i="9"/>
  <c r="L820" i="8"/>
  <c r="E123" i="9"/>
  <c r="L808" i="8"/>
  <c r="L530" i="8"/>
  <c r="E79" i="9"/>
  <c r="E74" i="9"/>
  <c r="L497" i="8"/>
  <c r="L432" i="8"/>
  <c r="E63" i="9"/>
  <c r="L404" i="8"/>
  <c r="E59" i="9"/>
  <c r="L396" i="8"/>
  <c r="E58" i="9"/>
  <c r="L306" i="8"/>
  <c r="E45" i="9"/>
  <c r="L298" i="8"/>
  <c r="E44" i="9"/>
  <c r="L290" i="8"/>
  <c r="E43" i="9"/>
  <c r="L245" i="8"/>
  <c r="E37" i="9"/>
  <c r="E36" i="9"/>
  <c r="L238" i="8"/>
  <c r="E35" i="9"/>
  <c r="L231" i="8"/>
  <c r="L203" i="8"/>
  <c r="E31" i="9"/>
  <c r="L196" i="8"/>
  <c r="E30" i="9"/>
  <c r="L184" i="8"/>
  <c r="E28" i="9"/>
  <c r="L172" i="8"/>
  <c r="E26" i="9"/>
  <c r="L158" i="8"/>
  <c r="E24" i="9"/>
  <c r="L109" i="8"/>
  <c r="E17" i="9"/>
  <c r="L67" i="8"/>
  <c r="E11" i="9"/>
  <c r="L46" i="8"/>
  <c r="E8" i="9"/>
  <c r="G18" i="12" l="1"/>
  <c r="G20" i="12" s="1"/>
  <c r="J20" i="12" s="1"/>
  <c r="G13" i="12"/>
  <c r="J13" i="12" s="1"/>
  <c r="G19" i="12"/>
  <c r="J19" i="12" s="1"/>
  <c r="J12" i="12"/>
  <c r="H63" i="9"/>
  <c r="E160" i="10"/>
  <c r="L1443" i="8"/>
  <c r="F1445" i="8"/>
  <c r="H54" i="9"/>
  <c r="E151" i="10"/>
  <c r="F137" i="10"/>
  <c r="L137" i="10" s="1"/>
  <c r="K137" i="10"/>
  <c r="F177" i="10"/>
  <c r="L177" i="10" s="1"/>
  <c r="K177" i="10"/>
  <c r="K113" i="10"/>
  <c r="F113" i="10"/>
  <c r="L113" i="10" s="1"/>
  <c r="H50" i="9"/>
  <c r="E147" i="10"/>
  <c r="H195" i="9"/>
  <c r="E292" i="10"/>
  <c r="F252" i="10"/>
  <c r="L252" i="10" s="1"/>
  <c r="K252" i="10"/>
  <c r="H193" i="9"/>
  <c r="E290" i="10"/>
  <c r="F117" i="10"/>
  <c r="L117" i="10" s="1"/>
  <c r="K117" i="10"/>
  <c r="F271" i="10"/>
  <c r="L271" i="10" s="1"/>
  <c r="K271" i="10"/>
  <c r="F284" i="10"/>
  <c r="L284" i="10" s="1"/>
  <c r="K284" i="10"/>
  <c r="F185" i="10"/>
  <c r="L185" i="10" s="1"/>
  <c r="K185" i="10"/>
  <c r="K278" i="10"/>
  <c r="F278" i="10"/>
  <c r="L278" i="10" s="1"/>
  <c r="H124" i="9"/>
  <c r="E221" i="10"/>
  <c r="F227" i="10"/>
  <c r="L227" i="10" s="1"/>
  <c r="K227" i="10"/>
  <c r="F237" i="10"/>
  <c r="L237" i="10" s="1"/>
  <c r="K237" i="10"/>
  <c r="H127" i="9"/>
  <c r="E224" i="10"/>
  <c r="F111" i="10"/>
  <c r="L111" i="10" s="1"/>
  <c r="K111" i="10"/>
  <c r="F211" i="10"/>
  <c r="L211" i="10" s="1"/>
  <c r="K211" i="10"/>
  <c r="F57" i="10"/>
  <c r="L57" i="10" s="1"/>
  <c r="K57" i="10"/>
  <c r="K286" i="10"/>
  <c r="F286" i="10"/>
  <c r="L286" i="10" s="1"/>
  <c r="F285" i="10"/>
  <c r="L285" i="10" s="1"/>
  <c r="K285" i="10"/>
  <c r="H11" i="9"/>
  <c r="E58" i="10"/>
  <c r="H31" i="9"/>
  <c r="E128" i="10"/>
  <c r="H45" i="9"/>
  <c r="E142" i="10"/>
  <c r="H144" i="9"/>
  <c r="E241" i="10"/>
  <c r="H203" i="9"/>
  <c r="E1401" i="8"/>
  <c r="E1427" i="8"/>
  <c r="E1347" i="8"/>
  <c r="K199" i="10"/>
  <c r="F199" i="10"/>
  <c r="L199" i="10" s="1"/>
  <c r="K130" i="10"/>
  <c r="F130" i="10"/>
  <c r="L130" i="10" s="1"/>
  <c r="H55" i="9"/>
  <c r="E152" i="10"/>
  <c r="K273" i="10"/>
  <c r="F273" i="10"/>
  <c r="L273" i="10" s="1"/>
  <c r="K54" i="10"/>
  <c r="F54" i="10"/>
  <c r="L54" i="10" s="1"/>
  <c r="H199" i="9"/>
  <c r="E296" i="10"/>
  <c r="K249" i="10"/>
  <c r="F249" i="10"/>
  <c r="L249" i="10" s="1"/>
  <c r="K110" i="10"/>
  <c r="F110" i="10"/>
  <c r="L110" i="10" s="1"/>
  <c r="F203" i="10"/>
  <c r="L203" i="10" s="1"/>
  <c r="K203" i="10"/>
  <c r="K247" i="10"/>
  <c r="F247" i="10"/>
  <c r="L247" i="10" s="1"/>
  <c r="K159" i="10"/>
  <c r="F159" i="10"/>
  <c r="L159" i="10" s="1"/>
  <c r="K154" i="10"/>
  <c r="F154" i="10"/>
  <c r="L154" i="10" s="1"/>
  <c r="F282" i="10"/>
  <c r="L282" i="10" s="1"/>
  <c r="K282" i="10"/>
  <c r="F262" i="10"/>
  <c r="L262" i="10" s="1"/>
  <c r="K262" i="10"/>
  <c r="F257" i="10"/>
  <c r="L257" i="10" s="1"/>
  <c r="K257" i="10"/>
  <c r="H37" i="9"/>
  <c r="E134" i="10"/>
  <c r="H149" i="9"/>
  <c r="E246" i="10"/>
  <c r="K233" i="10"/>
  <c r="F233" i="10"/>
  <c r="L233" i="10" s="1"/>
  <c r="F143" i="10"/>
  <c r="L143" i="10" s="1"/>
  <c r="K143" i="10"/>
  <c r="K112" i="10"/>
  <c r="F112" i="10"/>
  <c r="L112" i="10" s="1"/>
  <c r="H198" i="9"/>
  <c r="E295" i="10"/>
  <c r="L1450" i="8"/>
  <c r="F1452" i="8"/>
  <c r="H26" i="9"/>
  <c r="E123" i="10"/>
  <c r="H28" i="9"/>
  <c r="E125" i="10"/>
  <c r="H74" i="9"/>
  <c r="E171" i="10"/>
  <c r="H8" i="9"/>
  <c r="E55" i="10"/>
  <c r="H30" i="9"/>
  <c r="E127" i="10"/>
  <c r="H44" i="9"/>
  <c r="E141" i="10"/>
  <c r="H79" i="9"/>
  <c r="E176" i="10"/>
  <c r="H168" i="9"/>
  <c r="E265" i="10"/>
  <c r="H123" i="9"/>
  <c r="E220" i="10"/>
  <c r="H175" i="9"/>
  <c r="E272" i="10"/>
  <c r="H17" i="9"/>
  <c r="E114" i="10"/>
  <c r="H58" i="9"/>
  <c r="E155" i="10"/>
  <c r="H179" i="9"/>
  <c r="E276" i="10"/>
  <c r="K161" i="10"/>
  <c r="F161" i="10"/>
  <c r="L161" i="10" s="1"/>
  <c r="K239" i="10"/>
  <c r="F239" i="10"/>
  <c r="L239" i="10" s="1"/>
  <c r="K193" i="10"/>
  <c r="F193" i="10"/>
  <c r="L193" i="10" s="1"/>
  <c r="K116" i="10"/>
  <c r="F116" i="10"/>
  <c r="L116" i="10" s="1"/>
  <c r="H65" i="9"/>
  <c r="E162" i="10"/>
  <c r="K192" i="10"/>
  <c r="F192" i="10"/>
  <c r="L192" i="10" s="1"/>
  <c r="K180" i="10"/>
  <c r="F180" i="10"/>
  <c r="L180" i="10" s="1"/>
  <c r="K288" i="10"/>
  <c r="F288" i="10"/>
  <c r="L288" i="10" s="1"/>
  <c r="F205" i="10"/>
  <c r="L205" i="10" s="1"/>
  <c r="K205" i="10"/>
  <c r="H159" i="9"/>
  <c r="E256" i="10"/>
  <c r="H36" i="9"/>
  <c r="E133" i="10"/>
  <c r="H133" i="9"/>
  <c r="E230" i="10"/>
  <c r="H192" i="9"/>
  <c r="E289" i="10"/>
  <c r="H177" i="9"/>
  <c r="E274" i="10"/>
  <c r="H27" i="9"/>
  <c r="E124" i="10"/>
  <c r="H53" i="9"/>
  <c r="E150" i="10"/>
  <c r="L53" i="10"/>
  <c r="H201" i="9"/>
  <c r="E5" i="8"/>
  <c r="H43" i="9"/>
  <c r="E140" i="10"/>
  <c r="K119" i="10"/>
  <c r="F119" i="10"/>
  <c r="L119" i="10" s="1"/>
  <c r="K235" i="10"/>
  <c r="F235" i="10"/>
  <c r="L235" i="10" s="1"/>
  <c r="H35" i="9"/>
  <c r="E132" i="10"/>
  <c r="H125" i="9"/>
  <c r="E222" i="10"/>
  <c r="H24" i="9"/>
  <c r="E121" i="10"/>
  <c r="H59" i="9"/>
  <c r="E156" i="10"/>
  <c r="H190" i="9"/>
  <c r="E287" i="10"/>
  <c r="E1429" i="8"/>
  <c r="E1403" i="8"/>
  <c r="H94" i="9"/>
  <c r="E191" i="10"/>
  <c r="F243" i="10"/>
  <c r="L243" i="10" s="1"/>
  <c r="K243" i="10"/>
  <c r="K294" i="10"/>
  <c r="F294" i="10"/>
  <c r="L294" i="10" s="1"/>
  <c r="F251" i="10"/>
  <c r="L251" i="10" s="1"/>
  <c r="K251" i="10"/>
  <c r="K109" i="10"/>
  <c r="F109" i="10"/>
  <c r="F131" i="10"/>
  <c r="L131" i="10" s="1"/>
  <c r="K131" i="10"/>
  <c r="H42" i="9"/>
  <c r="E139" i="10"/>
  <c r="F283" i="10"/>
  <c r="L283" i="10" s="1"/>
  <c r="K283" i="10"/>
  <c r="K280" i="10"/>
  <c r="F280" i="10"/>
  <c r="L280" i="10" s="1"/>
  <c r="K129" i="10"/>
  <c r="F129" i="10"/>
  <c r="L129" i="10" s="1"/>
  <c r="F242" i="10"/>
  <c r="L242" i="10" s="1"/>
  <c r="K242" i="10"/>
  <c r="K118" i="10"/>
  <c r="F118" i="10"/>
  <c r="L118" i="10" s="1"/>
  <c r="F297" i="10"/>
  <c r="L297" i="10" s="1"/>
  <c r="K297" i="10"/>
  <c r="F197" i="10"/>
  <c r="L197" i="10" s="1"/>
  <c r="K197" i="10"/>
  <c r="H143" i="9"/>
  <c r="E240" i="10"/>
  <c r="F270" i="10"/>
  <c r="L270" i="10" s="1"/>
  <c r="K270" i="10"/>
  <c r="H56" i="9"/>
  <c r="E153" i="10"/>
  <c r="F244" i="10"/>
  <c r="L244" i="10" s="1"/>
  <c r="K244" i="10"/>
  <c r="K236" i="10"/>
  <c r="F236" i="10"/>
  <c r="L236" i="10" s="1"/>
  <c r="K120" i="10"/>
  <c r="F120" i="10"/>
  <c r="L120" i="10" s="1"/>
  <c r="H141" i="9"/>
  <c r="E238" i="10"/>
  <c r="H117" i="9"/>
  <c r="E214" i="10"/>
  <c r="L1457" i="8"/>
  <c r="F1459" i="8"/>
  <c r="E138" i="10"/>
  <c r="H41" i="9"/>
  <c r="K218" i="10"/>
  <c r="F218" i="10"/>
  <c r="L218" i="10" s="1"/>
  <c r="H73" i="9"/>
  <c r="E170" i="10"/>
  <c r="L7" i="11"/>
  <c r="H23" i="8"/>
  <c r="L23" i="8" s="1"/>
  <c r="K23" i="8"/>
  <c r="E1349" i="8"/>
  <c r="H205" i="9"/>
  <c r="J18" i="12" l="1"/>
  <c r="G14" i="12"/>
  <c r="G16" i="12" s="1"/>
  <c r="K138" i="10"/>
  <c r="F138" i="10"/>
  <c r="L138" i="10" s="1"/>
  <c r="K214" i="10"/>
  <c r="F214" i="10"/>
  <c r="L214" i="10" s="1"/>
  <c r="K156" i="10"/>
  <c r="F156" i="10"/>
  <c r="L156" i="10" s="1"/>
  <c r="K140" i="10"/>
  <c r="F140" i="10"/>
  <c r="L140" i="10" s="1"/>
  <c r="K289" i="10"/>
  <c r="F289" i="10"/>
  <c r="L289" i="10" s="1"/>
  <c r="F265" i="10"/>
  <c r="L265" i="10" s="1"/>
  <c r="K265" i="10"/>
  <c r="K125" i="10"/>
  <c r="F125" i="10"/>
  <c r="L125" i="10" s="1"/>
  <c r="K296" i="10"/>
  <c r="F296" i="10"/>
  <c r="L296" i="10" s="1"/>
  <c r="K1347" i="8"/>
  <c r="F1347" i="8"/>
  <c r="L1347" i="8" s="1"/>
  <c r="K1427" i="8"/>
  <c r="F1427" i="8"/>
  <c r="F5" i="8"/>
  <c r="L5" i="8" s="1"/>
  <c r="K5" i="8"/>
  <c r="K246" i="10"/>
  <c r="F246" i="10"/>
  <c r="L246" i="10" s="1"/>
  <c r="F170" i="10"/>
  <c r="L170" i="10" s="1"/>
  <c r="K170" i="10"/>
  <c r="F222" i="10"/>
  <c r="L222" i="10" s="1"/>
  <c r="K222" i="10"/>
  <c r="K133" i="10"/>
  <c r="F133" i="10"/>
  <c r="L133" i="10" s="1"/>
  <c r="K162" i="10"/>
  <c r="F162" i="10"/>
  <c r="L162" i="10" s="1"/>
  <c r="K155" i="10"/>
  <c r="F155" i="10"/>
  <c r="L155" i="10" s="1"/>
  <c r="K141" i="10"/>
  <c r="F141" i="10"/>
  <c r="L141" i="10" s="1"/>
  <c r="L1452" i="8"/>
  <c r="E210" i="9"/>
  <c r="K134" i="10"/>
  <c r="F134" i="10"/>
  <c r="L134" i="10" s="1"/>
  <c r="K241" i="10"/>
  <c r="F241" i="10"/>
  <c r="L241" i="10" s="1"/>
  <c r="K221" i="10"/>
  <c r="F221" i="10"/>
  <c r="L221" i="10" s="1"/>
  <c r="F290" i="10"/>
  <c r="L290" i="10" s="1"/>
  <c r="K290" i="10"/>
  <c r="K121" i="10"/>
  <c r="F121" i="10"/>
  <c r="L121" i="10" s="1"/>
  <c r="F123" i="10"/>
  <c r="L123" i="10" s="1"/>
  <c r="K123" i="10"/>
  <c r="K176" i="10"/>
  <c r="F176" i="10"/>
  <c r="L176" i="10" s="1"/>
  <c r="F1401" i="8"/>
  <c r="K1401" i="8"/>
  <c r="K139" i="10"/>
  <c r="F139" i="10"/>
  <c r="L139" i="10" s="1"/>
  <c r="F191" i="10"/>
  <c r="L191" i="10" s="1"/>
  <c r="K191" i="10"/>
  <c r="K132" i="10"/>
  <c r="F132" i="10"/>
  <c r="L132" i="10" s="1"/>
  <c r="F150" i="10"/>
  <c r="L150" i="10" s="1"/>
  <c r="K150" i="10"/>
  <c r="K256" i="10"/>
  <c r="F256" i="10"/>
  <c r="L256" i="10" s="1"/>
  <c r="K114" i="10"/>
  <c r="F114" i="10"/>
  <c r="L114" i="10" s="1"/>
  <c r="K127" i="10"/>
  <c r="F127" i="10"/>
  <c r="L127" i="10" s="1"/>
  <c r="K295" i="10"/>
  <c r="F295" i="10"/>
  <c r="L295" i="10" s="1"/>
  <c r="K152" i="10"/>
  <c r="F152" i="10"/>
  <c r="L152" i="10" s="1"/>
  <c r="F142" i="10"/>
  <c r="L142" i="10" s="1"/>
  <c r="K142" i="10"/>
  <c r="F151" i="10"/>
  <c r="L151" i="10" s="1"/>
  <c r="K151" i="10"/>
  <c r="K240" i="10"/>
  <c r="F240" i="10"/>
  <c r="L240" i="10" s="1"/>
  <c r="K276" i="10"/>
  <c r="F276" i="10"/>
  <c r="L276" i="10" s="1"/>
  <c r="K238" i="10"/>
  <c r="F238" i="10"/>
  <c r="L238" i="10" s="1"/>
  <c r="F230" i="10"/>
  <c r="L230" i="10" s="1"/>
  <c r="K230" i="10"/>
  <c r="K1403" i="8"/>
  <c r="F1403" i="8"/>
  <c r="L1403" i="8" s="1"/>
  <c r="F124" i="10"/>
  <c r="L124" i="10" s="1"/>
  <c r="K124" i="10"/>
  <c r="F272" i="10"/>
  <c r="L272" i="10" s="1"/>
  <c r="K272" i="10"/>
  <c r="K55" i="10"/>
  <c r="F55" i="10"/>
  <c r="L55" i="10" s="1"/>
  <c r="L75" i="10" s="1"/>
  <c r="K128" i="10"/>
  <c r="F128" i="10"/>
  <c r="L128" i="10" s="1"/>
  <c r="F292" i="10"/>
  <c r="L292" i="10" s="1"/>
  <c r="K292" i="10"/>
  <c r="L1445" i="8"/>
  <c r="E209" i="9"/>
  <c r="E211" i="9"/>
  <c r="L1459" i="8"/>
  <c r="K153" i="10"/>
  <c r="F153" i="10"/>
  <c r="L153" i="10" s="1"/>
  <c r="L109" i="10"/>
  <c r="K287" i="10"/>
  <c r="F287" i="10"/>
  <c r="L287" i="10" s="1"/>
  <c r="K274" i="10"/>
  <c r="F274" i="10"/>
  <c r="L274" i="10" s="1"/>
  <c r="K220" i="10"/>
  <c r="F220" i="10"/>
  <c r="L220" i="10" s="1"/>
  <c r="F171" i="10"/>
  <c r="L171" i="10" s="1"/>
  <c r="K171" i="10"/>
  <c r="K58" i="10"/>
  <c r="F58" i="10"/>
  <c r="L58" i="10" s="1"/>
  <c r="F224" i="10"/>
  <c r="L224" i="10" s="1"/>
  <c r="K224" i="10"/>
  <c r="K147" i="10"/>
  <c r="F147" i="10"/>
  <c r="L147" i="10" s="1"/>
  <c r="K160" i="10"/>
  <c r="F160" i="10"/>
  <c r="L160" i="10" s="1"/>
  <c r="K1429" i="8"/>
  <c r="F1429" i="8"/>
  <c r="L1429" i="8" s="1"/>
  <c r="K1349" i="8"/>
  <c r="F1349" i="8"/>
  <c r="G17" i="12" l="1"/>
  <c r="J17" i="12" s="1"/>
  <c r="J14" i="12"/>
  <c r="L1427" i="8"/>
  <c r="F1430" i="8"/>
  <c r="L1401" i="8"/>
  <c r="F1404" i="8"/>
  <c r="F75" i="10"/>
  <c r="E10" i="11" s="1"/>
  <c r="E332" i="8"/>
  <c r="H209" i="9"/>
  <c r="E1436" i="8"/>
  <c r="H211" i="9"/>
  <c r="H210" i="9"/>
  <c r="E1435" i="8"/>
  <c r="J16" i="12"/>
  <c r="L1349" i="8"/>
  <c r="F1350" i="8"/>
  <c r="K1435" i="8" l="1"/>
  <c r="F1435" i="8"/>
  <c r="F1436" i="8"/>
  <c r="L1436" i="8" s="1"/>
  <c r="K1436" i="8"/>
  <c r="K332" i="8"/>
  <c r="F332" i="8"/>
  <c r="L332" i="8" s="1"/>
  <c r="K10" i="11"/>
  <c r="F10" i="11"/>
  <c r="E206" i="9"/>
  <c r="L1404" i="8"/>
  <c r="E207" i="9"/>
  <c r="L1430" i="8"/>
  <c r="L1350" i="8"/>
  <c r="E202" i="9"/>
  <c r="E18" i="8" l="1"/>
  <c r="H206" i="9"/>
  <c r="H207" i="9"/>
  <c r="E19" i="8"/>
  <c r="L10" i="11"/>
  <c r="L1435" i="8"/>
  <c r="F1438" i="8"/>
  <c r="H202" i="9"/>
  <c r="E6" i="8"/>
  <c r="K18" i="8" l="1"/>
  <c r="F18" i="8"/>
  <c r="E208" i="9"/>
  <c r="L1438" i="8"/>
  <c r="K19" i="8"/>
  <c r="F19" i="8"/>
  <c r="L19" i="8" s="1"/>
  <c r="K6" i="8"/>
  <c r="F6" i="8"/>
  <c r="E331" i="8" l="1"/>
  <c r="H208" i="9"/>
  <c r="L18" i="8"/>
  <c r="E20" i="8"/>
  <c r="L6" i="8"/>
  <c r="E7" i="8"/>
  <c r="F20" i="8" l="1"/>
  <c r="K20" i="8"/>
  <c r="F331" i="8"/>
  <c r="K331" i="8"/>
  <c r="F7" i="8"/>
  <c r="K7" i="8"/>
  <c r="F338" i="8" l="1"/>
  <c r="L331" i="8"/>
  <c r="E21" i="8"/>
  <c r="L20" i="8"/>
  <c r="L7" i="8"/>
  <c r="E8" i="8"/>
  <c r="F21" i="8" l="1"/>
  <c r="K21" i="8"/>
  <c r="L338" i="8"/>
  <c r="E49" i="9"/>
  <c r="K8" i="8"/>
  <c r="F8" i="8"/>
  <c r="H49" i="9" l="1"/>
  <c r="E146" i="10"/>
  <c r="L21" i="8"/>
  <c r="I24" i="8"/>
  <c r="L8" i="8"/>
  <c r="I11" i="8"/>
  <c r="J24" i="8" l="1"/>
  <c r="L24" i="8" s="1"/>
  <c r="I25" i="8" s="1"/>
  <c r="K24" i="8"/>
  <c r="K146" i="10"/>
  <c r="F146" i="10"/>
  <c r="K11" i="8"/>
  <c r="J11" i="8"/>
  <c r="L11" i="8" s="1"/>
  <c r="I12" i="8" s="1"/>
  <c r="L146" i="10" l="1"/>
  <c r="L315" i="10" s="1"/>
  <c r="F315" i="10"/>
  <c r="E11" i="11" s="1"/>
  <c r="K25" i="8"/>
  <c r="J25" i="8"/>
  <c r="L25" i="8" s="1"/>
  <c r="I26" i="8" s="1"/>
  <c r="K12" i="8"/>
  <c r="J12" i="8"/>
  <c r="L12" i="8" s="1"/>
  <c r="I13" i="8" s="1"/>
  <c r="K26" i="8" l="1"/>
  <c r="J26" i="8"/>
  <c r="L26" i="8" s="1"/>
  <c r="E27" i="8" s="1"/>
  <c r="K11" i="11"/>
  <c r="F11" i="11"/>
  <c r="J13" i="8"/>
  <c r="L13" i="8" s="1"/>
  <c r="E14" i="8" s="1"/>
  <c r="K13" i="8"/>
  <c r="L11" i="11" l="1"/>
  <c r="E9" i="11"/>
  <c r="K27" i="8"/>
  <c r="F27" i="8"/>
  <c r="K14" i="8"/>
  <c r="F14" i="8"/>
  <c r="K9" i="11" l="1"/>
  <c r="F9" i="11"/>
  <c r="L27" i="8"/>
  <c r="F28" i="8"/>
  <c r="L14" i="8"/>
  <c r="F15" i="8"/>
  <c r="E5" i="11" l="1"/>
  <c r="L9" i="11"/>
  <c r="E5" i="9"/>
  <c r="L28" i="8"/>
  <c r="L15" i="8"/>
  <c r="E4" i="9"/>
  <c r="H4" i="9" l="1"/>
  <c r="E29" i="10"/>
  <c r="H5" i="9"/>
  <c r="E30" i="10"/>
  <c r="K5" i="11"/>
  <c r="F5" i="11"/>
  <c r="G9" i="12" l="1"/>
  <c r="F27" i="11"/>
  <c r="L5" i="11"/>
  <c r="L27" i="11" s="1"/>
  <c r="F29" i="10"/>
  <c r="K29" i="10"/>
  <c r="K30" i="10"/>
  <c r="F30" i="10"/>
  <c r="L30" i="10" s="1"/>
  <c r="L29" i="10" l="1"/>
  <c r="F43" i="10"/>
  <c r="G11" i="12"/>
  <c r="J9" i="12"/>
  <c r="E44" i="10" l="1"/>
  <c r="L43" i="10"/>
  <c r="G24" i="12"/>
  <c r="J24" i="12" s="1"/>
  <c r="G22" i="12"/>
  <c r="J11" i="12"/>
  <c r="G25" i="12" l="1"/>
  <c r="J22" i="12"/>
  <c r="K44" i="10"/>
  <c r="F44" i="10"/>
  <c r="F51" i="10" l="1"/>
  <c r="L44" i="10"/>
  <c r="L51" i="10" s="1"/>
  <c r="J25" i="12"/>
  <c r="G26" i="12"/>
  <c r="J26" i="12" l="1"/>
  <c r="G27" i="12"/>
  <c r="J27" i="12" l="1"/>
  <c r="G29" i="12"/>
  <c r="G28" i="12"/>
  <c r="J28" i="12" l="1"/>
  <c r="J33" i="12" l="1"/>
  <c r="T6" i="11"/>
  <c r="J29" i="12" l="1"/>
  <c r="G30" i="12"/>
  <c r="G31" i="12" s="1"/>
  <c r="J31" i="12" s="1"/>
  <c r="G32" i="12" l="1"/>
  <c r="J30" i="12"/>
  <c r="J32" i="12" l="1"/>
  <c r="G34" i="12"/>
  <c r="J34" i="12" s="1"/>
  <c r="C6" i="12" s="1"/>
</calcChain>
</file>

<file path=xl/sharedStrings.xml><?xml version="1.0" encoding="utf-8"?>
<sst xmlns="http://schemas.openxmlformats.org/spreadsheetml/2006/main" count="31686" uniqueCount="3851">
  <si>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</si>
  <si>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</si>
  <si>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</si>
  <si>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</si>
  <si>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</si>
  <si>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</si>
  <si>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</si>
  <si>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</si>
  <si>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</si>
  <si>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</si>
  <si>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</si>
  <si>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</si>
  <si>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</si>
  <si>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</si>
  <si>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</si>
  <si>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</si>
  <si>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</si>
  <si>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</si>
  <si>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</si>
  <si>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</si>
  <si>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</si>
  <si>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</si>
  <si>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</si>
  <si>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</si>
  <si>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</si>
  <si>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</si>
  <si>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</si>
  <si>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</si>
  <si>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</si>
  <si>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</si>
  <si>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</si>
  <si>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</si>
  <si>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</si>
  <si>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</si>
  <si>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</si>
  <si>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</si>
  <si>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</si>
  <si>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</si>
  <si>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</si>
  <si>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</si>
  <si>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</si>
  <si>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</si>
  <si>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</si>
  <si>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</si>
  <si>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</si>
  <si>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</si>
  <si>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</si>
  <si>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</si>
  <si>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</si>
  <si>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</si>
  <si>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</si>
  <si>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</si>
  <si>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A. 사급자재</t>
  </si>
  <si>
    <t>VAT포함</t>
  </si>
  <si>
    <t>0101</t>
  </si>
  <si>
    <t>9</t>
  </si>
  <si>
    <t xml:space="preserve">    1. KRC-HMI 화면 작화</t>
  </si>
  <si>
    <t>010101</t>
  </si>
  <si>
    <t>KRC-HMI SOFTWARE FEE</t>
  </si>
  <si>
    <t>표준화면 구성</t>
  </si>
  <si>
    <t>화면</t>
  </si>
  <si>
    <t>5A6496FE905023509A30821484B6C29815A243</t>
  </si>
  <si>
    <t>F</t>
  </si>
  <si>
    <t>T</t>
  </si>
  <si>
    <t>0101015A6496FE905023509A30821484B6C29815A243</t>
  </si>
  <si>
    <t>레포트화면 구성</t>
  </si>
  <si>
    <t>5A6496FE90502350E2C00C437902B7D94585C9</t>
  </si>
  <si>
    <t>0101015A6496FE90502350E2C00C437902B7D94585C9</t>
  </si>
  <si>
    <t>트렌드화면 구성</t>
  </si>
  <si>
    <t>5A6496FE905023509A20FC68289DD920559A4D</t>
  </si>
  <si>
    <t>0101015A6496FE905023509A20FC68289DD920559A4D</t>
  </si>
  <si>
    <t>플랜트화면 구성</t>
  </si>
  <si>
    <t>5A6496FE90502350E2D013B5508DE35E311186</t>
  </si>
  <si>
    <t>0101015A6496FE90502350E2D013B5508DE35E311186</t>
  </si>
  <si>
    <t>KRC-HMI 3D그래픽작업</t>
  </si>
  <si>
    <t>수원공:저수지, 양배수장</t>
  </si>
  <si>
    <t>5A6496FE90502350E2F0C0C9D1AEFFD26BE093</t>
  </si>
  <si>
    <t>0101015A6496FE90502350E2F0C0C9D1AEFFD26BE093</t>
  </si>
  <si>
    <t>평야부:수로부 수문</t>
  </si>
  <si>
    <t>5A6496FE90502350E2E039B7217B3D5DD3E359</t>
  </si>
  <si>
    <t>0101015A6496FE90502350E2E039B7217B3D5DD3E359</t>
  </si>
  <si>
    <t>KRC-HMI SOFTWARE FEE(본부)</t>
  </si>
  <si>
    <t>5A6496FE905023509A30821484B6C2993C4CA4</t>
  </si>
  <si>
    <t>0101015A6496FE905023509A30821484B6C2993C4CA4</t>
  </si>
  <si>
    <t>TOMS 연계(본사-지사간)</t>
  </si>
  <si>
    <t>본부-지사간 TOMS 연동</t>
  </si>
  <si>
    <t>5A6496FE90502350E290B8041238AE09F434C8</t>
  </si>
  <si>
    <t>0101015A6496FE90502350E290B8041238AE09F434C8</t>
  </si>
  <si>
    <t>소    계</t>
  </si>
  <si>
    <t>5B1396E1CAE0265832E05E076A16</t>
  </si>
  <si>
    <t>0101015B1396E1CAE0265832E05E076A16</t>
  </si>
  <si>
    <t>[부가가치세]</t>
  </si>
  <si>
    <t>소계의 10%</t>
  </si>
  <si>
    <t>식</t>
  </si>
  <si>
    <t>5BB376D29710225D52800F96EF9F001</t>
  </si>
  <si>
    <t>0101015BB376D29710225D52800F96EF9F001</t>
  </si>
  <si>
    <t>[ 합           계 ]</t>
  </si>
  <si>
    <t>TOTAL</t>
  </si>
  <si>
    <t xml:space="preserve">     2. 주요자재</t>
  </si>
  <si>
    <t>010102</t>
  </si>
  <si>
    <t>원격제어반(양배수장) (제작율 적용)</t>
  </si>
  <si>
    <t>옥내자립형(ST), 800(W)x2,350(H)x2,000(D)</t>
  </si>
  <si>
    <t>면</t>
  </si>
  <si>
    <t>호표 1</t>
  </si>
  <si>
    <t>5AEFD64C42C02C596620B27054807A</t>
  </si>
  <si>
    <t>0101025AEFD64C42C02C596620B27054807A</t>
  </si>
  <si>
    <t>원격제어반(수문) (제작율 적용)</t>
  </si>
  <si>
    <t>옥외자립형(STS), 800(W)x1800(H)x600(D)</t>
  </si>
  <si>
    <t>호표 2</t>
  </si>
  <si>
    <t>5AEFD64C42C02C596620B270548106</t>
  </si>
  <si>
    <t>0101025AEFD64C42C02C596620B270548106</t>
  </si>
  <si>
    <t>VPN</t>
  </si>
  <si>
    <t>영상, 데이터용</t>
  </si>
  <si>
    <t>대</t>
  </si>
  <si>
    <t>5DFE967EF580205FD980FA0299CD2A46727908</t>
  </si>
  <si>
    <t>0101025DFE967EF580205FD980FA0299CD2A46727908</t>
  </si>
  <si>
    <t>자동소화장치(설치비포함)</t>
  </si>
  <si>
    <t>HFC227ea 2kg(방호체적 3.6㎥)</t>
  </si>
  <si>
    <t>SET</t>
  </si>
  <si>
    <t>5A6496FE91702A5141309D15AE2D5F8EDB691E</t>
  </si>
  <si>
    <t>0101025A6496FE91702A5141309D15AE2D5F8EDB691E</t>
  </si>
  <si>
    <t>서버컴퓨터(설치비 포함)</t>
  </si>
  <si>
    <t>Xeon GOLD 헥사코어 32G, SSD 1TB이상</t>
  </si>
  <si>
    <t>EA</t>
  </si>
  <si>
    <t>5A6496FE91702A5141309D15AE2D5F8EDB691F</t>
  </si>
  <si>
    <t>0101025A6496FE91702A5141309D15AE2D5F8EDB691F</t>
  </si>
  <si>
    <t>HFC227ea 0.6kg(방호체적 1.6㎥)</t>
  </si>
  <si>
    <t>5A6496FE91702A5141309D15AE2D5F8EDB691C</t>
  </si>
  <si>
    <t>0101025A6496FE91702A5141309D15AE2D5F8EDB691C</t>
  </si>
  <si>
    <t>워크스테이션(설치비 포함)</t>
  </si>
  <si>
    <t>Xeon GOLD 헥사코어 16G</t>
  </si>
  <si>
    <t>5A6496FE91702A5141309D15AE2D5F8EDB691D</t>
  </si>
  <si>
    <t>0101025A6496FE91702A5141309D15AE2D5F8EDB691D</t>
  </si>
  <si>
    <t>모니터(설치비 포함)</t>
  </si>
  <si>
    <t>27인치, FHD이상</t>
  </si>
  <si>
    <t>5A6496FE91702A5141309D15AE2D5F8EDB691A</t>
  </si>
  <si>
    <t>0101025A6496FE91702A5141309D15AE2D5F8EDB691A</t>
  </si>
  <si>
    <t>무정전전원장치(설치비포함)</t>
  </si>
  <si>
    <t>단상 3kVA 백업 30분</t>
  </si>
  <si>
    <t>5A6496FE91702A5141309D15AE2D5F8EDB6919</t>
  </si>
  <si>
    <t>0101025A6496FE91702A5141309D15AE2D5F8EDB6919</t>
  </si>
  <si>
    <t>단상 5kVA 백업 30분</t>
  </si>
  <si>
    <t>5A6496FE91702A5141309D15AE2D5F8EDB6916</t>
  </si>
  <si>
    <t>0101025A6496FE91702A5141309D15AE2D5F8EDB6916</t>
  </si>
  <si>
    <t>단상 10kVA 백업 30분</t>
  </si>
  <si>
    <t>5A6496FE91702A5141309D15AE2D5F8EDB6917</t>
  </si>
  <si>
    <t>0101025A6496FE91702A5141309D15AE2D5F8EDB6917</t>
  </si>
  <si>
    <t>단상 15kVA 백업 30분</t>
  </si>
  <si>
    <t>5A6496FE91702A5141309D15AE2D5F8EDB6877</t>
  </si>
  <si>
    <t>0101025A6496FE91702A5141309D15AE2D5F8EDB6877</t>
  </si>
  <si>
    <t>외함재질(가공비포함)</t>
  </si>
  <si>
    <t>KG당, STEEL(ST)</t>
  </si>
  <si>
    <t>KG</t>
  </si>
  <si>
    <t>5A6496FE91702A5141309D15AE2D5F8ED9BBA2</t>
  </si>
  <si>
    <t>0101025A6496FE91702A5141309D15AE2D5F8ED9BBA2</t>
  </si>
  <si>
    <t>KG당, STS</t>
  </si>
  <si>
    <t>5A6496FE91702A5141309D15AE2D5F8ED9BBA3</t>
  </si>
  <si>
    <t>0101025A6496FE91702A5141309D15AE2D5F8ED9BBA3</t>
  </si>
  <si>
    <t>0101025B1396E1CAE0265832E05E076A16</t>
  </si>
  <si>
    <t>주재료비의 10%</t>
  </si>
  <si>
    <t>0101025BB376D29710225D52800F96EF9F001</t>
  </si>
  <si>
    <t>B. 자동화일반공사</t>
  </si>
  <si>
    <t>0102</t>
  </si>
  <si>
    <t xml:space="preserve">    1. 현장조치</t>
  </si>
  <si>
    <t>010201</t>
  </si>
  <si>
    <t>영상관제장치 점검</t>
  </si>
  <si>
    <t>9-4-17 디지털 사이니지</t>
  </si>
  <si>
    <t>호표 3</t>
  </si>
  <si>
    <t>5AEFD64C42C02C596620B270548686</t>
  </si>
  <si>
    <t>0102015AEFD64C42C02C596620B270548686</t>
  </si>
  <si>
    <t>자동화시설 현장조치</t>
  </si>
  <si>
    <t>1일 1개소 조치비용</t>
  </si>
  <si>
    <t>호표 4</t>
  </si>
  <si>
    <t>5AEFD64C42C02C596620B270548B0C</t>
  </si>
  <si>
    <t>0102015AEFD64C42C02C596620B270548B0C</t>
  </si>
  <si>
    <t>2번째 이상 개소당 조치비용</t>
  </si>
  <si>
    <t>호표 5</t>
  </si>
  <si>
    <t>5AEFD64C42C02C596620B270548B0D</t>
  </si>
  <si>
    <t>0102015AEFD64C42C02C596620B270548B0D</t>
  </si>
  <si>
    <t>중앙관리소 현장조치</t>
  </si>
  <si>
    <t>컴퓨터 장비</t>
  </si>
  <si>
    <t>HR</t>
  </si>
  <si>
    <t>호표 6</t>
  </si>
  <si>
    <t>5AEFD64C42C02C596620B270548B0E</t>
  </si>
  <si>
    <t>0102015AEFD64C42C02C596620B270548B0E</t>
  </si>
  <si>
    <t>HMI S/W</t>
  </si>
  <si>
    <t>호표 7</t>
  </si>
  <si>
    <t>5AEFD64C42C02C596620B270548B00</t>
  </si>
  <si>
    <t>0102015AEFD64C42C02C596620B270548B00</t>
  </si>
  <si>
    <t>CCTV S/W</t>
  </si>
  <si>
    <t>호표 8</t>
  </si>
  <si>
    <t>5AEFD64C42C02C596620B270548B01</t>
  </si>
  <si>
    <t>0102015AEFD64C42C02C596620B270548B01</t>
  </si>
  <si>
    <t>010202</t>
  </si>
  <si>
    <t>DOOR STOPPER</t>
  </si>
  <si>
    <t>STS</t>
  </si>
  <si>
    <t>개</t>
  </si>
  <si>
    <t>5A6496F1D580255B9550A452086BBBF3CC7B52</t>
  </si>
  <si>
    <t>0102025A6496F1D580255B9550A452086BBBF3CC7B52</t>
  </si>
  <si>
    <t>RTU SOFTWARE FEE</t>
  </si>
  <si>
    <t>DIGITAL INPUT/OUTPUT</t>
  </si>
  <si>
    <t>점</t>
  </si>
  <si>
    <t>5A6496FE90502C56E4B07473D52665315B95FE</t>
  </si>
  <si>
    <t>0102025A6496FE90502C56E4B07473D52665315B95FE</t>
  </si>
  <si>
    <t>ANALOG INPUT/OUTPUT</t>
  </si>
  <si>
    <t>5A6496FE90502C56E4A06D01FEBB90887DA051</t>
  </si>
  <si>
    <t>0102025A6496FE90502C56E4A06D01FEBB90887DA051</t>
  </si>
  <si>
    <t>통신(RS-232/485/이더넷)</t>
  </si>
  <si>
    <t>5A6496FE90502C56E4A06D01FEBB9089047230</t>
  </si>
  <si>
    <t>0102025A6496FE90502C56E4A06D01FEBB9089047230</t>
  </si>
  <si>
    <t>전원 모듈(PLC)</t>
  </si>
  <si>
    <t>DC 5V/24V, 3.5A 이상</t>
  </si>
  <si>
    <t>5A6496FE90502D50DFF0E30B8687E1ACD6E3A8</t>
  </si>
  <si>
    <t>0102025A6496FE90502D50DFF0E30B8687E1ACD6E3A8</t>
  </si>
  <si>
    <t>CPU 모듈(PLC)</t>
  </si>
  <si>
    <t>84ns/Step 이하, 3,000점 이상</t>
  </si>
  <si>
    <t>5A6496FE90502D50DFE0DD2021F41DDD2474F8</t>
  </si>
  <si>
    <t>0102025A6496FE90502D50DFE0DD2021F41DDD2474F8</t>
  </si>
  <si>
    <t>통신 모듈(PLC)</t>
  </si>
  <si>
    <t>ETHERNET, TCP/IP</t>
  </si>
  <si>
    <t>5A6496FE90502D50DFC02F86F5DDBB51BC03FA</t>
  </si>
  <si>
    <t>0102025A6496FE90502D50DFC02F86F5DDBB51BC03FA</t>
  </si>
  <si>
    <t>RS-232C, RS-422/485</t>
  </si>
  <si>
    <t>5A6496FE90502D50DFB008FC4BDF0F5E054139</t>
  </si>
  <si>
    <t>0102025A6496FE90502D50DFB008FC4BDF0F5E054139</t>
  </si>
  <si>
    <t>디지털 입력 모듈 (PLC)</t>
  </si>
  <si>
    <t>32P</t>
  </si>
  <si>
    <t>5A6496FE90502D50DF905B27B54BC6D9E714FC</t>
  </si>
  <si>
    <t>0102025A6496FE90502D50DF905B27B54BC6D9E714FC</t>
  </si>
  <si>
    <t>162P</t>
  </si>
  <si>
    <t>5A6496FE90502D50DF905B27B54BC6D9E714FD</t>
  </si>
  <si>
    <t>0102025A6496FE90502D50DF905B27B54BC6D9E714FD</t>
  </si>
  <si>
    <t>디지털 출력 모듈 (PLC)</t>
  </si>
  <si>
    <t>16P, 릴레이 출력</t>
  </si>
  <si>
    <t>5A6496FE90502D50DF6087489511117656A8BC</t>
  </si>
  <si>
    <t>0102025A6496FE90502D50DF6087489511117656A8BC</t>
  </si>
  <si>
    <t>32P, 트렌지스터 출력</t>
  </si>
  <si>
    <t>5A6496FE90502D50DF6087489511117656A8BD</t>
  </si>
  <si>
    <t>0102025A6496FE90502D50DF6087489511117656A8BD</t>
  </si>
  <si>
    <t>아날로그 입력 모듈 (PLC)</t>
  </si>
  <si>
    <t>8P</t>
  </si>
  <si>
    <t>5A6496FE90502D50CD80DA4967E6A3B63383A3</t>
  </si>
  <si>
    <t>0102025A6496FE90502D50CD80DA4967E6A3B63383A3</t>
  </si>
  <si>
    <t>16P</t>
  </si>
  <si>
    <t>5A6496FE90502D50CD80DA4967E6A3B63383A2</t>
  </si>
  <si>
    <t>0102025A6496FE90502D50CD80DA4967E6A3B63383A2</t>
  </si>
  <si>
    <t>DUMMY MODULE (PLC)</t>
  </si>
  <si>
    <t>전원 Slot 방진</t>
  </si>
  <si>
    <t>5A6496FE90502D50CD80DA4967E6A3B7DACB6F</t>
  </si>
  <si>
    <t>0102025A6496FE90502D50CD80DA4967E6A3B7DACB6F</t>
  </si>
  <si>
    <t>기본, 증설 베이스(PLC)</t>
  </si>
  <si>
    <t>8모듈 장착용</t>
  </si>
  <si>
    <t>5A6496FE90502D50CDA0871EBE8F5F6ACEECE5</t>
  </si>
  <si>
    <t>0102025A6496FE90502D50CDA0871EBE8F5F6ACEECE5</t>
  </si>
  <si>
    <t>12모듈 장착용</t>
  </si>
  <si>
    <t>5A6496FE90502D50CDB0AE27611D20F1DD6DAF</t>
  </si>
  <si>
    <t>0102025A6496FE90502D50CDB0AE27611D20F1DD6DAF</t>
  </si>
  <si>
    <t>증설 케이블(PLC)</t>
  </si>
  <si>
    <t>0.6M</t>
  </si>
  <si>
    <t>5A6496FE90502D50CDB0AE27611D20F1DD6DAE</t>
  </si>
  <si>
    <t>0102025A6496FE90502D50CDB0AE27611D20F1DD6DAE</t>
  </si>
  <si>
    <t>증설 베이스(PLC)</t>
  </si>
  <si>
    <t>Ethernet Port</t>
  </si>
  <si>
    <t>5A6496FE90502D50CDB0AE27611D20F1DD6DAD</t>
  </si>
  <si>
    <t>0102025A6496FE90502D50CDB0AE27611D20F1DD6DAD</t>
  </si>
  <si>
    <t>광점퍼코드</t>
  </si>
  <si>
    <t>3M</t>
  </si>
  <si>
    <t>5A6496FE91702A5141309D15AE2D5F8EDB6A20</t>
  </si>
  <si>
    <t>0102025A6496FE91702A5141309D15AE2D5F8EDB6A20</t>
  </si>
  <si>
    <t>G.B JUMPER</t>
  </si>
  <si>
    <t>25㎟</t>
  </si>
  <si>
    <t>5A6496FE91702A5141309D15AE2D5F8EDB6A22</t>
  </si>
  <si>
    <t>0102025A6496FE91702A5141309D15AE2D5F8EDB6A22</t>
  </si>
  <si>
    <t>B.JUMPER</t>
  </si>
  <si>
    <t>퓨즈형, 35㎟</t>
  </si>
  <si>
    <t>5A6496FE91702A5141309D15AE2D5F8EDB6A2D</t>
  </si>
  <si>
    <t>0102025A6496FE91702A5141309D15AE2D5F8EDB6A2D</t>
  </si>
  <si>
    <t>CHANNEL SPRING NUT</t>
  </si>
  <si>
    <t>아연도</t>
  </si>
  <si>
    <t>5A6496FE91702A5141309D15AE2D5F8EDB6A2C</t>
  </si>
  <si>
    <t>0102025A6496FE91702A5141309D15AE2D5F8EDB6A2C</t>
  </si>
  <si>
    <t>U-CHANNEL</t>
  </si>
  <si>
    <t>5A6496FE91702A5141309D15AE2D5F8EDB6DF9</t>
  </si>
  <si>
    <t>0102025A6496FE91702A5141309D15AE2D5F8EDB6DF9</t>
  </si>
  <si>
    <t>HOLD DOWN CLAMP</t>
  </si>
  <si>
    <t>5A6496FE91702A5141309D15AE2D5F8EDB6DF8</t>
  </si>
  <si>
    <t>0102025A6496FE91702A5141309D15AE2D5F8EDB6DF8</t>
  </si>
  <si>
    <t>SHANK BOLT/NUT</t>
  </si>
  <si>
    <t>5A6496FE91702A5141309D15AE2D5F8EDB6DFB</t>
  </si>
  <si>
    <t>0102025A6496FE91702A5141309D15AE2D5F8EDB6DFB</t>
  </si>
  <si>
    <t>JOINT CONNECTOR</t>
  </si>
  <si>
    <t>H100</t>
  </si>
  <si>
    <t>5A6496FE91702A5141309D15AE2D5F8EDB6DFA</t>
  </si>
  <si>
    <t>0102025A6496FE91702A5141309D15AE2D5F8EDB6DFA</t>
  </si>
  <si>
    <t>단자대</t>
  </si>
  <si>
    <t>10P 30A</t>
  </si>
  <si>
    <t>5A6496FE91702A5141309D15AE2D5F8EDA4040</t>
  </si>
  <si>
    <t>0102025A6496FE91702A5141309D15AE2D5F8EDA4040</t>
  </si>
  <si>
    <t>3P 30A, 고정식</t>
  </si>
  <si>
    <t>5A6496FE91702A5141309D15AE2D5F8EDA404F</t>
  </si>
  <si>
    <t>0102025A6496FE91702A5141309D15AE2D5F8EDA404F</t>
  </si>
  <si>
    <t>4P 30A, 고정식</t>
  </si>
  <si>
    <t>5A6496FE91702A5141309D15AE2D5F8EDA404E</t>
  </si>
  <si>
    <t>0102025A6496FE91702A5141309D15AE2D5F8EDA404E</t>
  </si>
  <si>
    <t>NAME PLATE</t>
  </si>
  <si>
    <t>아크릴(L)</t>
  </si>
  <si>
    <t>5A6496FE91702A5141309D15AE2D5F8EDA416F</t>
  </si>
  <si>
    <t>0102025A6496FE91702A5141309D15AE2D5F8EDA416F</t>
  </si>
  <si>
    <t>경고테이프</t>
  </si>
  <si>
    <t>200*250</t>
  </si>
  <si>
    <t>M</t>
  </si>
  <si>
    <t>5A6496FE91702A5141309D15AE2D5F8EDA47F6</t>
  </si>
  <si>
    <t>0102025A6496FE91702A5141309D15AE2D5F8EDA47F6</t>
  </si>
  <si>
    <t>LAN케이블</t>
  </si>
  <si>
    <t>UTP.CAT.6/CM</t>
  </si>
  <si>
    <t>호표 9</t>
  </si>
  <si>
    <t>5AEFD64C42C02C596620B270564CCD</t>
  </si>
  <si>
    <t>0102025AEFD64C42C02C596620B270564CCD</t>
  </si>
  <si>
    <t>저독성난연가요폴리올레핀절연전선</t>
  </si>
  <si>
    <t>HFIX 단선 2.5㎟</t>
  </si>
  <si>
    <t>호표 10</t>
  </si>
  <si>
    <t>5AEFD64C42C02C596620B270548683</t>
  </si>
  <si>
    <t>0102025AEFD64C42C02C596620B270548683</t>
  </si>
  <si>
    <t>HFIX 연선 4㎟</t>
  </si>
  <si>
    <t>호표 11</t>
  </si>
  <si>
    <t>5AEFD64C42C02C596620B270548680</t>
  </si>
  <si>
    <t>0102025AEFD64C42C02C596620B270548680</t>
  </si>
  <si>
    <t>접지선</t>
  </si>
  <si>
    <t>F-GV 2.5㎟</t>
  </si>
  <si>
    <t>호표 12</t>
  </si>
  <si>
    <t>5AEFD64C42C02C596620B270548681</t>
  </si>
  <si>
    <t>0102025AEFD64C42C02C596620B270548681</t>
  </si>
  <si>
    <t>F-GV 4㎟</t>
  </si>
  <si>
    <t>호표 13</t>
  </si>
  <si>
    <t>5AEFD64C42C02C596620B27054868E</t>
  </si>
  <si>
    <t>0102025AEFD64C42C02C596620B27054868E</t>
  </si>
  <si>
    <t>F-GV 6㎟</t>
  </si>
  <si>
    <t>호표 14</t>
  </si>
  <si>
    <t>5AEFD64C42C02C596620B27054868F</t>
  </si>
  <si>
    <t>0102025AEFD64C42C02C596620B27054868F</t>
  </si>
  <si>
    <t>F-GV 25㎟</t>
  </si>
  <si>
    <t>호표 15</t>
  </si>
  <si>
    <t>5AEFD64C42C02C596620B2705487AD</t>
  </si>
  <si>
    <t>0102025AEFD64C42C02C596620B2705487AD</t>
  </si>
  <si>
    <t>F-GV 70㎟</t>
  </si>
  <si>
    <t>호표 16</t>
  </si>
  <si>
    <t>5AEFD64C42C02C596620B2705487AC</t>
  </si>
  <si>
    <t>0102025AEFD64C42C02C596620B2705487AC</t>
  </si>
  <si>
    <t>제어케이블</t>
  </si>
  <si>
    <t>F-CVV-SB 2C 1.5㎟</t>
  </si>
  <si>
    <t>호표 17</t>
  </si>
  <si>
    <t>5AEFD64C42C02C596620B2705487AF</t>
  </si>
  <si>
    <t>0102025AEFD64C42C02C596620B2705487AF</t>
  </si>
  <si>
    <t>F-CVV-SB 3C 1.5㎟</t>
  </si>
  <si>
    <t>호표 18</t>
  </si>
  <si>
    <t>5AEFD64C42C02C596620B2705487AE</t>
  </si>
  <si>
    <t>0102025AEFD64C42C02C596620B2705487AE</t>
  </si>
  <si>
    <t>F-CVV-SB 5C 1.5㎟</t>
  </si>
  <si>
    <t>호표 19</t>
  </si>
  <si>
    <t>5AEFD64C42C02C596620B2705487A9</t>
  </si>
  <si>
    <t>0102025AEFD64C42C02C596620B2705487A9</t>
  </si>
  <si>
    <t>F-CVV-SB 10C 1.5㎟</t>
  </si>
  <si>
    <t>호표 20</t>
  </si>
  <si>
    <t>5AEFD64C42C02C596620B2705487A8</t>
  </si>
  <si>
    <t>0102025AEFD64C42C02C596620B2705487A8</t>
  </si>
  <si>
    <t>F-CVV-SB 12C 1.5㎟</t>
  </si>
  <si>
    <t>호표 21</t>
  </si>
  <si>
    <t>5AEFD64C42C02C596620B2705487AB</t>
  </si>
  <si>
    <t>0102025AEFD64C42C02C596620B2705487AB</t>
  </si>
  <si>
    <t>F-CVV-SB 15C 1.5㎟</t>
  </si>
  <si>
    <t>호표 22</t>
  </si>
  <si>
    <t>5AEFD64C42C02C596620B2705487AA</t>
  </si>
  <si>
    <t>0102025AEFD64C42C02C596620B2705487AA</t>
  </si>
  <si>
    <t>F-CVV-SB 20C 1.5㎟</t>
  </si>
  <si>
    <t>호표 23</t>
  </si>
  <si>
    <t>5AEFD64C42C02C596620B2705487A5</t>
  </si>
  <si>
    <t>0102025AEFD64C42C02C596620B2705487A5</t>
  </si>
  <si>
    <t>SPD용 회로분리기</t>
  </si>
  <si>
    <t>CLASS2, 2극 Imax 40ka</t>
  </si>
  <si>
    <t>호표 24</t>
  </si>
  <si>
    <t>5AEFD64C42C02C596620B2705487A4</t>
  </si>
  <si>
    <t>0102025AEFD64C42C02C596620B2705487A4</t>
  </si>
  <si>
    <t>CLASS2, 4극 Imax 40ka</t>
  </si>
  <si>
    <t>호표 25</t>
  </si>
  <si>
    <t>5AEFD64C42C02C596620B2705484D9</t>
  </si>
  <si>
    <t>0102025AEFD64C42C02C596620B2705484D9</t>
  </si>
  <si>
    <t>CLASS2, 2극 Imax 80ka</t>
  </si>
  <si>
    <t>호표 26</t>
  </si>
  <si>
    <t>5AEFD64C42C02C596620B2705484D8</t>
  </si>
  <si>
    <t>0102025AEFD64C42C02C596620B2705484D8</t>
  </si>
  <si>
    <t>CLASS2, 4극 Imax 80ka</t>
  </si>
  <si>
    <t>호표 27</t>
  </si>
  <si>
    <t>5AEFD64C42C02C596620B2705484DB</t>
  </si>
  <si>
    <t>0102025AEFD64C42C02C596620B2705484DB</t>
  </si>
  <si>
    <t>난연 전력케이블</t>
  </si>
  <si>
    <t>0.6/1KV F-CV 2C 2.5㎟</t>
  </si>
  <si>
    <t>호표 28</t>
  </si>
  <si>
    <t>5AEFD64C42C02C596620B2705484DA</t>
  </si>
  <si>
    <t>0102025AEFD64C42C02C596620B2705484DA</t>
  </si>
  <si>
    <t>0.6/1KV F-CV 2C 4㎟</t>
  </si>
  <si>
    <t>호표 29</t>
  </si>
  <si>
    <t>5AEFD64C42C02C596620B2705484DD</t>
  </si>
  <si>
    <t>0102025AEFD64C42C02C596620B2705484DD</t>
  </si>
  <si>
    <t>0.6/1KV F-CV 3C 2.5㎟</t>
  </si>
  <si>
    <t>호표 30</t>
  </si>
  <si>
    <t>5AEFD64C42C02C596620B2705484DC</t>
  </si>
  <si>
    <t>0102025AEFD64C42C02C596620B2705484DC</t>
  </si>
  <si>
    <t>0.6/1KV F-CV 3C 4㎟</t>
  </si>
  <si>
    <t>호표 31</t>
  </si>
  <si>
    <t>5AEFD64C42C02C596620B2705484DF</t>
  </si>
  <si>
    <t>0102025AEFD64C42C02C596620B2705484DF</t>
  </si>
  <si>
    <t>0.6/1KV F-CV 4C 6㎟</t>
  </si>
  <si>
    <t>호표 32</t>
  </si>
  <si>
    <t>5AEFD64C42C02C596620B2705484DE</t>
  </si>
  <si>
    <t>0102025AEFD64C42C02C596620B2705484DE</t>
  </si>
  <si>
    <t>0.6/1KV F-CV 4C 10㎟</t>
  </si>
  <si>
    <t>호표 33</t>
  </si>
  <si>
    <t>5AEFD64C42C02C596620B2705484D1</t>
  </si>
  <si>
    <t>0102025AEFD64C42C02C596620B2705484D1</t>
  </si>
  <si>
    <t>나동선 연동연선(AS)</t>
  </si>
  <si>
    <t>호표 34</t>
  </si>
  <si>
    <t>5AEFD64C42C02C596620B2705484D0</t>
  </si>
  <si>
    <t>0102025AEFD64C42C02C596620B2705484D0</t>
  </si>
  <si>
    <t>70㎟</t>
  </si>
  <si>
    <t>호표 35</t>
  </si>
  <si>
    <t>5AEFD64C42C02C596620B2705485FF</t>
  </si>
  <si>
    <t>0102025AEFD64C42C02C596620B2705485FF</t>
  </si>
  <si>
    <t>기기용 비닐절연전선</t>
  </si>
  <si>
    <t>KIV 1.5㎟</t>
  </si>
  <si>
    <t>호표 36</t>
  </si>
  <si>
    <t>5AEFD64C42C02C596620B2705485FE</t>
  </si>
  <si>
    <t>0102025AEFD64C42C02C596620B2705485FE</t>
  </si>
  <si>
    <t>KIV 2.5㎟</t>
  </si>
  <si>
    <t>호표 37</t>
  </si>
  <si>
    <t>5AEFD64C42C02C596620B2705485FD</t>
  </si>
  <si>
    <t>0102025AEFD64C42C02C596620B2705485FD</t>
  </si>
  <si>
    <t>접지 클램프</t>
  </si>
  <si>
    <t>호표 38</t>
  </si>
  <si>
    <t>5AEFD64C42C02C596620B2705485FC</t>
  </si>
  <si>
    <t>0102025AEFD64C42C02C596620B2705485FC</t>
  </si>
  <si>
    <t>접지봉</t>
  </si>
  <si>
    <t>3본 연결</t>
  </si>
  <si>
    <t>호표 39</t>
  </si>
  <si>
    <t>5AEFD64C42C02C596620B2705485FB</t>
  </si>
  <si>
    <t>0102025AEFD64C42C02C596620B2705485FB</t>
  </si>
  <si>
    <t>제1종 금속제 가요전선관</t>
  </si>
  <si>
    <t>16C 고장력방수</t>
  </si>
  <si>
    <t>호표 40</t>
  </si>
  <si>
    <t>5AEFD64C42C02C596620B2705485FA</t>
  </si>
  <si>
    <t>0102025AEFD64C42C02C596620B2705485FA</t>
  </si>
  <si>
    <t>22C 고장력방수</t>
  </si>
  <si>
    <t>호표 41</t>
  </si>
  <si>
    <t>5AEFD64C42C02C596620B2705485F9</t>
  </si>
  <si>
    <t>0102025AEFD64C42C02C596620B2705485F9</t>
  </si>
  <si>
    <t>28C 고장력방수</t>
  </si>
  <si>
    <t>호표 42</t>
  </si>
  <si>
    <t>5AEFD64C42C02C596620B2705485F8</t>
  </si>
  <si>
    <t>0102025AEFD64C42C02C596620B2705485F8</t>
  </si>
  <si>
    <t>36C 고장력방수</t>
  </si>
  <si>
    <t>호표 43</t>
  </si>
  <si>
    <t>5AEFD64C42C02C596620B2705485F7</t>
  </si>
  <si>
    <t>0102025AEFD64C42C02C596620B2705485F7</t>
  </si>
  <si>
    <t>노말밴드</t>
  </si>
  <si>
    <t>ST 16mm</t>
  </si>
  <si>
    <t>호표 44</t>
  </si>
  <si>
    <t>5AEFD64C42C02C596620B2705485F6</t>
  </si>
  <si>
    <t>0102025AEFD64C42C02C596620B2705485F6</t>
  </si>
  <si>
    <t>ST 22mm</t>
  </si>
  <si>
    <t>호표 45</t>
  </si>
  <si>
    <t>5AEFD64C42C02C596620B270548A61</t>
  </si>
  <si>
    <t>0102025AEFD64C42C02C596620B270548A61</t>
  </si>
  <si>
    <t>핸드홀</t>
  </si>
  <si>
    <t>600*600*600</t>
  </si>
  <si>
    <t>조</t>
  </si>
  <si>
    <t>호표 46</t>
  </si>
  <si>
    <t>5AEFD64C42C02C596620B270548A60</t>
  </si>
  <si>
    <t>0102025AEFD64C42C02C596620B270548A60</t>
  </si>
  <si>
    <t>경고테이프 포설</t>
  </si>
  <si>
    <t>통신용</t>
  </si>
  <si>
    <t>호표 47</t>
  </si>
  <si>
    <t>5AEFD64C42C02C596620B270548A63</t>
  </si>
  <si>
    <t>0102025AEFD64C42C02C596620B270548A63</t>
  </si>
  <si>
    <t>ST 28mm</t>
  </si>
  <si>
    <t>호표 48</t>
  </si>
  <si>
    <t>5AEFD64C42C02C596620B270548A62</t>
  </si>
  <si>
    <t>0102025AEFD64C42C02C596620B270548A62</t>
  </si>
  <si>
    <t>ST 36mm</t>
  </si>
  <si>
    <t>호표 49</t>
  </si>
  <si>
    <t>5AEFD64C42C02C596620B270548A65</t>
  </si>
  <si>
    <t>0102025AEFD64C42C02C596620B270548A65</t>
  </si>
  <si>
    <t>노말밴드(PVC)</t>
  </si>
  <si>
    <t>KS 16mm</t>
  </si>
  <si>
    <t>호표 50</t>
  </si>
  <si>
    <t>5AEFD64C42C02C596620B270548A64</t>
  </si>
  <si>
    <t>0102025AEFD64C42C02C596620B270548A64</t>
  </si>
  <si>
    <t>KS 22mm</t>
  </si>
  <si>
    <t>호표 51</t>
  </si>
  <si>
    <t>5AEFD64C42C02C596620B270548A67</t>
  </si>
  <si>
    <t>0102025AEFD64C42C02C596620B270548A67</t>
  </si>
  <si>
    <t>KS 28mm</t>
  </si>
  <si>
    <t>호표 52</t>
  </si>
  <si>
    <t>5AEFD64C42C02C596620B270548A66</t>
  </si>
  <si>
    <t>0102025AEFD64C42C02C596620B270548A66</t>
  </si>
  <si>
    <t>KS 36mm</t>
  </si>
  <si>
    <t>호표 53</t>
  </si>
  <si>
    <t>5AEFD64C42C02C596620B270548A69</t>
  </si>
  <si>
    <t>0102025AEFD64C42C02C596620B270548A69</t>
  </si>
  <si>
    <t>강제전선관</t>
  </si>
  <si>
    <t>아연도 16mm</t>
  </si>
  <si>
    <t>호표 54</t>
  </si>
  <si>
    <t>5AEFD64C42C02C596620B270548A68</t>
  </si>
  <si>
    <t>0102025AEFD64C42C02C596620B270548A68</t>
  </si>
  <si>
    <t>아연도 22mm</t>
  </si>
  <si>
    <t>호표 55</t>
  </si>
  <si>
    <t>5AEFD64C42C02C596620B270548B08</t>
  </si>
  <si>
    <t>0102025AEFD64C42C02C596620B270548B08</t>
  </si>
  <si>
    <t>아연도 28mm</t>
  </si>
  <si>
    <t>호표 56</t>
  </si>
  <si>
    <t>5AEFD64C42C02C596620B270548B09</t>
  </si>
  <si>
    <t>0102025AEFD64C42C02C596620B270548B09</t>
  </si>
  <si>
    <t>아연도 36mm</t>
  </si>
  <si>
    <t>호표 57</t>
  </si>
  <si>
    <t>5AEFD64C42C02C596620B270548B0A</t>
  </si>
  <si>
    <t>0102025AEFD64C42C02C596620B270548B0A</t>
  </si>
  <si>
    <t>반경관 취부밴드</t>
  </si>
  <si>
    <t>호표 58</t>
  </si>
  <si>
    <t>5AEFD64C42C02C596620B270548B0B</t>
  </si>
  <si>
    <t>0102025AEFD64C42C02C596620B270548B0B</t>
  </si>
  <si>
    <t>PLC 설치</t>
  </si>
  <si>
    <t>BAY건립 및 카드설치</t>
  </si>
  <si>
    <t>호표 59</t>
  </si>
  <si>
    <t>5AEFD64C42C02C596620B27057568A</t>
  </si>
  <si>
    <t>0102025AEFD64C42C02C596620B27057568A</t>
  </si>
  <si>
    <t>케이블 접속</t>
  </si>
  <si>
    <t>포인트</t>
  </si>
  <si>
    <t>호표 60</t>
  </si>
  <si>
    <t>5AEFD64C42C02C596620B27057568B</t>
  </si>
  <si>
    <t>0102025AEFD64C42C02C596620B27057568B</t>
  </si>
  <si>
    <t>시험</t>
  </si>
  <si>
    <t>카드</t>
  </si>
  <si>
    <t>호표 61</t>
  </si>
  <si>
    <t>5AEFD64C42C02C596620B270575688</t>
  </si>
  <si>
    <t>0102025AEFD64C42C02C596620B270575688</t>
  </si>
  <si>
    <t>NOISE FILTER</t>
  </si>
  <si>
    <t>호표 62</t>
  </si>
  <si>
    <t>5AEFD64C42C02C596620B270575689</t>
  </si>
  <si>
    <t>0102025AEFD64C42C02C596620B270575689</t>
  </si>
  <si>
    <t>서지보호기(카운터)1상2선 교체</t>
  </si>
  <si>
    <t>전원용 Class2, In 40kA이상, Imax 80kA이상,누설전류검출</t>
  </si>
  <si>
    <t>호표 63</t>
  </si>
  <si>
    <t>5AEFD64C42C02C596620B27057568E</t>
  </si>
  <si>
    <t>0102025AEFD64C42C02C596620B27057568E</t>
  </si>
  <si>
    <t>서지보호기(카운터) 교체</t>
  </si>
  <si>
    <t>통신(이더넷용) 20kA이상</t>
  </si>
  <si>
    <t>호표 64</t>
  </si>
  <si>
    <t>5AEFD64C42C02C596620B27057568F</t>
  </si>
  <si>
    <t>0102025AEFD64C42C02C596620B27057568F</t>
  </si>
  <si>
    <t>신호용(4-20mA) 20kA이상</t>
  </si>
  <si>
    <t>호표 65</t>
  </si>
  <si>
    <t>5AEFD64C42C02C596620B27057568C</t>
  </si>
  <si>
    <t>0102025AEFD64C42C02C596620B27057568C</t>
  </si>
  <si>
    <t>서지보호기(카운터)3상4선(교체)</t>
  </si>
  <si>
    <t>전원용 Class1,Iimp 12.5kA</t>
  </si>
  <si>
    <t>호표 66</t>
  </si>
  <si>
    <t>5AEFD64C42C02C596620B270564CC1</t>
  </si>
  <si>
    <t>0102025AEFD64C42C02C596620B270564CC1</t>
  </si>
  <si>
    <t>전원용 Class2,Imax 40kA이상</t>
  </si>
  <si>
    <t>호표 67</t>
  </si>
  <si>
    <t>5AEFD64C42C02C596620B270564CC2</t>
  </si>
  <si>
    <t>0102025AEFD64C42C02C596620B270564CC2</t>
  </si>
  <si>
    <t>서지보호기(카운터)1상2선(교체)</t>
  </si>
  <si>
    <t>호표 68</t>
  </si>
  <si>
    <t>5AEFD64C42C02C596620B270564CC3</t>
  </si>
  <si>
    <t>0102025AEFD64C42C02C596620B270564CC3</t>
  </si>
  <si>
    <t>원격제어소 설치비</t>
  </si>
  <si>
    <t>자립형</t>
  </si>
  <si>
    <t>호표 69</t>
  </si>
  <si>
    <t>5AEFD64C42C02C596620B27057568D</t>
  </si>
  <si>
    <t>0102025AEFD64C42C02C596620B27057568D</t>
  </si>
  <si>
    <t>POWER SUPPLY</t>
  </si>
  <si>
    <t>DC 24V 10A</t>
  </si>
  <si>
    <t>호표 70</t>
  </si>
  <si>
    <t>5AEFD64C42C02C596620B270575682</t>
  </si>
  <si>
    <t>0102025AEFD64C42C02C596620B270575682</t>
  </si>
  <si>
    <t>DC 12 5A</t>
  </si>
  <si>
    <t>호표 71</t>
  </si>
  <si>
    <t>5AEFD64C42C02C596620B270575683</t>
  </si>
  <si>
    <t>0102025AEFD64C42C02C596620B270575683</t>
  </si>
  <si>
    <t>스위치 허브</t>
  </si>
  <si>
    <t>1G, 24P</t>
  </si>
  <si>
    <t>호표 72</t>
  </si>
  <si>
    <t>5AEFD64C42C02C596620B270575791</t>
  </si>
  <si>
    <t>0102025AEFD64C42C02C596620B270575791</t>
  </si>
  <si>
    <t>SHF통신장비(5GHz)</t>
  </si>
  <si>
    <t>최대 866Mbps, 2KM이내</t>
  </si>
  <si>
    <t>호표 73</t>
  </si>
  <si>
    <t>5AEFD64C42C02C596620B270575790</t>
  </si>
  <si>
    <t>0102025AEFD64C42C02C596620B270575790</t>
  </si>
  <si>
    <t>수위계 지지대</t>
  </si>
  <si>
    <t>STS 0.5(W)*0.5(H)</t>
  </si>
  <si>
    <t>호표 74</t>
  </si>
  <si>
    <t>5AEFD64C42C02C596620B270575793</t>
  </si>
  <si>
    <t>0102025AEFD64C42C02C596620B270575793</t>
  </si>
  <si>
    <t>호표 75</t>
  </si>
  <si>
    <t>5AEFD64C42C02C596620B270575792</t>
  </si>
  <si>
    <t>0102025AEFD64C42C02C596620B270575792</t>
  </si>
  <si>
    <t>초음파수위계(분리형)</t>
  </si>
  <si>
    <t>범위 0.3-10M(2체널)</t>
  </si>
  <si>
    <t>호표 76</t>
  </si>
  <si>
    <t>5AEFD64C42C02C596620B270575795</t>
  </si>
  <si>
    <t>0102025AEFD64C42C02C596620B270575795</t>
  </si>
  <si>
    <t>호표 77</t>
  </si>
  <si>
    <t>5AEFD64C42C02C596620B270575794</t>
  </si>
  <si>
    <t>0102025AEFD64C42C02C596620B270575794</t>
  </si>
  <si>
    <t>범위 0.3-10M</t>
  </si>
  <si>
    <t>호표 78</t>
  </si>
  <si>
    <t>5AEFD64C42C02C596620B270575797</t>
  </si>
  <si>
    <t>0102025AEFD64C42C02C596620B270575797</t>
  </si>
  <si>
    <t>범위 0.3-15M</t>
  </si>
  <si>
    <t>호표 79</t>
  </si>
  <si>
    <t>5AEFD64C42C02C596620B270575796</t>
  </si>
  <si>
    <t>0102025AEFD64C42C02C596620B270575796</t>
  </si>
  <si>
    <t>레이수위계(분리형)</t>
  </si>
  <si>
    <t>호표 80</t>
  </si>
  <si>
    <t>5AEFD64C42C02C596620B270575799</t>
  </si>
  <si>
    <t>0102025AEFD64C42C02C596620B270575799</t>
  </si>
  <si>
    <t>호표 81</t>
  </si>
  <si>
    <t>5AEFD64C42C02C596620B270575798</t>
  </si>
  <si>
    <t>0102025AEFD64C42C02C596620B270575798</t>
  </si>
  <si>
    <t>오뚜기 수위계</t>
  </si>
  <si>
    <t>4접점(HH,H,L,LL)</t>
  </si>
  <si>
    <t>호표 82</t>
  </si>
  <si>
    <t>5AEFD64C42C02C596620B2705754DC</t>
  </si>
  <si>
    <t>0102025AEFD64C42C02C596620B2705754DC</t>
  </si>
  <si>
    <t>전극봉 스위치</t>
  </si>
  <si>
    <t>3극</t>
  </si>
  <si>
    <t>호표 83</t>
  </si>
  <si>
    <t>5AEFD64C42C02C596620B2705754DD</t>
  </si>
  <si>
    <t>0102025AEFD64C42C02C596620B2705754DD</t>
  </si>
  <si>
    <t>스피드 돔 카메라</t>
  </si>
  <si>
    <t>200만화소이상, 36배줌, 하우징일체</t>
  </si>
  <si>
    <t>호표 84</t>
  </si>
  <si>
    <t>5AEFD64C42C02C596620B2705754DE</t>
  </si>
  <si>
    <t>0102025AEFD64C42C02C596620B2705754DE</t>
  </si>
  <si>
    <t>스피드 돔 카메라(IR)</t>
  </si>
  <si>
    <t>200만화소이상, 36배줌, 하우징일체,WIPER</t>
  </si>
  <si>
    <t>호표 85</t>
  </si>
  <si>
    <t>5AEFD64C42C02C596620B2705754DF</t>
  </si>
  <si>
    <t>0102025AEFD64C42C02C596620B2705754DF</t>
  </si>
  <si>
    <t>적외선 카메라(뷸렛)</t>
  </si>
  <si>
    <t>200만화소이상, 4배줌, 하우징일체</t>
  </si>
  <si>
    <t>호표 86</t>
  </si>
  <si>
    <t>5AEFD64C42C02C596620B2705754D8</t>
  </si>
  <si>
    <t>0102025AEFD64C42C02C596620B2705754D8</t>
  </si>
  <si>
    <t>적외선 카메라(돔형)</t>
  </si>
  <si>
    <t>호표 87</t>
  </si>
  <si>
    <t>5AEFD64C42C02C596620B2705754D9</t>
  </si>
  <si>
    <t>0102025AEFD64C42C02C596620B2705754D9</t>
  </si>
  <si>
    <t>200만화소이상, 32배줌, 하우징일체</t>
  </si>
  <si>
    <t>호표 88</t>
  </si>
  <si>
    <t>5AEFD64C42C02C596620B270564CCC</t>
  </si>
  <si>
    <t>0102025AEFD64C42C02C596620B270564CCC</t>
  </si>
  <si>
    <t>CCTV CAMERA POLE</t>
  </si>
  <si>
    <t>STS 2.0T 4M Φ152</t>
  </si>
  <si>
    <t>호표 89</t>
  </si>
  <si>
    <t>5AEFD64C42C02C596620B2705754DA</t>
  </si>
  <si>
    <t>0102025AEFD64C42C02C596620B2705754DA</t>
  </si>
  <si>
    <t>CCTV POLE PANEL</t>
  </si>
  <si>
    <t>STS 2.0T 300*400*300</t>
  </si>
  <si>
    <t>호표 90</t>
  </si>
  <si>
    <t>5AEFD64C42C02C596620B2705754DB</t>
  </si>
  <si>
    <t>0102025AEFD64C42C02C596620B2705754DB</t>
  </si>
  <si>
    <t>STS 2.0T 600*700*500,이중단열판</t>
  </si>
  <si>
    <t>호표 91</t>
  </si>
  <si>
    <t>5AEFD64C42C02C596620B2705754D4</t>
  </si>
  <si>
    <t>0102025AEFD64C42C02C596620B2705754D4</t>
  </si>
  <si>
    <t>광컨버터</t>
  </si>
  <si>
    <t>100M, S/M, 1CORE</t>
  </si>
  <si>
    <t>호표 92</t>
  </si>
  <si>
    <t>5AEFD64C42C02C596620B2705754D5</t>
  </si>
  <si>
    <t>0102025AEFD64C42C02C596620B2705754D5</t>
  </si>
  <si>
    <t>광단자함</t>
  </si>
  <si>
    <t>4CORE</t>
  </si>
  <si>
    <t>호표 93</t>
  </si>
  <si>
    <t>5AEFD64C42C02C596620B2705755E3</t>
  </si>
  <si>
    <t>0102025AEFD64C42C02C596620B2705755E3</t>
  </si>
  <si>
    <t>케이블 트레이</t>
  </si>
  <si>
    <t>W150*H100*2.3T</t>
  </si>
  <si>
    <t>호표 94</t>
  </si>
  <si>
    <t>5AEFD64C42C02C596620B2705755E2</t>
  </si>
  <si>
    <t>0102025AEFD64C42C02C596620B2705755E2</t>
  </si>
  <si>
    <t>W300*H100*2.3T</t>
  </si>
  <si>
    <t>호표 95</t>
  </si>
  <si>
    <t>5AEFD64C42C02C596620B2705755E1</t>
  </si>
  <si>
    <t>0102025AEFD64C42C02C596620B2705755E1</t>
  </si>
  <si>
    <t>케이블 트레이 커버</t>
  </si>
  <si>
    <t>호표 96</t>
  </si>
  <si>
    <t>5AEFD64C42C02C596620B2705755E0</t>
  </si>
  <si>
    <t>0102025AEFD64C42C02C596620B2705755E0</t>
  </si>
  <si>
    <t>호표 97</t>
  </si>
  <si>
    <t>5AEFD64C42C02C596620B2705755E7</t>
  </si>
  <si>
    <t>0102025AEFD64C42C02C596620B2705755E7</t>
  </si>
  <si>
    <t>케이블 트레이(90도 ELBOW)</t>
  </si>
  <si>
    <t>호표 98</t>
  </si>
  <si>
    <t>5AEFD64C42C02C596620B2705755E6</t>
  </si>
  <si>
    <t>0102025AEFD64C42C02C596620B2705755E6</t>
  </si>
  <si>
    <t>호표 99</t>
  </si>
  <si>
    <t>5AEFD64C42C02C596620B2705755E5</t>
  </si>
  <si>
    <t>0102025AEFD64C42C02C596620B2705755E5</t>
  </si>
  <si>
    <t>케이블 트레이 커버(90도 ELBOW)</t>
  </si>
  <si>
    <t>호표 100</t>
  </si>
  <si>
    <t>5AEFD64C42C02C596620B2705755E4</t>
  </si>
  <si>
    <t>0102025AEFD64C42C02C596620B2705755E4</t>
  </si>
  <si>
    <t>호표 101</t>
  </si>
  <si>
    <t>5AEFD64C42C02C596620B2705755EB</t>
  </si>
  <si>
    <t>0102025AEFD64C42C02C596620B2705755EB</t>
  </si>
  <si>
    <t>케이블 덕트</t>
  </si>
  <si>
    <t>W100*H100*2.3T</t>
  </si>
  <si>
    <t>호표 102</t>
  </si>
  <si>
    <t>5AEFD64C42C02C596620B2705755EA</t>
  </si>
  <si>
    <t>0102025AEFD64C42C02C596620B2705755EA</t>
  </si>
  <si>
    <t>호표 103</t>
  </si>
  <si>
    <t>5AEFD64C42C02C596620B27057522F</t>
  </si>
  <si>
    <t>0102025AEFD64C42C02C596620B27057522F</t>
  </si>
  <si>
    <t>W200*H100*2.3T</t>
  </si>
  <si>
    <t>호표 104</t>
  </si>
  <si>
    <t>5AEFD64C42C02C596620B27057522E</t>
  </si>
  <si>
    <t>0102025AEFD64C42C02C596620B27057522E</t>
  </si>
  <si>
    <t>호표 105</t>
  </si>
  <si>
    <t>5AEFD64C42C02C596620B27057522D</t>
  </si>
  <si>
    <t>0102025AEFD64C42C02C596620B27057522D</t>
  </si>
  <si>
    <t>케이블 덕트 커버</t>
  </si>
  <si>
    <t>호표 106</t>
  </si>
  <si>
    <t>5AEFD64C42C02C596620B27057522C</t>
  </si>
  <si>
    <t>0102025AEFD64C42C02C596620B27057522C</t>
  </si>
  <si>
    <t>호표 107</t>
  </si>
  <si>
    <t>5AEFD64C42C02C596620B27057522B</t>
  </si>
  <si>
    <t>0102025AEFD64C42C02C596620B27057522B</t>
  </si>
  <si>
    <t>호표 108</t>
  </si>
  <si>
    <t>5AEFD64C42C02C596620B27057522A</t>
  </si>
  <si>
    <t>0102025AEFD64C42C02C596620B27057522A</t>
  </si>
  <si>
    <t>호표 109</t>
  </si>
  <si>
    <t>5AEFD64C42C02C596620B270575229</t>
  </si>
  <si>
    <t>0102025AEFD64C42C02C596620B270575229</t>
  </si>
  <si>
    <t>케이블 덕트(90도 ELBOW)</t>
  </si>
  <si>
    <t>호표 110</t>
  </si>
  <si>
    <t>5AEFD64C42C02C596620B270575228</t>
  </si>
  <si>
    <t>0102025AEFD64C42C02C596620B270575228</t>
  </si>
  <si>
    <t>호표 111</t>
  </si>
  <si>
    <t>5AEFD64C42C02C596620B270575227</t>
  </si>
  <si>
    <t>0102025AEFD64C42C02C596620B270575227</t>
  </si>
  <si>
    <t>호표 112</t>
  </si>
  <si>
    <t>5AEFD64C42C02C596620B270575226</t>
  </si>
  <si>
    <t>0102025AEFD64C42C02C596620B270575226</t>
  </si>
  <si>
    <t>호표 113</t>
  </si>
  <si>
    <t>5AEFD64C42C02C596620B270575336</t>
  </si>
  <si>
    <t>0102025AEFD64C42C02C596620B270575336</t>
  </si>
  <si>
    <t>케이블 덕트 커버(90도 ELBOW)</t>
  </si>
  <si>
    <t>호표 114</t>
  </si>
  <si>
    <t>5AEFD64C42C02C596620B270575337</t>
  </si>
  <si>
    <t>0102025AEFD64C42C02C596620B270575337</t>
  </si>
  <si>
    <t>호표 115</t>
  </si>
  <si>
    <t>5AEFD64C42C02C596620B270575334</t>
  </si>
  <si>
    <t>0102025AEFD64C42C02C596620B270575334</t>
  </si>
  <si>
    <t>호표 116</t>
  </si>
  <si>
    <t>5AEFD64C42C02C596620B270575335</t>
  </si>
  <si>
    <t>0102025AEFD64C42C02C596620B270575335</t>
  </si>
  <si>
    <t>호표 117</t>
  </si>
  <si>
    <t>5AEFD64C42C02C596620B270575332</t>
  </si>
  <si>
    <t>0102025AEFD64C42C02C596620B270575332</t>
  </si>
  <si>
    <t>멀티탭</t>
  </si>
  <si>
    <t>1.5M, 4구</t>
  </si>
  <si>
    <t>호표 118</t>
  </si>
  <si>
    <t>5AEFD64C42C02C596620B270575333</t>
  </si>
  <si>
    <t>0102025AEFD64C42C02C596620B270575333</t>
  </si>
  <si>
    <t>콘센트(노출형)</t>
  </si>
  <si>
    <t>접지극부 2P 15A 250V</t>
  </si>
  <si>
    <t>호표 119</t>
  </si>
  <si>
    <t>5AEFD64C42C02C596620B270575330</t>
  </si>
  <si>
    <t>0102025AEFD64C42C02C596620B270575330</t>
  </si>
  <si>
    <t>와이드 스위치(1구)</t>
  </si>
  <si>
    <t>단로,15A 250V</t>
  </si>
  <si>
    <t>호표 120</t>
  </si>
  <si>
    <t>5AEFD64C42C02C596620B270575331</t>
  </si>
  <si>
    <t>0102025AEFD64C42C02C596620B270575331</t>
  </si>
  <si>
    <t>와이드 스위치(2구)</t>
  </si>
  <si>
    <t>호표 121</t>
  </si>
  <si>
    <t>5AEFD64C42C02C596620B27057533E</t>
  </si>
  <si>
    <t>0102025AEFD64C42C02C596620B27057533E</t>
  </si>
  <si>
    <t>와이드 스위치(3구)</t>
  </si>
  <si>
    <t>호표 122</t>
  </si>
  <si>
    <t>5AEFD64C42C02C596620B27057533F</t>
  </si>
  <si>
    <t>0102025AEFD64C42C02C596620B27057533F</t>
  </si>
  <si>
    <t>LED 보안등주</t>
  </si>
  <si>
    <t>STS 4m, 1등용</t>
  </si>
  <si>
    <t>호표 123</t>
  </si>
  <si>
    <t>5AEFD64C42C02C596620B270575061</t>
  </si>
  <si>
    <t>0102025AEFD64C42C02C596620B270575061</t>
  </si>
  <si>
    <t>LED 보안등기구</t>
  </si>
  <si>
    <t>60W(등기구+램프+안정기)</t>
  </si>
  <si>
    <t>호표 124</t>
  </si>
  <si>
    <t>5AEFD64C42C02C596620B270575060</t>
  </si>
  <si>
    <t>0102025AEFD64C42C02C596620B270575060</t>
  </si>
  <si>
    <t>보안등 기초</t>
  </si>
  <si>
    <t>300*400*600mm</t>
  </si>
  <si>
    <t>호표 125</t>
  </si>
  <si>
    <t>5AEFD64C42C02C596620B270575063</t>
  </si>
  <si>
    <t>0102025AEFD64C42C02C596620B270575063</t>
  </si>
  <si>
    <t>400*600*600mm</t>
  </si>
  <si>
    <t>호표 126</t>
  </si>
  <si>
    <t>5AEFD64C42C02C596620B270575062</t>
  </si>
  <si>
    <t>0102025AEFD64C42C02C596620B270575062</t>
  </si>
  <si>
    <t>LED 투광등</t>
  </si>
  <si>
    <t>150W</t>
  </si>
  <si>
    <t>호표 127</t>
  </si>
  <si>
    <t>5AEFD64C42C02C596620B270575065</t>
  </si>
  <si>
    <t>0102025AEFD64C42C02C596620B270575065</t>
  </si>
  <si>
    <t>LED 터널등</t>
  </si>
  <si>
    <t>100W(램프+등기구)</t>
  </si>
  <si>
    <t>호표 128</t>
  </si>
  <si>
    <t>5AEFD64C42C02C596620B270575064</t>
  </si>
  <si>
    <t>0102025AEFD64C42C02C596620B270575064</t>
  </si>
  <si>
    <t>LED 벽부등</t>
  </si>
  <si>
    <t>12W(램프+등기구)</t>
  </si>
  <si>
    <t>호표 129</t>
  </si>
  <si>
    <t>5AEFD64C42C02C596620B270575067</t>
  </si>
  <si>
    <t>0102025AEFD64C42C02C596620B270575067</t>
  </si>
  <si>
    <t>LED 직부등</t>
  </si>
  <si>
    <t>호표 130</t>
  </si>
  <si>
    <t>5AEFD64C42C02C596620B270575066</t>
  </si>
  <si>
    <t>0102025AEFD64C42C02C596620B270575066</t>
  </si>
  <si>
    <t>LED 다운라이트</t>
  </si>
  <si>
    <t>호표 131</t>
  </si>
  <si>
    <t>5AEFD64C42C02C596620B270575069</t>
  </si>
  <si>
    <t>0102025AEFD64C42C02C596620B270575069</t>
  </si>
  <si>
    <t>LED 평판등</t>
  </si>
  <si>
    <t>50W</t>
  </si>
  <si>
    <t>호표 132</t>
  </si>
  <si>
    <t>5AEFD64C42C02C596620B270575068</t>
  </si>
  <si>
    <t>0102025AEFD64C42C02C596620B270575068</t>
  </si>
  <si>
    <t>자동복구 누전차단기</t>
  </si>
  <si>
    <t>220V, 2P, 30A</t>
  </si>
  <si>
    <t>호표 133</t>
  </si>
  <si>
    <t>5AEFD64C42C02C596620B270575108</t>
  </si>
  <si>
    <t>0102025AEFD64C42C02C596620B270575108</t>
  </si>
  <si>
    <t>누전차단기(분전반용)</t>
  </si>
  <si>
    <t>호표 134</t>
  </si>
  <si>
    <t>5AEFD64C42C02C596620B270575109</t>
  </si>
  <si>
    <t>0102025AEFD64C42C02C596620B270575109</t>
  </si>
  <si>
    <t>460V, 3P, 30A</t>
  </si>
  <si>
    <t>호표 135</t>
  </si>
  <si>
    <t>5AEFD64C42C02C596620B27057510A</t>
  </si>
  <si>
    <t>0102025AEFD64C42C02C596620B27057510A</t>
  </si>
  <si>
    <t>호표 136</t>
  </si>
  <si>
    <t>5AEFD64C42C02C596620B27057510B</t>
  </si>
  <si>
    <t>0102025AEFD64C42C02C596620B27057510B</t>
  </si>
  <si>
    <t>배선용차단기(표준형)</t>
  </si>
  <si>
    <t>460V, 2P, 30A</t>
  </si>
  <si>
    <t>호표 137</t>
  </si>
  <si>
    <t>5AEFD64C42C02C596620B27057510C</t>
  </si>
  <si>
    <t>0102025AEFD64C42C02C596620B27057510C</t>
  </si>
  <si>
    <t>460V, 2P, 50A</t>
  </si>
  <si>
    <t>호표 138</t>
  </si>
  <si>
    <t>5AEFD64C42C02C596620B27057510D</t>
  </si>
  <si>
    <t>0102025AEFD64C42C02C596620B27057510D</t>
  </si>
  <si>
    <t>460V, 2P, 100A</t>
  </si>
  <si>
    <t>호표 139</t>
  </si>
  <si>
    <t>5AEFD64C42C02C596620B27057510E</t>
  </si>
  <si>
    <t>0102025AEFD64C42C02C596620B27057510E</t>
  </si>
  <si>
    <t>460V, 4P, 50A</t>
  </si>
  <si>
    <t>호표 140</t>
  </si>
  <si>
    <t>5AEFD64C42C02C596620B27057510F</t>
  </si>
  <si>
    <t>0102025AEFD64C42C02C596620B27057510F</t>
  </si>
  <si>
    <t>460V, 4P, 100A</t>
  </si>
  <si>
    <t>호표 141</t>
  </si>
  <si>
    <t>5AEFD64C42C02C596620B270575100</t>
  </si>
  <si>
    <t>0102025AEFD64C42C02C596620B270575100</t>
  </si>
  <si>
    <t>460V, 4P, 30A</t>
  </si>
  <si>
    <t>호표 142</t>
  </si>
  <si>
    <t>5AEFD64C42C02C596620B270575101</t>
  </si>
  <si>
    <t>0102025AEFD64C42C02C596620B270575101</t>
  </si>
  <si>
    <t>전자접촉기</t>
  </si>
  <si>
    <t>(220/380V) 2.2/2.7kW</t>
  </si>
  <si>
    <t>호표 143</t>
  </si>
  <si>
    <t>5AEFD64C42C02C596620B270575EC0</t>
  </si>
  <si>
    <t>0102025AEFD64C42C02C596620B270575EC0</t>
  </si>
  <si>
    <t>(220/380V) 2.7/4kW</t>
  </si>
  <si>
    <t>호표 144</t>
  </si>
  <si>
    <t>5AEFD64C42C02C596620B270575EC1</t>
  </si>
  <si>
    <t>0102025AEFD64C42C02C596620B270575EC1</t>
  </si>
  <si>
    <t>(220/380V) 3.5/5.5kW</t>
  </si>
  <si>
    <t>호표 145</t>
  </si>
  <si>
    <t>5AEFD64C42C02C596620B270575EC2</t>
  </si>
  <si>
    <t>0102025AEFD64C42C02C596620B270575EC2</t>
  </si>
  <si>
    <t>콘덴서(저압)</t>
  </si>
  <si>
    <t>3P 380V, 10㎌</t>
  </si>
  <si>
    <t>호표 146</t>
  </si>
  <si>
    <t>5AEFD64C42C02C596620B270575EC3</t>
  </si>
  <si>
    <t>0102025AEFD64C42C02C596620B270575EC3</t>
  </si>
  <si>
    <t>3P 380V, 15㎌</t>
  </si>
  <si>
    <t>호표 147</t>
  </si>
  <si>
    <t>5AEFD64C42C02C596620B270575EC4</t>
  </si>
  <si>
    <t>0102025AEFD64C42C02C596620B270575EC4</t>
  </si>
  <si>
    <t>3P 380V, 20㎌</t>
  </si>
  <si>
    <t>호표 148</t>
  </si>
  <si>
    <t>5AEFD64C42C02C596620B270575EC5</t>
  </si>
  <si>
    <t>0102025AEFD64C42C02C596620B270575EC5</t>
  </si>
  <si>
    <t>3P 380V, 50㎌</t>
  </si>
  <si>
    <t>호표 149</t>
  </si>
  <si>
    <t>5AEFD64C42C02C596620B270575EC6</t>
  </si>
  <si>
    <t>0102025AEFD64C42C02C596620B270575EC6</t>
  </si>
  <si>
    <t>계기용변류기(C.T)환형</t>
  </si>
  <si>
    <t>600/5V 300/5A이하</t>
  </si>
  <si>
    <t>호표 150</t>
  </si>
  <si>
    <t>5AEFD64C42C02C596620B270575EC7</t>
  </si>
  <si>
    <t>0102025AEFD64C42C02C596620B270575EC7</t>
  </si>
  <si>
    <t>계기용변압기(P.T)환형</t>
  </si>
  <si>
    <t>440/110V 1P 50VA</t>
  </si>
  <si>
    <t>호표 151</t>
  </si>
  <si>
    <t>5AEFD64C42C02C596620B270575EC8</t>
  </si>
  <si>
    <t>0102025AEFD64C42C02C596620B270575EC8</t>
  </si>
  <si>
    <t>통전표시기</t>
  </si>
  <si>
    <t>200V-22.9KV</t>
  </si>
  <si>
    <t>호표 152</t>
  </si>
  <si>
    <t>5AEFD64C42C02C596620B270575EC9</t>
  </si>
  <si>
    <t>0102025AEFD64C42C02C596620B270575EC9</t>
  </si>
  <si>
    <t>셀렉터 스위치</t>
  </si>
  <si>
    <t>자동복구형</t>
  </si>
  <si>
    <t>호표 153</t>
  </si>
  <si>
    <t>5AEFD64C42C02C596620B270575FE7</t>
  </si>
  <si>
    <t>0102025AEFD64C42C02C596620B270575FE7</t>
  </si>
  <si>
    <t>호표 154</t>
  </si>
  <si>
    <t>5AEFD64C42C02C596620B270575FE6</t>
  </si>
  <si>
    <t>0102025AEFD64C42C02C596620B270575FE6</t>
  </si>
  <si>
    <t>부저</t>
  </si>
  <si>
    <t>D65, AC110V/220V</t>
  </si>
  <si>
    <t>호표 155</t>
  </si>
  <si>
    <t>5AEFD64C42C02C596620B270575FE5</t>
  </si>
  <si>
    <t>0102025AEFD64C42C02C596620B270575FE5</t>
  </si>
  <si>
    <t>디지털메터</t>
  </si>
  <si>
    <t>전압, 전류 등, RS-485통신가능</t>
  </si>
  <si>
    <t>호표 156</t>
  </si>
  <si>
    <t>5AEFD64C42C02C596620B270575FE4</t>
  </si>
  <si>
    <t>0102025AEFD64C42C02C596620B270575FE4</t>
  </si>
  <si>
    <t>보조릴레이</t>
  </si>
  <si>
    <t>4A,4B</t>
  </si>
  <si>
    <t>호표 157</t>
  </si>
  <si>
    <t>5AEFD64C42C02C596620B270575FE3</t>
  </si>
  <si>
    <t>0102025AEFD64C42C02C596620B270575FE3</t>
  </si>
  <si>
    <t>2A,2B</t>
  </si>
  <si>
    <t>호표 158</t>
  </si>
  <si>
    <t>5AEFD64C42C02C596620B270575FE2</t>
  </si>
  <si>
    <t>0102025AEFD64C42C02C596620B270575FE2</t>
  </si>
  <si>
    <t>푸쉬버튼스위치(LED)</t>
  </si>
  <si>
    <t>D25A AC110V/220V(조광형)</t>
  </si>
  <si>
    <t>호표 159</t>
  </si>
  <si>
    <t>5AEFD64C42C02C596620B270575FE1</t>
  </si>
  <si>
    <t>0102025AEFD64C42C02C596620B270575FE1</t>
  </si>
  <si>
    <t>신호등(LED)</t>
  </si>
  <si>
    <t>D25A AC110V/220V</t>
  </si>
  <si>
    <t>호표 160</t>
  </si>
  <si>
    <t>5AEFD64C42C02C596620B270575FE0</t>
  </si>
  <si>
    <t>0102025AEFD64C42C02C596620B270575FE0</t>
  </si>
  <si>
    <t>컨트롤 스위치</t>
  </si>
  <si>
    <t>CB용</t>
  </si>
  <si>
    <t>호표 161</t>
  </si>
  <si>
    <t>5AEFD64C42C02C596620B270575FEF</t>
  </si>
  <si>
    <t>0102025AEFD64C42C02C596620B270575FEF</t>
  </si>
  <si>
    <t>전압,전류절환스위치</t>
  </si>
  <si>
    <t>VS,AS(250V 10A 3P 3W)</t>
  </si>
  <si>
    <t>호표 162</t>
  </si>
  <si>
    <t>5AEFD64C42C02C596620B270575FEE</t>
  </si>
  <si>
    <t>0102025AEFD64C42C02C596620B270575FEE</t>
  </si>
  <si>
    <t>전류 변환기</t>
  </si>
  <si>
    <t>1상, 입력 0~5A, 출력: 4-20mA</t>
  </si>
  <si>
    <t>호표 163</t>
  </si>
  <si>
    <t>5AEFD64C42C02C596620B270564F98</t>
  </si>
  <si>
    <t>0102025AEFD64C42C02C596620B270564F98</t>
  </si>
  <si>
    <t>3상, 입력 0~5A, 출력: 4-20mA</t>
  </si>
  <si>
    <t>호표 164</t>
  </si>
  <si>
    <t>5AEFD64C42C02C596620B270564F99</t>
  </si>
  <si>
    <t>0102025AEFD64C42C02C596620B270564F99</t>
  </si>
  <si>
    <t>전압 변환기</t>
  </si>
  <si>
    <t>1상, 입력 0-150A, 출력: 4-20mA</t>
  </si>
  <si>
    <t>호표 165</t>
  </si>
  <si>
    <t>5AEFD64C42C02C596620B270564F9A</t>
  </si>
  <si>
    <t>0102025AEFD64C42C02C596620B270564F9A</t>
  </si>
  <si>
    <t>3상, 입력 0-150A, 출력: 4-20mA</t>
  </si>
  <si>
    <t>호표 166</t>
  </si>
  <si>
    <t>5AEFD64C42C02C596620B270564F9B</t>
  </si>
  <si>
    <t>0102025AEFD64C42C02C596620B270564F9B</t>
  </si>
  <si>
    <t>전자식과전류계전기(EOCR-단자형)</t>
  </si>
  <si>
    <t>디지털표시부부착</t>
  </si>
  <si>
    <t>호표 167</t>
  </si>
  <si>
    <t>5AEFD64C42C02C596620B270564F9C</t>
  </si>
  <si>
    <t>0102025AEFD64C42C02C596620B270564F9C</t>
  </si>
  <si>
    <t>디지털표시부부착, 4-20mA 출력</t>
  </si>
  <si>
    <t>호표 168</t>
  </si>
  <si>
    <t>5AEFD64C42C02C596620B270564F9D</t>
  </si>
  <si>
    <t>0102025AEFD64C42C02C596620B270564F9D</t>
  </si>
  <si>
    <t>교류전압,전류계</t>
  </si>
  <si>
    <t>광각도</t>
  </si>
  <si>
    <t>호표 169</t>
  </si>
  <si>
    <t>5AEFD64C42C02C596620B270564F9E</t>
  </si>
  <si>
    <t>0102025AEFD64C42C02C596620B270564F9E</t>
  </si>
  <si>
    <t>계량기함</t>
  </si>
  <si>
    <t>STS(방수형)</t>
  </si>
  <si>
    <t>호표 170</t>
  </si>
  <si>
    <t>5AEFD64C42C02C596620B270564F9F</t>
  </si>
  <si>
    <t>0102025AEFD64C42C02C596620B270564F9F</t>
  </si>
  <si>
    <t>리미트 스위치</t>
  </si>
  <si>
    <t>배전반용</t>
  </si>
  <si>
    <t>호표 171</t>
  </si>
  <si>
    <t>5AEFD64C42C02C596620B270564F90</t>
  </si>
  <si>
    <t>0102025AEFD64C42C02C596620B270564F90</t>
  </si>
  <si>
    <t>타이머</t>
  </si>
  <si>
    <t>W/SOCKET,1-60 SEC</t>
  </si>
  <si>
    <t>호표 172</t>
  </si>
  <si>
    <t>5AEFD64C42C02C596620B270564F91</t>
  </si>
  <si>
    <t>0102025AEFD64C42C02C596620B270564F91</t>
  </si>
  <si>
    <t>압력트랜스미터(다이어그램식)</t>
  </si>
  <si>
    <t>출력:4-20mA, 디지털지시계 내장</t>
  </si>
  <si>
    <t>호표 173</t>
  </si>
  <si>
    <t>5AEFD64C42C02C596620B270564EF1</t>
  </si>
  <si>
    <t>0102025AEFD64C42C02C596620B270564EF1</t>
  </si>
  <si>
    <t>디지털표시기</t>
  </si>
  <si>
    <t>입력:4-20mA, 4DIGIT, 입력:4-20mA</t>
  </si>
  <si>
    <t>호표 174</t>
  </si>
  <si>
    <t>5AEFD64C42C02C596620B270564EF0</t>
  </si>
  <si>
    <t>0102025AEFD64C42C02C596620B270564EF0</t>
  </si>
  <si>
    <t>신호분배기</t>
  </si>
  <si>
    <t>1채널 입력, 2채널 출력:4-20mA</t>
  </si>
  <si>
    <t>호표 175</t>
  </si>
  <si>
    <t>5AEFD64C42C02C596620B270564EF3</t>
  </si>
  <si>
    <t>0102025AEFD64C42C02C596620B270564EF3</t>
  </si>
  <si>
    <t>신호변환기</t>
  </si>
  <si>
    <t>입력:싱크로신호, 출력:4-20mA</t>
  </si>
  <si>
    <t>호표 176</t>
  </si>
  <si>
    <t>5AEFD64C42C02C596620B270564EF2</t>
  </si>
  <si>
    <t>0102025AEFD64C42C02C596620B270564EF2</t>
  </si>
  <si>
    <t>전등(배전반용)</t>
  </si>
  <si>
    <t>LEDM, AC 220V 20W</t>
  </si>
  <si>
    <t>호표 177</t>
  </si>
  <si>
    <t>5AEFD64C42C02C596620B270564EF5</t>
  </si>
  <si>
    <t>0102025AEFD64C42C02C596620B270564EF5</t>
  </si>
  <si>
    <t>DIAZED FUSE</t>
  </si>
  <si>
    <t>25A W/HOLDER</t>
  </si>
  <si>
    <t>호표 178</t>
  </si>
  <si>
    <t>5AEFD64C42C02C596620B270564EF4</t>
  </si>
  <si>
    <t>0102025AEFD64C42C02C596620B270564EF4</t>
  </si>
  <si>
    <t>FAN</t>
  </si>
  <si>
    <t>AC 220V, 150mm</t>
  </si>
  <si>
    <t>호표 179</t>
  </si>
  <si>
    <t>5AEFD64C42C02C596620B270564EF7</t>
  </si>
  <si>
    <t>0102025AEFD64C42C02C596620B270564EF7</t>
  </si>
  <si>
    <t>SPACE HEATER</t>
  </si>
  <si>
    <t>AC 220V, 100W</t>
  </si>
  <si>
    <t>호표 180</t>
  </si>
  <si>
    <t>5AEFD64C42C02C596620B270564EF6</t>
  </si>
  <si>
    <t>0102025AEFD64C42C02C596620B270564EF6</t>
  </si>
  <si>
    <t>THERMOSTAT</t>
  </si>
  <si>
    <t>AC 220V, 0~250도</t>
  </si>
  <si>
    <t>호표 181</t>
  </si>
  <si>
    <t>5AEFD64C42C02C596620B270564EF9</t>
  </si>
  <si>
    <t>0102025AEFD64C42C02C596620B270564EF9</t>
  </si>
  <si>
    <t>앤트런스 캡</t>
  </si>
  <si>
    <t>호표 182</t>
  </si>
  <si>
    <t>5AEFD64C42C02C596620B270564EF8</t>
  </si>
  <si>
    <t>0102025AEFD64C42C02C596620B270564EF8</t>
  </si>
  <si>
    <t>호표 183</t>
  </si>
  <si>
    <t>5AEFD64C42C02C596620B270564DEB</t>
  </si>
  <si>
    <t>0102025AEFD64C42C02C596620B270564DEB</t>
  </si>
  <si>
    <t>호표 184</t>
  </si>
  <si>
    <t>5AEFD64C42C02C596620B270564DEA</t>
  </si>
  <si>
    <t>0102025AEFD64C42C02C596620B270564DEA</t>
  </si>
  <si>
    <t>경질비닐전선관(PVC)</t>
  </si>
  <si>
    <t>16mm</t>
  </si>
  <si>
    <t>호표 185</t>
  </si>
  <si>
    <t>5AEFD64C42C02C596620B270564DE9</t>
  </si>
  <si>
    <t>0102025AEFD64C42C02C596620B270564DE9</t>
  </si>
  <si>
    <t>22mm</t>
  </si>
  <si>
    <t>호표 186</t>
  </si>
  <si>
    <t>5AEFD64C42C02C596620B270564DE8</t>
  </si>
  <si>
    <t>0102025AEFD64C42C02C596620B270564DE8</t>
  </si>
  <si>
    <t>28mm</t>
  </si>
  <si>
    <t>호표 187</t>
  </si>
  <si>
    <t>5AEFD64C42C02C596620B270564DEF</t>
  </si>
  <si>
    <t>0102025AEFD64C42C02C596620B270564DEF</t>
  </si>
  <si>
    <t>36mm</t>
  </si>
  <si>
    <t>호표 188</t>
  </si>
  <si>
    <t>5AEFD64C42C02C596620B270564DEE</t>
  </si>
  <si>
    <t>0102025AEFD64C42C02C596620B270564DEE</t>
  </si>
  <si>
    <t>파상형경질PE전선관</t>
  </si>
  <si>
    <t>30mm</t>
  </si>
  <si>
    <t>호표 189</t>
  </si>
  <si>
    <t>5AEFD64C42C02C596620B270564DED</t>
  </si>
  <si>
    <t>0102025AEFD64C42C02C596620B270564DED</t>
  </si>
  <si>
    <t>40mm</t>
  </si>
  <si>
    <t>호표 190</t>
  </si>
  <si>
    <t>5AEFD64C42C02C596620B270564DEC</t>
  </si>
  <si>
    <t>0102025AEFD64C42C02C596620B270564DEC</t>
  </si>
  <si>
    <t>50mm</t>
  </si>
  <si>
    <t>호표 191</t>
  </si>
  <si>
    <t>5AEFD64C42C02C596620B270564DE3</t>
  </si>
  <si>
    <t>0102025AEFD64C42C02C596620B270564DE3</t>
  </si>
  <si>
    <t>KS, 16mm</t>
  </si>
  <si>
    <t>호표 192</t>
  </si>
  <si>
    <t>5AEFD64C42C02C596620B270564DE2</t>
  </si>
  <si>
    <t>0102025AEFD64C42C02C596620B270564DE2</t>
  </si>
  <si>
    <t>KS, 22mm</t>
  </si>
  <si>
    <t>호표 193</t>
  </si>
  <si>
    <t>5AEFD64C42C02C596620B270564CC4</t>
  </si>
  <si>
    <t>0102025AEFD64C42C02C596620B270564CC4</t>
  </si>
  <si>
    <t>KS, 28mm</t>
  </si>
  <si>
    <t>호표 194</t>
  </si>
  <si>
    <t>5AEFD64C42C02C596620B270564CC5</t>
  </si>
  <si>
    <t>0102025AEFD64C42C02C596620B270564CC5</t>
  </si>
  <si>
    <t>KS, 36mm</t>
  </si>
  <si>
    <t>호표 195</t>
  </si>
  <si>
    <t>5AEFD64C42C02C596620B270564CC6</t>
  </si>
  <si>
    <t>0102025AEFD64C42C02C596620B270564CC6</t>
  </si>
  <si>
    <t>호표 196</t>
  </si>
  <si>
    <t>5AEFD64C42C02C596620B270564CC7</t>
  </si>
  <si>
    <t>0102025AEFD64C42C02C596620B270564CC7</t>
  </si>
  <si>
    <t>모니터링유니트</t>
  </si>
  <si>
    <t>온도센서 5체널</t>
  </si>
  <si>
    <t>호표 197</t>
  </si>
  <si>
    <t>5AEFD64C42C02C596620B270564CC0</t>
  </si>
  <si>
    <t>0102025AEFD64C42C02C596620B270564CC0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</si>
  <si>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</si>
  <si>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</si>
  <si>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</si>
  <si>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</si>
  <si>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</si>
  <si>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</si>
  <si>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</si>
  <si>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</si>
  <si>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</si>
  <si>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</si>
  <si>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</si>
  <si>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</si>
  <si>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</si>
  <si>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</si>
  <si>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</si>
  <si>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</si>
  <si>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</si>
  <si>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</si>
  <si>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</si>
  <si>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</si>
  <si>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할증체크</t>
  </si>
  <si>
    <t>원격제어반(양배수장) (제작율 적용)  옥내자립형(ST), 800(W)x2,350(H)x2,000(D)  면     ( 호표 1 )</t>
  </si>
  <si>
    <t>원격제어반(RTU-1A) 옥내자립형</t>
  </si>
  <si>
    <t>전원부</t>
  </si>
  <si>
    <t>금액제외</t>
  </si>
  <si>
    <t>5AEFD64C42C02C596620B270548332</t>
  </si>
  <si>
    <t>5AEFD64C42C02C596620B27054807A5AEFD64C42C02C596620B270548332</t>
  </si>
  <si>
    <t>-</t>
  </si>
  <si>
    <t>제어부</t>
  </si>
  <si>
    <t>5AEFD64C42C02C596620B270548333</t>
  </si>
  <si>
    <t>5AEFD64C42C02C596620B27054807A5AEFD64C42C02C596620B270548333</t>
  </si>
  <si>
    <t>직접재료비</t>
  </si>
  <si>
    <t>산출재료비의 100%</t>
  </si>
  <si>
    <t>5AEFD64C42C02C596620B27054807A5BB376D29710225D52800F96EF9F001</t>
  </si>
  <si>
    <t>간접재료비</t>
  </si>
  <si>
    <t>직접재료비의 1.03%</t>
  </si>
  <si>
    <t>5BB376D29710225D52800F96EF9C002</t>
  </si>
  <si>
    <t>5AEFD64C42C02C596620B27054807A5BB376D29710225D52800F96EF9C002</t>
  </si>
  <si>
    <t>직접노무비</t>
  </si>
  <si>
    <t>산출노무비의 124.53%</t>
  </si>
  <si>
    <t>5BB376D29710225D52800F96EF9D003</t>
  </si>
  <si>
    <t>5AEFD64C42C02C596620B27054807A5BB376D29710225D52800F96EF9D003</t>
  </si>
  <si>
    <t>간접노무비</t>
  </si>
  <si>
    <t>직접노무비의 34.93%</t>
  </si>
  <si>
    <t>5BB376D29710225D52800F96EF9A004</t>
  </si>
  <si>
    <t>5AEFD64C42C02C596620B27054807A5BB376D29710225D52800F96EF9A004</t>
  </si>
  <si>
    <t>재료비의 8.95%</t>
  </si>
  <si>
    <t>5BB376D29710225D52800F96EF9B005</t>
  </si>
  <si>
    <t>5AEFD64C42C02C596620B27054807A5BB376D29710225D52800F96EF9B005</t>
  </si>
  <si>
    <t>일반관리비</t>
  </si>
  <si>
    <t>(재+노+경)의 7%</t>
  </si>
  <si>
    <t>5BB376D29710225D52800F96EF98006</t>
  </si>
  <si>
    <t>5AEFD64C42C02C596620B27054807A5BB376D29710225D52800F96EF98006</t>
  </si>
  <si>
    <t>이      윤</t>
  </si>
  <si>
    <t>(노+경+일)의 25%</t>
  </si>
  <si>
    <t>5BB376D29710225D52800F96EF99007</t>
  </si>
  <si>
    <t>5AEFD64C42C02C596620B27054807A5BB376D29710225D52800F96EF99007</t>
  </si>
  <si>
    <t>총      계</t>
  </si>
  <si>
    <t>합계의 100%</t>
  </si>
  <si>
    <t>5BB376D29710225D52800F96EF96008</t>
  </si>
  <si>
    <t>5AEFD64C42C02C596620B27054807A5BB376D29710225D52800F96EF96008</t>
  </si>
  <si>
    <t xml:space="preserve"> [ 합          계 ]</t>
  </si>
  <si>
    <t>원격제어반(수문) (제작율 적용)  옥외자립형(STS), 800(W)x1800(H)x600(D)  면     ( 호표 2 )</t>
  </si>
  <si>
    <t>원격제어반(수문) 옥외자립형</t>
  </si>
  <si>
    <t>5AEFD64C42C02C596620B270548104</t>
  </si>
  <si>
    <t>5AEFD64C42C02C596620B2705481065AEFD64C42C02C596620B270548104</t>
  </si>
  <si>
    <t>5AEFD64C42C02C596620B270548105</t>
  </si>
  <si>
    <t>5AEFD64C42C02C596620B2705481065AEFD64C42C02C596620B270548105</t>
  </si>
  <si>
    <t>5AEFD64C42C02C596620B2705481065BB376D29710225D52800F96EF9F001</t>
  </si>
  <si>
    <t>5AEFD64C42C02C596620B2705481065BB376D29710225D52800F96EF9C002</t>
  </si>
  <si>
    <t>5AEFD64C42C02C596620B2705481065BB376D29710225D52800F96EF9D003</t>
  </si>
  <si>
    <t>5AEFD64C42C02C596620B2705481065BB376D29710225D52800F96EF9A004</t>
  </si>
  <si>
    <t>5AEFD64C42C02C596620B2705481065BB376D29710225D52800F96EF9B005</t>
  </si>
  <si>
    <t>5AEFD64C42C02C596620B2705481065BB376D29710225D52800F96EF98006</t>
  </si>
  <si>
    <t>5AEFD64C42C02C596620B2705481065BB376D29710225D52800F96EF99007</t>
  </si>
  <si>
    <t>5AEFD64C42C02C596620B2705481065BB376D29710225D52800F96EF96008</t>
  </si>
  <si>
    <t>영상관제장치 점검  9-4-17 디지털 사이니지  대     ( 호표 3 )</t>
  </si>
  <si>
    <t>통신관련산업기사</t>
  </si>
  <si>
    <t>기타 직종</t>
  </si>
  <si>
    <t>인</t>
  </si>
  <si>
    <t>5A7506E70FB02750C970CD079E4CA1374BB706</t>
  </si>
  <si>
    <t>5AEFD64C42C02C596620B2705486865A7506E70FB02750C970CD079E4CA1374BB706</t>
  </si>
  <si>
    <t>S/W시험사</t>
  </si>
  <si>
    <t>광전자 직종</t>
  </si>
  <si>
    <t>5A7506E70FB02750C970CAB3417ADAB8E7319E</t>
  </si>
  <si>
    <t>5AEFD64C42C02C596620B2705486865A7506E70FB02750C970CAB3417ADAB8E7319E</t>
  </si>
  <si>
    <t>공구손료</t>
  </si>
  <si>
    <t>인력품의 3%</t>
  </si>
  <si>
    <t>5AEFD64C42C02C596620B2705486865BB376D29710225D52800F96EF9F001</t>
  </si>
  <si>
    <t>자동화시설 현장조치  1일 1개소 조치비용  EA     ( 호표 4 )</t>
  </si>
  <si>
    <t>5AEFD64C42C02C596620B270548B0C5A7506E70FB02750C970CAB3417ADAB8E7319E</t>
  </si>
  <si>
    <t>특별인부</t>
  </si>
  <si>
    <t>일반공사 직종</t>
  </si>
  <si>
    <t>5A7506E70FB02750C970C9AD749F14B50D8FC2</t>
  </si>
  <si>
    <t>5AEFD64C42C02C596620B270548B0C5A7506E70FB02750C970C9AD749F14B50D8FC2</t>
  </si>
  <si>
    <t>5AEFD64C42C02C596620B270548B0C5BB376D29710225D52800F96EF9D003</t>
  </si>
  <si>
    <t>자동화시설 현장조치  2번째 이상 개소당 조치비용  EA     ( 호표 5 )</t>
  </si>
  <si>
    <t>5AEFD64C42C02C596620B270548B0D5A7506E70FB02750C970CAB3417ADAB8E7319E</t>
  </si>
  <si>
    <t>5AEFD64C42C02C596620B270548B0D5A7506E70FB02750C970C9AD749F14B50D8FC2</t>
  </si>
  <si>
    <t>5AEFD64C42C02C596620B270548B0D5BB376D29710225D52800F96EF9D003</t>
  </si>
  <si>
    <t>중앙관리소 현장조치  컴퓨터 장비  HR     ( 호표 6 )</t>
  </si>
  <si>
    <t>5AEFD64C42C02C596620B270548B0E5A7506E70FB02750C970CAB3417ADAB8E7319E</t>
  </si>
  <si>
    <t>H/W시험사</t>
  </si>
  <si>
    <t>5A7506E70FB02750C970CAB3417ADAB8E73199</t>
  </si>
  <si>
    <t>5AEFD64C42C02C596620B270548B0E5A7506E70FB02750C970CAB3417ADAB8E73199</t>
  </si>
  <si>
    <t>5AEFD64C42C02C596620B270548B0E5A7506E70FB02750C970C9AD749F14B50D8FC2</t>
  </si>
  <si>
    <t>5AEFD64C42C02C596620B270548B0E5BB376D29710225D52800F96EF9D003</t>
  </si>
  <si>
    <t>중앙관리소 현장조치  HMI S/W  HR     ( 호표 7 )</t>
  </si>
  <si>
    <t>5AEFD64C42C02C596620B270548B005A7506E70FB02750C970CAB3417ADAB8E7319E</t>
  </si>
  <si>
    <t>5AEFD64C42C02C596620B270548B005A7506E70FB02750C970CAB3417ADAB8E73199</t>
  </si>
  <si>
    <t>5AEFD64C42C02C596620B270548B005A7506E70FB02750C970C9AD749F14B50D8FC2</t>
  </si>
  <si>
    <t>5AEFD64C42C02C596620B270548B005BB376D29710225D52800F96EF9D003</t>
  </si>
  <si>
    <t>중앙관리소 현장조치  CCTV S/W  HR     ( 호표 8 )</t>
  </si>
  <si>
    <t>5AEFD64C42C02C596620B270548B015A7506E70FB02750C970CAB3417ADAB8E7319E</t>
  </si>
  <si>
    <t>5AEFD64C42C02C596620B270548B015A7506E70FB02750C970CAB3417ADAB8E73199</t>
  </si>
  <si>
    <t>5AEFD64C42C02C596620B270548B015A7506E70FB02750C970C9AD749F14B50D8FC2</t>
  </si>
  <si>
    <t>5AEFD64C42C02C596620B270548B015BB376D29710225D52800F96EF9D003</t>
  </si>
  <si>
    <t>LAN케이블  UTP.CAT.6/CM  EA     ( 호표 9 )</t>
  </si>
  <si>
    <t>5A6496FE91702A5141309D15AE2D5F8ED9BBA1</t>
  </si>
  <si>
    <t>5AEFD64C42C02C596620B270564CCD5A6496FE91702A5141309D15AE2D5F8ED9BBA1</t>
  </si>
  <si>
    <t>잡재료</t>
  </si>
  <si>
    <t>주재료비의 2%</t>
  </si>
  <si>
    <t>5AEFD64C42C02C596620B270564CCD5BB376D29710225D52800F96EF9A004</t>
  </si>
  <si>
    <t>통신케이블공</t>
  </si>
  <si>
    <t>5A7506E70FB02750C970C9AD749F14B50D8782</t>
  </si>
  <si>
    <t>5AEFD64C42C02C596620B270564CCD5A7506E70FB02750C970C9AD749F14B50D8782</t>
  </si>
  <si>
    <t>5AEFD64C42C02C596620B270564CCD5BB376D29710225D52800F96EF9D003</t>
  </si>
  <si>
    <t>저독성난연가요폴리올레핀절연전선  HFIX 단선 2.5㎟  M     ( 호표 10 )</t>
  </si>
  <si>
    <t>저독성난연가교폴리올레핀절연전선</t>
  </si>
  <si>
    <t>HFIX 2.5㎟</t>
  </si>
  <si>
    <t>5A6496FE91702A5141309D15AE2D5F8EDA4B59</t>
  </si>
  <si>
    <t>5AEFD64C42C02C596620B2705486835A6496FE91702A5141309D15AE2D5F8EDA4B59</t>
  </si>
  <si>
    <t>5AEFD64C42C02C596620B2705486835BB376D29710225D52800F96EF9F001</t>
  </si>
  <si>
    <t>내선전공</t>
  </si>
  <si>
    <t>5A7506E70FB02750C970CD079E4CA1374BB702</t>
  </si>
  <si>
    <t>5AEFD64C42C02C596620B2705486835A7506E70FB02750C970CD079E4CA1374BB702</t>
  </si>
  <si>
    <t>5AEFD64C42C02C596620B2705486835BB376D29710225D52800F96EF9C002</t>
  </si>
  <si>
    <t>저독성난연가요폴리올레핀절연전선  HFIX 연선 4㎟  M     ( 호표 11 )</t>
  </si>
  <si>
    <t>HFIX 4㎟</t>
  </si>
  <si>
    <t>5A6496FE91702A5141309D15AE2D5F8EDA4B58</t>
  </si>
  <si>
    <t>5AEFD64C42C02C596620B2705486805A6496FE91702A5141309D15AE2D5F8EDA4B58</t>
  </si>
  <si>
    <t>5AEFD64C42C02C596620B2705486805BB376D29710225D52800F96EF9F001</t>
  </si>
  <si>
    <t>5AEFD64C42C02C596620B2705486805A7506E70FB02750C970CD079E4CA1374BB702</t>
  </si>
  <si>
    <t>5AEFD64C42C02C596620B2705486805BB376D29710225D52800F96EF9C002</t>
  </si>
  <si>
    <t>접지선  F-GV 2.5㎟  M     ( 호표 12 )</t>
  </si>
  <si>
    <t>5A6496FE91702A5141309D15AE2D5F8EDA4B52</t>
  </si>
  <si>
    <t>5AEFD64C42C02C596620B2705486815A6496FE91702A5141309D15AE2D5F8EDA4B52</t>
  </si>
  <si>
    <t>5AEFD64C42C02C596620B2705486815BB376D29710225D52800F96EF9F001</t>
  </si>
  <si>
    <t>5AEFD64C42C02C596620B2705486815A7506E70FB02750C970CD079E4CA1374BB702</t>
  </si>
  <si>
    <t>5AEFD64C42C02C596620B2705486815BB376D29710225D52800F96EF9C002</t>
  </si>
  <si>
    <t>접지선  F-GV 4㎟  M     ( 호표 13 )</t>
  </si>
  <si>
    <t>5A6496FE91702A5141309D15AE2D5F8EDA4B55</t>
  </si>
  <si>
    <t>5AEFD64C42C02C596620B27054868E5A6496FE91702A5141309D15AE2D5F8EDA4B55</t>
  </si>
  <si>
    <t>5AEFD64C42C02C596620B27054868E5BB376D29710225D52800F96EF9F001</t>
  </si>
  <si>
    <t>5AEFD64C42C02C596620B27054868E5A7506E70FB02750C970CD079E4CA1374BB702</t>
  </si>
  <si>
    <t>5AEFD64C42C02C596620B27054868E5BB376D29710225D52800F96EF9C002</t>
  </si>
  <si>
    <t>접지선  F-GV 6㎟  M     ( 호표 14 )</t>
  </si>
  <si>
    <t>5A6496FE91702A5141309D15AE2D5F8EDA4B54</t>
  </si>
  <si>
    <t>5AEFD64C42C02C596620B27054868F5A6496FE91702A5141309D15AE2D5F8EDA4B54</t>
  </si>
  <si>
    <t>5AEFD64C42C02C596620B27054868F5BB376D29710225D52800F96EF9F001</t>
  </si>
  <si>
    <t>5AEFD64C42C02C596620B27054868F5A7506E70FB02750C970CD079E4CA1374BB702</t>
  </si>
  <si>
    <t>5AEFD64C42C02C596620B27054868F5BB376D29710225D52800F96EF9C002</t>
  </si>
  <si>
    <t>접지선  F-GV 25㎟  M     ( 호표 15 )</t>
  </si>
  <si>
    <t>5A6496FE91702A5141309D15AE2D5F8EDA4B57</t>
  </si>
  <si>
    <t>5AEFD64C42C02C596620B2705487AD5A6496FE91702A5141309D15AE2D5F8EDA4B57</t>
  </si>
  <si>
    <t>5AEFD64C42C02C596620B2705487AD5BB376D29710225D52800F96EF9F001</t>
  </si>
  <si>
    <t>5AEFD64C42C02C596620B2705487AD5A7506E70FB02750C970CD079E4CA1374BB702</t>
  </si>
  <si>
    <t>5AEFD64C42C02C596620B2705487AD5BB376D29710225D52800F96EF9C002</t>
  </si>
  <si>
    <t>접지선  F-GV 70㎟  M     ( 호표 16 )</t>
  </si>
  <si>
    <t>5A6496FE91702A5141309D15AE2D5F8EDA4B56</t>
  </si>
  <si>
    <t>5AEFD64C42C02C596620B2705487AC5A6496FE91702A5141309D15AE2D5F8EDA4B56</t>
  </si>
  <si>
    <t>5AEFD64C42C02C596620B2705487AC5BB376D29710225D52800F96EF9F001</t>
  </si>
  <si>
    <t>5AEFD64C42C02C596620B2705487AC5A7506E70FB02750C970CD079E4CA1374BB702</t>
  </si>
  <si>
    <t>5AEFD64C42C02C596620B2705487AC5BB376D29710225D52800F96EF9C002</t>
  </si>
  <si>
    <t>제어케이블  F-CVV-SB 2C 1.5㎟  M     ( 호표 17 )</t>
  </si>
  <si>
    <t>5A6496FE91702A5141309D15AE2D5F8EDA4A4C</t>
  </si>
  <si>
    <t>5AEFD64C42C02C596620B2705487AF5A6496FE91702A5141309D15AE2D5F8EDA4A4C</t>
  </si>
  <si>
    <t>5AEFD64C42C02C596620B2705487AF5BB376D29710225D52800F96EF9F001</t>
  </si>
  <si>
    <t>저압케이블전공</t>
  </si>
  <si>
    <t>5A7506E70FB02750C970CD079E4CA1374BB703</t>
  </si>
  <si>
    <t>5AEFD64C42C02C596620B2705487AF5A7506E70FB02750C970CD079E4CA1374BB703</t>
  </si>
  <si>
    <t>5AEFD64C42C02C596620B2705487AF5BB376D29710225D52800F96EF9C002</t>
  </si>
  <si>
    <t>제어케이블  F-CVV-SB 3C 1.5㎟  M     ( 호표 18 )</t>
  </si>
  <si>
    <t>5A6496FE91702A5141309D15AE2D5F8EDA4A4D</t>
  </si>
  <si>
    <t>5AEFD64C42C02C596620B2705487AE5A6496FE91702A5141309D15AE2D5F8EDA4A4D</t>
  </si>
  <si>
    <t>5AEFD64C42C02C596620B2705487AE5BB376D29710225D52800F96EF9F001</t>
  </si>
  <si>
    <t>5AEFD64C42C02C596620B2705487AE5A7506E70FB02750C970CD079E4CA1374BB703</t>
  </si>
  <si>
    <t>5AEFD64C42C02C596620B2705487AE5BB376D29710225D52800F96EF9C002</t>
  </si>
  <si>
    <t>제어케이블  F-CVV-SB 5C 1.5㎟  M     ( 호표 19 )</t>
  </si>
  <si>
    <t>5A6496FE91702A5141309D15AE2D5F8EDA4A42</t>
  </si>
  <si>
    <t>5AEFD64C42C02C596620B2705487A95A6496FE91702A5141309D15AE2D5F8EDA4A42</t>
  </si>
  <si>
    <t>5AEFD64C42C02C596620B2705487A95BB376D29710225D52800F96EF9F001</t>
  </si>
  <si>
    <t>5A7506E70FB02750C970C9AD749F14B50D889A</t>
  </si>
  <si>
    <t>5AEFD64C42C02C596620B2705487A95A7506E70FB02750C970C9AD749F14B50D889A</t>
  </si>
  <si>
    <t>5AEFD64C42C02C596620B2705487A95BB376D29710225D52800F96EF9C002</t>
  </si>
  <si>
    <t>제어케이블  F-CVV-SB 10C 1.5㎟  M     ( 호표 20 )</t>
  </si>
  <si>
    <t>5A6496FE91702A5141309D15AE2D5F8EDA4A43</t>
  </si>
  <si>
    <t>5AEFD64C42C02C596620B2705487A85A6496FE91702A5141309D15AE2D5F8EDA4A43</t>
  </si>
  <si>
    <t>5AEFD64C42C02C596620B2705487A85BB376D29710225D52800F96EF9F001</t>
  </si>
  <si>
    <t>5AEFD64C42C02C596620B2705487A85A7506E70FB02750C970C9AD749F14B50D889A</t>
  </si>
  <si>
    <t>5AEFD64C42C02C596620B2705487A85BB376D29710225D52800F96EF9C002</t>
  </si>
  <si>
    <t>제어케이블  F-CVV-SB 12C 1.5㎟  M     ( 호표 21 )</t>
  </si>
  <si>
    <t>5A6496FE91702A5141309D15AE2D5F8EDA4B51</t>
  </si>
  <si>
    <t>5AEFD64C42C02C596620B2705487AB5A6496FE91702A5141309D15AE2D5F8EDA4B51</t>
  </si>
  <si>
    <t>5AEFD64C42C02C596620B2705487AB5BB376D29710225D52800F96EF9F001</t>
  </si>
  <si>
    <t>5AEFD64C42C02C596620B2705487AB5A7506E70FB02750C970C9AD749F14B50D889A</t>
  </si>
  <si>
    <t>5AEFD64C42C02C596620B2705487AB5BB376D29710225D52800F96EF9C002</t>
  </si>
  <si>
    <t>제어케이블  F-CVV-SB 15C 1.5㎟  M     ( 호표 22 )</t>
  </si>
  <si>
    <t>5A6496FE91702A5141309D15AE2D5F8EDA4B50</t>
  </si>
  <si>
    <t>5AEFD64C42C02C596620B2705487AA5A6496FE91702A5141309D15AE2D5F8EDA4B50</t>
  </si>
  <si>
    <t>5AEFD64C42C02C596620B2705487AA5BB376D29710225D52800F96EF9F001</t>
  </si>
  <si>
    <t>5AEFD64C42C02C596620B2705487AA5A7506E70FB02750C970C9AD749F14B50D889A</t>
  </si>
  <si>
    <t>5AEFD64C42C02C596620B2705487AA5BB376D29710225D52800F96EF9C002</t>
  </si>
  <si>
    <t>제어케이블  F-CVV-SB 20C 1.5㎟  M     ( 호표 23 )</t>
  </si>
  <si>
    <t>5A6496FE91702A5141309D15AE2D5F8EDA4B53</t>
  </si>
  <si>
    <t>5AEFD64C42C02C596620B2705487A55A6496FE91702A5141309D15AE2D5F8EDA4B53</t>
  </si>
  <si>
    <t>5AEFD64C42C02C596620B2705487A55BB376D29710225D52800F96EF9F001</t>
  </si>
  <si>
    <t>5AEFD64C42C02C596620B2705487A55A7506E70FB02750C970C9AD749F14B50D889A</t>
  </si>
  <si>
    <t>5AEFD64C42C02C596620B2705487A55BB376D29710225D52800F96EF9C002</t>
  </si>
  <si>
    <t>SPD용 회로분리기  CLASS2, 2극 Imax 40ka  EA     ( 호표 24 )</t>
  </si>
  <si>
    <t>CLASS2, 2극, Imax 40ka</t>
  </si>
  <si>
    <t>5A6496FE91702A5141309D15AE2D5F8EDA4A48</t>
  </si>
  <si>
    <t>5AEFD64C42C02C596620B2705487A45A6496FE91702A5141309D15AE2D5F8EDA4A48</t>
  </si>
  <si>
    <t>5AEFD64C42C02C596620B2705487A45A7506E70FB02750C970CD079E4CA1374BB702</t>
  </si>
  <si>
    <t>5AEFD64C42C02C596620B2705487A45BB376D29710225D52800F96EF9C002</t>
  </si>
  <si>
    <t>SPD용 회로분리기  CLASS2, 4극 Imax 40ka  EA     ( 호표 25 )</t>
  </si>
  <si>
    <t>CLASS2, 4극, Imax 40ka</t>
  </si>
  <si>
    <t>5A6496FE91702A5141309D15AE2D5F8EDA4A49</t>
  </si>
  <si>
    <t>5AEFD64C42C02C596620B2705484D95A6496FE91702A5141309D15AE2D5F8EDA4A49</t>
  </si>
  <si>
    <t>5AEFD64C42C02C596620B2705484D95A7506E70FB02750C970CD079E4CA1374BB702</t>
  </si>
  <si>
    <t>5AEFD64C42C02C596620B2705484D95BB376D29710225D52800F96EF9C002</t>
  </si>
  <si>
    <t>SPD용 회로분리기  CLASS2, 2극 Imax 80ka  EA     ( 호표 26 )</t>
  </si>
  <si>
    <t>CLASS2, 2극, Imax 80ka</t>
  </si>
  <si>
    <t>5A6496FE91702A5141309D15AE2D5F8EDA4A4E</t>
  </si>
  <si>
    <t>5AEFD64C42C02C596620B2705484D85A6496FE91702A5141309D15AE2D5F8EDA4A4E</t>
  </si>
  <si>
    <t>5AEFD64C42C02C596620B2705484D85A7506E70FB02750C970CD079E4CA1374BB702</t>
  </si>
  <si>
    <t>5AEFD64C42C02C596620B2705484D85BB376D29710225D52800F96EF9C002</t>
  </si>
  <si>
    <t>SPD용 회로분리기  CLASS2, 4극 Imax 80ka  EA     ( 호표 27 )</t>
  </si>
  <si>
    <t>CLASS2, 4극, Imax 80ka</t>
  </si>
  <si>
    <t>5A6496FE91702A5141309D15AE2D5F8EDA4A4F</t>
  </si>
  <si>
    <t>5AEFD64C42C02C596620B2705484DB5A6496FE91702A5141309D15AE2D5F8EDA4A4F</t>
  </si>
  <si>
    <t>5AEFD64C42C02C596620B2705484DB5A7506E70FB02750C970CD079E4CA1374BB702</t>
  </si>
  <si>
    <t>5AEFD64C42C02C596620B2705484DB5BB376D29710225D52800F96EF9C002</t>
  </si>
  <si>
    <t>난연 전력케이블  0.6/1KV F-CV 2C 2.5㎟  M     ( 호표 28 )</t>
  </si>
  <si>
    <t>5A6496FE91702A5141309D15AE2D5F8EDA45CF</t>
  </si>
  <si>
    <t>5AEFD64C42C02C596620B2705484DA5A6496FE91702A5141309D15AE2D5F8EDA45CF</t>
  </si>
  <si>
    <t>5AEFD64C42C02C596620B2705484DA5BB376D29710225D52800F96EF9D003</t>
  </si>
  <si>
    <t>5AEFD64C42C02C596620B2705484DA5A7506E70FB02750C970CD079E4CA1374BB703</t>
  </si>
  <si>
    <t>5AEFD64C42C02C596620B2705484DA5BB376D29710225D52800F96EF9C002</t>
  </si>
  <si>
    <t>난연 전력케이블  0.6/1KV F-CV 2C 4㎟  M     ( 호표 29 )</t>
  </si>
  <si>
    <t>5A6496FE91702A5141309D15AE2D5F8EDA45CE</t>
  </si>
  <si>
    <t>5AEFD64C42C02C596620B2705484DD5A6496FE91702A5141309D15AE2D5F8EDA45CE</t>
  </si>
  <si>
    <t>5AEFD64C42C02C596620B2705484DD5BB376D29710225D52800F96EF9D003</t>
  </si>
  <si>
    <t>5AEFD64C42C02C596620B2705484DD5A7506E70FB02750C970CD079E4CA1374BB703</t>
  </si>
  <si>
    <t>5AEFD64C42C02C596620B2705484DD5BB376D29710225D52800F96EF9C002</t>
  </si>
  <si>
    <t>난연 전력케이블  0.6/1KV F-CV 3C 2.5㎟  M     ( 호표 30 )</t>
  </si>
  <si>
    <t>5A6496FE91702A5141309D15AE2D5F8EDA45C1</t>
  </si>
  <si>
    <t>5AEFD64C42C02C596620B2705484DC5A6496FE91702A5141309D15AE2D5F8EDA45C1</t>
  </si>
  <si>
    <t>5AEFD64C42C02C596620B2705484DC5BB376D29710225D52800F96EF9D003</t>
  </si>
  <si>
    <t>5AEFD64C42C02C596620B2705484DC5A7506E70FB02750C970CD079E4CA1374BB703</t>
  </si>
  <si>
    <t>5AEFD64C42C02C596620B2705484DC5BB376D29710225D52800F96EF9C002</t>
  </si>
  <si>
    <t>난연 전력케이블  0.6/1KV F-CV 3C 4㎟  M     ( 호표 31 )</t>
  </si>
  <si>
    <t>5A6496FE91702A5141309D15AE2D5F8EDA45C0</t>
  </si>
  <si>
    <t>5AEFD64C42C02C596620B2705484DF5A6496FE91702A5141309D15AE2D5F8EDA45C0</t>
  </si>
  <si>
    <t>5AEFD64C42C02C596620B2705484DF5BB376D29710225D52800F96EF9D003</t>
  </si>
  <si>
    <t>5AEFD64C42C02C596620B2705484DF5A7506E70FB02750C970CD079E4CA1374BB703</t>
  </si>
  <si>
    <t>5AEFD64C42C02C596620B2705484DF5BB376D29710225D52800F96EF9C002</t>
  </si>
  <si>
    <t>난연 전력케이블  0.6/1KV F-CV 4C 6㎟  M     ( 호표 32 )</t>
  </si>
  <si>
    <t>5A6496FE91702A5141309D15AE2D5F8EDA4A4A</t>
  </si>
  <si>
    <t>5AEFD64C42C02C596620B2705484DE5A6496FE91702A5141309D15AE2D5F8EDA4A4A</t>
  </si>
  <si>
    <t>5AEFD64C42C02C596620B2705484DE5BB376D29710225D52800F96EF9D003</t>
  </si>
  <si>
    <t>5AEFD64C42C02C596620B2705484DE5A7506E70FB02750C970CD079E4CA1374BB703</t>
  </si>
  <si>
    <t>5AEFD64C42C02C596620B2705484DE5BB376D29710225D52800F96EF9C002</t>
  </si>
  <si>
    <t>난연 전력케이블  0.6/1KV F-CV 4C 10㎟  M     ( 호표 33 )</t>
  </si>
  <si>
    <t>5A6496FE91702A5141309D15AE2D5F8EDA4A4B</t>
  </si>
  <si>
    <t>5AEFD64C42C02C596620B2705484D15A6496FE91702A5141309D15AE2D5F8EDA4A4B</t>
  </si>
  <si>
    <t>5AEFD64C42C02C596620B2705484D15BB376D29710225D52800F96EF9D003</t>
  </si>
  <si>
    <t>5AEFD64C42C02C596620B2705484D15A7506E70FB02750C970CD079E4CA1374BB703</t>
  </si>
  <si>
    <t>5AEFD64C42C02C596620B2705484D15BB376D29710225D52800F96EF9C002</t>
  </si>
  <si>
    <t>나동선 연동연선(AS)  25㎟  M     ( 호표 34 )</t>
  </si>
  <si>
    <t>5A6496FE91702A5141309D15AE2D5F8EDA45CD</t>
  </si>
  <si>
    <t>5AEFD64C42C02C596620B2705484D05A6496FE91702A5141309D15AE2D5F8EDA45CD</t>
  </si>
  <si>
    <t>5AEFD64C42C02C596620B2705484D05BB376D29710225D52800F96EF9D003</t>
  </si>
  <si>
    <t>5AEFD64C42C02C596620B2705484D05A7506E70FB02750C970CD079E4CA1374BB703</t>
  </si>
  <si>
    <t>5AEFD64C42C02C596620B2705484D05BB376D29710225D52800F96EF9C002</t>
  </si>
  <si>
    <t>나동선 연동연선(AS)  70㎟  M     ( 호표 35 )</t>
  </si>
  <si>
    <t>5A6496FE91702A5141309D15AE2D5F8EDA45CC</t>
  </si>
  <si>
    <t>5AEFD64C42C02C596620B2705485FF5A6496FE91702A5141309D15AE2D5F8EDA45CC</t>
  </si>
  <si>
    <t>5AEFD64C42C02C596620B2705485FF5BB376D29710225D52800F96EF9D003</t>
  </si>
  <si>
    <t>5AEFD64C42C02C596620B2705485FF5A7506E70FB02750C970CD079E4CA1374BB703</t>
  </si>
  <si>
    <t>5AEFD64C42C02C596620B2705485FF5BB376D29710225D52800F96EF9C002</t>
  </si>
  <si>
    <t>기기용 비닐절연전선  KIV 1.5㎟  M     ( 호표 36 )</t>
  </si>
  <si>
    <t>450/700V 1.5㎟</t>
  </si>
  <si>
    <t>5A6496FE91702A5141309D15AE2D5F8EDA45CB</t>
  </si>
  <si>
    <t>5AEFD64C42C02C596620B2705485FE5A6496FE91702A5141309D15AE2D5F8EDA45CB</t>
  </si>
  <si>
    <t>5AEFD64C42C02C596620B2705485FE5BB376D29710225D52800F96EF9D003</t>
  </si>
  <si>
    <t>변전전공</t>
  </si>
  <si>
    <t>5A7506E70FB02750C970CD079E4CA1374BB4B2</t>
  </si>
  <si>
    <t>5AEFD64C42C02C596620B2705485FE5A7506E70FB02750C970CD079E4CA1374BB4B2</t>
  </si>
  <si>
    <t>5AEFD64C42C02C596620B2705485FE5BB376D29710225D52800F96EF9C002</t>
  </si>
  <si>
    <t>기기용 비닐절연전선  KIV 2.5㎟  M     ( 호표 37 )</t>
  </si>
  <si>
    <t>450/700V 2.5㎟</t>
  </si>
  <si>
    <t>5A6496FE91702A5141309D15AE2D5F8EDA45CA</t>
  </si>
  <si>
    <t>5AEFD64C42C02C596620B2705485FD5A6496FE91702A5141309D15AE2D5F8EDA45CA</t>
  </si>
  <si>
    <t>5AEFD64C42C02C596620B2705485FD5BB376D29710225D52800F96EF9D003</t>
  </si>
  <si>
    <t>5AEFD64C42C02C596620B2705485FD5A7506E70FB02750C970CD079E4CA1374BB4B2</t>
  </si>
  <si>
    <t>5AEFD64C42C02C596620B2705485FD5BB376D29710225D52800F96EF9C002</t>
  </si>
  <si>
    <t>접지 클램프  70㎟  EA     ( 호표 38 )</t>
  </si>
  <si>
    <t>C-TYPE SLEEVE 70SQ</t>
  </si>
  <si>
    <t>5A6496FE91702A5141309D15AE2D5F8EDA45C8</t>
  </si>
  <si>
    <t>5AEFD64C42C02C596620B2705485FC5A6496FE91702A5141309D15AE2D5F8EDA45C8</t>
  </si>
  <si>
    <t>5AEFD64C42C02C596620B2705485FC5A7506E70FB02750C970CD079E4CA1374BB703</t>
  </si>
  <si>
    <t>5AEFD64C42C02C596620B2705485FC5BB376D29710225D52800F96EF9C002</t>
  </si>
  <si>
    <t>5AEFD64C42C02C596620B2705485FC5A7506E70FB02750C970CD079E4CA1374BB702</t>
  </si>
  <si>
    <t>접지봉  3본 연결  EA     ( 호표 39 )</t>
  </si>
  <si>
    <t>5AEFD64C42C02C596620B2705485FB5A6496FE91702A5141309D15AE2D5F8EDA45C8</t>
  </si>
  <si>
    <t>16D*1800mm</t>
  </si>
  <si>
    <t>5A6496FE91702A5141309D15AE2D5F8EDA45C9</t>
  </si>
  <si>
    <t>5AEFD64C42C02C596620B2705485FB5A6496FE91702A5141309D15AE2D5F8EDA45C9</t>
  </si>
  <si>
    <t>5AEFD64C42C02C596620B2705485FB5A7506E70FB02750C970CD079E4CA1374BB703</t>
  </si>
  <si>
    <t>5AEFD64C42C02C596620B2705485FB5A7506E70FB02750C970CD079E4CA1374BB702</t>
  </si>
  <si>
    <t>보통인부</t>
  </si>
  <si>
    <t>5A7506E70FB02750C970CD079E4CA1374BB4B3</t>
  </si>
  <si>
    <t>5AEFD64C42C02C596620B2705485FB5A7506E70FB02750C970CD079E4CA1374BB4B3</t>
  </si>
  <si>
    <t>5AEFD64C42C02C596620B2705485FB5BB376D29710225D52800F96EF9D003</t>
  </si>
  <si>
    <t>제1종 금속제 가요전선관  16C 고장력방수  M     ( 호표 40 )</t>
  </si>
  <si>
    <t>1종금속제 가요전선관</t>
  </si>
  <si>
    <t>(고장력방수) 16mm</t>
  </si>
  <si>
    <t>5A6496FE91702A5141309D15AE2D5F8EDA4420</t>
  </si>
  <si>
    <t>5AEFD64C42C02C596620B2705485FA5A6496FE91702A5141309D15AE2D5F8EDA4420</t>
  </si>
  <si>
    <t>관부속품</t>
  </si>
  <si>
    <t>5AEFD64C42C02C596620B2705485FA5BB376D29710225D52800F96EF98006</t>
  </si>
  <si>
    <t>5AEFD64C42C02C596620B2705485FA5BB376D29710225D52800F96EF9B005</t>
  </si>
  <si>
    <t>5AEFD64C42C02C596620B2705485FA5A7506E70FB02750C970CD079E4CA1374BB702</t>
  </si>
  <si>
    <t>5AEFD64C42C02C596620B2705485FA5BB376D29710225D52800F96EF9F001</t>
  </si>
  <si>
    <t>제1종 금속제 가요전선관  22C 고장력방수  M     ( 호표 41 )</t>
  </si>
  <si>
    <t>(고장력방수) 22mm</t>
  </si>
  <si>
    <t>5A6496FE91702A5141309D15AE2D5F8EDA4421</t>
  </si>
  <si>
    <t>5AEFD64C42C02C596620B2705485F95A6496FE91702A5141309D15AE2D5F8EDA4421</t>
  </si>
  <si>
    <t>5AEFD64C42C02C596620B2705485F95BB376D29710225D52800F96EF98006</t>
  </si>
  <si>
    <t>5AEFD64C42C02C596620B2705485F95BB376D29710225D52800F96EF9B005</t>
  </si>
  <si>
    <t>5AEFD64C42C02C596620B2705485F95A7506E70FB02750C970CD079E4CA1374BB702</t>
  </si>
  <si>
    <t>5AEFD64C42C02C596620B2705485F95BB376D29710225D52800F96EF9F001</t>
  </si>
  <si>
    <t>제1종 금속제 가요전선관  28C 고장력방수  M     ( 호표 42 )</t>
  </si>
  <si>
    <t>(고장력방수) 28mm</t>
  </si>
  <si>
    <t>5A6496FE91702A5141309D15AE2D5F8EDA4426</t>
  </si>
  <si>
    <t>5AEFD64C42C02C596620B2705485F85A6496FE91702A5141309D15AE2D5F8EDA4426</t>
  </si>
  <si>
    <t>5AEFD64C42C02C596620B2705485F85BB376D29710225D52800F96EF98006</t>
  </si>
  <si>
    <t>5AEFD64C42C02C596620B2705485F85BB376D29710225D52800F96EF9B005</t>
  </si>
  <si>
    <t>5AEFD64C42C02C596620B2705485F85A7506E70FB02750C970CD079E4CA1374BB702</t>
  </si>
  <si>
    <t>5AEFD64C42C02C596620B2705485F85BB376D29710225D52800F96EF9F001</t>
  </si>
  <si>
    <t>제1종 금속제 가요전선관  36C 고장력방수  M     ( 호표 43 )</t>
  </si>
  <si>
    <t>(고장력방수) 36mm</t>
  </si>
  <si>
    <t>5A6496FE91702A5141309D15AE2D5F8EDA4427</t>
  </si>
  <si>
    <t>5AEFD64C42C02C596620B2705485F75A6496FE91702A5141309D15AE2D5F8EDA4427</t>
  </si>
  <si>
    <t>5AEFD64C42C02C596620B2705485F75BB376D29710225D52800F96EF98006</t>
  </si>
  <si>
    <t>5AEFD64C42C02C596620B2705485F75BB376D29710225D52800F96EF9B005</t>
  </si>
  <si>
    <t>5AEFD64C42C02C596620B2705485F75A7506E70FB02750C970CD079E4CA1374BB702</t>
  </si>
  <si>
    <t>5AEFD64C42C02C596620B2705485F75BB376D29710225D52800F96EF9F001</t>
  </si>
  <si>
    <t>노말밴드  ST 16mm  EA     ( 호표 44 )</t>
  </si>
  <si>
    <t>5A6496FE91702A5141309D15AE2D5F8EDA47FE</t>
  </si>
  <si>
    <t>5AEFD64C42C02C596620B2705485F65A6496FE91702A5141309D15AE2D5F8EDA47FE</t>
  </si>
  <si>
    <t>5AEFD64C42C02C596620B2705485F65A7506E70FB02750C970CD079E4CA1374BB702</t>
  </si>
  <si>
    <t>5AEFD64C42C02C596620B2705485F65BB376D29710225D52800F96EF9C002</t>
  </si>
  <si>
    <t>노말밴드  ST 22mm  EA     ( 호표 45 )</t>
  </si>
  <si>
    <t>5A6496FE91702A5141309D15AE2D5F8EDA47FF</t>
  </si>
  <si>
    <t>5AEFD64C42C02C596620B270548A615A6496FE91702A5141309D15AE2D5F8EDA47FF</t>
  </si>
  <si>
    <t>5AEFD64C42C02C596620B270548A615A7506E70FB02750C970CD079E4CA1374BB702</t>
  </si>
  <si>
    <t>5AEFD64C42C02C596620B270548A615BB376D29710225D52800F96EF9C002</t>
  </si>
  <si>
    <t>핸드홀  600*600*600  조     ( 호표 46 )</t>
  </si>
  <si>
    <t>전기 맨홀</t>
  </si>
  <si>
    <t>600*600*600mm 150T</t>
  </si>
  <si>
    <t>5A6496FE91702A5141309D15AE2D5F8EDA47F4</t>
  </si>
  <si>
    <t>5AEFD64C42C02C596620B270548A605A6496FE91702A5141309D15AE2D5F8EDA47F4</t>
  </si>
  <si>
    <t>전기맨홀뚜껑</t>
  </si>
  <si>
    <t>주철 Φ648, KS</t>
  </si>
  <si>
    <t>5A6496FE91702A5141309D15AE2D5F8EDA47F5</t>
  </si>
  <si>
    <t>5AEFD64C42C02C596620B270548A605A6496FE91702A5141309D15AE2D5F8EDA47F5</t>
  </si>
  <si>
    <t>기초 지정</t>
  </si>
  <si>
    <t>잡석지정</t>
  </si>
  <si>
    <t>M3</t>
  </si>
  <si>
    <t>호표 205</t>
  </si>
  <si>
    <t>5A80367B5F202354436003106394E8</t>
  </si>
  <si>
    <t>5AEFD64C42C02C596620B270548A605A80367B5F202354436003106394E8</t>
  </si>
  <si>
    <t>트럭탑재형 크레인</t>
  </si>
  <si>
    <t>10ton</t>
  </si>
  <si>
    <t>호표 206</t>
  </si>
  <si>
    <t>5DB0F6F3B9E022500F408946F717BF5CDDF565C1</t>
  </si>
  <si>
    <t>5AEFD64C42C02C596620B270548A605DB0F6F3B9E022500F408946F717BF5CDDF565C1</t>
  </si>
  <si>
    <t>5AEFD64C42C02C596620B270548A605A7506E70FB02750C970C9AD749F14B50D8FC2</t>
  </si>
  <si>
    <t>비계공</t>
  </si>
  <si>
    <t>5A7506E70FB02750C970C9AD749F14B50D8FC7</t>
  </si>
  <si>
    <t>5AEFD64C42C02C596620B270548A605A7506E70FB02750C970C9AD749F14B50D8FC7</t>
  </si>
  <si>
    <t>작업반장</t>
  </si>
  <si>
    <t>5A7506E70FB02750C970C9AD749F14B50D8FC0</t>
  </si>
  <si>
    <t>5AEFD64C42C02C596620B270548A605A7506E70FB02750C970C9AD749F14B50D8FC0</t>
  </si>
  <si>
    <t>줄눈공</t>
  </si>
  <si>
    <t>5A7506E70FB02750C970C9AD749F14B50D8C09</t>
  </si>
  <si>
    <t>5AEFD64C42C02C596620B270548A605A7506E70FB02750C970C9AD749F14B50D8C09</t>
  </si>
  <si>
    <t>5AEFD64C42C02C596620B270548A605BB376D29710225D52800F96EF9F001</t>
  </si>
  <si>
    <t>경고테이프 포설  통신용  M     ( 호표 47 )</t>
  </si>
  <si>
    <t>5AEFD64C42C02C596620B270548A635A6496FE91702A5141309D15AE2D5F8EDA47F6</t>
  </si>
  <si>
    <t>5A7506E70FB02750C970C9AD749F14B50D8FC3</t>
  </si>
  <si>
    <t>5AEFD64C42C02C596620B270548A635A7506E70FB02750C970C9AD749F14B50D8FC3</t>
  </si>
  <si>
    <t>5AEFD64C42C02C596620B270548A635BB376D29710225D52800F96EF9F001</t>
  </si>
  <si>
    <t>노말밴드  ST 28mm  EA     ( 호표 48 )</t>
  </si>
  <si>
    <t>5A6496FE91702A5141309D15AE2D5F8EDA4422</t>
  </si>
  <si>
    <t>5AEFD64C42C02C596620B270548A625A6496FE91702A5141309D15AE2D5F8EDA4422</t>
  </si>
  <si>
    <t>5AEFD64C42C02C596620B270548A625A7506E70FB02750C970CD079E4CA1374BB702</t>
  </si>
  <si>
    <t>5AEFD64C42C02C596620B270548A625BB376D29710225D52800F96EF9C002</t>
  </si>
  <si>
    <t>노말밴드  ST 36mm  EA     ( 호표 49 )</t>
  </si>
  <si>
    <t>5A6496FE91702A5141309D15AE2D5F8EDA4423</t>
  </si>
  <si>
    <t>5AEFD64C42C02C596620B270548A655A6496FE91702A5141309D15AE2D5F8EDA4423</t>
  </si>
  <si>
    <t>5AEFD64C42C02C596620B270548A655A7506E70FB02750C970CD079E4CA1374BB702</t>
  </si>
  <si>
    <t>5AEFD64C42C02C596620B270548A655BB376D29710225D52800F96EF9C002</t>
  </si>
  <si>
    <t>노말밴드(PVC)  KS 16mm  EA     ( 호표 50 )</t>
  </si>
  <si>
    <t>5A6496FE91702A5141309D15AE2D5F8EDA46E9</t>
  </si>
  <si>
    <t>5AEFD64C42C02C596620B270548A645A6496FE91702A5141309D15AE2D5F8EDA46E9</t>
  </si>
  <si>
    <t>5AEFD64C42C02C596620B270548A645A7506E70FB02750C970CD079E4CA1374BB702</t>
  </si>
  <si>
    <t>5AEFD64C42C02C596620B270548A645BB376D29710225D52800F96EF9C002</t>
  </si>
  <si>
    <t>노말밴드(PVC)  KS 22mm  EA     ( 호표 51 )</t>
  </si>
  <si>
    <t>5A6496FE91702A5141309D15AE2D5F8EDA46E8</t>
  </si>
  <si>
    <t>5AEFD64C42C02C596620B270548A675A6496FE91702A5141309D15AE2D5F8EDA46E8</t>
  </si>
  <si>
    <t>5AEFD64C42C02C596620B270548A675A7506E70FB02750C970CD079E4CA1374BB702</t>
  </si>
  <si>
    <t>5AEFD64C42C02C596620B270548A675BB376D29710225D52800F96EF9C002</t>
  </si>
  <si>
    <t>노말밴드(PVC)  KS 28mm  EA     ( 호표 52 )</t>
  </si>
  <si>
    <t>5A6496FE91702A5141309D15AE2D5F8EDA46E7</t>
  </si>
  <si>
    <t>5AEFD64C42C02C596620B270548A665A6496FE91702A5141309D15AE2D5F8EDA46E7</t>
  </si>
  <si>
    <t>5AEFD64C42C02C596620B270548A665A7506E70FB02750C970CD079E4CA1374BB702</t>
  </si>
  <si>
    <t>5AEFD64C42C02C596620B270548A665BB376D29710225D52800F96EF9C002</t>
  </si>
  <si>
    <t>노말밴드(PVC)  KS 36mm  EA     ( 호표 53 )</t>
  </si>
  <si>
    <t>5A6496FE91702A5141309D15AE2D5F8EDA46E6</t>
  </si>
  <si>
    <t>5AEFD64C42C02C596620B270548A695A6496FE91702A5141309D15AE2D5F8EDA46E6</t>
  </si>
  <si>
    <t>5AEFD64C42C02C596620B270548A695A7506E70FB02750C970CD079E4CA1374BB702</t>
  </si>
  <si>
    <t>5AEFD64C42C02C596620B270548A695BB376D29710225D52800F96EF9C002</t>
  </si>
  <si>
    <t>강제전선관  아연도 16mm  EA     ( 호표 54 )</t>
  </si>
  <si>
    <t>아연도금 16mm</t>
  </si>
  <si>
    <t>5A6496FE91702A5141309D15AE2D5F8EDA47F2</t>
  </si>
  <si>
    <t>5AEFD64C42C02C596620B270548A685A6496FE91702A5141309D15AE2D5F8EDA47F2</t>
  </si>
  <si>
    <t>5AEFD64C42C02C596620B270548A685BB376D29710225D52800F96EF9A004</t>
  </si>
  <si>
    <t>주재료비의 15%</t>
  </si>
  <si>
    <t>5AEFD64C42C02C596620B270548A685BB376D29710225D52800F96EF9D003</t>
  </si>
  <si>
    <t>5AEFD64C42C02C596620B270548A685A7506E70FB02750C970CD079E4CA1374BB702</t>
  </si>
  <si>
    <t>5AEFD64C42C02C596620B270548A685BB376D29710225D52800F96EF9C002</t>
  </si>
  <si>
    <t>강제전선관  아연도 22mm  EA     ( 호표 55 )</t>
  </si>
  <si>
    <t>아연도금 22mm</t>
  </si>
  <si>
    <t>5A6496FE91702A5141309D15AE2D5F8EDA47F3</t>
  </si>
  <si>
    <t>5AEFD64C42C02C596620B270548B085A6496FE91702A5141309D15AE2D5F8EDA47F3</t>
  </si>
  <si>
    <t>5AEFD64C42C02C596620B270548B085BB376D29710225D52800F96EF9A004</t>
  </si>
  <si>
    <t>5AEFD64C42C02C596620B270548B085BB376D29710225D52800F96EF9D003</t>
  </si>
  <si>
    <t>5AEFD64C42C02C596620B270548B085A7506E70FB02750C970CD079E4CA1374BB702</t>
  </si>
  <si>
    <t>5AEFD64C42C02C596620B270548B085BB376D29710225D52800F96EF9C002</t>
  </si>
  <si>
    <t>강제전선관  아연도 28mm  EA     ( 호표 56 )</t>
  </si>
  <si>
    <t>아연도금 28mm</t>
  </si>
  <si>
    <t>5A6496FE91702A5141309D15AE2D5F8EDA47F0</t>
  </si>
  <si>
    <t>5AEFD64C42C02C596620B270548B095A6496FE91702A5141309D15AE2D5F8EDA47F0</t>
  </si>
  <si>
    <t>5AEFD64C42C02C596620B270548B095BB376D29710225D52800F96EF9A004</t>
  </si>
  <si>
    <t>5AEFD64C42C02C596620B270548B095BB376D29710225D52800F96EF9D003</t>
  </si>
  <si>
    <t>5AEFD64C42C02C596620B270548B095A7506E70FB02750C970CD079E4CA1374BB702</t>
  </si>
  <si>
    <t>5AEFD64C42C02C596620B270548B095BB376D29710225D52800F96EF9C002</t>
  </si>
  <si>
    <t>강제전선관  아연도 36mm  EA     ( 호표 57 )</t>
  </si>
  <si>
    <t>아연도금 36mm</t>
  </si>
  <si>
    <t>5A6496FE91702A5141309D15AE2D5F8EDA47F1</t>
  </si>
  <si>
    <t>5AEFD64C42C02C596620B270548B0A5A6496FE91702A5141309D15AE2D5F8EDA47F1</t>
  </si>
  <si>
    <t>5AEFD64C42C02C596620B270548B0A5BB376D29710225D52800F96EF9A004</t>
  </si>
  <si>
    <t>5AEFD64C42C02C596620B270548B0A5BB376D29710225D52800F96EF9D003</t>
  </si>
  <si>
    <t>5AEFD64C42C02C596620B270548B0A5A7506E70FB02750C970CD079E4CA1374BB702</t>
  </si>
  <si>
    <t>5AEFD64C42C02C596620B270548B0A5BB376D29710225D52800F96EF9C002</t>
  </si>
  <si>
    <t>반경관 취부밴드  아연도 36mm  EA     ( 호표 58 )</t>
  </si>
  <si>
    <t>5A6496FE91702A5141309D15AE2D5F8EDA47F7</t>
  </si>
  <si>
    <t>5AEFD64C42C02C596620B270548B0B5A6496FE91702A5141309D15AE2D5F8EDA47F7</t>
  </si>
  <si>
    <t>5AEFD64C42C02C596620B270548B0B5A7506E70FB02750C970C9AD749F14B50D8FC3</t>
  </si>
  <si>
    <t>5AEFD64C42C02C596620B270548B0B5A7506E70FB02750C970C9AD749F14B50D889A</t>
  </si>
  <si>
    <t>5AEFD64C42C02C596620B270548B0B5BB376D29710225D52800F96EF9D003</t>
  </si>
  <si>
    <t>PLC 설치  BAY건립 및 카드설치  면     ( 호표 59 )</t>
  </si>
  <si>
    <t>5AEFD64C42C02C596620B27057568A5A7506E70FB02750C970C9AD749F14B50D8782</t>
  </si>
  <si>
    <t>통신설비공</t>
  </si>
  <si>
    <t>5A7506E70FB02750C970C9AD749F14B50D878C</t>
  </si>
  <si>
    <t>5AEFD64C42C02C596620B27057568A5A7506E70FB02750C970C9AD749F14B50D878C</t>
  </si>
  <si>
    <t>5AEFD64C42C02C596620B27057568A5A7506E70FB02750C970C9AD749F14B50D8FC2</t>
  </si>
  <si>
    <t>5AEFD64C42C02C596620B27057568A5BB376D29710225D52800F96EF9D003</t>
  </si>
  <si>
    <t>PLC 설치  케이블 접속  포인트     ( 호표 60 )</t>
  </si>
  <si>
    <t>5AEFD64C42C02C596620B27057568B5A7506E70FB02750C970C9AD749F14B50D8782</t>
  </si>
  <si>
    <t>5AEFD64C42C02C596620B27057568B5A7506E70FB02750C970C9AD749F14B50D8FC2</t>
  </si>
  <si>
    <t>5AEFD64C42C02C596620B27057568B5BB376D29710225D52800F96EF9D003</t>
  </si>
  <si>
    <t>PLC 설치  시험  카드     ( 호표 61 )</t>
  </si>
  <si>
    <t>5AEFD64C42C02C596620B2705756885A7506E70FB02750C970CD079E4CA1374BB706</t>
  </si>
  <si>
    <t>5AEFD64C42C02C596620B2705756885BB376D29710225D52800F96EF9D003</t>
  </si>
  <si>
    <t>NOISE FILTER    EA     ( 호표 62 )</t>
  </si>
  <si>
    <t>5A6496F034E02754EC3077391E3CF5B4466E2A</t>
  </si>
  <si>
    <t>5AEFD64C42C02C596620B2705756895A6496F034E02754EC3077391E3CF5B4466E2A</t>
  </si>
  <si>
    <t>5AEFD64C42C02C596620B2705756895A7506E70FB02750C970CD079E4CA1374BB4B2</t>
  </si>
  <si>
    <t>5AEFD64C42C02C596620B2705756895BB376D29710225D52800F96EF9D003</t>
  </si>
  <si>
    <t>서지보호기(카운터)1상2선 교체  전원용 Class2, In 40kA이상, Imax 80kA이상,누설전류검출  EA     ( 호표 63 )</t>
  </si>
  <si>
    <t>5A6496F034E02754D3800A1A69406D9C2EA4D2</t>
  </si>
  <si>
    <t>5AEFD64C42C02C596620B27057568E5A6496F034E02754D3800A1A69406D9C2EA4D2</t>
  </si>
  <si>
    <t>5A7506E70FB02750C970C9AD749F14B50D8897</t>
  </si>
  <si>
    <t>5AEFD64C42C02C596620B27057568E5A7506E70FB02750C970C9AD749F14B50D8897</t>
  </si>
  <si>
    <t>5AEFD64C42C02C596620B27057568E5BB376D29710225D52800F96EF9D003</t>
  </si>
  <si>
    <t>서지보호기(카운터) 교체  통신(이더넷용) 20kA이상  EA     ( 호표 64 )</t>
  </si>
  <si>
    <t>5A6496F034E02754D350B6DBC03AC9A6909BB7</t>
  </si>
  <si>
    <t>5AEFD64C42C02C596620B27057568F5A6496F034E02754D350B6DBC03AC9A6909BB7</t>
  </si>
  <si>
    <t>5AEFD64C42C02C596620B27057568F5A7506E70FB02750C970C9AD749F14B50D8897</t>
  </si>
  <si>
    <t>5AEFD64C42C02C596620B27057568F5BB376D29710225D52800F96EF9D003</t>
  </si>
  <si>
    <t>서지보호기(카운터) 교체  신호용(4-20mA) 20kA이상  EA     ( 호표 65 )</t>
  </si>
  <si>
    <t>서지보호기(카운터)교체</t>
  </si>
  <si>
    <t>5A6496F034E02754A68007D1B0881C94884753</t>
  </si>
  <si>
    <t>5AEFD64C42C02C596620B27057568C5A6496F034E02754A68007D1B0881C94884753</t>
  </si>
  <si>
    <t>5AEFD64C42C02C596620B27057568C5A7506E70FB02750C970C9AD749F14B50D8897</t>
  </si>
  <si>
    <t>5AEFD64C42C02C596620B27057568C5BB376D29710225D52800F96EF9D003</t>
  </si>
  <si>
    <t>서지보호기(카운터)3상4선(교체)  전원용 Class1,Iimp 12.5kA  EA     ( 호표 66 )</t>
  </si>
  <si>
    <t>5A6496F034E02754D3800A1A69406D9C2EA4D1</t>
  </si>
  <si>
    <t>5AEFD64C42C02C596620B270564CC15A6496F034E02754D3800A1A69406D9C2EA4D1</t>
  </si>
  <si>
    <t>5AEFD64C42C02C596620B270564CC15A7506E70FB02750C970C9AD749F14B50D8897</t>
  </si>
  <si>
    <t>5AEFD64C42C02C596620B270564CC15BB376D29710225D52800F96EF9D003</t>
  </si>
  <si>
    <t>서지보호기(카운터)3상4선(교체)  전원용 Class2,Imax 40kA이상  EA     ( 호표 67 )</t>
  </si>
  <si>
    <t>5A6496F034E02754D3800A1A69406D9C2EA4D0</t>
  </si>
  <si>
    <t>5AEFD64C42C02C596620B270564CC25A6496F034E02754D3800A1A69406D9C2EA4D0</t>
  </si>
  <si>
    <t>5AEFD64C42C02C596620B270564CC25A7506E70FB02750C970C9AD749F14B50D8897</t>
  </si>
  <si>
    <t>5AEFD64C42C02C596620B270564CC25BB376D29710225D52800F96EF9D003</t>
  </si>
  <si>
    <t>서지보호기(카운터)1상2선(교체)  전원용 Class2,Imax 40kA이상  EA     ( 호표 68 )</t>
  </si>
  <si>
    <t>5A6496F034E02754D3800A1A69406D9C2EA4D7</t>
  </si>
  <si>
    <t>5AEFD64C42C02C596620B270564CC35A6496F034E02754D3800A1A69406D9C2EA4D7</t>
  </si>
  <si>
    <t>5AEFD64C42C02C596620B270564CC35A7506E70FB02750C970C9AD749F14B50D8897</t>
  </si>
  <si>
    <t>5AEFD64C42C02C596620B270564CC35BB376D29710225D52800F96EF9D003</t>
  </si>
  <si>
    <t>원격제어소 설치비  자립형  EA     ( 호표 69 )</t>
  </si>
  <si>
    <t>5AEFD64C42C02C596620B27057568D5A7506E70FB02750C970CD079E4CA1374BB4B2</t>
  </si>
  <si>
    <t>5AEFD64C42C02C596620B27057568D5A7506E70FB02750C970C9AD749F14B50D8FC3</t>
  </si>
  <si>
    <t>5AEFD64C42C02C596620B27057568D5BB376D29710225D52800F96EF9D003</t>
  </si>
  <si>
    <t>POWER SUPPLY  DC 24V 10A  EA     ( 호표 70 )</t>
  </si>
  <si>
    <t>5A6496FE90502C5656F0D05390D0D371DCF881</t>
  </si>
  <si>
    <t>5AEFD64C42C02C596620B2705756825A6496FE90502C5656F0D05390D0D371DCF881</t>
  </si>
  <si>
    <t>5AEFD64C42C02C596620B2705756825A7506E70FB02750C970CD079E4CA1374BB4B2</t>
  </si>
  <si>
    <t>5AEFD64C42C02C596620B2705756825BB376D29710225D52800F96EF9D003</t>
  </si>
  <si>
    <t>POWER SUPPLY  DC 12 5A  EA     ( 호표 71 )</t>
  </si>
  <si>
    <t>5A6496FE90502C5656F0D05390D0D371DCF883</t>
  </si>
  <si>
    <t>5AEFD64C42C02C596620B2705756835A6496FE90502C5656F0D05390D0D371DCF883</t>
  </si>
  <si>
    <t>5AEFD64C42C02C596620B2705756835A7506E70FB02750C970CD079E4CA1374BB4B2</t>
  </si>
  <si>
    <t>5AEFD64C42C02C596620B2705756835BB376D29710225D52800F96EF9D003</t>
  </si>
  <si>
    <t>스위치 허브  1G, 24P  EA     ( 호표 72 )</t>
  </si>
  <si>
    <t>5A6496FE91702A5141309D15AE2D5F8EDB691B</t>
  </si>
  <si>
    <t>5AEFD64C42C02C596620B2705757915A6496FE91702A5141309D15AE2D5F8EDB691B</t>
  </si>
  <si>
    <t>5AEFD64C42C02C596620B2705757915A7506E70FB02750C970CAB3417ADAB8E73199</t>
  </si>
  <si>
    <t>5AEFD64C42C02C596620B2705757915A7506E70FB02750C970CAB3417ADAB8E7319E</t>
  </si>
  <si>
    <t>5AEFD64C42C02C596620B2705757915BB376D29710225D52800F96EF9D003</t>
  </si>
  <si>
    <t>SHF통신장비(5GHz)  최대 866Mbps, 2KM이내  EA     ( 호표 73 )</t>
  </si>
  <si>
    <t>5A6496FE91702A5141309D15AE2D5F8EDB6918</t>
  </si>
  <si>
    <t>5AEFD64C42C02C596620B2705757905A6496FE91702A5141309D15AE2D5F8EDB6918</t>
  </si>
  <si>
    <t>5AEFD64C42C02C596620B2705757905A7506E70FB02750C970C9AD749F14B50D878C</t>
  </si>
  <si>
    <t>무선안테나공</t>
  </si>
  <si>
    <t>5A7506E70FB02750C970C9AD749F14B50D86E4</t>
  </si>
  <si>
    <t>5AEFD64C42C02C596620B2705757905A7506E70FB02750C970C9AD749F14B50D86E4</t>
  </si>
  <si>
    <t>5AEFD64C42C02C596620B2705757905BB376D29710225D52800F96EF9D003</t>
  </si>
  <si>
    <t>수위계 지지대  STS 0.5(W)*0.5(H)  EA     ( 호표 74 )</t>
  </si>
  <si>
    <t>5A6496FE91702A5141309D15AE2D5F8EDB6876</t>
  </si>
  <si>
    <t>5AEFD64C42C02C596620B2705757935A6496FE91702A5141309D15AE2D5F8EDB6876</t>
  </si>
  <si>
    <t>통신내선공</t>
  </si>
  <si>
    <t>5A7506E70FB02750C970C9AD749F14B50D878D</t>
  </si>
  <si>
    <t>5AEFD64C42C02C596620B2705757935A7506E70FB02750C970C9AD749F14B50D878D</t>
  </si>
  <si>
    <t>5AEFD64C42C02C596620B2705757935BB376D29710225D52800F96EF9D003</t>
  </si>
  <si>
    <t>수위계 지지대  STS 0.5(W)*0.5(H)  EA     ( 호표 75 )</t>
  </si>
  <si>
    <t>STS 0.5(W)*1.5(H)</t>
  </si>
  <si>
    <t>5A6496FE91702A5141309D15AE2D5F8EDB6875</t>
  </si>
  <si>
    <t>5AEFD64C42C02C596620B2705757925A6496FE91702A5141309D15AE2D5F8EDB6875</t>
  </si>
  <si>
    <t>5AEFD64C42C02C596620B2705757925A7506E70FB02750C970C9AD749F14B50D878D</t>
  </si>
  <si>
    <t>5AEFD64C42C02C596620B2705757925BB376D29710225D52800F96EF9D003</t>
  </si>
  <si>
    <t>초음파수위계(분리형)  범위 0.3-10M(2체널)  EA     ( 호표 76 )</t>
  </si>
  <si>
    <t>5A6496FE91702A5141309D15AE2D5F8EDB6874</t>
  </si>
  <si>
    <t>5AEFD64C42C02C596620B2705757955A6496FE91702A5141309D15AE2D5F8EDB6874</t>
  </si>
  <si>
    <t>5AEFD64C42C02C596620B2705757955A7506E70FB02750C970C9AD749F14B50D8FC2</t>
  </si>
  <si>
    <t>5AEFD64C42C02C596620B2705757955A7506E70FB02750C970C9AD749F14B50D878C</t>
  </si>
  <si>
    <t>5AEFD64C42C02C596620B2705757955BB376D29710225D52800F96EF9D003</t>
  </si>
  <si>
    <t>초음파수위계(분리형)  범위 0.3-10M(2체널)  EA     ( 호표 77 )</t>
  </si>
  <si>
    <t>범위 0.3-15M(2체널)</t>
  </si>
  <si>
    <t>5A6496FE91702A5141309D15AE2D5F8EDB6873</t>
  </si>
  <si>
    <t>5AEFD64C42C02C596620B2705757945A6496FE91702A5141309D15AE2D5F8EDB6873</t>
  </si>
  <si>
    <t>5AEFD64C42C02C596620B2705757945A7506E70FB02750C970C9AD749F14B50D8FC2</t>
  </si>
  <si>
    <t>5AEFD64C42C02C596620B2705757945A7506E70FB02750C970C9AD749F14B50D878C</t>
  </si>
  <si>
    <t>5AEFD64C42C02C596620B2705757945BB376D29710225D52800F96EF9D003</t>
  </si>
  <si>
    <t>초음파수위계(분리형)  범위 0.3-10M  EA     ( 호표 78 )</t>
  </si>
  <si>
    <t>5A6496FE91702A5141309D15AE2D5F8EDB6872</t>
  </si>
  <si>
    <t>5AEFD64C42C02C596620B2705757975A6496FE91702A5141309D15AE2D5F8EDB6872</t>
  </si>
  <si>
    <t>5AEFD64C42C02C596620B2705757975A7506E70FB02750C970C9AD749F14B50D8FC2</t>
  </si>
  <si>
    <t>5AEFD64C42C02C596620B2705757975A7506E70FB02750C970C9AD749F14B50D878C</t>
  </si>
  <si>
    <t>5AEFD64C42C02C596620B2705757975BB376D29710225D52800F96EF9D003</t>
  </si>
  <si>
    <t>초음파수위계(분리형)  범위 0.3-15M  EA     ( 호표 79 )</t>
  </si>
  <si>
    <t>5A6496FE91702A5141309D15AE2D5F8EDB6871</t>
  </si>
  <si>
    <t>5AEFD64C42C02C596620B2705757965A6496FE91702A5141309D15AE2D5F8EDB6871</t>
  </si>
  <si>
    <t>5AEFD64C42C02C596620B2705757965A7506E70FB02750C970C9AD749F14B50D8FC2</t>
  </si>
  <si>
    <t>5AEFD64C42C02C596620B2705757965A7506E70FB02750C970C9AD749F14B50D878C</t>
  </si>
  <si>
    <t>5AEFD64C42C02C596620B2705757965BB376D29710225D52800F96EF9D003</t>
  </si>
  <si>
    <t>레이수위계(분리형)  범위 0.3-10M  EA     ( 호표 80 )</t>
  </si>
  <si>
    <t>5A6496FE91702A5141309D15AE2D5F8EDB6870</t>
  </si>
  <si>
    <t>5AEFD64C42C02C596620B2705757995A6496FE91702A5141309D15AE2D5F8EDB6870</t>
  </si>
  <si>
    <t>5AEFD64C42C02C596620B2705757995A7506E70FB02750C970C9AD749F14B50D8FC2</t>
  </si>
  <si>
    <t>5AEFD64C42C02C596620B2705757995A7506E70FB02750C970C9AD749F14B50D878C</t>
  </si>
  <si>
    <t>5AEFD64C42C02C596620B2705757995BB376D29710225D52800F96EF9D003</t>
  </si>
  <si>
    <t>레이수위계(분리형)  범위 0.3-15M  EA     ( 호표 81 )</t>
  </si>
  <si>
    <t>범위 0.3-20M</t>
  </si>
  <si>
    <t>5A6496FE91702A5141309D15AE2D5F8EDB687F</t>
  </si>
  <si>
    <t>5AEFD64C42C02C596620B2705757985A6496FE91702A5141309D15AE2D5F8EDB687F</t>
  </si>
  <si>
    <t>5AEFD64C42C02C596620B2705757985A7506E70FB02750C970C9AD749F14B50D8FC2</t>
  </si>
  <si>
    <t>5AEFD64C42C02C596620B2705757985A7506E70FB02750C970C9AD749F14B50D878C</t>
  </si>
  <si>
    <t>5AEFD64C42C02C596620B2705757985BB376D29710225D52800F96EF9D003</t>
  </si>
  <si>
    <t>오뚜기 수위계  4접점(HH,H,L,LL)  EA     ( 호표 82 )</t>
  </si>
  <si>
    <t>5A6496FE91702A5141309D15AE2D5F8EDB687E</t>
  </si>
  <si>
    <t>5AEFD64C42C02C596620B2705754DC5A6496FE91702A5141309D15AE2D5F8EDB687E</t>
  </si>
  <si>
    <t>5AEFD64C42C02C596620B2705754DC5A7506E70FB02750C970C9AD749F14B50D8897</t>
  </si>
  <si>
    <t>5AEFD64C42C02C596620B2705754DC5BB376D29710225D52800F96EF9D003</t>
  </si>
  <si>
    <t>전극봉 스위치  3극  EA     ( 호표 83 )</t>
  </si>
  <si>
    <t>5A6496FE91702A5141309D15AE2D5F8EDB6BCC</t>
  </si>
  <si>
    <t>5AEFD64C42C02C596620B2705754DD5A6496FE91702A5141309D15AE2D5F8EDB6BCC</t>
  </si>
  <si>
    <t>5AEFD64C42C02C596620B2705754DD5A7506E70FB02750C970C9AD749F14B50D8897</t>
  </si>
  <si>
    <t>5AEFD64C42C02C596620B2705754DD5BB376D29710225D52800F96EF9D003</t>
  </si>
  <si>
    <t>스피드 돔 카메라  200만화소이상, 36배줌, 하우징일체  EA     ( 호표 84 )</t>
  </si>
  <si>
    <t>5A6496FE91702A5141309D15AE2D5F8EDB6BCD</t>
  </si>
  <si>
    <t>5AEFD64C42C02C596620B2705754DE5A6496FE91702A5141309D15AE2D5F8EDB6BCD</t>
  </si>
  <si>
    <t>5AEFD64C42C02C596620B2705754DE5A7506E70FB02750C970C9AD749F14B50D8FC2</t>
  </si>
  <si>
    <t>5AEFD64C42C02C596620B2705754DE5A7506E70FB02750C970C9AD749F14B50D878C</t>
  </si>
  <si>
    <t>5AEFD64C42C02C596620B2705754DE5BB376D29710225D52800F96EF9D003</t>
  </si>
  <si>
    <t>스피드 돔 카메라(IR)  200만화소이상, 36배줌, 하우징일체,WIPER  EA     ( 호표 85 )</t>
  </si>
  <si>
    <t>5A6496FE91702A5141309D15AE2D5F8EDB6BCE</t>
  </si>
  <si>
    <t>5AEFD64C42C02C596620B2705754DF5A6496FE91702A5141309D15AE2D5F8EDB6BCE</t>
  </si>
  <si>
    <t>5AEFD64C42C02C596620B2705754DF5A7506E70FB02750C970C9AD749F14B50D8FC2</t>
  </si>
  <si>
    <t>5AEFD64C42C02C596620B2705754DF5A7506E70FB02750C970C9AD749F14B50D878C</t>
  </si>
  <si>
    <t>5AEFD64C42C02C596620B2705754DF5BB376D29710225D52800F96EF9D003</t>
  </si>
  <si>
    <t>적외선 카메라(뷸렛)  200만화소이상, 4배줌, 하우징일체  EA     ( 호표 86 )</t>
  </si>
  <si>
    <t>5A6496FE91702A5141309D15AE2D5F8EDB6BCF</t>
  </si>
  <si>
    <t>5AEFD64C42C02C596620B2705754D85A6496FE91702A5141309D15AE2D5F8EDB6BCF</t>
  </si>
  <si>
    <t>5AEFD64C42C02C596620B2705754D85A7506E70FB02750C970C9AD749F14B50D8FC2</t>
  </si>
  <si>
    <t>5AEFD64C42C02C596620B2705754D85A7506E70FB02750C970C9AD749F14B50D878C</t>
  </si>
  <si>
    <t>5AEFD64C42C02C596620B2705754D85BB376D29710225D52800F96EF9D003</t>
  </si>
  <si>
    <t>적외선 카메라(돔형)  200만화소이상, 4배줌, 하우징일체  EA     ( 호표 87 )</t>
  </si>
  <si>
    <t>5A6496FE91702A5141309D15AE2D5F8EDB6BC8</t>
  </si>
  <si>
    <t>5AEFD64C42C02C596620B2705754D95A6496FE91702A5141309D15AE2D5F8EDB6BC8</t>
  </si>
  <si>
    <t>5AEFD64C42C02C596620B2705754D95A7506E70FB02750C970C9AD749F14B50D8FC2</t>
  </si>
  <si>
    <t>5AEFD64C42C02C596620B2705754D95A7506E70FB02750C970C9AD749F14B50D878C</t>
  </si>
  <si>
    <t>5AEFD64C42C02C596620B2705754D95BB376D29710225D52800F96EF9D003</t>
  </si>
  <si>
    <t>스피드 돔 카메라(IR)  200만화소이상, 32배줌, 하우징일체  EA     ( 호표 88 )</t>
  </si>
  <si>
    <t>5A6496FE91702A5141309D15AE2D5F8EDB6BC4</t>
  </si>
  <si>
    <t>5AEFD64C42C02C596620B270564CCC5A6496FE91702A5141309D15AE2D5F8EDB6BC4</t>
  </si>
  <si>
    <t>5AEFD64C42C02C596620B270564CCC5A7506E70FB02750C970C9AD749F14B50D8FC2</t>
  </si>
  <si>
    <t>5AEFD64C42C02C596620B270564CCC5A7506E70FB02750C970C9AD749F14B50D878C</t>
  </si>
  <si>
    <t>5AEFD64C42C02C596620B270564CCC5BB376D29710225D52800F96EF9D003</t>
  </si>
  <si>
    <t>CCTV CAMERA POLE  STS 2.0T 4M Φ152  EA     ( 호표 89 )</t>
  </si>
  <si>
    <t>5A6496FE91702A5141309D15AE2D5F8EDB6BC9</t>
  </si>
  <si>
    <t>5AEFD64C42C02C596620B2705754DA5A6496FE91702A5141309D15AE2D5F8EDB6BC9</t>
  </si>
  <si>
    <t>5AEFD64C42C02C596620B2705754DA5A7506E70FB02750C970C9AD749F14B50D8FC3</t>
  </si>
  <si>
    <t>통신외선공</t>
  </si>
  <si>
    <t>5A7506E70FB02750C970C9AD749F14B50D8783</t>
  </si>
  <si>
    <t>5AEFD64C42C02C596620B2705754DA5A7506E70FB02750C970C9AD749F14B50D8783</t>
  </si>
  <si>
    <t>5AEFD64C42C02C596620B2705754DA5BB376D29710225D52800F96EF9D003</t>
  </si>
  <si>
    <t>CCTV POLE PANEL  STS 2.0T 300*400*300  EA     ( 호표 90 )</t>
  </si>
  <si>
    <t>5A6496FE91702A5141309D15AE2D5F8EDB6BCA</t>
  </si>
  <si>
    <t>5AEFD64C42C02C596620B2705754DB5A6496FE91702A5141309D15AE2D5F8EDB6BCA</t>
  </si>
  <si>
    <t>5AEFD64C42C02C596620B2705754DB5A7506E70FB02750C970C9AD749F14B50D878C</t>
  </si>
  <si>
    <t>5AEFD64C42C02C596620B2705754DB5A7506E70FB02750C970CD079E4CA1374BB706</t>
  </si>
  <si>
    <t>5AEFD64C42C02C596620B2705754DB5BB376D29710225D52800F96EF9D003</t>
  </si>
  <si>
    <t>CCTV POLE PANEL  STS 2.0T 600*700*500,이중단열판  EA     ( 호표 91 )</t>
  </si>
  <si>
    <t>5A6496FE91702A5141309D15AE2D5F8EDB6BCB</t>
  </si>
  <si>
    <t>5AEFD64C42C02C596620B2705754D45A6496FE91702A5141309D15AE2D5F8EDB6BCB</t>
  </si>
  <si>
    <t>5AEFD64C42C02C596620B2705754D45A7506E70FB02750C970C9AD749F14B50D878C</t>
  </si>
  <si>
    <t>5AEFD64C42C02C596620B2705754D45A7506E70FB02750C970CD079E4CA1374BB706</t>
  </si>
  <si>
    <t>5AEFD64C42C02C596620B2705754D45BB376D29710225D52800F96EF9D003</t>
  </si>
  <si>
    <t>광컨버터  100M, S/M, 1CORE  EA     ( 호표 92 )</t>
  </si>
  <si>
    <t>5A6496FE91702A5141309D15AE2D5F8EDB6A21</t>
  </si>
  <si>
    <t>5AEFD64C42C02C596620B2705754D55A6496FE91702A5141309D15AE2D5F8EDB6A21</t>
  </si>
  <si>
    <t>5AEFD64C42C02C596620B2705754D55A7506E70FB02750C970C9AD749F14B50D878C</t>
  </si>
  <si>
    <t>5AEFD64C42C02C596620B2705754D55BB376D29710225D52800F96EF9D003</t>
  </si>
  <si>
    <t>광단자함  4CORE  EA     ( 호표 93 )</t>
  </si>
  <si>
    <t>5A6496FE91702A5141309D15AE2D5F8EDB6A23</t>
  </si>
  <si>
    <t>5AEFD64C42C02C596620B2705755E35A6496FE91702A5141309D15AE2D5F8EDB6A23</t>
  </si>
  <si>
    <t>5AEFD64C42C02C596620B2705755E35A7506E70FB02750C970C9AD749F14B50D878C</t>
  </si>
  <si>
    <t>5AEFD64C42C02C596620B2705755E35A7506E70FB02750C970CD079E4CA1374BB4B3</t>
  </si>
  <si>
    <t>5AEFD64C42C02C596620B2705755E35BB376D29710225D52800F96EF9D003</t>
  </si>
  <si>
    <t>케이블 트레이  W150*H100*2.3T  EA     ( 호표 94 )</t>
  </si>
  <si>
    <t>5A6496FE91702A5141309D15AE2D5F8EDB6DFD</t>
  </si>
  <si>
    <t>5AEFD64C42C02C596620B2705755E25A6496FE91702A5141309D15AE2D5F8EDB6DFD</t>
  </si>
  <si>
    <t>5AEFD64C42C02C596620B2705755E25A7506E70FB02750C970CD079E4CA1374BB702</t>
  </si>
  <si>
    <t>5AEFD64C42C02C596620B2705755E25BB376D29710225D52800F96EF9D003</t>
  </si>
  <si>
    <t>케이블 트레이  W300*H100*2.3T  EA     ( 호표 95 )</t>
  </si>
  <si>
    <t>5A6496FE91702A5141309D15AE2D5F8EDB6DFC</t>
  </si>
  <si>
    <t>5AEFD64C42C02C596620B2705755E15A6496FE91702A5141309D15AE2D5F8EDB6DFC</t>
  </si>
  <si>
    <t>5AEFD64C42C02C596620B2705755E15A7506E70FB02750C970CD079E4CA1374BB702</t>
  </si>
  <si>
    <t>5AEFD64C42C02C596620B2705755E15BB376D29710225D52800F96EF9D003</t>
  </si>
  <si>
    <t>케이블 트레이 커버  W150*H100*2.3T  EA     ( 호표 96 )</t>
  </si>
  <si>
    <t>5A6496FE91702A5141309D15AE2D5F8EDB6DFF</t>
  </si>
  <si>
    <t>5AEFD64C42C02C596620B2705755E05A6496FE91702A5141309D15AE2D5F8EDB6DFF</t>
  </si>
  <si>
    <t>5AEFD64C42C02C596620B2705755E05A7506E70FB02750C970CD079E4CA1374BB702</t>
  </si>
  <si>
    <t>5AEFD64C42C02C596620B2705755E05BB376D29710225D52800F96EF9D003</t>
  </si>
  <si>
    <t>케이블 트레이 커버  W300*H100*2.3T  EA     ( 호표 97 )</t>
  </si>
  <si>
    <t>5A6496FE91702A5141309D15AE2D5F8EDB6DFE</t>
  </si>
  <si>
    <t>5AEFD64C42C02C596620B2705755E75A6496FE91702A5141309D15AE2D5F8EDB6DFE</t>
  </si>
  <si>
    <t>5AEFD64C42C02C596620B2705755E75A7506E70FB02750C970CD079E4CA1374BB702</t>
  </si>
  <si>
    <t>5AEFD64C42C02C596620B2705755E75BB376D29710225D52800F96EF9D003</t>
  </si>
  <si>
    <t>케이블 트레이(90도 ELBOW)  W150*H100*2.3T  EA     ( 호표 98 )</t>
  </si>
  <si>
    <t>5A6496FE91702A5141309D15AE2D5F8EDB6DF1</t>
  </si>
  <si>
    <t>5AEFD64C42C02C596620B2705755E65A6496FE91702A5141309D15AE2D5F8EDB6DF1</t>
  </si>
  <si>
    <t>5AEFD64C42C02C596620B2705755E65A7506E70FB02750C970CD079E4CA1374BB702</t>
  </si>
  <si>
    <t>5AEFD64C42C02C596620B2705755E65BB376D29710225D52800F96EF9D003</t>
  </si>
  <si>
    <t>케이블 트레이(90도 ELBOW)  W300*H100*2.3T  EA     ( 호표 99 )</t>
  </si>
  <si>
    <t>5A6496FE91702A5141309D15AE2D5F8EDB6DF0</t>
  </si>
  <si>
    <t>5AEFD64C42C02C596620B2705755E55A6496FE91702A5141309D15AE2D5F8EDB6DF0</t>
  </si>
  <si>
    <t>5AEFD64C42C02C596620B2705755E55A7506E70FB02750C970CD079E4CA1374BB702</t>
  </si>
  <si>
    <t>5AEFD64C42C02C596620B2705755E55BB376D29710225D52800F96EF9D003</t>
  </si>
  <si>
    <t>케이블 트레이 커버(90도 ELBOW)  W150*H100*2.3T  EA     ( 호표 100 )</t>
  </si>
  <si>
    <t>5A6496FE91702A5141309D15AE2D5F8EDB6CD2</t>
  </si>
  <si>
    <t>5AEFD64C42C02C596620B2705755E45A6496FE91702A5141309D15AE2D5F8EDB6CD2</t>
  </si>
  <si>
    <t>5AEFD64C42C02C596620B2705755E45A7506E70FB02750C970CD079E4CA1374BB702</t>
  </si>
  <si>
    <t>5AEFD64C42C02C596620B2705755E45BB376D29710225D52800F96EF9D003</t>
  </si>
  <si>
    <t>케이블 트레이 커버(90도 ELBOW)  W150*H100*2.3T  EA     ( 호표 101 )</t>
  </si>
  <si>
    <t>5A6496FE91702A5141309D15AE2D5F8EDB6CD3</t>
  </si>
  <si>
    <t>5AEFD64C42C02C596620B2705755EB5A6496FE91702A5141309D15AE2D5F8EDB6CD3</t>
  </si>
  <si>
    <t>5AEFD64C42C02C596620B2705755EB5A7506E70FB02750C970CD079E4CA1374BB702</t>
  </si>
  <si>
    <t>5AEFD64C42C02C596620B2705755EB5BB376D29710225D52800F96EF9D003</t>
  </si>
  <si>
    <t>케이블 덕트  W100*H100*2.3T  EA     ( 호표 102 )</t>
  </si>
  <si>
    <t>5A6496FE91702A5141309D15AE2D5F8EDB6CD0</t>
  </si>
  <si>
    <t>5AEFD64C42C02C596620B2705755EA5A6496FE91702A5141309D15AE2D5F8EDB6CD0</t>
  </si>
  <si>
    <t>5AEFD64C42C02C596620B2705755EA5A7506E70FB02750C970CD079E4CA1374BB702</t>
  </si>
  <si>
    <t>5AEFD64C42C02C596620B2705755EA5BB376D29710225D52800F96EF9D003</t>
  </si>
  <si>
    <t>케이블 덕트  W150*H100*2.3T  EA     ( 호표 103 )</t>
  </si>
  <si>
    <t>5A6496FE91702A5141309D15AE2D5F8EDB6CD1</t>
  </si>
  <si>
    <t>5AEFD64C42C02C596620B27057522F5A6496FE91702A5141309D15AE2D5F8EDB6CD1</t>
  </si>
  <si>
    <t>5AEFD64C42C02C596620B27057522F5A7506E70FB02750C970CD079E4CA1374BB702</t>
  </si>
  <si>
    <t>5AEFD64C42C02C596620B27057522F5BB376D29710225D52800F96EF9D003</t>
  </si>
  <si>
    <t>케이블 덕트  W200*H100*2.3T  EA     ( 호표 104 )</t>
  </si>
  <si>
    <t>5A6496FE91702A5141309D15AE2D5F8EDB6CD6</t>
  </si>
  <si>
    <t>5AEFD64C42C02C596620B27057522E5A6496FE91702A5141309D15AE2D5F8EDB6CD6</t>
  </si>
  <si>
    <t>5AEFD64C42C02C596620B27057522E5A7506E70FB02750C970CD079E4CA1374BB702</t>
  </si>
  <si>
    <t>5AEFD64C42C02C596620B27057522E5BB376D29710225D52800F96EF9D003</t>
  </si>
  <si>
    <t>케이블 덕트  W300*H100*2.3T  EA     ( 호표 105 )</t>
  </si>
  <si>
    <t>5A6496FE91702A5141309D15AE2D5F8EDB6CD7</t>
  </si>
  <si>
    <t>5AEFD64C42C02C596620B27057522D5A6496FE91702A5141309D15AE2D5F8EDB6CD7</t>
  </si>
  <si>
    <t>5AEFD64C42C02C596620B27057522D5A7506E70FB02750C970CD079E4CA1374BB702</t>
  </si>
  <si>
    <t>5AEFD64C42C02C596620B27057522D5BB376D29710225D52800F96EF9D003</t>
  </si>
  <si>
    <t>케이블 덕트 커버  W100*H100*2.3T  EA     ( 호표 106 )</t>
  </si>
  <si>
    <t>5A6496FE91702A5141309D15AE2D5F8EDB6CD4</t>
  </si>
  <si>
    <t>5AEFD64C42C02C596620B27057522C5A6496FE91702A5141309D15AE2D5F8EDB6CD4</t>
  </si>
  <si>
    <t>5AEFD64C42C02C596620B27057522C5A7506E70FB02750C970CD079E4CA1374BB702</t>
  </si>
  <si>
    <t>5AEFD64C42C02C596620B27057522C5BB376D29710225D52800F96EF9D003</t>
  </si>
  <si>
    <t>케이블 덕트 커버  W150*H100*2.3T  EA     ( 호표 107 )</t>
  </si>
  <si>
    <t>5A6496FE91702A5141309D15AE2D5F8EDB6CD5</t>
  </si>
  <si>
    <t>5AEFD64C42C02C596620B27057522B5A6496FE91702A5141309D15AE2D5F8EDB6CD5</t>
  </si>
  <si>
    <t>5AEFD64C42C02C596620B27057522B5A7506E70FB02750C970CD079E4CA1374BB702</t>
  </si>
  <si>
    <t>5AEFD64C42C02C596620B27057522B5BB376D29710225D52800F96EF9D003</t>
  </si>
  <si>
    <t>케이블 덕트 커버  W200*H100*2.3T  EA     ( 호표 108 )</t>
  </si>
  <si>
    <t>5A6496FE91702A5141309D15AE2D5F8EDB6CDA</t>
  </si>
  <si>
    <t>5AEFD64C42C02C596620B27057522A5A6496FE91702A5141309D15AE2D5F8EDB6CDA</t>
  </si>
  <si>
    <t>5AEFD64C42C02C596620B27057522A5A7506E70FB02750C970CD079E4CA1374BB702</t>
  </si>
  <si>
    <t>5AEFD64C42C02C596620B27057522A5BB376D29710225D52800F96EF9D003</t>
  </si>
  <si>
    <t>케이블 덕트 커버  W200*H100*2.3T  EA     ( 호표 109 )</t>
  </si>
  <si>
    <t>5A6496FE91702A5141309D15AE2D5F8EDB6CDB</t>
  </si>
  <si>
    <t>5AEFD64C42C02C596620B2705752295A6496FE91702A5141309D15AE2D5F8EDB6CDB</t>
  </si>
  <si>
    <t>5AEFD64C42C02C596620B2705752295A7506E70FB02750C970CD079E4CA1374BB702</t>
  </si>
  <si>
    <t>5AEFD64C42C02C596620B2705752295BB376D29710225D52800F96EF9D003</t>
  </si>
  <si>
    <t>케이블 덕트(90도 ELBOW)  W100*H100*2.3T  EA     ( 호표 110 )</t>
  </si>
  <si>
    <t>5A6496FE91702A5141309D15AE2D5F8EDB6FA6</t>
  </si>
  <si>
    <t>5AEFD64C42C02C596620B2705752285A6496FE91702A5141309D15AE2D5F8EDB6FA6</t>
  </si>
  <si>
    <t>5AEFD64C42C02C596620B2705752285A7506E70FB02750C970CD079E4CA1374BB702</t>
  </si>
  <si>
    <t>5AEFD64C42C02C596620B2705752285BB376D29710225D52800F96EF9D003</t>
  </si>
  <si>
    <t>케이블 덕트(90도 ELBOW)  W150*H100*2.3T  EA     ( 호표 111 )</t>
  </si>
  <si>
    <t>5A6496FE91702A5141309D15AE2D5F8EDB6FA7</t>
  </si>
  <si>
    <t>5AEFD64C42C02C596620B2705752275A6496FE91702A5141309D15AE2D5F8EDB6FA7</t>
  </si>
  <si>
    <t>5AEFD64C42C02C596620B2705752275A7506E70FB02750C970CD079E4CA1374BB702</t>
  </si>
  <si>
    <t>5AEFD64C42C02C596620B2705752275BB376D29710225D52800F96EF9D003</t>
  </si>
  <si>
    <t>케이블 덕트(90도 ELBOW)  W200*H100*2.3T  EA     ( 호표 112 )</t>
  </si>
  <si>
    <t>5A6496FE91702A5141309D15AE2D5F8EDB6FA4</t>
  </si>
  <si>
    <t>5AEFD64C42C02C596620B2705752265A6496FE91702A5141309D15AE2D5F8EDB6FA4</t>
  </si>
  <si>
    <t>5AEFD64C42C02C596620B2705752265A7506E70FB02750C970CD079E4CA1374BB702</t>
  </si>
  <si>
    <t>5AEFD64C42C02C596620B2705752265BB376D29710225D52800F96EF9D003</t>
  </si>
  <si>
    <t>케이블 덕트(90도 ELBOW)  W300*H100*2.3T  EA     ( 호표 113 )</t>
  </si>
  <si>
    <t>5A6496FE91702A5141309D15AE2D5F8EDB6FA5</t>
  </si>
  <si>
    <t>5AEFD64C42C02C596620B2705753365A6496FE91702A5141309D15AE2D5F8EDB6FA5</t>
  </si>
  <si>
    <t>5AEFD64C42C02C596620B2705753365A7506E70FB02750C970CD079E4CA1374BB702</t>
  </si>
  <si>
    <t>5AEFD64C42C02C596620B2705753365BB376D29710225D52800F96EF9D003</t>
  </si>
  <si>
    <t>케이블 덕트 커버(90도 ELBOW)  W100*H100*2.3T  EA     ( 호표 114 )</t>
  </si>
  <si>
    <t>5A6496FE91702A5141309D15AE2D5F8EDB6FA2</t>
  </si>
  <si>
    <t>5AEFD64C42C02C596620B2705753375A6496FE91702A5141309D15AE2D5F8EDB6FA2</t>
  </si>
  <si>
    <t>5AEFD64C42C02C596620B2705753375A7506E70FB02750C970CD079E4CA1374BB702</t>
  </si>
  <si>
    <t>5AEFD64C42C02C596620B2705753375BB376D29710225D52800F96EF9D003</t>
  </si>
  <si>
    <t>케이블 덕트 커버(90도 ELBOW)  W150*H100*2.3T  EA     ( 호표 115 )</t>
  </si>
  <si>
    <t>5A6496FE91702A5141309D15AE2D5F8EDB6FA3</t>
  </si>
  <si>
    <t>5AEFD64C42C02C596620B2705753345A6496FE91702A5141309D15AE2D5F8EDB6FA3</t>
  </si>
  <si>
    <t>5AEFD64C42C02C596620B2705753345A7506E70FB02750C970CD079E4CA1374BB702</t>
  </si>
  <si>
    <t>5AEFD64C42C02C596620B2705753345BB376D29710225D52800F96EF9D003</t>
  </si>
  <si>
    <t>케이블 덕트 커버(90도 ELBOW)  W200*H100*2.3T  EA     ( 호표 116 )</t>
  </si>
  <si>
    <t>5A6496FE91702A5141309D15AE2D5F8EDB6FA0</t>
  </si>
  <si>
    <t>5AEFD64C42C02C596620B2705753355A6496FE91702A5141309D15AE2D5F8EDB6FA0</t>
  </si>
  <si>
    <t>5AEFD64C42C02C596620B2705753355A7506E70FB02750C970CD079E4CA1374BB702</t>
  </si>
  <si>
    <t>5AEFD64C42C02C596620B2705753355BB376D29710225D52800F96EF9D003</t>
  </si>
  <si>
    <t>케이블 덕트 커버(90도 ELBOW)  W300*H100*2.3T  EA     ( 호표 117 )</t>
  </si>
  <si>
    <t>5A6496FE91702A5141309D15AE2D5F8EDB6FA1</t>
  </si>
  <si>
    <t>5AEFD64C42C02C596620B2705753325A6496FE91702A5141309D15AE2D5F8EDB6FA1</t>
  </si>
  <si>
    <t>5AEFD64C42C02C596620B2705753325A7506E70FB02750C970CD079E4CA1374BB702</t>
  </si>
  <si>
    <t>5AEFD64C42C02C596620B2705753325BB376D29710225D52800F96EF9D003</t>
  </si>
  <si>
    <t>멀티탭  1.5M, 4구  EA     ( 호표 118 )</t>
  </si>
  <si>
    <t>5A6496FE91702A5141309D15AE2D5F8EDB6FAE</t>
  </si>
  <si>
    <t>5AEFD64C42C02C596620B2705753335A6496FE91702A5141309D15AE2D5F8EDB6FAE</t>
  </si>
  <si>
    <t>5AEFD64C42C02C596620B2705753335A7506E70FB02750C970CD079E4CA1374BB702</t>
  </si>
  <si>
    <t>5AEFD64C42C02C596620B2705753335BB376D29710225D52800F96EF9D003</t>
  </si>
  <si>
    <t>콘센트(노출형)  접지극부 2P 15A 250V  EA     ( 호표 119 )</t>
  </si>
  <si>
    <t>5A6496FE91702A5141309D15AE2D5F8EDB6FAF</t>
  </si>
  <si>
    <t>5AEFD64C42C02C596620B2705753305A6496FE91702A5141309D15AE2D5F8EDB6FAF</t>
  </si>
  <si>
    <t>5AEFD64C42C02C596620B2705753305A7506E70FB02750C970CD079E4CA1374BB702</t>
  </si>
  <si>
    <t>5AEFD64C42C02C596620B2705753305BB376D29710225D52800F96EF9D003</t>
  </si>
  <si>
    <t>와이드 스위치(1구)  단로,15A 250V  EA     ( 호표 120 )</t>
  </si>
  <si>
    <t>5A6496FE91702A5141309D15AE2D5F8EDB6E80</t>
  </si>
  <si>
    <t>5AEFD64C42C02C596620B2705753315A6496FE91702A5141309D15AE2D5F8EDB6E80</t>
  </si>
  <si>
    <t>5AEFD64C42C02C596620B2705753315A7506E70FB02750C970CD079E4CA1374BB702</t>
  </si>
  <si>
    <t>5AEFD64C42C02C596620B2705753315BB376D29710225D52800F96EF9D003</t>
  </si>
  <si>
    <t>와이드 스위치(2구)  단로,15A 250V  EA     ( 호표 121 )</t>
  </si>
  <si>
    <t>5A6496FE91702A5141309D15AE2D5F8EDB6E81</t>
  </si>
  <si>
    <t>5AEFD64C42C02C596620B27057533E5A6496FE91702A5141309D15AE2D5F8EDB6E81</t>
  </si>
  <si>
    <t>5AEFD64C42C02C596620B27057533E5A7506E70FB02750C970CD079E4CA1374BB702</t>
  </si>
  <si>
    <t>5AEFD64C42C02C596620B27057533E5BB376D29710225D52800F96EF9D003</t>
  </si>
  <si>
    <t>와이드 스위치(3구)  단로,15A 250V  EA     ( 호표 122 )</t>
  </si>
  <si>
    <t>5A6496FE91702A5141309D15AE2D5F8EDB6E82</t>
  </si>
  <si>
    <t>5AEFD64C42C02C596620B27057533F5A6496FE91702A5141309D15AE2D5F8EDB6E82</t>
  </si>
  <si>
    <t>5AEFD64C42C02C596620B27057533F5A7506E70FB02750C970CD079E4CA1374BB702</t>
  </si>
  <si>
    <t>5AEFD64C42C02C596620B27057533F5BB376D29710225D52800F96EF9D003</t>
  </si>
  <si>
    <t>LED 보안등주  STS 4m, 1등용  EA     ( 호표 123 )</t>
  </si>
  <si>
    <t>5A6496FE91702A5141309D15AE2D5F8EDB6E83</t>
  </si>
  <si>
    <t>5AEFD64C42C02C596620B2705750615A6496FE91702A5141309D15AE2D5F8EDB6E83</t>
  </si>
  <si>
    <t>5AEFD64C42C02C596620B2705750615A7506E70FB02750C970CD079E4CA1374BB702</t>
  </si>
  <si>
    <t>5AEFD64C42C02C596620B2705750615BB376D29710225D52800F96EF9D003</t>
  </si>
  <si>
    <t>LED 보안등기구  60W(등기구+램프+안정기)  EA     ( 호표 124 )</t>
  </si>
  <si>
    <t>5A6496FE91702A5141309D15AE2D5F8EDB6E84</t>
  </si>
  <si>
    <t>5AEFD64C42C02C596620B2705750605A6496FE91702A5141309D15AE2D5F8EDB6E84</t>
  </si>
  <si>
    <t>5AEFD64C42C02C596620B2705750605A7506E70FB02750C970CD079E4CA1374BB702</t>
  </si>
  <si>
    <t>5AEFD64C42C02C596620B2705750605BB376D29710225D52800F96EF9D003</t>
  </si>
  <si>
    <t>보안등 기초  300*400*600mm  EA     ( 호표 125 )</t>
  </si>
  <si>
    <t>5A6496FE91702A5141309D15AE2D5F8EDB6E85</t>
  </si>
  <si>
    <t>5AEFD64C42C02C596620B2705750635A6496FE91702A5141309D15AE2D5F8EDB6E85</t>
  </si>
  <si>
    <t>5AEFD64C42C02C596620B2705750635A7506E70FB02750C970C9AD749F14B50D8FC3</t>
  </si>
  <si>
    <t>착암공</t>
  </si>
  <si>
    <t>5A7506E70FB02750C970C9AD749F14B50D8E3F</t>
  </si>
  <si>
    <t>5AEFD64C42C02C596620B2705750635A7506E70FB02750C970C9AD749F14B50D8E3F</t>
  </si>
  <si>
    <t>5AEFD64C42C02C596620B2705750635A7506E70FB02750C970C9AD749F14B50D878D</t>
  </si>
  <si>
    <t>5AEFD64C42C02C596620B2705750635BB376D29710225D52800F96EF9D003</t>
  </si>
  <si>
    <t>보안등 기초  400*600*600mm  EA     ( 호표 126 )</t>
  </si>
  <si>
    <t>5A6496FE91702A5141309D15AE2D5F8EDB6E86</t>
  </si>
  <si>
    <t>5AEFD64C42C02C596620B2705750625A6496FE91702A5141309D15AE2D5F8EDB6E86</t>
  </si>
  <si>
    <t>5AEFD64C42C02C596620B2705750625A7506E70FB02750C970C9AD749F14B50D8E3F</t>
  </si>
  <si>
    <t>5AEFD64C42C02C596620B2705750625A7506E70FB02750C970C9AD749F14B50D878D</t>
  </si>
  <si>
    <t>5AEFD64C42C02C596620B2705750625A7506E70FB02750C970CD079E4CA1374BB4B3</t>
  </si>
  <si>
    <t>5AEFD64C42C02C596620B2705750625BB376D29710225D52800F96EF9D003</t>
  </si>
  <si>
    <t>LED 투광등  150W  EA     ( 호표 127 )</t>
  </si>
  <si>
    <t>5A6496FE91702A5141309D15AE2D5F8EDB6E87</t>
  </si>
  <si>
    <t>5AEFD64C42C02C596620B2705750655A6496FE91702A5141309D15AE2D5F8EDB6E87</t>
  </si>
  <si>
    <t>5AEFD64C42C02C596620B2705750655A7506E70FB02750C970C9AD749F14B50D8897</t>
  </si>
  <si>
    <t>5AEFD64C42C02C596620B2705750655BB376D29710225D52800F96EF9D003</t>
  </si>
  <si>
    <t>LED 터널등  100W(램프+등기구)  EA     ( 호표 128 )</t>
  </si>
  <si>
    <t>5A6496FE91702A5141309D15AE2D5F8EDB6E88</t>
  </si>
  <si>
    <t>5AEFD64C42C02C596620B2705750645A6496FE91702A5141309D15AE2D5F8EDB6E88</t>
  </si>
  <si>
    <t>5AEFD64C42C02C596620B2705750645A7506E70FB02750C970C9AD749F14B50D8897</t>
  </si>
  <si>
    <t>5AEFD64C42C02C596620B2705750645BB376D29710225D52800F96EF9D003</t>
  </si>
  <si>
    <t>LED 벽부등  12W(램프+등기구)  EA     ( 호표 129 )</t>
  </si>
  <si>
    <t>5A6496FE91702A5141309D15AE2D5F8EDB6E89</t>
  </si>
  <si>
    <t>5AEFD64C42C02C596620B2705750675A6496FE91702A5141309D15AE2D5F8EDB6E89</t>
  </si>
  <si>
    <t>5AEFD64C42C02C596620B2705750675A7506E70FB02750C970C9AD749F14B50D8897</t>
  </si>
  <si>
    <t>5AEFD64C42C02C596620B2705750675BB376D29710225D52800F96EF9D003</t>
  </si>
  <si>
    <t>LED 직부등  12W(램프+등기구)  EA     ( 호표 130 )</t>
  </si>
  <si>
    <t>5A6496FE91702A5141309D15AE2D5F8EDB61C8</t>
  </si>
  <si>
    <t>5AEFD64C42C02C596620B2705750665A6496FE91702A5141309D15AE2D5F8EDB61C8</t>
  </si>
  <si>
    <t>5AEFD64C42C02C596620B2705750665A7506E70FB02750C970C9AD749F14B50D8897</t>
  </si>
  <si>
    <t>5AEFD64C42C02C596620B2705750665BB376D29710225D52800F96EF9D003</t>
  </si>
  <si>
    <t>LED 다운라이트  12W(램프+등기구)  EA     ( 호표 131 )</t>
  </si>
  <si>
    <t>5A6496FE91702A5141309D15AE2D5F8EDB61C9</t>
  </si>
  <si>
    <t>5AEFD64C42C02C596620B2705750695A6496FE91702A5141309D15AE2D5F8EDB61C9</t>
  </si>
  <si>
    <t>5AEFD64C42C02C596620B2705750695A7506E70FB02750C970C9AD749F14B50D8897</t>
  </si>
  <si>
    <t>5AEFD64C42C02C596620B2705750695BB376D29710225D52800F96EF9D003</t>
  </si>
  <si>
    <t>LED 평판등  50W  EA     ( 호표 132 )</t>
  </si>
  <si>
    <t>5A6496FE91702A5141309D15AE2D5F8EDB61CA</t>
  </si>
  <si>
    <t>5AEFD64C42C02C596620B2705750685A6496FE91702A5141309D15AE2D5F8EDB61CA</t>
  </si>
  <si>
    <t>5AEFD64C42C02C596620B2705750685A7506E70FB02750C970C9AD749F14B50D8897</t>
  </si>
  <si>
    <t>5AEFD64C42C02C596620B2705750685BB376D29710225D52800F96EF9D003</t>
  </si>
  <si>
    <t>자동복구 누전차단기  220V, 2P, 30A  EA     ( 호표 133 )</t>
  </si>
  <si>
    <t>5A6496FE91702A5141309D15AE2D5F8EDB61CB</t>
  </si>
  <si>
    <t>5AEFD64C42C02C596620B2705751085A6496FE91702A5141309D15AE2D5F8EDB61CB</t>
  </si>
  <si>
    <t>5AEFD64C42C02C596620B2705751085A7506E70FB02750C970CD079E4CA1374BB702</t>
  </si>
  <si>
    <t>5AEFD64C42C02C596620B2705751085BB376D29710225D52800F96EF9D003</t>
  </si>
  <si>
    <t>누전차단기(분전반용)  220V, 2P, 30A  EA     ( 호표 134 )</t>
  </si>
  <si>
    <t>5A6496FE91702A5141309D15AE2D5F8EDB61CC</t>
  </si>
  <si>
    <t>5AEFD64C42C02C596620B2705751095A6496FE91702A5141309D15AE2D5F8EDB61CC</t>
  </si>
  <si>
    <t>5AEFD64C42C02C596620B2705751095A7506E70FB02750C970CD079E4CA1374BB702</t>
  </si>
  <si>
    <t>5AEFD64C42C02C596620B2705751095BB376D29710225D52800F96EF9D003</t>
  </si>
  <si>
    <t>누전차단기(분전반용)  460V, 3P, 30A  EA     ( 호표 135 )</t>
  </si>
  <si>
    <t>누전차단기(표준형)</t>
  </si>
  <si>
    <t>5A6496FE91702A5141309D15AE2D5F8EDB61CD</t>
  </si>
  <si>
    <t>5AEFD64C42C02C596620B27057510A5A6496FE91702A5141309D15AE2D5F8EDB61CD</t>
  </si>
  <si>
    <t>5AEFD64C42C02C596620B27057510A5A7506E70FB02750C970C9AD749F14B50D8897</t>
  </si>
  <si>
    <t>5AEFD64C42C02C596620B27057510A5BB376D29710225D52800F96EF9D003</t>
  </si>
  <si>
    <t>누전차단기(분전반용)  460V, 3P, 30A  EA     ( 호표 136 )</t>
  </si>
  <si>
    <t>460V, 3P, 50A</t>
  </si>
  <si>
    <t>5A6496FE91702A5141309D15AE2D5F8EDB61CE</t>
  </si>
  <si>
    <t>5AEFD64C42C02C596620B27057510B5A6496FE91702A5141309D15AE2D5F8EDB61CE</t>
  </si>
  <si>
    <t>5AEFD64C42C02C596620B27057510B5A7506E70FB02750C970CD079E4CA1374BB702</t>
  </si>
  <si>
    <t>5AEFD64C42C02C596620B27057510B5BB376D29710225D52800F96EF9D003</t>
  </si>
  <si>
    <t>배선용차단기(표준형)  460V, 2P, 30A  EA     ( 호표 137 )</t>
  </si>
  <si>
    <t>5A6496FE91702A5141309D15AE2D5F8EDB61CF</t>
  </si>
  <si>
    <t>5AEFD64C42C02C596620B27057510C5A6496FE91702A5141309D15AE2D5F8EDB61CF</t>
  </si>
  <si>
    <t>5AEFD64C42C02C596620B27057510C5A7506E70FB02750C970CD079E4CA1374BB702</t>
  </si>
  <si>
    <t>5AEFD64C42C02C596620B27057510C5BB376D29710225D52800F96EF9D003</t>
  </si>
  <si>
    <t>배선용차단기(표준형)  460V, 2P, 50A  EA     ( 호표 138 )</t>
  </si>
  <si>
    <t>5A6496FE91702A5141309D15AE2D5F8EDB61C0</t>
  </si>
  <si>
    <t>5AEFD64C42C02C596620B27057510D5A6496FE91702A5141309D15AE2D5F8EDB61C0</t>
  </si>
  <si>
    <t>5AEFD64C42C02C596620B27057510D5A7506E70FB02750C970CD079E4CA1374BB702</t>
  </si>
  <si>
    <t>5AEFD64C42C02C596620B27057510D5BB376D29710225D52800F96EF9D003</t>
  </si>
  <si>
    <t>배선용차단기(표준형)  460V, 2P, 100A  EA     ( 호표 139 )</t>
  </si>
  <si>
    <t>5A6496FE91702A5141309D15AE2D5F8EDB61C1</t>
  </si>
  <si>
    <t>5AEFD64C42C02C596620B27057510E5A6496FE91702A5141309D15AE2D5F8EDB61C1</t>
  </si>
  <si>
    <t>5AEFD64C42C02C596620B27057510E5A7506E70FB02750C970CD079E4CA1374BB702</t>
  </si>
  <si>
    <t>5AEFD64C42C02C596620B27057510E5BB376D29710225D52800F96EF9D003</t>
  </si>
  <si>
    <t>배선용차단기(표준형)  460V, 4P, 50A  EA     ( 호표 140 )</t>
  </si>
  <si>
    <t>5A6496FE91702A5141309D15AE2D5F8EDB6021</t>
  </si>
  <si>
    <t>5AEFD64C42C02C596620B27057510F5A6496FE91702A5141309D15AE2D5F8EDB6021</t>
  </si>
  <si>
    <t>5AEFD64C42C02C596620B27057510F5A7506E70FB02750C970C9AD749F14B50D8897</t>
  </si>
  <si>
    <t>5AEFD64C42C02C596620B27057510F5BB376D29710225D52800F96EF9D003</t>
  </si>
  <si>
    <t>배선용차단기(표준형)  460V, 4P, 100A  EA     ( 호표 141 )</t>
  </si>
  <si>
    <t>5A6496FE91702A5141309D15AE2D5F8EDB6020</t>
  </si>
  <si>
    <t>5AEFD64C42C02C596620B2705751005A6496FE91702A5141309D15AE2D5F8EDB6020</t>
  </si>
  <si>
    <t>5AEFD64C42C02C596620B2705751005A7506E70FB02750C970CD079E4CA1374BB702</t>
  </si>
  <si>
    <t>5AEFD64C42C02C596620B2705751005BB376D29710225D52800F96EF9D003</t>
  </si>
  <si>
    <t>배선용차단기(표준형)  460V, 4P, 30A  EA     ( 호표 142 )</t>
  </si>
  <si>
    <t>5A6496FE91702A5141309D15AE2D5F8EDB6023</t>
  </si>
  <si>
    <t>5AEFD64C42C02C596620B2705751015A6496FE91702A5141309D15AE2D5F8EDB6023</t>
  </si>
  <si>
    <t>5AEFD64C42C02C596620B2705751015A7506E70FB02750C970CD079E4CA1374BB702</t>
  </si>
  <si>
    <t>5AEFD64C42C02C596620B2705751015BB376D29710225D52800F96EF9D003</t>
  </si>
  <si>
    <t>전자접촉기  (220/380V) 2.2/2.7kW  EA     ( 호표 143 )</t>
  </si>
  <si>
    <t>5A6496FE91702A5141309D15AE2D5F8EDB6022</t>
  </si>
  <si>
    <t>5AEFD64C42C02C596620B270575EC05A6496FE91702A5141309D15AE2D5F8EDB6022</t>
  </si>
  <si>
    <t>5AEFD64C42C02C596620B270575EC05A7506E70FB02750C970C9AD749F14B50D8897</t>
  </si>
  <si>
    <t>5AEFD64C42C02C596620B270575EC05BB376D29710225D52800F96EF9D003</t>
  </si>
  <si>
    <t>전자접촉기  (220/380V) 2.7/4kW  EA     ( 호표 144 )</t>
  </si>
  <si>
    <t>5A6496FE91702A5141309D15AE2D5F8EDB6025</t>
  </si>
  <si>
    <t>5AEFD64C42C02C596620B270575EC15A6496FE91702A5141309D15AE2D5F8EDB6025</t>
  </si>
  <si>
    <t>5AEFD64C42C02C596620B270575EC15A7506E70FB02750C970CD079E4CA1374BB702</t>
  </si>
  <si>
    <t>5AEFD64C42C02C596620B270575EC15BB376D29710225D52800F96EF9D003</t>
  </si>
  <si>
    <t>전자접촉기  (220/380V) 3.5/5.5kW  EA     ( 호표 145 )</t>
  </si>
  <si>
    <t>5A6496FE91702A5141309D15AE2D5F8EDB6024</t>
  </si>
  <si>
    <t>5AEFD64C42C02C596620B270575EC25A6496FE91702A5141309D15AE2D5F8EDB6024</t>
  </si>
  <si>
    <t>5AEFD64C42C02C596620B270575EC25A7506E70FB02750C970CD079E4CA1374BB702</t>
  </si>
  <si>
    <t>5AEFD64C42C02C596620B270575EC25BB376D29710225D52800F96EF9D003</t>
  </si>
  <si>
    <t>콘덴서(저압)  3P 380V, 10㎌  EA     ( 호표 146 )</t>
  </si>
  <si>
    <t>5A6496FE91702A5141309D15AE2D5F8EDB6027</t>
  </si>
  <si>
    <t>5AEFD64C42C02C596620B270575EC35A6496FE91702A5141309D15AE2D5F8EDB6027</t>
  </si>
  <si>
    <t>배전전공</t>
  </si>
  <si>
    <t>5A7506E70FB02750C970CD079E4CA1374BB70C</t>
  </si>
  <si>
    <t>5AEFD64C42C02C596620B270575EC35A7506E70FB02750C970CD079E4CA1374BB70C</t>
  </si>
  <si>
    <t>5AEFD64C42C02C596620B270575EC35BB376D29710225D52800F96EF9D003</t>
  </si>
  <si>
    <t>콘덴서(저압)  3P 380V, 15㎌  EA     ( 호표 147 )</t>
  </si>
  <si>
    <t>5A6496FE91702A5141309D15AE2D5F8EDB6026</t>
  </si>
  <si>
    <t>5AEFD64C42C02C596620B270575EC45A6496FE91702A5141309D15AE2D5F8EDB6026</t>
  </si>
  <si>
    <t>5AEFD64C42C02C596620B270575EC45A7506E70FB02750C970CD079E4CA1374BB70C</t>
  </si>
  <si>
    <t>5AEFD64C42C02C596620B270575EC45BB376D29710225D52800F96EF9D003</t>
  </si>
  <si>
    <t>콘덴서(저압)  3P 380V, 20㎌  EA     ( 호표 148 )</t>
  </si>
  <si>
    <t>5A6496FE91702A5141309D15AE2D5F8EDB6029</t>
  </si>
  <si>
    <t>5AEFD64C42C02C596620B270575EC55A6496FE91702A5141309D15AE2D5F8EDB6029</t>
  </si>
  <si>
    <t>5AEFD64C42C02C596620B270575EC55A7506E70FB02750C970CD079E4CA1374BB70C</t>
  </si>
  <si>
    <t>5AEFD64C42C02C596620B270575EC55BB376D29710225D52800F96EF9D003</t>
  </si>
  <si>
    <t>콘덴서(저압)  3P 380V, 50㎌  EA     ( 호표 149 )</t>
  </si>
  <si>
    <t>5A6496FE91702A5141309D15AE2D5F8EDB6028</t>
  </si>
  <si>
    <t>5AEFD64C42C02C596620B270575EC65A6496FE91702A5141309D15AE2D5F8EDB6028</t>
  </si>
  <si>
    <t>5A7506E70FB02750C970C9AD749F14B50D878A</t>
  </si>
  <si>
    <t>5AEFD64C42C02C596620B270575EC65A7506E70FB02750C970C9AD749F14B50D878A</t>
  </si>
  <si>
    <t>5AEFD64C42C02C596620B270575EC65BB376D29710225D52800F96EF9D003</t>
  </si>
  <si>
    <t>계기용변류기(C.T)환형  600/5V 300/5A이하  EA     ( 호표 150 )</t>
  </si>
  <si>
    <t>5A6496FE91702A5141309D15AE2D5F8EDA4274</t>
  </si>
  <si>
    <t>5AEFD64C42C02C596620B270575EC75A6496FE91702A5141309D15AE2D5F8EDA4274</t>
  </si>
  <si>
    <t>5AEFD64C42C02C596620B270575EC75A7506E70FB02750C970CD079E4CA1374BB4B2</t>
  </si>
  <si>
    <t>5AEFD64C42C02C596620B270575EC75BB376D29710225D52800F96EF9D003</t>
  </si>
  <si>
    <t>계기용변압기(P.T)환형  440/110V 1P 50VA  EA     ( 호표 151 )</t>
  </si>
  <si>
    <t>5A6496FE91702A5141309D15AE2D5F8EDA4275</t>
  </si>
  <si>
    <t>5AEFD64C42C02C596620B270575EC85A6496FE91702A5141309D15AE2D5F8EDA4275</t>
  </si>
  <si>
    <t>5AEFD64C42C02C596620B270575EC85A7506E70FB02750C970CD079E4CA1374BB4B2</t>
  </si>
  <si>
    <t>5AEFD64C42C02C596620B270575EC85BB376D29710225D52800F96EF9D003</t>
  </si>
  <si>
    <t>통전표시기  200V-22.9KV  EA     ( 호표 152 )</t>
  </si>
  <si>
    <t>5A6496FE91702A5141309D15AE2D5F8EDA4276</t>
  </si>
  <si>
    <t>5AEFD64C42C02C596620B270575EC95A6496FE91702A5141309D15AE2D5F8EDA4276</t>
  </si>
  <si>
    <t>5AEFD64C42C02C596620B270575EC95A7506E70FB02750C970CD079E4CA1374BB4B2</t>
  </si>
  <si>
    <t>5AEFD64C42C02C596620B270575EC95BB376D29710225D52800F96EF9D003</t>
  </si>
  <si>
    <t>셀렉터 스위치  자동복구형  EA     ( 호표 153 )</t>
  </si>
  <si>
    <t>5A6496FE91702A5141309D15AE2D5F8EDA4277</t>
  </si>
  <si>
    <t>5AEFD64C42C02C596620B270575FE75A6496FE91702A5141309D15AE2D5F8EDA4277</t>
  </si>
  <si>
    <t>5AEFD64C42C02C596620B270575FE75A7506E70FB02750C970CD079E4CA1374BB4B2</t>
  </si>
  <si>
    <t>5AEFD64C42C02C596620B270575FE75BB376D29710225D52800F96EF9D003</t>
  </si>
  <si>
    <t>셀렉터 스위치    EA     ( 호표 154 )</t>
  </si>
  <si>
    <t>5A6496FE91702A5141309D15AE2D5F8EDA4270</t>
  </si>
  <si>
    <t>5AEFD64C42C02C596620B270575FE65A6496FE91702A5141309D15AE2D5F8EDA4270</t>
  </si>
  <si>
    <t>5AEFD64C42C02C596620B270575FE65A7506E70FB02750C970CD079E4CA1374BB4B2</t>
  </si>
  <si>
    <t>5AEFD64C42C02C596620B270575FE65BB376D29710225D52800F96EF9D003</t>
  </si>
  <si>
    <t>부저  D65, AC110V/220V  EA     ( 호표 155 )</t>
  </si>
  <si>
    <t>5A6496FE91702A5141309D15AE2D5F8EDA4271</t>
  </si>
  <si>
    <t>5AEFD64C42C02C596620B270575FE55A6496FE91702A5141309D15AE2D5F8EDA4271</t>
  </si>
  <si>
    <t>5AEFD64C42C02C596620B270575FE55A7506E70FB02750C970CD079E4CA1374BB4B2</t>
  </si>
  <si>
    <t>5AEFD64C42C02C596620B270575FE55BB376D29710225D52800F96EF9D003</t>
  </si>
  <si>
    <t>디지털메터  전압, 전류 등, RS-485통신가능  EA     ( 호표 156 )</t>
  </si>
  <si>
    <t>5A6496FE91702A5141309D15AE2D5F8EDA4272</t>
  </si>
  <si>
    <t>5AEFD64C42C02C596620B270575FE45A6496FE91702A5141309D15AE2D5F8EDA4272</t>
  </si>
  <si>
    <t>5AEFD64C42C02C596620B270575FE45A7506E70FB02750C970CD079E4CA1374BB4B2</t>
  </si>
  <si>
    <t>5AEFD64C42C02C596620B270575FE45BB376D29710225D52800F96EF9D003</t>
  </si>
  <si>
    <t>보조릴레이  4A,4B  EA     ( 호표 157 )</t>
  </si>
  <si>
    <t>5A6496FE91702A5141309D15AE2D5F8EDA4273</t>
  </si>
  <si>
    <t>5AEFD64C42C02C596620B270575FE35A6496FE91702A5141309D15AE2D5F8EDA4273</t>
  </si>
  <si>
    <t>5AEFD64C42C02C596620B270575FE35A7506E70FB02750C970CD079E4CA1374BB4B2</t>
  </si>
  <si>
    <t>5AEFD64C42C02C596620B270575FE35BB376D29710225D52800F96EF9D003</t>
  </si>
  <si>
    <t>보조릴레이  2A,2B  EA     ( 호표 158 )</t>
  </si>
  <si>
    <t>5A6496FE91702A5141309D15AE2D5F8EDA427C</t>
  </si>
  <si>
    <t>5AEFD64C42C02C596620B270575FE25A6496FE91702A5141309D15AE2D5F8EDA427C</t>
  </si>
  <si>
    <t>5AEFD64C42C02C596620B270575FE25A7506E70FB02750C970CD079E4CA1374BB4B2</t>
  </si>
  <si>
    <t>5AEFD64C42C02C596620B270575FE25BB376D29710225D52800F96EF9D003</t>
  </si>
  <si>
    <t>푸쉬버튼스위치(LED)  D25A AC110V/220V(조광형)  EA     ( 호표 159 )</t>
  </si>
  <si>
    <t>5A6496FE91702A5141309D15AE2D5F8EDA427D</t>
  </si>
  <si>
    <t>5AEFD64C42C02C596620B270575FE15A6496FE91702A5141309D15AE2D5F8EDA427D</t>
  </si>
  <si>
    <t>5AEFD64C42C02C596620B270575FE15A7506E70FB02750C970CD079E4CA1374BB702</t>
  </si>
  <si>
    <t>5AEFD64C42C02C596620B270575FE15BB376D29710225D52800F96EF9D003</t>
  </si>
  <si>
    <t>신호등(LED)  D25A AC110V/220V  EA     ( 호표 160 )</t>
  </si>
  <si>
    <t>5A6496FE91702A5141309D15AE2D5F8EDA431B</t>
  </si>
  <si>
    <t>5AEFD64C42C02C596620B270575FE05A6496FE91702A5141309D15AE2D5F8EDA431B</t>
  </si>
  <si>
    <t>5AEFD64C42C02C596620B270575FE05A7506E70FB02750C970CD079E4CA1374BB702</t>
  </si>
  <si>
    <t>5AEFD64C42C02C596620B270575FE05BB376D29710225D52800F96EF9D003</t>
  </si>
  <si>
    <t>컨트롤 스위치  CB용  EA     ( 호표 161 )</t>
  </si>
  <si>
    <t>5A6496FE91702A5141309D15AE2D5F8EDA431A</t>
  </si>
  <si>
    <t>5AEFD64C42C02C596620B270575FEF5A6496FE91702A5141309D15AE2D5F8EDA431A</t>
  </si>
  <si>
    <t>5AEFD64C42C02C596620B270575FEF5A7506E70FB02750C970CD079E4CA1374BB702</t>
  </si>
  <si>
    <t>5AEFD64C42C02C596620B270575FEF5BB376D29710225D52800F96EF9D003</t>
  </si>
  <si>
    <t>전압,전류절환스위치  VS,AS(250V 10A 3P 3W)  EA     ( 호표 162 )</t>
  </si>
  <si>
    <t>5A6496FE91702A5141309D15AE2D5F8EDA4319</t>
  </si>
  <si>
    <t>5AEFD64C42C02C596620B270575FEE5A6496FE91702A5141309D15AE2D5F8EDA4319</t>
  </si>
  <si>
    <t>5AEFD64C42C02C596620B270575FEE5A7506E70FB02750C970CD079E4CA1374BB4B2</t>
  </si>
  <si>
    <t>5AEFD64C42C02C596620B270575FEE5BB376D29710225D52800F96EF9D003</t>
  </si>
  <si>
    <t>전류 변환기  1상, 입력 0~5A, 출력: 4-20mA  EA     ( 호표 163 )</t>
  </si>
  <si>
    <t>5A6496FE91702A5141309D15AE2D5F8EDA4318</t>
  </si>
  <si>
    <t>5AEFD64C42C02C596620B270564F985A6496FE91702A5141309D15AE2D5F8EDA4318</t>
  </si>
  <si>
    <t>5AEFD64C42C02C596620B270564F985A7506E70FB02750C970CD079E4CA1374BB4B2</t>
  </si>
  <si>
    <t>5AEFD64C42C02C596620B270564F985BB376D29710225D52800F96EF9D003</t>
  </si>
  <si>
    <t>전류 변환기  3상, 입력 0~5A, 출력: 4-20mA  EA     ( 호표 164 )</t>
  </si>
  <si>
    <t>5A6496FE91702A5141309D15AE2D5F8EDA431F</t>
  </si>
  <si>
    <t>5AEFD64C42C02C596620B270564F995A6496FE91702A5141309D15AE2D5F8EDA431F</t>
  </si>
  <si>
    <t>5AEFD64C42C02C596620B270564F995A7506E70FB02750C970CD079E4CA1374BB4B2</t>
  </si>
  <si>
    <t>5AEFD64C42C02C596620B270564F995BB376D29710225D52800F96EF9D003</t>
  </si>
  <si>
    <t>전압 변환기  1상, 입력 0-150A, 출력: 4-20mA  EA     ( 호표 165 )</t>
  </si>
  <si>
    <t>5A6496FE91702A5141309D15AE2D5F8EDA431E</t>
  </si>
  <si>
    <t>5AEFD64C42C02C596620B270564F9A5A6496FE91702A5141309D15AE2D5F8EDA431E</t>
  </si>
  <si>
    <t>5AEFD64C42C02C596620B270564F9A5A7506E70FB02750C970CD079E4CA1374BB4B2</t>
  </si>
  <si>
    <t>5AEFD64C42C02C596620B270564F9A5BB376D29710225D52800F96EF9D003</t>
  </si>
  <si>
    <t>전압 변환기  3상, 입력 0-150A, 출력: 4-20mA  EA     ( 호표 166 )</t>
  </si>
  <si>
    <t>5A6496FE91702A5141309D15AE2D5F8EDA431D</t>
  </si>
  <si>
    <t>5AEFD64C42C02C596620B270564F9B5A6496FE91702A5141309D15AE2D5F8EDA431D</t>
  </si>
  <si>
    <t>5AEFD64C42C02C596620B270564F9B5A7506E70FB02750C970CD079E4CA1374BB4B2</t>
  </si>
  <si>
    <t>5AEFD64C42C02C596620B270564F9B5BB376D29710225D52800F96EF9D003</t>
  </si>
  <si>
    <t>전자식과전류계전기(EOCR-단자형)  디지털표시부부착  EA     ( 호표 167 )</t>
  </si>
  <si>
    <t>5A6496FE91702A5141309D15AE2D5F8EDA431C</t>
  </si>
  <si>
    <t>5AEFD64C42C02C596620B270564F9C5A6496FE91702A5141309D15AE2D5F8EDA431C</t>
  </si>
  <si>
    <t>5AEFD64C42C02C596620B270564F9C5A7506E70FB02750C970CD079E4CA1374BB4B2</t>
  </si>
  <si>
    <t>5AEFD64C42C02C596620B270564F9C5BB376D29710225D52800F96EF9D003</t>
  </si>
  <si>
    <t>전자식과전류계전기(EOCR-단자형)  디지털표시부부착, 4-20mA 출력  EA     ( 호표 168 )</t>
  </si>
  <si>
    <t>전자식과전류계전기(EOCR-관통형)</t>
  </si>
  <si>
    <t>5A6496FE91702A5141309D15AE2D5F8EDA4313</t>
  </si>
  <si>
    <t>5AEFD64C42C02C596620B270564F9D5A6496FE91702A5141309D15AE2D5F8EDA4313</t>
  </si>
  <si>
    <t>5AEFD64C42C02C596620B270564F9D5A7506E70FB02750C970CD079E4CA1374BB4B2</t>
  </si>
  <si>
    <t>5AEFD64C42C02C596620B270564F9D5BB376D29710225D52800F96EF9D003</t>
  </si>
  <si>
    <t>교류전압,전류계  광각도  EA     ( 호표 169 )</t>
  </si>
  <si>
    <t>5A6496FE91702A5141309D15AE2D5F8EDA4312</t>
  </si>
  <si>
    <t>5AEFD64C42C02C596620B270564F9E5A6496FE91702A5141309D15AE2D5F8EDA4312</t>
  </si>
  <si>
    <t>5AEFD64C42C02C596620B270564F9E5A7506E70FB02750C970CD079E4CA1374BB4B2</t>
  </si>
  <si>
    <t>5AEFD64C42C02C596620B270564F9E5BB376D29710225D52800F96EF9D003</t>
  </si>
  <si>
    <t>계량기함  STS(방수형)  EA     ( 호표 170 )</t>
  </si>
  <si>
    <t>5A6496FE91702A5141309D15AE2D5F8EDA4047</t>
  </si>
  <si>
    <t>5AEFD64C42C02C596620B270564F9F5A6496FE91702A5141309D15AE2D5F8EDA4047</t>
  </si>
  <si>
    <t>5AEFD64C42C02C596620B270564F9F5A7506E70FB02750C970CD079E4CA1374BB702</t>
  </si>
  <si>
    <t>5AEFD64C42C02C596620B270564F9F5BB376D29710225D52800F96EF9D003</t>
  </si>
  <si>
    <t>리미트 스위치  배전반용  EA     ( 호표 171 )</t>
  </si>
  <si>
    <t>5A6496FE91702A5141309D15AE2D5F8EDA4046</t>
  </si>
  <si>
    <t>5AEFD64C42C02C596620B270564F905A6496FE91702A5141309D15AE2D5F8EDA4046</t>
  </si>
  <si>
    <t>5AEFD64C42C02C596620B270564F905A7506E70FB02750C970CD079E4CA1374BB4B2</t>
  </si>
  <si>
    <t>5AEFD64C42C02C596620B270564F905BB376D29710225D52800F96EF9D003</t>
  </si>
  <si>
    <t>타이머  W/SOCKET,1-60 SEC  EA     ( 호표 172 )</t>
  </si>
  <si>
    <t>5A6496FE91702A5141309D15AE2D5F8EDA4045</t>
  </si>
  <si>
    <t>5AEFD64C42C02C596620B270564F915A6496FE91702A5141309D15AE2D5F8EDA4045</t>
  </si>
  <si>
    <t>5AEFD64C42C02C596620B270564F915A7506E70FB02750C970CD079E4CA1374BB4B2</t>
  </si>
  <si>
    <t>5AEFD64C42C02C596620B270564F915BB376D29710225D52800F96EF9D003</t>
  </si>
  <si>
    <t>압력트랜스미터(다이어그램식)  출력:4-20mA, 디지털지시계 내장  EA     ( 호표 173 )</t>
  </si>
  <si>
    <t>5A6496FE91702A5141309D15AE2D5F8EDA4044</t>
  </si>
  <si>
    <t>5AEFD64C42C02C596620B270564EF15A6496FE91702A5141309D15AE2D5F8EDA4044</t>
  </si>
  <si>
    <t>5AEFD64C42C02C596620B270564EF15A7506E70FB02750C970CD079E4CA1374BB4B2</t>
  </si>
  <si>
    <t>5AEFD64C42C02C596620B270564EF15BB376D29710225D52800F96EF9D003</t>
  </si>
  <si>
    <t>디지털표시기  입력:4-20mA, 4DIGIT, 입력:4-20mA  EA     ( 호표 174 )</t>
  </si>
  <si>
    <t>5A6496FE91702A5141309D15AE2D5F8EDA4043</t>
  </si>
  <si>
    <t>5AEFD64C42C02C596620B270564EF05A6496FE91702A5141309D15AE2D5F8EDA4043</t>
  </si>
  <si>
    <t>5AEFD64C42C02C596620B270564EF05A7506E70FB02750C970CD079E4CA1374BB4B2</t>
  </si>
  <si>
    <t>5AEFD64C42C02C596620B270564EF05BB376D29710225D52800F96EF9D003</t>
  </si>
  <si>
    <t>신호분배기  1채널 입력, 2채널 출력:4-20mA  EA     ( 호표 175 )</t>
  </si>
  <si>
    <t>5A6496FE91702A5141309D15AE2D5F8EDA4042</t>
  </si>
  <si>
    <t>5AEFD64C42C02C596620B270564EF35A6496FE91702A5141309D15AE2D5F8EDA4042</t>
  </si>
  <si>
    <t>5AEFD64C42C02C596620B270564EF35A7506E70FB02750C970CD079E4CA1374BB4B2</t>
  </si>
  <si>
    <t>5AEFD64C42C02C596620B270564EF35BB376D29710225D52800F96EF9D003</t>
  </si>
  <si>
    <t>신호변환기  입력:싱크로신호, 출력:4-20mA  EA     ( 호표 176 )</t>
  </si>
  <si>
    <t>5A6496FE91702A5141309D15AE2D5F8EDA4041</t>
  </si>
  <si>
    <t>5AEFD64C42C02C596620B270564EF25A6496FE91702A5141309D15AE2D5F8EDA4041</t>
  </si>
  <si>
    <t>5AEFD64C42C02C596620B270564EF25A7506E70FB02750C970CD079E4CA1374BB4B2</t>
  </si>
  <si>
    <t>5AEFD64C42C02C596620B270564EF25BB376D29710225D52800F96EF9D003</t>
  </si>
  <si>
    <t>전등(배전반용)  LEDM, AC 220V 20W  EA     ( 호표 177 )</t>
  </si>
  <si>
    <t>5A6496FE91702A5141309D15AE2D5F8EDA416E</t>
  </si>
  <si>
    <t>5AEFD64C42C02C596620B270564EF55A6496FE91702A5141309D15AE2D5F8EDA416E</t>
  </si>
  <si>
    <t>5AEFD64C42C02C596620B270564EF55A7506E70FB02750C970CD079E4CA1374BB702</t>
  </si>
  <si>
    <t>5AEFD64C42C02C596620B270564EF55BB376D29710225D52800F96EF9D003</t>
  </si>
  <si>
    <t>DIAZED FUSE  25A W/HOLDER  EA     ( 호표 178 )</t>
  </si>
  <si>
    <t>5A6496FE91702A5141309D15AE2D5F8EDA416C</t>
  </si>
  <si>
    <t>5AEFD64C42C02C596620B270564EF45A6496FE91702A5141309D15AE2D5F8EDA416C</t>
  </si>
  <si>
    <t>5AEFD64C42C02C596620B270564EF45A7506E70FB02750C970CD079E4CA1374BB4B2</t>
  </si>
  <si>
    <t>5AEFD64C42C02C596620B270564EF45BB376D29710225D52800F96EF9D003</t>
  </si>
  <si>
    <t>FAN  AC 220V, 150mm  EA     ( 호표 179 )</t>
  </si>
  <si>
    <t>5A6496FE91702A5141309D15AE2D5F8EDA416D</t>
  </si>
  <si>
    <t>5AEFD64C42C02C596620B270564EF75A6496FE91702A5141309D15AE2D5F8EDA416D</t>
  </si>
  <si>
    <t>5AEFD64C42C02C596620B270564EF75A7506E70FB02750C970CD079E4CA1374BB4B2</t>
  </si>
  <si>
    <t>5AEFD64C42C02C596620B270564EF75BB376D29710225D52800F96EF9D003</t>
  </si>
  <si>
    <t>SPACE HEATER  AC 220V, 100W  EA     ( 호표 180 )</t>
  </si>
  <si>
    <t>5A6496FE91702A5141309D15AE2D5F8EDA416A</t>
  </si>
  <si>
    <t>5AEFD64C42C02C596620B270564EF65A6496FE91702A5141309D15AE2D5F8EDA416A</t>
  </si>
  <si>
    <t>5AEFD64C42C02C596620B270564EF65A7506E70FB02750C970CD079E4CA1374BB4B2</t>
  </si>
  <si>
    <t>5AEFD64C42C02C596620B270564EF65BB376D29710225D52800F96EF9D003</t>
  </si>
  <si>
    <t>THERMOSTAT  AC 220V, 0~250도  EA     ( 호표 181 )</t>
  </si>
  <si>
    <t>5A6496FE91702A5141309D15AE2D5F8EDA416B</t>
  </si>
  <si>
    <t>5AEFD64C42C02C596620B270564EF95A6496FE91702A5141309D15AE2D5F8EDA416B</t>
  </si>
  <si>
    <t>5AEFD64C42C02C596620B270564EF95A7506E70FB02750C970CD079E4CA1374BB4B2</t>
  </si>
  <si>
    <t>5AEFD64C42C02C596620B270564EF95BB376D29710225D52800F96EF9D003</t>
  </si>
  <si>
    <t>앤트런스 캡  ST 28mm  EA     ( 호표 182 )</t>
  </si>
  <si>
    <t>5A6496FE91702A5141309D15AE2D5F8EDA4168</t>
  </si>
  <si>
    <t>5AEFD64C42C02C596620B270564EF85A6496FE91702A5141309D15AE2D5F8EDA4168</t>
  </si>
  <si>
    <t>5AEFD64C42C02C596620B270564EF85A7506E70FB02750C970CD079E4CA1374BB702</t>
  </si>
  <si>
    <t>5AEFD64C42C02C596620B270564EF85BB376D29710225D52800F96EF9D003</t>
  </si>
  <si>
    <t>앤트런스 캡  ST 36mm  EA     ( 호표 183 )</t>
  </si>
  <si>
    <t>5A6496FE91702A5141309D15AE2D5F8EDA4169</t>
  </si>
  <si>
    <t>5AEFD64C42C02C596620B270564DEB5A6496FE91702A5141309D15AE2D5F8EDA4169</t>
  </si>
  <si>
    <t>5AEFD64C42C02C596620B270564DEB5A7506E70FB02750C970CD079E4CA1374BB702</t>
  </si>
  <si>
    <t>5AEFD64C42C02C596620B270564DEB5BB376D29710225D52800F96EF9D003</t>
  </si>
  <si>
    <t>앤트런스 캡  ST 22mm  EA     ( 호표 184 )</t>
  </si>
  <si>
    <t>5A6496FE91702A5141309D15AE2D5F8EDA4166</t>
  </si>
  <si>
    <t>5AEFD64C42C02C596620B270564DEA5A6496FE91702A5141309D15AE2D5F8EDA4166</t>
  </si>
  <si>
    <t>5AEFD64C42C02C596620B270564DEA5A7506E70FB02750C970CD079E4CA1374BB702</t>
  </si>
  <si>
    <t>5AEFD64C42C02C596620B270564DEA5BB376D29710225D52800F96EF9D003</t>
  </si>
  <si>
    <t>경질비닐전선관(PVC)  16mm  EA     ( 호표 185 )</t>
  </si>
  <si>
    <t>5A6496FE91702A5141309D15AE2D5F8EDA4167</t>
  </si>
  <si>
    <t>5AEFD64C42C02C596620B270564DE95A6496FE91702A5141309D15AE2D5F8EDA4167</t>
  </si>
  <si>
    <t>5AEFD64C42C02C596620B270564DE95BB376D29710225D52800F96EF9B005</t>
  </si>
  <si>
    <t>5AEFD64C42C02C596620B270564DE95BB376D29710225D52800F96EF9A004</t>
  </si>
  <si>
    <t>5AEFD64C42C02C596620B270564DE95A7506E70FB02750C970CD079E4CA1374BB702</t>
  </si>
  <si>
    <t>5AEFD64C42C02C596620B270564DE95BB376D29710225D52800F96EF9D003</t>
  </si>
  <si>
    <t>경질비닐전선관(PVC)  22mm  EA     ( 호표 186 )</t>
  </si>
  <si>
    <t>5A6496FE91702A5141309D15AE2D5F8EDA46EF</t>
  </si>
  <si>
    <t>5AEFD64C42C02C596620B270564DE85A6496FE91702A5141309D15AE2D5F8EDA46EF</t>
  </si>
  <si>
    <t>5AEFD64C42C02C596620B270564DE85BB376D29710225D52800F96EF9B005</t>
  </si>
  <si>
    <t>5AEFD64C42C02C596620B270564DE85BB376D29710225D52800F96EF9A004</t>
  </si>
  <si>
    <t>5AEFD64C42C02C596620B270564DE85A7506E70FB02750C970CD079E4CA1374BB702</t>
  </si>
  <si>
    <t>5AEFD64C42C02C596620B270564DE85BB376D29710225D52800F96EF9D003</t>
  </si>
  <si>
    <t>경질비닐전선관(PVC)  28mm  EA     ( 호표 187 )</t>
  </si>
  <si>
    <t>5A6496FE91702A5141309D15AE2D5F8EDA46EE</t>
  </si>
  <si>
    <t>5AEFD64C42C02C596620B270564DEF5A6496FE91702A5141309D15AE2D5F8EDA46EE</t>
  </si>
  <si>
    <t>5AEFD64C42C02C596620B270564DEF5BB376D29710225D52800F96EF9B005</t>
  </si>
  <si>
    <t>5AEFD64C42C02C596620B270564DEF5BB376D29710225D52800F96EF9A004</t>
  </si>
  <si>
    <t>5AEFD64C42C02C596620B270564DEF5A7506E70FB02750C970CD079E4CA1374BB702</t>
  </si>
  <si>
    <t>5AEFD64C42C02C596620B270564DEF5BB376D29710225D52800F96EF9D003</t>
  </si>
  <si>
    <t>경질비닐전선관(PVC)  36mm  EA     ( 호표 188 )</t>
  </si>
  <si>
    <t>5A6496FE91702A5141309D15AE2D5F8EDA46ED</t>
  </si>
  <si>
    <t>5AEFD64C42C02C596620B270564DEE5A6496FE91702A5141309D15AE2D5F8EDA46ED</t>
  </si>
  <si>
    <t>5AEFD64C42C02C596620B270564DEE5BB376D29710225D52800F96EF9B005</t>
  </si>
  <si>
    <t>5AEFD64C42C02C596620B270564DEE5BB376D29710225D52800F96EF9A004</t>
  </si>
  <si>
    <t>5AEFD64C42C02C596620B270564DEE5A7506E70FB02750C970CD079E4CA1374BB702</t>
  </si>
  <si>
    <t>5AEFD64C42C02C596620B270564DEE5BB376D29710225D52800F96EF9D003</t>
  </si>
  <si>
    <t>파상형경질PE전선관  30mm  EA     ( 호표 189 )</t>
  </si>
  <si>
    <t>5A6496FE91702A5141309D15AE2D5F8EDA46EC</t>
  </si>
  <si>
    <t>5AEFD64C42C02C596620B270564DED5A6496FE91702A5141309D15AE2D5F8EDA46EC</t>
  </si>
  <si>
    <t>5AEFD64C42C02C596620B270564DED5BB376D29710225D52800F96EF9B005</t>
  </si>
  <si>
    <t>5AEFD64C42C02C596620B270564DED5BB376D29710225D52800F96EF9A004</t>
  </si>
  <si>
    <t>5AEFD64C42C02C596620B270564DED5A7506E70FB02750C970CD079E4CA1374BB70C</t>
  </si>
  <si>
    <t>5AEFD64C42C02C596620B270564DED5A7506E70FB02750C970CD079E4CA1374BB4B3</t>
  </si>
  <si>
    <t>5AEFD64C42C02C596620B270564DED5BB376D29710225D52800F96EF9D003</t>
  </si>
  <si>
    <t>파상형경질PE전선관  40mm  EA     ( 호표 190 )</t>
  </si>
  <si>
    <t>5A6496FE91702A5141309D15AE2D5F8EDA46EB</t>
  </si>
  <si>
    <t>5AEFD64C42C02C596620B270564DEC5A6496FE91702A5141309D15AE2D5F8EDA46EB</t>
  </si>
  <si>
    <t>5AEFD64C42C02C596620B270564DEC5BB376D29710225D52800F96EF9B005</t>
  </si>
  <si>
    <t>5AEFD64C42C02C596620B270564DEC5BB376D29710225D52800F96EF9A004</t>
  </si>
  <si>
    <t>5AEFD64C42C02C596620B270564DEC5A7506E70FB02750C970C9AD749F14B50D8FC3</t>
  </si>
  <si>
    <t>5AEFD64C42C02C596620B270564DEC5A7506E70FB02750C970C9AD749F14B50D878A</t>
  </si>
  <si>
    <t>5AEFD64C42C02C596620B270564DEC5BB376D29710225D52800F96EF9D003</t>
  </si>
  <si>
    <t>파상형경질PE전선관  50mm  EA     ( 호표 191 )</t>
  </si>
  <si>
    <t>5A6496FE91702A5141309D15AE2D5F8EDA46EA</t>
  </si>
  <si>
    <t>5AEFD64C42C02C596620B270564DE35A6496FE91702A5141309D15AE2D5F8EDA46EA</t>
  </si>
  <si>
    <t>5AEFD64C42C02C596620B270564DE35BB376D29710225D52800F96EF9B005</t>
  </si>
  <si>
    <t>5AEFD64C42C02C596620B270564DE35BB376D29710225D52800F96EF9A004</t>
  </si>
  <si>
    <t>5AEFD64C42C02C596620B270564DE35A7506E70FB02750C970CD079E4CA1374BB70C</t>
  </si>
  <si>
    <t>5AEFD64C42C02C596620B270564DE35A7506E70FB02750C970CD079E4CA1374BB4B3</t>
  </si>
  <si>
    <t>5AEFD64C42C02C596620B270564DE35BB376D29710225D52800F96EF9D003</t>
  </si>
  <si>
    <t>노말밴드(PVC)  KS, 16mm  EA     ( 호표 192 )</t>
  </si>
  <si>
    <t>5AEFD64C42C02C596620B270564DE25A6496FE91702A5141309D15AE2D5F8EDA46E9</t>
  </si>
  <si>
    <t>5AEFD64C42C02C596620B270564DE25A7506E70FB02750C970CD079E4CA1374BB702</t>
  </si>
  <si>
    <t>5AEFD64C42C02C596620B270564DE25BB376D29710225D52800F96EF9D003</t>
  </si>
  <si>
    <t>노말밴드(PVC)  KS, 22mm  EA     ( 호표 193 )</t>
  </si>
  <si>
    <t>5AEFD64C42C02C596620B270564CC45A6496FE91702A5141309D15AE2D5F8EDA46E8</t>
  </si>
  <si>
    <t>5AEFD64C42C02C596620B270564CC45A7506E70FB02750C970CD079E4CA1374BB702</t>
  </si>
  <si>
    <t>5AEFD64C42C02C596620B270564CC45BB376D29710225D52800F96EF9D003</t>
  </si>
  <si>
    <t>노말밴드(PVC)  KS, 28mm  EA     ( 호표 194 )</t>
  </si>
  <si>
    <t>5AEFD64C42C02C596620B270564CC55A6496FE91702A5141309D15AE2D5F8EDA46E7</t>
  </si>
  <si>
    <t>5AEFD64C42C02C596620B270564CC55A7506E70FB02750C970CD079E4CA1374BB702</t>
  </si>
  <si>
    <t>5AEFD64C42C02C596620B270564CC55BB376D29710225D52800F96EF9D003</t>
  </si>
  <si>
    <t>노말밴드(PVC)  KS, 36mm  EA     ( 호표 195 )</t>
  </si>
  <si>
    <t>5AEFD64C42C02C596620B270564CC65A6496FE91702A5141309D15AE2D5F8EDA46E6</t>
  </si>
  <si>
    <t>5AEFD64C42C02C596620B270564CC65A7506E70FB02750C970CD079E4CA1374BB702</t>
  </si>
  <si>
    <t>5AEFD64C42C02C596620B270564CC65BB376D29710225D52800F96EF9D003</t>
  </si>
  <si>
    <t>반경관 취부밴드  200*250  EA     ( 호표 196 )</t>
  </si>
  <si>
    <t>5AEFD64C42C02C596620B270564CC75A6496FE91702A5141309D15AE2D5F8EDA47F7</t>
  </si>
  <si>
    <t>5AEFD64C42C02C596620B270564CC75A7506E70FB02750C970C9AD749F14B50D8FC3</t>
  </si>
  <si>
    <t>5AEFD64C42C02C596620B270564CC75A7506E70FB02750C970C9AD749F14B50D889A</t>
  </si>
  <si>
    <t>5AEFD64C42C02C596620B270564CC75BB376D29710225D52800F96EF9D003</t>
  </si>
  <si>
    <t>모니터링유니트  온도센서 5체널  EA     ( 호표 197 )</t>
  </si>
  <si>
    <t>5A6496FE91702A5141309D15AE2D5F8ED9BBA0</t>
  </si>
  <si>
    <t>5AEFD64C42C02C596620B270564CC05A6496FE91702A5141309D15AE2D5F8ED9BBA0</t>
  </si>
  <si>
    <t>5AEFD64C42C02C596620B270564CC05A7506E70FB02750C970CD079E4CA1374BB4B2</t>
  </si>
  <si>
    <t>5AEFD64C42C02C596620B270564CC05BB376D29710225D52800F96EF9D003</t>
  </si>
  <si>
    <t>원격제어반(RTU-1A) 옥내자립형  전원부  면     ( 호표 198 )</t>
  </si>
  <si>
    <t>호표 198</t>
  </si>
  <si>
    <t>큐비클 외함(옥내형)</t>
  </si>
  <si>
    <t>냉연강판 0.8(W)x2.0(D)x2.35(H)</t>
  </si>
  <si>
    <t>5A6496F1D580255B3C70F6FF8AF53680CF6C27</t>
  </si>
  <si>
    <t>5AEFD64C42C02C596620B2705483325A6496F1D580255B3C70F6FF8AF53680CF6C27</t>
  </si>
  <si>
    <t>5D8B367FBBD02458B8705DFA90ABC37F2DEF98</t>
  </si>
  <si>
    <t>5AEFD64C42C02C596620B2705483325D8B367FBBD02458B8705DFA90ABC37F2DEF98</t>
  </si>
  <si>
    <t>DOOR HANDLE (배전반용)</t>
  </si>
  <si>
    <t>W/KEY(L)</t>
  </si>
  <si>
    <t>5D8B367FBBD02458B8705DFA90ABC37F2DE013</t>
  </si>
  <si>
    <t>5AEFD64C42C02C596620B2705483325D8B367FBBD02458B8705DFA90ABC37F2DE013</t>
  </si>
  <si>
    <t>5AEFD64C42C02C596620B2705483325A6496F1D580255B9550A452086BBBF3CC7B52</t>
  </si>
  <si>
    <t>5D8B367FBBD02458F62027226E31B4A92FF6D4</t>
  </si>
  <si>
    <t>5AEFD64C42C02C596620B2705483325D8B367FBBD02458F62027226E31B4A92FF6D4</t>
  </si>
  <si>
    <t>전등 (배전반용)</t>
  </si>
  <si>
    <t>삼파장 전구형, AC 220V 20W</t>
  </si>
  <si>
    <t>5A6496F1D580245AA2E033D1F3B6B352096006</t>
  </si>
  <si>
    <t>5AEFD64C42C02C596620B2705483325A6496F1D580245AA2E033D1F3B6B352096006</t>
  </si>
  <si>
    <t>배선용차단기(MCCB)</t>
  </si>
  <si>
    <t>표준형 460V 2P 50AF</t>
  </si>
  <si>
    <t>5D8B367FBBD02458CAC0BCBB577B2C9B29C362</t>
  </si>
  <si>
    <t>5AEFD64C42C02C596620B2705483325D8B367FBBD02458CAC0BCBB577B2C9B29C362</t>
  </si>
  <si>
    <t>SPD 외부분리기</t>
  </si>
  <si>
    <t>CLASS Ⅱ, 2극 220V 80kA</t>
  </si>
  <si>
    <t>5D8B367FBBD02458CAF00FD1E666800AF3467E</t>
  </si>
  <si>
    <t>5AEFD64C42C02C596620B2705483325D8B367FBBD02458CAF00FD1E666800AF3467E</t>
  </si>
  <si>
    <t>서지보호기(카운터)1상2선</t>
  </si>
  <si>
    <t>5A6496F034E02754D3800A1A69406D9C2EA4D3</t>
  </si>
  <si>
    <t>5AEFD64C42C02C596620B2705483325A6496F034E02754D3800A1A69406D9C2EA4D3</t>
  </si>
  <si>
    <t>5AEFD64C42C02C596620B2705483325A6496F034E02754EC3077391E3CF5B4466E2A</t>
  </si>
  <si>
    <t>누전차단기(ELCB)</t>
  </si>
  <si>
    <t>분전반형, 2P 30AF</t>
  </si>
  <si>
    <t>5D8B367FBBD02458CAC0BE6558D37D23C10D2B</t>
  </si>
  <si>
    <t>5AEFD64C42C02C596620B2705483325D8B367FBBD02458CAC0BE6558D37D23C10D2B</t>
  </si>
  <si>
    <t>자동복귀 누전차단기</t>
  </si>
  <si>
    <t>220V 2P 30AF</t>
  </si>
  <si>
    <t>5D8B367FBBD02458CAC0BE6558D37D23C10C1C</t>
  </si>
  <si>
    <t>5AEFD64C42C02C596620B2705483325D8B367FBBD02458CAC0BE6558D37D23C10C1C</t>
  </si>
  <si>
    <t>전자접촉기(개방형)AC용</t>
  </si>
  <si>
    <t>(220V/380V)2.7/4kW</t>
  </si>
  <si>
    <t>5D8B367FBBD02458F600681304ABC5BA46D60F</t>
  </si>
  <si>
    <t>5AEFD64C42C02C596620B2705483325D8B367FBBD02458F600681304ABC5BA46D60F</t>
  </si>
  <si>
    <t>2P 30A</t>
  </si>
  <si>
    <t>5D8B367FBBD02458E5A01697324F8AE3C180A2</t>
  </si>
  <si>
    <t>5AEFD64C42C02C596620B2705483325D8B367FBBD02458E5A01697324F8AE3C180A2</t>
  </si>
  <si>
    <t>5D8B367FBBD02458E5A01697324F8AE3C0E06D</t>
  </si>
  <si>
    <t>5AEFD64C42C02C596620B2705483325D8B367FBBD02458E5A01697324F8AE3C0E06D</t>
  </si>
  <si>
    <t>AC 220V 100W</t>
  </si>
  <si>
    <t>5A6496F1D580245AA2C005D6793EA4D401D7A3</t>
  </si>
  <si>
    <t>5AEFD64C42C02C596620B2705483325A6496F1D580245AA2C005D6793EA4D401D7A3</t>
  </si>
  <si>
    <t>AC 220V 0~250℃</t>
  </si>
  <si>
    <t>5A6496F1D580245AA2D02CE0C3F5FF7C440D50</t>
  </si>
  <si>
    <t>5AEFD64C42C02C596620B2705483325A6496F1D580245AA2D02CE0C3F5FF7C440D50</t>
  </si>
  <si>
    <t>AC 220V 150mm</t>
  </si>
  <si>
    <t>5A6496F1D580245AA2B07E04DB22BCC12F956B</t>
  </si>
  <si>
    <t>5AEFD64C42C02C596620B2705483325A6496F1D580245AA2B07E04DB22BCC12F956B</t>
  </si>
  <si>
    <t>멀티콘센트 5구</t>
  </si>
  <si>
    <t>5D8B367FBBD02458E5B03AE8531774293EF753</t>
  </si>
  <si>
    <t>5AEFD64C42C02C596620B2705483325D8B367FBBD02458E5B03AE8531774293EF753</t>
  </si>
  <si>
    <t>D25, AC 110/220V</t>
  </si>
  <si>
    <t>5D8B367FBBD02458F61003E848E3F0EA32891A</t>
  </si>
  <si>
    <t>5AEFD64C42C02C596620B2705483325D8B367FBBD02458F61003E848E3F0EA32891A</t>
  </si>
  <si>
    <t>푸쉬버튼 스위치(LED)</t>
  </si>
  <si>
    <t>D25A110V/220V(조광형)</t>
  </si>
  <si>
    <t>5D8B367FBBD02458F630370C86C5CFCDB345F0</t>
  </si>
  <si>
    <t>5AEFD64C42C02C596620B2705483325D8B367FBBD02458F630370C86C5CFCDB345F0</t>
  </si>
  <si>
    <t>FAULT LAMP</t>
  </si>
  <si>
    <t>SQUARE 난연성</t>
  </si>
  <si>
    <t>5D8B367FBBD02458F61003E848E3F0EA32891E</t>
  </si>
  <si>
    <t>5AEFD64C42C02C596620B2705483325D8B367FBBD02458F61003E848E3F0EA32891E</t>
  </si>
  <si>
    <t>자동복귀형 셀렉터스위치</t>
  </si>
  <si>
    <t>수동_자동</t>
  </si>
  <si>
    <t>5D8B367FBBD02458F63036651C329330DB8533</t>
  </si>
  <si>
    <t>5AEFD64C42C02C596620B2705483325D8B367FBBD02458F63036651C329330DB8533</t>
  </si>
  <si>
    <t>서지보호기(카운터)</t>
  </si>
  <si>
    <t>5A6496F034E02754A68007D1B0881C94884752</t>
  </si>
  <si>
    <t>5AEFD64C42C02C596620B2705483325A6496F034E02754A68007D1B0881C94884752</t>
  </si>
  <si>
    <t>PVC DUCT</t>
  </si>
  <si>
    <t>40 x 60 x 2m, W/COVER</t>
  </si>
  <si>
    <t>5A6496F1D580245A87D083CA32AA2CEC29DBCC</t>
  </si>
  <si>
    <t>5AEFD64C42C02C596620B2705483325A6496F1D580245A87D083CA32AA2CEC29DBCC</t>
  </si>
  <si>
    <t>450/700V KIV 2.5㎟(0.04kg)</t>
  </si>
  <si>
    <t>m</t>
  </si>
  <si>
    <t>5D947689B0B02F5544F0B4359DCE3E706A255A</t>
  </si>
  <si>
    <t>5AEFD64C42C02C596620B2705483325D947689B0B02F5544F0B4359DCE3E706A255A</t>
  </si>
  <si>
    <t>접지용비닐절연전선(제조)</t>
  </si>
  <si>
    <t xml:space="preserve"> F-GV, 50㎟</t>
  </si>
  <si>
    <t>5D947689B0B02F5544F0B4359DCE3E7065A04E</t>
  </si>
  <si>
    <t>5AEFD64C42C02C596620B2705483325D947689B0B02F5544F0B4359DCE3E7065A04E</t>
  </si>
  <si>
    <t>5AEFD64C42C02C596620B2705483325A6496FE91702A5141309D15AE2D5F8EDB691E</t>
  </si>
  <si>
    <t>전기기계조립원</t>
  </si>
  <si>
    <t>제조부문</t>
  </si>
  <si>
    <t>중소기업중앙회</t>
  </si>
  <si>
    <t>5A7506E70FB02750E4409EE35E3FA258C501E9</t>
  </si>
  <si>
    <t>5AEFD64C42C02C596620B2705483325A7506E70FB02750E4409EE35E3FA258C501E9</t>
  </si>
  <si>
    <t>전선원</t>
  </si>
  <si>
    <t>5A7506E70FB02750E4409EE35E3FA258C5039C</t>
  </si>
  <si>
    <t>5AEFD64C42C02C596620B2705483325A7506E70FB02750E4409EE35E3FA258C5039C</t>
  </si>
  <si>
    <t>원격제어반(RTU-1A) 옥내자립형  제어부  면     ( 호표 199 )</t>
  </si>
  <si>
    <t>호표 199</t>
  </si>
  <si>
    <t>5AEFD64C42C02C596620B2705483335A6496FE90502C5656F0D05390D0D371DCF881</t>
  </si>
  <si>
    <t>5AEFD64C42C02C596620B2705483335A6496FE90502D50CDA0871EBE8F5F6ACEECE5</t>
  </si>
  <si>
    <t>5AEFD64C42C02C596620B2705483335A6496FE90502D50DFF0E30B8687E1ACD6E3A8</t>
  </si>
  <si>
    <t>5AEFD64C42C02C596620B2705483335A6496FE90502D50DFE0DD2021F41DDD2474F8</t>
  </si>
  <si>
    <t>5AEFD64C42C02C596620B2705483335A6496FE90502D50DFC02F86F5DDBB51BC03FA</t>
  </si>
  <si>
    <t>5AEFD64C42C02C596620B2705483335A6496FE90502D50DFB008FC4BDF0F5E054139</t>
  </si>
  <si>
    <t>5AEFD64C42C02C596620B2705483335A6496FE90502D50DF6087489511117656A8BC</t>
  </si>
  <si>
    <t>5AEFD64C42C02C596620B2705483335A6496FE90502D50DF905B27B54BC6D9E714FC</t>
  </si>
  <si>
    <t>5AEFD64C42C02C596620B2705483335A6496FE90502D50CD80DA4967E6A3B63383A3</t>
  </si>
  <si>
    <t>5AEFD64C42C02C596620B2705483335A6496FE90502D50CD80DA4967E6A3B7DACB6F</t>
  </si>
  <si>
    <t>5AEFD64C42C02C596620B2705483335A6496FE90502C56E4B07473D52665315B95FE</t>
  </si>
  <si>
    <t>5AEFD64C42C02C596620B2705483335A6496FE90502C56E4A06D01FEBB90887DA051</t>
  </si>
  <si>
    <t>5AEFD64C42C02C596620B2705483335A6496FE90502C56E4A06D01FEBB9089047230</t>
  </si>
  <si>
    <t>5A6496F034E02754D350B6DBC03AC9A6909BB6</t>
  </si>
  <si>
    <t>5AEFD64C42C02C596620B2705483335A6496F034E02754D350B6DBC03AC9A6909BB6</t>
  </si>
  <si>
    <t>4A,4B(AC용)</t>
  </si>
  <si>
    <t>5A6496FE94C02A5B7DD00BDF1E556CE145EC42</t>
  </si>
  <si>
    <t>5AEFD64C42C02C596620B2705483335A6496FE94C02A5B7DD00BDF1E556CE145EC42</t>
  </si>
  <si>
    <t>5AEFD64C42C02C596620B2705483335D947689B0B02F5544F0B4359DCE3E706A255A</t>
  </si>
  <si>
    <t>5AEFD64C42C02C596620B2705483335D8B367FBBD02458E5A01697324F8AE3C0E06D</t>
  </si>
  <si>
    <t>5AEFD64C42C02C596620B2705483335A7506E70FB02750E4409EE35E3FA258C501E9</t>
  </si>
  <si>
    <t>5AEFD64C42C02C596620B2705483335A7506E70FB02750E4409EE35E3FA258C5039C</t>
  </si>
  <si>
    <t>현장감시제어설비 설치</t>
  </si>
  <si>
    <t>Bay건립 및 카드 설치</t>
  </si>
  <si>
    <t>호표 200</t>
  </si>
  <si>
    <t>5BF4B6A295702558A4F0F4BF6DFFEA</t>
  </si>
  <si>
    <t>5AEFD64C42C02C596620B2705483335BF4B6A295702558A4F0F4BF6DFFEA</t>
  </si>
  <si>
    <t>10점당</t>
  </si>
  <si>
    <t>호표 201</t>
  </si>
  <si>
    <t>5BF4B6A295702558A4F0F4BF6DFEC3</t>
  </si>
  <si>
    <t>5AEFD64C42C02C596620B2705483335BF4B6A295702558A4F0F4BF6DFEC3</t>
  </si>
  <si>
    <t>호표 202</t>
  </si>
  <si>
    <t>5BF4B6A295702558A4F0F4BF6DF942</t>
  </si>
  <si>
    <t>5AEFD64C42C02C596620B2705483335BF4B6A295702558A4F0F4BF6DF942</t>
  </si>
  <si>
    <t>현장감시제어설비 설치  Bay건립 및 카드 설치  면     ( 호표 200 )</t>
  </si>
  <si>
    <t>5BF4B6A295702558A4F0F4BF6DFFEA5A7506E70FB02750C970C9AD749F14B50D878C</t>
  </si>
  <si>
    <t>5BF4B6A295702558A4F0F4BF6DFFEA5A7506E70FB02750C970C9AD749F14B50D8782</t>
  </si>
  <si>
    <t>5BF4B6A295702558A4F0F4BF6DFFEA5A7506E70FB02750C970C9AD749F14B50D8FC2</t>
  </si>
  <si>
    <t>5BF4B6A295702558A4F0F4BF6DFFEA5BB376D29710225D52800F96EF9C002</t>
  </si>
  <si>
    <t>현장감시제어설비 설치  케이블 접속  10점당     ( 호표 201 )</t>
  </si>
  <si>
    <t>5BF4B6A295702558A4F0F4BF6DFEC35A7506E70FB02750C970C9AD749F14B50D8782</t>
  </si>
  <si>
    <t>5BF4B6A295702558A4F0F4BF6DFEC35A7506E70FB02750C970C9AD749F14B50D8FC2</t>
  </si>
  <si>
    <t>5BF4B6A295702558A4F0F4BF6DFEC35BB376D29710225D52800F96EF9F001</t>
  </si>
  <si>
    <t>현장감시제어설비 설치  시험  카드     ( 호표 202 )</t>
  </si>
  <si>
    <t>5BF4B6A295702558A4F0F4BF6DF9425A7506E70FB02750C970CD079E4CA1374BB706</t>
  </si>
  <si>
    <t>5BF4B6A295702558A4F0F4BF6DF9425BB376D29710225D52800F96EF9F001</t>
  </si>
  <si>
    <t>원격제어반(수문) 옥외자립형  전원부  면     ( 호표 203 )</t>
  </si>
  <si>
    <t>호표 203</t>
  </si>
  <si>
    <t>옥외형 조작반 외함(자립형)</t>
  </si>
  <si>
    <t>STS 0.8(W)x0.6(D)x1.8(H)</t>
  </si>
  <si>
    <t>5A6496F1D580255B3C0046EAC6A768DC922E4C</t>
  </si>
  <si>
    <t>5AEFD64C42C02C596620B2705481045A6496F1D580255B3C0046EAC6A768DC922E4C</t>
  </si>
  <si>
    <t>5AEFD64C42C02C596620B2705481045D8B367FBBD02458B8705DFA90ABC37F2DEF98</t>
  </si>
  <si>
    <t>5AEFD64C42C02C596620B2705481045A6496FE91702A5141309D15AE2D5F8EDA4272</t>
  </si>
  <si>
    <t>5AEFD64C42C02C596620B2705481045D8B367FBBD02458B8705DFA90ABC37F2DE013</t>
  </si>
  <si>
    <t>5AEFD64C42C02C596620B2705481045A6496F1D580255B9550A452086BBBF3CC7B52</t>
  </si>
  <si>
    <t>5AEFD64C42C02C596620B2705481045D8B367FBBD02458F62027226E31B4A92FF6D4</t>
  </si>
  <si>
    <t>5AEFD64C42C02C596620B2705481045A6496F1D580245AA2E033D1F3B6B352096006</t>
  </si>
  <si>
    <t>5AEFD64C42C02C596620B2705481045D8B367FBBD02458CAF00FD1E666800AF3467E</t>
  </si>
  <si>
    <t>5AEFD64C42C02C596620B2705481045A6496F034E02754D3800A1A69406D9C2EA4D3</t>
  </si>
  <si>
    <t>5AEFD64C42C02C596620B2705481045A6496F034E02754EC3077391E3CF5B4466E2A</t>
  </si>
  <si>
    <t>5AEFD64C42C02C596620B2705481045D8B367FBBD02458CAC0BE6558D37D23C10D2B</t>
  </si>
  <si>
    <t>5AEFD64C42C02C596620B2705481045A6496FE91702A5141309D15AE2D5F8EDB6021</t>
  </si>
  <si>
    <t>5AEFD64C42C02C596620B2705481045A6496FE91702A5141309D15AE2D5F8EDB61CD</t>
  </si>
  <si>
    <t>5AEFD64C42C02C596620B2705481045D8B367FBBD02458CAC0BE6558D37D23C10C1C</t>
  </si>
  <si>
    <t>5AEFD64C42C02C596620B2705481045D8B367FBBD02458F600681304ABC5BA46D60F</t>
  </si>
  <si>
    <t>5AEFD64C42C02C596620B2705481045D8B367FBBD02458E5A01697324F8AE3C180A2</t>
  </si>
  <si>
    <t>5AEFD64C42C02C596620B2705481045D8B367FBBD02458E5A01697324F8AE3C0E06D</t>
  </si>
  <si>
    <t>5AEFD64C42C02C596620B2705481045A6496F1D580245AA2C005D6793EA4D401D7A3</t>
  </si>
  <si>
    <t>5AEFD64C42C02C596620B2705481045A6496F1D580245AA2D02CE0C3F5FF7C440D50</t>
  </si>
  <si>
    <t>5AEFD64C42C02C596620B2705481045A6496F1D580245AA2B07E04DB22BCC12F956B</t>
  </si>
  <si>
    <t>5AEFD64C42C02C596620B2705481045D8B367FBBD02458E5B03AE8531774293EF753</t>
  </si>
  <si>
    <t>D65 AC110V/220V</t>
  </si>
  <si>
    <t>5DFEC63190002550EB0076CD8E2BA18E201A7C</t>
  </si>
  <si>
    <t>5AEFD64C42C02C596620B2705481045DFEC63190002550EB0076CD8E2BA18E201A7C</t>
  </si>
  <si>
    <t>5AEFD64C42C02C596620B2705481045D8B367FBBD02458F61003E848E3F0EA32891A</t>
  </si>
  <si>
    <t>5AEFD64C42C02C596620B2705481045D8B367FBBD02458F630370C86C5CFCDB345F0</t>
  </si>
  <si>
    <t>5AEFD64C42C02C596620B2705481045D8B367FBBD02458F63036651C329330DB8533</t>
  </si>
  <si>
    <t>5AEFD64C42C02C596620B2705481045A6496F1D580245A87D083CA32AA2CEC29DBCC</t>
  </si>
  <si>
    <t>5AEFD64C42C02C596620B2705481045D947689B0B02F5544F0B4359DCE3E706A255A</t>
  </si>
  <si>
    <t>5AEFD64C42C02C596620B2705481045A6496FE91702A5141309D15AE2D5F8EDB691E</t>
  </si>
  <si>
    <t>5AEFD64C42C02C596620B2705481045A7506E70FB02750E4409EE35E3FA258C501E9</t>
  </si>
  <si>
    <t>5AEFD64C42C02C596620B2705481045A7506E70FB02750E4409EE35E3FA258C5039C</t>
  </si>
  <si>
    <t>5AEFD64C42C02C596620B2705481045BF4B6A295702558A4F0F4BF6DFFEA</t>
  </si>
  <si>
    <t>5AEFD64C42C02C596620B2705481045BF4B6A295702558A4F0F4BF6DFEC3</t>
  </si>
  <si>
    <t>5AEFD64C42C02C596620B2705481045BF4B6A295702558A4F0F4BF6DF942</t>
  </si>
  <si>
    <t>원격제어반(수문) 옥외자립형  제어부  면     ( 호표 204 )</t>
  </si>
  <si>
    <t>호표 204</t>
  </si>
  <si>
    <t>5AEFD64C42C02C596620B2705481055A6496FE90502C5656F0D05390D0D371DCF881</t>
  </si>
  <si>
    <t>5AEFD64C42C02C596620B2705481055A6496FE90502D50CDB0AE27611D20F1DD6DAF</t>
  </si>
  <si>
    <t>5AEFD64C42C02C596620B2705481055A6496FE90502D50DFF0E30B8687E1ACD6E3A8</t>
  </si>
  <si>
    <t>5AEFD64C42C02C596620B2705481055A6496FE90502D50DFE0DD2021F41DDD2474F8</t>
  </si>
  <si>
    <t>5AEFD64C42C02C596620B2705481055A6496FE90502D50DFC02F86F5DDBB51BC03FA</t>
  </si>
  <si>
    <t>5AEFD64C42C02C596620B2705481055A6496FE90502D50DFB008FC4BDF0F5E054139</t>
  </si>
  <si>
    <t>5AEFD64C42C02C596620B2705481055A6496FE90502D50DF6087489511117656A8BC</t>
  </si>
  <si>
    <t>5AEFD64C42C02C596620B2705481055A6496FE90502D50DF905B27B54BC6D9E714FC</t>
  </si>
  <si>
    <t>5AEFD64C42C02C596620B2705481055A6496FE90502D50CD80DA4967E6A3B63383A3</t>
  </si>
  <si>
    <t>5AEFD64C42C02C596620B2705481055A6496FE90502D50CD80DA4967E6A3B7DACB6F</t>
  </si>
  <si>
    <t>5AEFD64C42C02C596620B2705481055A6496FE90502C56E4B07473D52665315B95FE</t>
  </si>
  <si>
    <t>5AEFD64C42C02C596620B2705481055A6496FE90502C56E4A06D01FEBB90887DA051</t>
  </si>
  <si>
    <t>5AEFD64C42C02C596620B2705481055A6496FE90502C56E4A06D01FEBB9089047230</t>
  </si>
  <si>
    <t>5AEFD64C42C02C596620B2705481055A6496F034E02754D350B6DBC03AC9A6909BB6</t>
  </si>
  <si>
    <t>5AEFD64C42C02C596620B2705481055A6496FE94C02A5B7DD00BDF1E556CE145EC42</t>
  </si>
  <si>
    <t>찬넬</t>
  </si>
  <si>
    <t>1M</t>
  </si>
  <si>
    <t>5D8B367FBBD02458E5A01697324F8AE3C0E6F5</t>
  </si>
  <si>
    <t>5AEFD64C42C02C596620B2705481055D8B367FBBD02458E5A01697324F8AE3C0E6F5</t>
  </si>
  <si>
    <t>5AEFD64C42C02C596620B2705481055D947689B0B02F5544F0B4359DCE3E706A255A</t>
  </si>
  <si>
    <t>5AEFD64C42C02C596620B2705481055D8B367FBBD02458E5A01697324F8AE3C0E06D</t>
  </si>
  <si>
    <t>5AEFD64C42C02C596620B2705481055A7506E70FB02750E4409EE35E3FA258C501E9</t>
  </si>
  <si>
    <t>5AEFD64C42C02C596620B2705481055A7506E70FB02750E4409EE35E3FA258C5039C</t>
  </si>
  <si>
    <t>5AEFD64C42C02C596620B2705481055BF4B6A295702558A4F0F4BF6DFFEA</t>
  </si>
  <si>
    <t>5AEFD64C42C02C596620B2705481055BF4B6A295702558A4F0F4BF6DFEC3</t>
  </si>
  <si>
    <t>5AEFD64C42C02C596620B2705481055BF4B6A295702558A4F0F4BF6DF942</t>
  </si>
  <si>
    <t>기초 지정  잡석지정  M3     ( 호표 205 )</t>
  </si>
  <si>
    <t>5A80367B5F202354436003106394E85A7506E70FB02750C970C9AD749F14B50D8FC2</t>
  </si>
  <si>
    <t>5A80367B5F202354436003106394E85A7506E70FB02750C970C9AD749F14B50D8FC3</t>
  </si>
  <si>
    <t>굴착기(무한궤도)</t>
  </si>
  <si>
    <t>0.2㎥</t>
  </si>
  <si>
    <t>호표 207</t>
  </si>
  <si>
    <t>5DB0F6F3B9E0205517101A9F3F9194719A607377</t>
  </si>
  <si>
    <t>5A80367B5F202354436003106394E85DB0F6F3B9E0205517101A9F3F9194719A607377</t>
  </si>
  <si>
    <t>진동롤러(핸드가이드식)</t>
  </si>
  <si>
    <t>0.7ton</t>
  </si>
  <si>
    <t>호표 208</t>
  </si>
  <si>
    <t>5DB0F6F3B9E0215792206B2A4F3468828094A5B2</t>
  </si>
  <si>
    <t>5A80367B5F202354436003106394E85DB0F6F3B9E0215792206B2A4F3468828094A5B2</t>
  </si>
  <si>
    <t>진동롤러(핸드가이드식) 조정원 계산안함</t>
  </si>
  <si>
    <t>조정원의 100%</t>
  </si>
  <si>
    <t>5A80367B5F202354436003106394E85BB376D29710225D52800F96EF9F001</t>
  </si>
  <si>
    <t>트럭탑재형 크레인  10ton  HR     ( 호표 206 )</t>
  </si>
  <si>
    <t>A</t>
  </si>
  <si>
    <t>천원</t>
  </si>
  <si>
    <t>5DB0F6F3B9E022500F408946F717BF5CDDF565</t>
  </si>
  <si>
    <t>5DB0F6F3B9E022500F408946F717BF5CDDF565C15DB0F6F3B9E022500F408946F717BF5CDDF565</t>
  </si>
  <si>
    <t>경유</t>
  </si>
  <si>
    <t>경유, 저유황</t>
  </si>
  <si>
    <t>L</t>
  </si>
  <si>
    <t>5DA6D68A7CE0295EBC30C05A90CB358B232052</t>
  </si>
  <si>
    <t>5DB0F6F3B9E022500F408946F717BF5CDDF565C15DA6D68A7CE0295EBC30C05A90CB358B232052</t>
  </si>
  <si>
    <t>주연료비의 20%</t>
  </si>
  <si>
    <t>5DB0F6F3B9E022500F408946F717BF5CDDF565C15BB376D29710225D52800F96EF9F001</t>
  </si>
  <si>
    <t>화물차운전사</t>
  </si>
  <si>
    <t>5A7506E70FB02750C970C9AD749F14B50D8B6F</t>
  </si>
  <si>
    <t>5DB0F6F3B9E022500F408946F717BF5CDDF565C15A7506E70FB02750C970C9AD749F14B50D8B6F</t>
  </si>
  <si>
    <t>굴착기(무한궤도)  0.2㎥  HR     ( 호표 207 )</t>
  </si>
  <si>
    <t>5DB0F6F3B9E0205517101A9F3F9194719A6073</t>
  </si>
  <si>
    <t>5DB0F6F3B9E0205517101A9F3F9194719A6073775DB0F6F3B9E0205517101A9F3F9194719A6073</t>
  </si>
  <si>
    <t>5DB0F6F3B9E0205517101A9F3F9194719A6073775DA6D68A7CE0295EBC30C05A90CB358B232052</t>
  </si>
  <si>
    <t>주연료비의 21%</t>
  </si>
  <si>
    <t>5DB0F6F3B9E0205517101A9F3F9194719A6073775BB376D29710225D52800F96EF9F001</t>
  </si>
  <si>
    <t>건설기계운전사</t>
  </si>
  <si>
    <t>5A7506E70FB02750C970C9AD749F14B50D8B6E</t>
  </si>
  <si>
    <t>5DB0F6F3B9E0205517101A9F3F9194719A6073775A7506E70FB02750C970C9AD749F14B50D8B6E</t>
  </si>
  <si>
    <t>진동롤러(핸드가이드식)  0.7ton  HR     ( 호표 208 )</t>
  </si>
  <si>
    <t>5DB0F6F3B9E0215792206B2A4F3468828094A5</t>
  </si>
  <si>
    <t>5DB0F6F3B9E0215792206B2A4F3468828094A5B25DB0F6F3B9E0215792206B2A4F3468828094A5</t>
  </si>
  <si>
    <t>5DB0F6F3B9E0215792206B2A4F3468828094A5B25DA6D68A7CE0295EBC30C05A90CB358B232052</t>
  </si>
  <si>
    <t>주연료비의 13%</t>
  </si>
  <si>
    <t>5DB0F6F3B9E0215792206B2A4F3468828094A5B25BB376D29710225D52800F96EF9F001</t>
  </si>
  <si>
    <t>일반기계운전사</t>
  </si>
  <si>
    <t>5A7506E70FB02750C970C9AD749F14B50D8A5F</t>
  </si>
  <si>
    <t>5DB0F6F3B9E0215792206B2A4F3468828094A5B25A7506E70FB02750C970C9AD749F14B50D8A5F</t>
  </si>
  <si>
    <t>단 가 대 비 표</t>
  </si>
  <si>
    <t>규격</t>
  </si>
  <si>
    <t>농어촌공사</t>
  </si>
  <si>
    <t>PAGE</t>
  </si>
  <si>
    <t>거래가격</t>
  </si>
  <si>
    <t>유통물가</t>
  </si>
  <si>
    <t>물가자료</t>
  </si>
  <si>
    <t>조사가격</t>
  </si>
  <si>
    <t>적용단가</t>
  </si>
  <si>
    <t>품목구분</t>
  </si>
  <si>
    <t>노임구분</t>
  </si>
  <si>
    <t>소수점처리</t>
  </si>
  <si>
    <t>자재 1</t>
  </si>
  <si>
    <t>자재 2</t>
  </si>
  <si>
    <t>자재 3</t>
  </si>
  <si>
    <t>1451</t>
  </si>
  <si>
    <t>1189</t>
  </si>
  <si>
    <t>자재 4</t>
  </si>
  <si>
    <t>M060707</t>
  </si>
  <si>
    <t>994</t>
  </si>
  <si>
    <t>836</t>
  </si>
  <si>
    <t>1075</t>
  </si>
  <si>
    <t>1163</t>
  </si>
  <si>
    <t>자재 5</t>
  </si>
  <si>
    <t>M061327</t>
  </si>
  <si>
    <t>833</t>
  </si>
  <si>
    <t>1161</t>
  </si>
  <si>
    <t>자재 6</t>
  </si>
  <si>
    <t>M079080</t>
  </si>
  <si>
    <t>자재 7</t>
  </si>
  <si>
    <t>M079101</t>
  </si>
  <si>
    <t>자재 8</t>
  </si>
  <si>
    <t>1100</t>
  </si>
  <si>
    <t>1204</t>
  </si>
  <si>
    <t>자재 9</t>
  </si>
  <si>
    <t>856</t>
  </si>
  <si>
    <t>1194</t>
  </si>
  <si>
    <t>자재 10</t>
  </si>
  <si>
    <t>M079128</t>
  </si>
  <si>
    <t>1202</t>
  </si>
  <si>
    <t>자재 11</t>
  </si>
  <si>
    <t>자재 12</t>
  </si>
  <si>
    <t>M079153</t>
  </si>
  <si>
    <t>1089</t>
  </si>
  <si>
    <t>1242</t>
  </si>
  <si>
    <t>자재 13</t>
  </si>
  <si>
    <t>M080447</t>
  </si>
  <si>
    <t>910</t>
  </si>
  <si>
    <t>1246</t>
  </si>
  <si>
    <t>자재 14</t>
  </si>
  <si>
    <t>자재 15</t>
  </si>
  <si>
    <t>M081120</t>
  </si>
  <si>
    <t>1067</t>
  </si>
  <si>
    <t>902</t>
  </si>
  <si>
    <t>1144</t>
  </si>
  <si>
    <t>1237</t>
  </si>
  <si>
    <t>자재 16</t>
  </si>
  <si>
    <t>M080446</t>
  </si>
  <si>
    <t>자재 17</t>
  </si>
  <si>
    <t>자재 18</t>
  </si>
  <si>
    <t>M081270</t>
  </si>
  <si>
    <t>1066</t>
  </si>
  <si>
    <t>901</t>
  </si>
  <si>
    <t>1230</t>
  </si>
  <si>
    <t>자재 19</t>
  </si>
  <si>
    <t>M081261</t>
  </si>
  <si>
    <t>1162</t>
  </si>
  <si>
    <t>1229</t>
  </si>
  <si>
    <t>자재 20</t>
  </si>
  <si>
    <t>M081211</t>
  </si>
  <si>
    <t>1069</t>
  </si>
  <si>
    <t>895</t>
  </si>
  <si>
    <t>1154</t>
  </si>
  <si>
    <t>1231</t>
  </si>
  <si>
    <t>자재 21</t>
  </si>
  <si>
    <t>1071</t>
  </si>
  <si>
    <t>928</t>
  </si>
  <si>
    <t>1191</t>
  </si>
  <si>
    <t>1273</t>
  </si>
  <si>
    <t>자재 22</t>
  </si>
  <si>
    <t>B사</t>
  </si>
  <si>
    <t>TIG</t>
  </si>
  <si>
    <t>자재 23</t>
  </si>
  <si>
    <t>M080540</t>
  </si>
  <si>
    <t>931</t>
  </si>
  <si>
    <t>자재 24</t>
  </si>
  <si>
    <t>노임 1</t>
  </si>
  <si>
    <t>B</t>
  </si>
  <si>
    <t>노임 2</t>
  </si>
  <si>
    <t>노임 3</t>
  </si>
  <si>
    <t>노임 4</t>
  </si>
  <si>
    <t>노임 5</t>
  </si>
  <si>
    <t>노임 6</t>
  </si>
  <si>
    <t>노임 7</t>
  </si>
  <si>
    <t>노임 8</t>
  </si>
  <si>
    <t>노임 9</t>
  </si>
  <si>
    <t>노임 10</t>
  </si>
  <si>
    <t>노임 11</t>
  </si>
  <si>
    <t>노임 12</t>
  </si>
  <si>
    <t>노임 13</t>
  </si>
  <si>
    <t>노임 14</t>
  </si>
  <si>
    <t>노임 15</t>
  </si>
  <si>
    <t>노임 16</t>
  </si>
  <si>
    <t>노임 17</t>
  </si>
  <si>
    <t>노임 18</t>
  </si>
  <si>
    <t>노임 19</t>
  </si>
  <si>
    <t>노임 20</t>
  </si>
  <si>
    <t>노임 21</t>
  </si>
  <si>
    <t>노임 22</t>
  </si>
  <si>
    <t>노임 23</t>
  </si>
  <si>
    <t>노임 24</t>
  </si>
  <si>
    <t>노임 25</t>
  </si>
  <si>
    <t>노임 26</t>
  </si>
  <si>
    <t>노임 27</t>
  </si>
  <si>
    <t>M061200</t>
  </si>
  <si>
    <t>자재 25</t>
  </si>
  <si>
    <t>M061234</t>
  </si>
  <si>
    <t>자재 26</t>
  </si>
  <si>
    <t>자재 27</t>
  </si>
  <si>
    <t>물가정보</t>
  </si>
  <si>
    <t>자재 28</t>
  </si>
  <si>
    <t>자재 29</t>
  </si>
  <si>
    <t>물가정</t>
  </si>
  <si>
    <t>자재 30</t>
  </si>
  <si>
    <t>M061239</t>
  </si>
  <si>
    <t>자재 31</t>
  </si>
  <si>
    <t>자재 32</t>
  </si>
  <si>
    <t>M061238</t>
  </si>
  <si>
    <t>자재 33</t>
  </si>
  <si>
    <t>자재 34</t>
  </si>
  <si>
    <t>M079020</t>
  </si>
  <si>
    <t>자재 35</t>
  </si>
  <si>
    <t>M079064</t>
  </si>
  <si>
    <t>자재 36</t>
  </si>
  <si>
    <t>M079085</t>
  </si>
  <si>
    <t>자재 37</t>
  </si>
  <si>
    <t>M079103</t>
  </si>
  <si>
    <t>자재 38</t>
  </si>
  <si>
    <t>M079104</t>
  </si>
  <si>
    <t>자재 39</t>
  </si>
  <si>
    <t>M079105</t>
  </si>
  <si>
    <t>자재 40</t>
  </si>
  <si>
    <t>M079106</t>
  </si>
  <si>
    <t>자재 41</t>
  </si>
  <si>
    <t>M079127</t>
  </si>
  <si>
    <t>자재 42</t>
  </si>
  <si>
    <t>M080501</t>
  </si>
  <si>
    <t>자재 43</t>
  </si>
  <si>
    <t>M084738</t>
  </si>
  <si>
    <t>자재 44</t>
  </si>
  <si>
    <t>자재 45</t>
  </si>
  <si>
    <t>M084739</t>
  </si>
  <si>
    <t>자재 46</t>
  </si>
  <si>
    <t>M084740</t>
  </si>
  <si>
    <t>자재 47</t>
  </si>
  <si>
    <t>M084741</t>
  </si>
  <si>
    <t>자재 48</t>
  </si>
  <si>
    <t>M084742</t>
  </si>
  <si>
    <t>자재 49</t>
  </si>
  <si>
    <t>M084743</t>
  </si>
  <si>
    <t>자재 50</t>
  </si>
  <si>
    <t>자재 51</t>
  </si>
  <si>
    <t>M084821</t>
  </si>
  <si>
    <t>자재 52</t>
  </si>
  <si>
    <t>M084820</t>
  </si>
  <si>
    <t>자재 53</t>
  </si>
  <si>
    <t>M084890</t>
  </si>
  <si>
    <t>자재 54</t>
  </si>
  <si>
    <t>M084891</t>
  </si>
  <si>
    <t>자재 55</t>
  </si>
  <si>
    <t>M084892</t>
  </si>
  <si>
    <t>자재 56</t>
  </si>
  <si>
    <t>M084900</t>
  </si>
  <si>
    <t>자재 57</t>
  </si>
  <si>
    <t>M084901</t>
  </si>
  <si>
    <t>자재 58</t>
  </si>
  <si>
    <t>M084903</t>
  </si>
  <si>
    <t>자재 59</t>
  </si>
  <si>
    <t>M084904</t>
  </si>
  <si>
    <t>자재 60</t>
  </si>
  <si>
    <t>M084906</t>
  </si>
  <si>
    <t>자재 61</t>
  </si>
  <si>
    <t>M084905</t>
  </si>
  <si>
    <t>자재 62</t>
  </si>
  <si>
    <t>M084908</t>
  </si>
  <si>
    <t>자재 63</t>
  </si>
  <si>
    <t>M084909</t>
  </si>
  <si>
    <t>자재 64</t>
  </si>
  <si>
    <t>M084910</t>
  </si>
  <si>
    <t>자재 65</t>
  </si>
  <si>
    <t>M084911</t>
  </si>
  <si>
    <t>자재 66</t>
  </si>
  <si>
    <t>자재 67</t>
  </si>
  <si>
    <t>M084912</t>
  </si>
  <si>
    <t>자재 68</t>
  </si>
  <si>
    <t>M084913</t>
  </si>
  <si>
    <t>자재 69</t>
  </si>
  <si>
    <t>M084914</t>
  </si>
  <si>
    <t>자재 70</t>
  </si>
  <si>
    <t>M084915</t>
  </si>
  <si>
    <t>자재 71</t>
  </si>
  <si>
    <t>M085178</t>
  </si>
  <si>
    <t>자재 72</t>
  </si>
  <si>
    <t>M084700</t>
  </si>
  <si>
    <t>자재 73</t>
  </si>
  <si>
    <t>M085177</t>
  </si>
  <si>
    <t>자재 74</t>
  </si>
  <si>
    <t>자재 75</t>
  </si>
  <si>
    <t>M084762</t>
  </si>
  <si>
    <t>자재 76</t>
  </si>
  <si>
    <t>자재 77</t>
  </si>
  <si>
    <t>M084816</t>
  </si>
  <si>
    <t>자재 78</t>
  </si>
  <si>
    <t>M085027</t>
  </si>
  <si>
    <t>자재 79</t>
  </si>
  <si>
    <t>M085028</t>
  </si>
  <si>
    <t>자재 80</t>
  </si>
  <si>
    <t>M085030</t>
  </si>
  <si>
    <t>자재 81</t>
  </si>
  <si>
    <t>M085031</t>
  </si>
  <si>
    <t>자재 82</t>
  </si>
  <si>
    <t>M085043</t>
  </si>
  <si>
    <t>자재 83</t>
  </si>
  <si>
    <t>M085044</t>
  </si>
  <si>
    <t>자재 84</t>
  </si>
  <si>
    <t>M085048</t>
  </si>
  <si>
    <t>자재 85</t>
  </si>
  <si>
    <t>M085049</t>
  </si>
  <si>
    <t>자재 86</t>
  </si>
  <si>
    <t>M085051</t>
  </si>
  <si>
    <t>자재 87</t>
  </si>
  <si>
    <t>M085050</t>
  </si>
  <si>
    <t>자재 88</t>
  </si>
  <si>
    <t>M085056</t>
  </si>
  <si>
    <t>자재 89</t>
  </si>
  <si>
    <t>자재 90</t>
  </si>
  <si>
    <t>M085064</t>
  </si>
  <si>
    <t>자재 91</t>
  </si>
  <si>
    <t>M085065</t>
  </si>
  <si>
    <t>자재 92</t>
  </si>
  <si>
    <t>M085066</t>
  </si>
  <si>
    <t>자재 93</t>
  </si>
  <si>
    <t>M085067</t>
  </si>
  <si>
    <t>자재 94</t>
  </si>
  <si>
    <t>M085068</t>
  </si>
  <si>
    <t>자재 95</t>
  </si>
  <si>
    <t>M085069</t>
  </si>
  <si>
    <t>자재 96</t>
  </si>
  <si>
    <t>M085070</t>
  </si>
  <si>
    <t>자재 97</t>
  </si>
  <si>
    <t>M085071</t>
  </si>
  <si>
    <t>자재 98</t>
  </si>
  <si>
    <t>M085072</t>
  </si>
  <si>
    <t>자재 99</t>
  </si>
  <si>
    <t>자재 100</t>
  </si>
  <si>
    <t>M083123</t>
  </si>
  <si>
    <t>자재 101</t>
  </si>
  <si>
    <t>M083122</t>
  </si>
  <si>
    <t>자재 102</t>
  </si>
  <si>
    <t>M083121</t>
  </si>
  <si>
    <t>자재 103</t>
  </si>
  <si>
    <t>M083120</t>
  </si>
  <si>
    <t>자재 104</t>
  </si>
  <si>
    <t>M083119</t>
  </si>
  <si>
    <t>자재 105</t>
  </si>
  <si>
    <t>M083100</t>
  </si>
  <si>
    <t>자재 106</t>
  </si>
  <si>
    <t>M083090</t>
  </si>
  <si>
    <t>자재 107</t>
  </si>
  <si>
    <t>M083080</t>
  </si>
  <si>
    <t>자재 108</t>
  </si>
  <si>
    <t>M083070</t>
  </si>
  <si>
    <t>자재 109</t>
  </si>
  <si>
    <t>M083069</t>
  </si>
  <si>
    <t>자재 110</t>
  </si>
  <si>
    <t>M083010</t>
  </si>
  <si>
    <t>자재 111</t>
  </si>
  <si>
    <t>M083011</t>
  </si>
  <si>
    <t>자재 112</t>
  </si>
  <si>
    <t>M083016</t>
  </si>
  <si>
    <t>자재 113</t>
  </si>
  <si>
    <t>M083018</t>
  </si>
  <si>
    <t>자재 114</t>
  </si>
  <si>
    <t>M083030</t>
  </si>
  <si>
    <t>자재 115</t>
  </si>
  <si>
    <t>M083031</t>
  </si>
  <si>
    <t>자재 116</t>
  </si>
  <si>
    <t>M083035</t>
  </si>
  <si>
    <t>자재 117</t>
  </si>
  <si>
    <t>M083036</t>
  </si>
  <si>
    <t>자재 118</t>
  </si>
  <si>
    <t>M082621</t>
  </si>
  <si>
    <t>자재 119</t>
  </si>
  <si>
    <t>M082622</t>
  </si>
  <si>
    <t>자재 120</t>
  </si>
  <si>
    <t>M082623</t>
  </si>
  <si>
    <t>자재 121</t>
  </si>
  <si>
    <t>M082624</t>
  </si>
  <si>
    <t>자재 122</t>
  </si>
  <si>
    <t>M082632</t>
  </si>
  <si>
    <t>자재 123</t>
  </si>
  <si>
    <t>M082633</t>
  </si>
  <si>
    <t>자재 124</t>
  </si>
  <si>
    <t>M082634</t>
  </si>
  <si>
    <t>자재 125</t>
  </si>
  <si>
    <t>M082635</t>
  </si>
  <si>
    <t>자재 126</t>
  </si>
  <si>
    <t>M0832643</t>
  </si>
  <si>
    <t>자재 127</t>
  </si>
  <si>
    <t>M0832644</t>
  </si>
  <si>
    <t>자재 128</t>
  </si>
  <si>
    <t>M0832645</t>
  </si>
  <si>
    <t>자재 129</t>
  </si>
  <si>
    <t>M0832646</t>
  </si>
  <si>
    <t>자재 130</t>
  </si>
  <si>
    <t>M082654</t>
  </si>
  <si>
    <t>자재 131</t>
  </si>
  <si>
    <t>M082655</t>
  </si>
  <si>
    <t>자재 132</t>
  </si>
  <si>
    <t>M082656</t>
  </si>
  <si>
    <t>자재 133</t>
  </si>
  <si>
    <t>M082657</t>
  </si>
  <si>
    <t>자재 134</t>
  </si>
  <si>
    <t>M081509</t>
  </si>
  <si>
    <t>자재 135</t>
  </si>
  <si>
    <t>M081500</t>
  </si>
  <si>
    <t>자재 136</t>
  </si>
  <si>
    <t>M081505</t>
  </si>
  <si>
    <t>자재 137</t>
  </si>
  <si>
    <t>M081506</t>
  </si>
  <si>
    <t>자재 138</t>
  </si>
  <si>
    <t>M081507</t>
  </si>
  <si>
    <t>자재 139</t>
  </si>
  <si>
    <t>M081486</t>
  </si>
  <si>
    <t>자재 140</t>
  </si>
  <si>
    <t>M081485</t>
  </si>
  <si>
    <t>자재 141</t>
  </si>
  <si>
    <t>M081452</t>
  </si>
  <si>
    <t>자재 142</t>
  </si>
  <si>
    <t>M081453</t>
  </si>
  <si>
    <t>자재 143</t>
  </si>
  <si>
    <t>M081410</t>
  </si>
  <si>
    <t>자재 144</t>
  </si>
  <si>
    <t>M081405</t>
  </si>
  <si>
    <t>자재 145</t>
  </si>
  <si>
    <t>M081406</t>
  </si>
  <si>
    <t>자재 146</t>
  </si>
  <si>
    <t>M081407</t>
  </si>
  <si>
    <t>자재 147</t>
  </si>
  <si>
    <t>M081408</t>
  </si>
  <si>
    <t>자재 148</t>
  </si>
  <si>
    <t>M081409</t>
  </si>
  <si>
    <t>자재 149</t>
  </si>
  <si>
    <t>자재 150</t>
  </si>
  <si>
    <t>자재 151</t>
  </si>
  <si>
    <t>M081271</t>
  </si>
  <si>
    <t>자재 152</t>
  </si>
  <si>
    <t>M081272</t>
  </si>
  <si>
    <t>자재 153</t>
  </si>
  <si>
    <t>M081273</t>
  </si>
  <si>
    <t>자재 154</t>
  </si>
  <si>
    <t>자재 155</t>
  </si>
  <si>
    <t>M081212</t>
  </si>
  <si>
    <t>자재 156</t>
  </si>
  <si>
    <t>M081219</t>
  </si>
  <si>
    <t>자재 157</t>
  </si>
  <si>
    <t>M081220</t>
  </si>
  <si>
    <t>자재 158</t>
  </si>
  <si>
    <t>자재 159</t>
  </si>
  <si>
    <t>M081119</t>
  </si>
  <si>
    <t>자재 160</t>
  </si>
  <si>
    <t>자재 161</t>
  </si>
  <si>
    <t>M0811121</t>
  </si>
  <si>
    <t>자재 162</t>
  </si>
  <si>
    <t>M081050</t>
  </si>
  <si>
    <t>자재 163</t>
  </si>
  <si>
    <t>M081051</t>
  </si>
  <si>
    <t>자재 164</t>
  </si>
  <si>
    <t>M081052</t>
  </si>
  <si>
    <t>자재 165</t>
  </si>
  <si>
    <t>M081053</t>
  </si>
  <si>
    <t>자재 166</t>
  </si>
  <si>
    <t>M080531</t>
  </si>
  <si>
    <t>자재 167</t>
  </si>
  <si>
    <t>M080656</t>
  </si>
  <si>
    <t>자재 168</t>
  </si>
  <si>
    <t>M080550</t>
  </si>
  <si>
    <t>자재 169</t>
  </si>
  <si>
    <t>M080546</t>
  </si>
  <si>
    <t>자재 170</t>
  </si>
  <si>
    <t>M080545</t>
  </si>
  <si>
    <t>자재 171</t>
  </si>
  <si>
    <t>자재 172</t>
  </si>
  <si>
    <t>자재 173</t>
  </si>
  <si>
    <t>자재 174</t>
  </si>
  <si>
    <t>M080500</t>
  </si>
  <si>
    <t>자재 175</t>
  </si>
  <si>
    <t>자재 176</t>
  </si>
  <si>
    <t>자재 177</t>
  </si>
  <si>
    <t>M080390</t>
  </si>
  <si>
    <t>자재 178</t>
  </si>
  <si>
    <t>M080370</t>
  </si>
  <si>
    <t>자재 179</t>
  </si>
  <si>
    <t>M080294</t>
  </si>
  <si>
    <t>자재 180</t>
  </si>
  <si>
    <t>M080295</t>
  </si>
  <si>
    <t>자재 181</t>
  </si>
  <si>
    <t>M080299</t>
  </si>
  <si>
    <t>자재 182</t>
  </si>
  <si>
    <t>M080300</t>
  </si>
  <si>
    <t>자재 183</t>
  </si>
  <si>
    <t>M080281</t>
  </si>
  <si>
    <t>자재 184</t>
  </si>
  <si>
    <t>M080282</t>
  </si>
  <si>
    <t>자재 185</t>
  </si>
  <si>
    <t>M080245</t>
  </si>
  <si>
    <t>자재 186</t>
  </si>
  <si>
    <t>M079156</t>
  </si>
  <si>
    <t>자재 187</t>
  </si>
  <si>
    <t>자재 188</t>
  </si>
  <si>
    <t>M079152</t>
  </si>
  <si>
    <t>자재 189</t>
  </si>
  <si>
    <t>M079143</t>
  </si>
  <si>
    <t>자재 190</t>
  </si>
  <si>
    <t>M079142</t>
  </si>
  <si>
    <t>자재 191</t>
  </si>
  <si>
    <t>M079141</t>
  </si>
  <si>
    <t>자재 192</t>
  </si>
  <si>
    <t>M079140</t>
  </si>
  <si>
    <t>자재 193</t>
  </si>
  <si>
    <t>자재 194</t>
  </si>
  <si>
    <t>M079129</t>
  </si>
  <si>
    <t>자재 195</t>
  </si>
  <si>
    <t>M079130</t>
  </si>
  <si>
    <t>자재 196</t>
  </si>
  <si>
    <t>M079118</t>
  </si>
  <si>
    <t>자재 197</t>
  </si>
  <si>
    <t>자재 198</t>
  </si>
  <si>
    <t>M079102</t>
  </si>
  <si>
    <t>자재 199</t>
  </si>
  <si>
    <t>자재 200</t>
  </si>
  <si>
    <t>자재 201</t>
  </si>
  <si>
    <t>자재 202</t>
  </si>
  <si>
    <t>M062014</t>
  </si>
  <si>
    <t>자재 203</t>
  </si>
  <si>
    <t>M062015</t>
  </si>
  <si>
    <t>자재 204</t>
  </si>
  <si>
    <t>M062013</t>
  </si>
  <si>
    <t>자재 205</t>
  </si>
  <si>
    <t>M032301</t>
  </si>
  <si>
    <t>자재 206</t>
  </si>
  <si>
    <t>M032302</t>
  </si>
  <si>
    <t>자재 207</t>
  </si>
  <si>
    <t>M032303</t>
  </si>
  <si>
    <t>자재 208</t>
  </si>
  <si>
    <t>M032304</t>
  </si>
  <si>
    <t>자재 209</t>
  </si>
  <si>
    <t>M032318</t>
  </si>
  <si>
    <t>자재 210</t>
  </si>
  <si>
    <t>M032319</t>
  </si>
  <si>
    <t>자재 211</t>
  </si>
  <si>
    <t>M032320</t>
  </si>
  <si>
    <t>자재 212</t>
  </si>
  <si>
    <t>M032328</t>
  </si>
  <si>
    <t>자재 213</t>
  </si>
  <si>
    <t>자재 214</t>
  </si>
  <si>
    <t>M032329</t>
  </si>
  <si>
    <t>자재 215</t>
  </si>
  <si>
    <t>M032330</t>
  </si>
  <si>
    <t>자재 216</t>
  </si>
  <si>
    <t>M051659</t>
  </si>
  <si>
    <t>자재 217</t>
  </si>
  <si>
    <t>M051657</t>
  </si>
  <si>
    <t>자재 218</t>
  </si>
  <si>
    <t>M051680</t>
  </si>
  <si>
    <t>자재 219</t>
  </si>
  <si>
    <t>자재 220</t>
  </si>
  <si>
    <t>M051719</t>
  </si>
  <si>
    <t>자재 221</t>
  </si>
  <si>
    <t>M051720</t>
  </si>
  <si>
    <t>자재 222</t>
  </si>
  <si>
    <t>M051721</t>
  </si>
  <si>
    <t>자재 223</t>
  </si>
  <si>
    <t>M051722</t>
  </si>
  <si>
    <t>자재 224</t>
  </si>
  <si>
    <t>M051749</t>
  </si>
  <si>
    <t>자재 225</t>
  </si>
  <si>
    <t>M051750</t>
  </si>
  <si>
    <t>자재 226</t>
  </si>
  <si>
    <t>M051751</t>
  </si>
  <si>
    <t>자재 227</t>
  </si>
  <si>
    <t>M051752</t>
  </si>
  <si>
    <t>자재 228</t>
  </si>
  <si>
    <t>M051800</t>
  </si>
  <si>
    <t>자재 229</t>
  </si>
  <si>
    <t>M051801</t>
  </si>
  <si>
    <t>자재 230</t>
  </si>
  <si>
    <t>M051802</t>
  </si>
  <si>
    <t>자재 231</t>
  </si>
  <si>
    <t>M051803</t>
  </si>
  <si>
    <t>자재 232</t>
  </si>
  <si>
    <t>M060390</t>
  </si>
  <si>
    <t>자재 233</t>
  </si>
  <si>
    <t>M060490</t>
  </si>
  <si>
    <t>자재 234</t>
  </si>
  <si>
    <t>M060706</t>
  </si>
  <si>
    <t>자재 235</t>
  </si>
  <si>
    <t>자재 236</t>
  </si>
  <si>
    <t>M060717</t>
  </si>
  <si>
    <t>자재 237</t>
  </si>
  <si>
    <t>M060720</t>
  </si>
  <si>
    <t>자재 238</t>
  </si>
  <si>
    <t>M060915</t>
  </si>
  <si>
    <t>자재 239</t>
  </si>
  <si>
    <t>M060916</t>
  </si>
  <si>
    <t>자재 240</t>
  </si>
  <si>
    <t>M060918</t>
  </si>
  <si>
    <t>자재 241</t>
  </si>
  <si>
    <t>M060919</t>
  </si>
  <si>
    <t>자재 242</t>
  </si>
  <si>
    <t>M060935</t>
  </si>
  <si>
    <t>자재 243</t>
  </si>
  <si>
    <t>M060936</t>
  </si>
  <si>
    <t>자재 244</t>
  </si>
  <si>
    <t>M061226</t>
  </si>
  <si>
    <t>자재 245</t>
  </si>
  <si>
    <t>M061227</t>
  </si>
  <si>
    <t>자재 246</t>
  </si>
  <si>
    <t>M061228</t>
  </si>
  <si>
    <t>자재 247</t>
  </si>
  <si>
    <t>M061229</t>
  </si>
  <si>
    <t>자재 248</t>
  </si>
  <si>
    <t>M061264</t>
  </si>
  <si>
    <t>자재 249</t>
  </si>
  <si>
    <t>M061265</t>
  </si>
  <si>
    <t>자재 250</t>
  </si>
  <si>
    <t>M061267</t>
  </si>
  <si>
    <t>자재 251</t>
  </si>
  <si>
    <t>M061271</t>
  </si>
  <si>
    <t>자재 252</t>
  </si>
  <si>
    <t>M061272</t>
  </si>
  <si>
    <t>자재 253</t>
  </si>
  <si>
    <t>M061273</t>
  </si>
  <si>
    <t>자재 254</t>
  </si>
  <si>
    <t>M061274</t>
  </si>
  <si>
    <t>자재 255</t>
  </si>
  <si>
    <t>M061320</t>
  </si>
  <si>
    <t>자재 256</t>
  </si>
  <si>
    <t>M061321</t>
  </si>
  <si>
    <t>자재 257</t>
  </si>
  <si>
    <t>M061322</t>
  </si>
  <si>
    <t>자재 258</t>
  </si>
  <si>
    <t>M061325</t>
  </si>
  <si>
    <t>자재 259</t>
  </si>
  <si>
    <t>M061328</t>
  </si>
  <si>
    <t>자재 260</t>
  </si>
  <si>
    <t>M061402</t>
  </si>
  <si>
    <t>자재 261</t>
  </si>
  <si>
    <t>M061404</t>
  </si>
  <si>
    <t>자재 262</t>
  </si>
  <si>
    <t>M078100</t>
  </si>
  <si>
    <t>자재 263</t>
  </si>
  <si>
    <t>M078200</t>
  </si>
  <si>
    <t>자재 264</t>
  </si>
  <si>
    <t>자재 265</t>
  </si>
  <si>
    <t>M061050</t>
  </si>
  <si>
    <t>자재 266</t>
  </si>
  <si>
    <t>공종명</t>
  </si>
  <si>
    <t>적용율(%)</t>
  </si>
  <si>
    <t>소수점이하자릿수</t>
  </si>
  <si>
    <t>010101      1. KRC-HMI 화면 작화</t>
  </si>
  <si>
    <t>010102       2. 주요자재</t>
  </si>
  <si>
    <t>010201      1. 현장조치</t>
  </si>
  <si>
    <t>공 량 산 출 근 거 서</t>
  </si>
  <si>
    <t>품 셈 목 록</t>
  </si>
  <si>
    <t>수  량</t>
  </si>
  <si>
    <t>노임할증-1</t>
  </si>
  <si>
    <t>노임할증-2</t>
  </si>
  <si>
    <t>노임할증-3</t>
  </si>
  <si>
    <t>내역수량</t>
  </si>
  <si>
    <t>직  종  명</t>
  </si>
  <si>
    <t>공  량</t>
  </si>
  <si>
    <t>계</t>
  </si>
  <si>
    <t>비    고</t>
  </si>
  <si>
    <t>A. 사급자재 - 1. KRC-HMI 화면 작화</t>
  </si>
  <si>
    <t>A. 사급자재 - 2. 주요자재</t>
  </si>
  <si>
    <t>통신8-1-5</t>
  </si>
  <si>
    <t>0.39*1</t>
  </si>
  <si>
    <t>0101025A7506E70FB02750C970CAB3417ADAB8E73199</t>
  </si>
  <si>
    <t>0101025A7506E70FB02750C970CAB3417ADAB8E7319E</t>
  </si>
  <si>
    <t>B. 자동화일반공사 - 1. 현장조치</t>
  </si>
  <si>
    <t>일위대가 코드</t>
  </si>
  <si>
    <t>원격제어반(양배수장) (제작율 적용)  옥내자립형(ST), 800(W)x2,350(H)x2,000(D)  (호표 1)</t>
  </si>
  <si>
    <t>원격제어반(수문) (제작율 적용)  옥외자립형(STS), 800(W)x1800(H)x600(D)  (호표 2)</t>
  </si>
  <si>
    <t>영상관제장치 점검  9-4-17 디지털 사이니지  (호표 3)</t>
  </si>
  <si>
    <t xml:space="preserve">      통신관련산업기사</t>
  </si>
  <si>
    <t xml:space="preserve">      S/W시험사</t>
  </si>
  <si>
    <t>자동화시설 현장조치  1일 1개소 조치비용  (호표 4)</t>
  </si>
  <si>
    <t xml:space="preserve">      특별인부</t>
  </si>
  <si>
    <t>자동화시설 현장조치  2번째 이상 개소당 조치비용  (호표 5)</t>
  </si>
  <si>
    <t>중앙관리소 현장조치  컴퓨터 장비  (호표 6)</t>
  </si>
  <si>
    <t xml:space="preserve">      H/W시험사</t>
  </si>
  <si>
    <t>중앙관리소 현장조치  HMI S/W  (호표 7)</t>
  </si>
  <si>
    <t>중앙관리소 현장조치  CCTV S/W  (호표 8)</t>
  </si>
  <si>
    <t>LAN케이블  UTP.CAT.6/CM  (호표 9)</t>
  </si>
  <si>
    <t xml:space="preserve">      통신케이블공</t>
  </si>
  <si>
    <t>저독성난연가요폴리올레핀절연전선  HFIX 단선 2.5㎟  (호표 10)</t>
  </si>
  <si>
    <t xml:space="preserve">      내선전공</t>
  </si>
  <si>
    <t>저독성난연가요폴리올레핀절연전선  HFIX 연선 4㎟  (호표 11)</t>
  </si>
  <si>
    <t>접지선  F-GV 2.5㎟  (호표 12)</t>
  </si>
  <si>
    <t>접지선  F-GV 4㎟  (호표 13)</t>
  </si>
  <si>
    <t>접지선  F-GV 6㎟  (호표 14)</t>
  </si>
  <si>
    <t>접지선  F-GV 25㎟  (호표 15)</t>
  </si>
  <si>
    <t>접지선  F-GV 70㎟  (호표 16)</t>
  </si>
  <si>
    <t>제어케이블  F-CVV-SB 2C 1.5㎟  (호표 17)</t>
  </si>
  <si>
    <t xml:space="preserve">      저압케이블전공</t>
  </si>
  <si>
    <t>제어케이블  F-CVV-SB 3C 1.5㎟  (호표 18)</t>
  </si>
  <si>
    <t>제어케이블  F-CVV-SB 5C 1.5㎟  (호표 19)</t>
  </si>
  <si>
    <t>제어케이블  F-CVV-SB 10C 1.5㎟  (호표 20)</t>
  </si>
  <si>
    <t>제어케이블  F-CVV-SB 12C 1.5㎟  (호표 21)</t>
  </si>
  <si>
    <t>제어케이블  F-CVV-SB 15C 1.5㎟  (호표 22)</t>
  </si>
  <si>
    <t>제어케이블  F-CVV-SB 20C 1.5㎟  (호표 23)</t>
  </si>
  <si>
    <t>SPD용 회로분리기  CLASS2, 2극 Imax 40ka  (호표 24)</t>
  </si>
  <si>
    <t>SPD용 회로분리기  CLASS2, 4극 Imax 40ka  (호표 25)</t>
  </si>
  <si>
    <t>SPD용 회로분리기  CLASS2, 2극 Imax 80ka  (호표 26)</t>
  </si>
  <si>
    <t>SPD용 회로분리기  CLASS2, 4극 Imax 80ka  (호표 27)</t>
  </si>
  <si>
    <t>난연 전력케이블  0.6/1KV F-CV 2C 2.5㎟  (호표 28)</t>
  </si>
  <si>
    <t>난연 전력케이블  0.6/1KV F-CV 2C 4㎟  (호표 29)</t>
  </si>
  <si>
    <t>난연 전력케이블  0.6/1KV F-CV 3C 2.5㎟  (호표 30)</t>
  </si>
  <si>
    <t>난연 전력케이블  0.6/1KV F-CV 3C 4㎟  (호표 31)</t>
  </si>
  <si>
    <t>난연 전력케이블  0.6/1KV F-CV 4C 6㎟  (호표 32)</t>
  </si>
  <si>
    <t>난연 전력케이블  0.6/1KV F-CV 4C 10㎟  (호표 33)</t>
  </si>
  <si>
    <t>나동선 연동연선(AS)  25㎟  (호표 34)</t>
  </si>
  <si>
    <t>나동선 연동연선(AS)  70㎟  (호표 35)</t>
  </si>
  <si>
    <t>기기용 비닐절연전선  KIV 1.5㎟  (호표 36)</t>
  </si>
  <si>
    <t xml:space="preserve">      변전전공</t>
  </si>
  <si>
    <t>기기용 비닐절연전선  KIV 2.5㎟  (호표 37)</t>
  </si>
  <si>
    <t>접지 클램프  70㎟  (호표 38)</t>
  </si>
  <si>
    <t>접지봉  3본 연결  (호표 39)</t>
  </si>
  <si>
    <t xml:space="preserve">      보통인부</t>
  </si>
  <si>
    <t>제1종 금속제 가요전선관  16C 고장력방수  (호표 40)</t>
  </si>
  <si>
    <t>제1종 금속제 가요전선관  22C 고장력방수  (호표 41)</t>
  </si>
  <si>
    <t>제1종 금속제 가요전선관  28C 고장력방수  (호표 42)</t>
  </si>
  <si>
    <t>제1종 금속제 가요전선관  36C 고장력방수  (호표 43)</t>
  </si>
  <si>
    <t>노말밴드  ST 16mm  (호표 44)</t>
  </si>
  <si>
    <t>노말밴드  ST 22mm  (호표 45)</t>
  </si>
  <si>
    <t>핸드홀  600*600*600  (호표 46)</t>
  </si>
  <si>
    <t xml:space="preserve">      비계공</t>
  </si>
  <si>
    <t xml:space="preserve">      작업반장</t>
  </si>
  <si>
    <t xml:space="preserve">      줄눈공</t>
  </si>
  <si>
    <t>경고테이프 포설  통신용  (호표 47)</t>
  </si>
  <si>
    <t>노말밴드  ST 28mm  (호표 48)</t>
  </si>
  <si>
    <t>노말밴드  ST 36mm  (호표 49)</t>
  </si>
  <si>
    <t>노말밴드(PVC)  KS 16mm  (호표 50)</t>
  </si>
  <si>
    <t>노말밴드(PVC)  KS 22mm  (호표 51)</t>
  </si>
  <si>
    <t>노말밴드(PVC)  KS 28mm  (호표 52)</t>
  </si>
  <si>
    <t>노말밴드(PVC)  KS 36mm  (호표 53)</t>
  </si>
  <si>
    <t>강제전선관  아연도 16mm  (호표 54)</t>
  </si>
  <si>
    <t>강제전선관  아연도 22mm  (호표 55)</t>
  </si>
  <si>
    <t>강제전선관  아연도 28mm  (호표 56)</t>
  </si>
  <si>
    <t>강제전선관  아연도 36mm  (호표 57)</t>
  </si>
  <si>
    <t>반경관 취부밴드  아연도 36mm  (호표 58)</t>
  </si>
  <si>
    <t>PLC 설치  BAY건립 및 카드설치  (호표 59)</t>
  </si>
  <si>
    <t xml:space="preserve">      통신설비공</t>
  </si>
  <si>
    <t>PLC 설치  케이블 접속  (호표 60)</t>
  </si>
  <si>
    <t>PLC 설치  시험  (호표 61)</t>
  </si>
  <si>
    <t>NOISE FILTER    (호표 62)</t>
  </si>
  <si>
    <t>서지보호기(카운터)1상2선 교체  전원용 Class2, In 40kA이상, Imax 80kA이상,누설전류검출  (호표 63)</t>
  </si>
  <si>
    <t>서지보호기(카운터) 교체  통신(이더넷용) 20kA이상  (호표 64)</t>
  </si>
  <si>
    <t>서지보호기(카운터) 교체  신호용(4-20mA) 20kA이상  (호표 65)</t>
  </si>
  <si>
    <t>서지보호기(카운터)3상4선(교체)  전원용 Class1,Iimp 12.5kA  (호표 66)</t>
  </si>
  <si>
    <t>서지보호기(카운터)3상4선(교체)  전원용 Class2,Imax 40kA이상  (호표 67)</t>
  </si>
  <si>
    <t>서지보호기(카운터)1상2선(교체)  전원용 Class2,Imax 40kA이상  (호표 68)</t>
  </si>
  <si>
    <t>원격제어소 설치비  자립형  (호표 69)</t>
  </si>
  <si>
    <t>POWER SUPPLY  DC 24V 10A  (호표 70)</t>
  </si>
  <si>
    <t>POWER SUPPLY  DC 12 5A  (호표 71)</t>
  </si>
  <si>
    <t>스위치 허브  1G, 24P  (호표 72)</t>
  </si>
  <si>
    <t>SHF통신장비(5GHz)  최대 866Mbps, 2KM이내  (호표 73)</t>
  </si>
  <si>
    <t xml:space="preserve">      무선안테나공</t>
  </si>
  <si>
    <t>수위계 지지대  STS 0.5(W)*0.5(H)  (호표 74)</t>
  </si>
  <si>
    <t xml:space="preserve">      통신내선공</t>
  </si>
  <si>
    <t>수위계 지지대  STS 0.5(W)*0.5(H)  (호표 75)</t>
  </si>
  <si>
    <t>초음파수위계(분리형)  범위 0.3-10M(2체널)  (호표 76)</t>
  </si>
  <si>
    <t>초음파수위계(분리형)  범위 0.3-10M(2체널)  (호표 77)</t>
  </si>
  <si>
    <t>초음파수위계(분리형)  범위 0.3-10M  (호표 78)</t>
  </si>
  <si>
    <t>초음파수위계(분리형)  범위 0.3-15M  (호표 79)</t>
  </si>
  <si>
    <t>레이수위계(분리형)  범위 0.3-10M  (호표 80)</t>
  </si>
  <si>
    <t>레이수위계(분리형)  범위 0.3-15M  (호표 81)</t>
  </si>
  <si>
    <t>오뚜기 수위계  4접점(HH,H,L,LL)  (호표 82)</t>
  </si>
  <si>
    <t>전극봉 스위치  3극  (호표 83)</t>
  </si>
  <si>
    <t>스피드 돔 카메라  200만화소이상, 36배줌, 하우징일체  (호표 84)</t>
  </si>
  <si>
    <t>스피드 돔 카메라(IR)  200만화소이상, 36배줌, 하우징일체,WIPER  (호표 85)</t>
  </si>
  <si>
    <t>적외선 카메라(뷸렛)  200만화소이상, 4배줌, 하우징일체  (호표 86)</t>
  </si>
  <si>
    <t>적외선 카메라(돔형)  200만화소이상, 4배줌, 하우징일체  (호표 87)</t>
  </si>
  <si>
    <t>스피드 돔 카메라(IR)  200만화소이상, 32배줌, 하우징일체  (호표 88)</t>
  </si>
  <si>
    <t>CCTV CAMERA POLE  STS 2.0T 4M Φ152  (호표 89)</t>
  </si>
  <si>
    <t xml:space="preserve">      통신외선공</t>
  </si>
  <si>
    <t>CCTV POLE PANEL  STS 2.0T 300*400*300  (호표 90)</t>
  </si>
  <si>
    <t>CCTV POLE PANEL  STS 2.0T 600*700*500,이중단열판  (호표 91)</t>
  </si>
  <si>
    <t>광컨버터  100M, S/M, 1CORE  (호표 92)</t>
  </si>
  <si>
    <t>광단자함  4CORE  (호표 93)</t>
  </si>
  <si>
    <t>케이블 트레이  W150*H100*2.3T  (호표 94)</t>
  </si>
  <si>
    <t>케이블 트레이  W300*H100*2.3T  (호표 95)</t>
  </si>
  <si>
    <t>케이블 트레이 커버  W150*H100*2.3T  (호표 96)</t>
  </si>
  <si>
    <t>케이블 트레이 커버  W300*H100*2.3T  (호표 97)</t>
  </si>
  <si>
    <t>케이블 트레이(90도 ELBOW)  W150*H100*2.3T  (호표 98)</t>
  </si>
  <si>
    <t>케이블 트레이(90도 ELBOW)  W300*H100*2.3T  (호표 99)</t>
  </si>
  <si>
    <t>케이블 트레이 커버(90도 ELBOW)  W150*H100*2.3T  (호표 100)</t>
  </si>
  <si>
    <t>케이블 트레이 커버(90도 ELBOW)  W150*H100*2.3T  (호표 101)</t>
  </si>
  <si>
    <t>케이블 덕트  W100*H100*2.3T  (호표 102)</t>
  </si>
  <si>
    <t>케이블 덕트  W150*H100*2.3T  (호표 103)</t>
  </si>
  <si>
    <t>케이블 덕트  W200*H100*2.3T  (호표 104)</t>
  </si>
  <si>
    <t>케이블 덕트  W300*H100*2.3T  (호표 105)</t>
  </si>
  <si>
    <t>케이블 덕트 커버  W100*H100*2.3T  (호표 106)</t>
  </si>
  <si>
    <t>케이블 덕트 커버  W150*H100*2.3T  (호표 107)</t>
  </si>
  <si>
    <t>케이블 덕트 커버  W200*H100*2.3T  (호표 108)</t>
  </si>
  <si>
    <t>케이블 덕트 커버  W200*H100*2.3T  (호표 109)</t>
  </si>
  <si>
    <t>케이블 덕트(90도 ELBOW)  W100*H100*2.3T  (호표 110)</t>
  </si>
  <si>
    <t>케이블 덕트(90도 ELBOW)  W150*H100*2.3T  (호표 111)</t>
  </si>
  <si>
    <t>케이블 덕트(90도 ELBOW)  W200*H100*2.3T  (호표 112)</t>
  </si>
  <si>
    <t>케이블 덕트(90도 ELBOW)  W300*H100*2.3T  (호표 113)</t>
  </si>
  <si>
    <t>케이블 덕트 커버(90도 ELBOW)  W100*H100*2.3T  (호표 114)</t>
  </si>
  <si>
    <t>케이블 덕트 커버(90도 ELBOW)  W150*H100*2.3T  (호표 115)</t>
  </si>
  <si>
    <t>케이블 덕트 커버(90도 ELBOW)  W200*H100*2.3T  (호표 116)</t>
  </si>
  <si>
    <t>케이블 덕트 커버(90도 ELBOW)  W300*H100*2.3T  (호표 117)</t>
  </si>
  <si>
    <t>멀티탭  1.5M, 4구  (호표 118)</t>
  </si>
  <si>
    <t>콘센트(노출형)  접지극부 2P 15A 250V  (호표 119)</t>
  </si>
  <si>
    <t>와이드 스위치(1구)  단로,15A 250V  (호표 120)</t>
  </si>
  <si>
    <t>와이드 스위치(2구)  단로,15A 250V  (호표 121)</t>
  </si>
  <si>
    <t>와이드 스위치(3구)  단로,15A 250V  (호표 122)</t>
  </si>
  <si>
    <t>LED 보안등주  STS 4m, 1등용  (호표 123)</t>
  </si>
  <si>
    <t>LED 보안등기구  60W(등기구+램프+안정기)  (호표 124)</t>
  </si>
  <si>
    <t>보안등 기초  300*400*600mm  (호표 125)</t>
  </si>
  <si>
    <t xml:space="preserve">      착암공</t>
  </si>
  <si>
    <t>보안등 기초  400*600*600mm  (호표 126)</t>
  </si>
  <si>
    <t>LED 투광등  150W  (호표 127)</t>
  </si>
  <si>
    <t>LED 터널등  100W(램프+등기구)  (호표 128)</t>
  </si>
  <si>
    <t>LED 벽부등  12W(램프+등기구)  (호표 129)</t>
  </si>
  <si>
    <t>LED 직부등  12W(램프+등기구)  (호표 130)</t>
  </si>
  <si>
    <t>LED 다운라이트  12W(램프+등기구)  (호표 131)</t>
  </si>
  <si>
    <t>LED 평판등  50W  (호표 132)</t>
  </si>
  <si>
    <t>자동복구 누전차단기  220V, 2P, 30A  (호표 133)</t>
  </si>
  <si>
    <t>누전차단기(분전반용)  220V, 2P, 30A  (호표 134)</t>
  </si>
  <si>
    <t>누전차단기(분전반용)  460V, 3P, 30A  (호표 135)</t>
  </si>
  <si>
    <t>누전차단기(분전반용)  460V, 3P, 30A  (호표 136)</t>
  </si>
  <si>
    <t>배선용차단기(표준형)  460V, 2P, 30A  (호표 137)</t>
  </si>
  <si>
    <t>배선용차단기(표준형)  460V, 2P, 50A  (호표 138)</t>
  </si>
  <si>
    <t>배선용차단기(표준형)  460V, 2P, 100A  (호표 139)</t>
  </si>
  <si>
    <t>배선용차단기(표준형)  460V, 4P, 50A  (호표 140)</t>
  </si>
  <si>
    <t>배선용차단기(표준형)  460V, 4P, 100A  (호표 141)</t>
  </si>
  <si>
    <t>배선용차단기(표준형)  460V, 4P, 30A  (호표 142)</t>
  </si>
  <si>
    <t>전자접촉기  (220/380V) 2.2/2.7kW  (호표 143)</t>
  </si>
  <si>
    <t>전자접촉기  (220/380V) 2.7/4kW  (호표 144)</t>
  </si>
  <si>
    <t>전자접촉기  (220/380V) 3.5/5.5kW  (호표 145)</t>
  </si>
  <si>
    <t>콘덴서(저압)  3P 380V, 10㎌  (호표 146)</t>
  </si>
  <si>
    <t xml:space="preserve">      배전전공</t>
  </si>
  <si>
    <t>콘덴서(저압)  3P 380V, 15㎌  (호표 147)</t>
  </si>
  <si>
    <t>콘덴서(저압)  3P 380V, 20㎌  (호표 148)</t>
  </si>
  <si>
    <t>콘덴서(저압)  3P 380V, 50㎌  (호표 149)</t>
  </si>
  <si>
    <t>계기용변류기(C.T)환형  600/5V 300/5A이하  (호표 150)</t>
  </si>
  <si>
    <t>계기용변압기(P.T)환형  440/110V 1P 50VA  (호표 151)</t>
  </si>
  <si>
    <t>통전표시기  200V-22.9KV  (호표 152)</t>
  </si>
  <si>
    <t>셀렉터 스위치  자동복구형  (호표 153)</t>
  </si>
  <si>
    <t>셀렉터 스위치    (호표 154)</t>
  </si>
  <si>
    <t>부저  D65, AC110V/220V  (호표 155)</t>
  </si>
  <si>
    <t>디지털메터  전압, 전류 등, RS-485통신가능  (호표 156)</t>
  </si>
  <si>
    <t>보조릴레이  4A,4B  (호표 157)</t>
  </si>
  <si>
    <t>보조릴레이  2A,2B  (호표 158)</t>
  </si>
  <si>
    <t>푸쉬버튼스위치(LED)  D25A AC110V/220V(조광형)  (호표 159)</t>
  </si>
  <si>
    <t>신호등(LED)  D25A AC110V/220V  (호표 160)</t>
  </si>
  <si>
    <t>컨트롤 스위치  CB용  (호표 161)</t>
  </si>
  <si>
    <t>전압,전류절환스위치  VS,AS(250V 10A 3P 3W)  (호표 162)</t>
  </si>
  <si>
    <t>전류 변환기  1상, 입력 0~5A, 출력: 4-20mA  (호표 163)</t>
  </si>
  <si>
    <t>전류 변환기  3상, 입력 0~5A, 출력: 4-20mA  (호표 164)</t>
  </si>
  <si>
    <t>전압 변환기  1상, 입력 0-150A, 출력: 4-20mA  (호표 165)</t>
  </si>
  <si>
    <t>전압 변환기  3상, 입력 0-150A, 출력: 4-20mA  (호표 166)</t>
  </si>
  <si>
    <t>전자식과전류계전기(EOCR-단자형)  디지털표시부부착  (호표 167)</t>
  </si>
  <si>
    <t>전자식과전류계전기(EOCR-단자형)  디지털표시부부착, 4-20mA 출력  (호표 168)</t>
  </si>
  <si>
    <t>교류전압,전류계  광각도  (호표 169)</t>
  </si>
  <si>
    <t>계량기함  STS(방수형)  (호표 170)</t>
  </si>
  <si>
    <t>리미트 스위치  배전반용  (호표 171)</t>
  </si>
  <si>
    <t>타이머  W/SOCKET,1-60 SEC  (호표 172)</t>
  </si>
  <si>
    <t>압력트랜스미터(다이어그램식)  출력:4-20mA, 디지털지시계 내장  (호표 173)</t>
  </si>
  <si>
    <t>디지털표시기  입력:4-20mA, 4DIGIT, 입력:4-20mA  (호표 174)</t>
  </si>
  <si>
    <t>신호분배기  1채널 입력, 2채널 출력:4-20mA  (호표 175)</t>
  </si>
  <si>
    <t>신호변환기  입력:싱크로신호, 출력:4-20mA  (호표 176)</t>
  </si>
  <si>
    <t>전등(배전반용)  LEDM, AC 220V 20W  (호표 177)</t>
  </si>
  <si>
    <t>DIAZED FUSE  25A W/HOLDER  (호표 178)</t>
  </si>
  <si>
    <t>FAN  AC 220V, 150mm  (호표 179)</t>
  </si>
  <si>
    <t>SPACE HEATER  AC 220V, 100W  (호표 180)</t>
  </si>
  <si>
    <t>THERMOSTAT  AC 220V, 0~250도  (호표 181)</t>
  </si>
  <si>
    <t>앤트런스 캡  ST 28mm  (호표 182)</t>
  </si>
  <si>
    <t>앤트런스 캡  ST 36mm  (호표 183)</t>
  </si>
  <si>
    <t>앤트런스 캡  ST 22mm  (호표 184)</t>
  </si>
  <si>
    <t>경질비닐전선관(PVC)  16mm  (호표 185)</t>
  </si>
  <si>
    <t>경질비닐전선관(PVC)  22mm  (호표 186)</t>
  </si>
  <si>
    <t>경질비닐전선관(PVC)  28mm  (호표 187)</t>
  </si>
  <si>
    <t>경질비닐전선관(PVC)  36mm  (호표 188)</t>
  </si>
  <si>
    <t>파상형경질PE전선관  30mm  (호표 189)</t>
  </si>
  <si>
    <t>파상형경질PE전선관  40mm  (호표 190)</t>
  </si>
  <si>
    <t>파상형경질PE전선관  50mm  (호표 191)</t>
  </si>
  <si>
    <t>노말밴드(PVC)  KS, 16mm  (호표 192)</t>
  </si>
  <si>
    <t>노말밴드(PVC)  KS, 22mm  (호표 193)</t>
  </si>
  <si>
    <t>노말밴드(PVC)  KS, 28mm  (호표 194)</t>
  </si>
  <si>
    <t>노말밴드(PVC)  KS, 36mm  (호표 195)</t>
  </si>
  <si>
    <t>반경관 취부밴드  200*250  (호표 196)</t>
  </si>
  <si>
    <t>모니터링유니트  온도센서 5체널  (호표 197)</t>
  </si>
  <si>
    <t>원격제어반(RTU-1A) 옥내자립형  전원부  (호표 198)</t>
  </si>
  <si>
    <t xml:space="preserve">      전기기계조립원</t>
  </si>
  <si>
    <t xml:space="preserve">      전선원</t>
  </si>
  <si>
    <t>원격제어반(RTU-1A) 옥내자립형  제어부  (호표 199)</t>
  </si>
  <si>
    <t>현장감시제어설비 설치  Bay건립 및 카드 설치  (호표 200)</t>
  </si>
  <si>
    <t>현장감시제어설비 설치  케이블 접속  (호표 201)</t>
  </si>
  <si>
    <t>현장감시제어설비 설치  시험  (호표 202)</t>
  </si>
  <si>
    <t>원격제어반(수문) 옥외자립형  전원부  (호표 203)</t>
  </si>
  <si>
    <t>원격제어반(수문) 옥외자립형  제어부  (호표 204)</t>
  </si>
  <si>
    <t>기초 지정  잡석지정  (호표 205)</t>
  </si>
  <si>
    <t>트럭탑재형 크레인  10ton  (호표 206)</t>
  </si>
  <si>
    <t xml:space="preserve">      화물차운전사</t>
  </si>
  <si>
    <t>굴착기(무한궤도)  0.2㎥  (호표 207)</t>
  </si>
  <si>
    <t xml:space="preserve">      건설기계운전사</t>
  </si>
  <si>
    <t>진동롤러(핸드가이드식)  0.7ton  (호표 208)</t>
  </si>
  <si>
    <t xml:space="preserve">      일반기계운전사</t>
  </si>
  <si>
    <t>일위대가목록+자재</t>
  </si>
  <si>
    <t>LAN케이블  UTP.CAT.6/CM  EA  (호표 9)</t>
  </si>
  <si>
    <t>통신품셈 4-3</t>
  </si>
  <si>
    <t>0.15*1</t>
  </si>
  <si>
    <t>저독성난연가요폴리올레핀절연전선  HFIX 단선 2.5㎟  M  (호표 10)</t>
  </si>
  <si>
    <t>전기 5-10</t>
  </si>
  <si>
    <t>0.01*1</t>
  </si>
  <si>
    <t>저독성난연가요폴리올레핀절연전선  HFIX 연선 4㎟  M  (호표 11)</t>
  </si>
  <si>
    <t>접지선  F-GV 2.5㎟  M  (호표 12)</t>
  </si>
  <si>
    <t>사전기 3-38 접지공</t>
  </si>
  <si>
    <t>0.006*1</t>
  </si>
  <si>
    <t>접지선  F-GV 4㎟  M  (호표 13)</t>
  </si>
  <si>
    <t>전기 3-38</t>
  </si>
  <si>
    <t>접지선  F-GV 6㎟  M  (호표 14)</t>
  </si>
  <si>
    <t>접지선  F-GV 25㎟  M  (호표 15)</t>
  </si>
  <si>
    <t>0.007*1</t>
  </si>
  <si>
    <t>접지선  F-GV 70㎟  M  (호표 16)</t>
  </si>
  <si>
    <t>0.008*1</t>
  </si>
  <si>
    <t>제어케이블  F-CVV-SB 2C 1.5㎟  M  (호표 17)</t>
  </si>
  <si>
    <t>전기 5-13</t>
  </si>
  <si>
    <t>0.014*1</t>
  </si>
  <si>
    <t>제어케이블  F-CVV-SB 3C 1.5㎟  M  (호표 18)</t>
  </si>
  <si>
    <t>0.019*1</t>
  </si>
  <si>
    <t>제어케이블  F-CVV-SB 5C 1.5㎟  M  (호표 19)</t>
  </si>
  <si>
    <t>0.032*1</t>
  </si>
  <si>
    <t>제어케이블  F-CVV-SB 10C 1.5㎟  M  (호표 20)</t>
  </si>
  <si>
    <t>0.048*1</t>
  </si>
  <si>
    <t>제어케이블  F-CVV-SB 12C 1.5㎟  M  (호표 21)</t>
  </si>
  <si>
    <t>0.054*1</t>
  </si>
  <si>
    <t>제어케이블  F-CVV-SB 15C 1.5㎟  M  (호표 22)</t>
  </si>
  <si>
    <t>0.062*1</t>
  </si>
  <si>
    <t>제어케이블  F-CVV-SB 20C 1.5㎟  M  (호표 23)</t>
  </si>
  <si>
    <t>0.074*1</t>
  </si>
  <si>
    <t>SPD용 회로분리기  CLASS2, 2극 Imax 40ka  EA  (호표 24)</t>
  </si>
  <si>
    <t>전기 5-18</t>
  </si>
  <si>
    <t>0.43*1</t>
  </si>
  <si>
    <t>SPD용 회로분리기  CLASS2, 4극 Imax 40ka  EA  (호표 25)</t>
  </si>
  <si>
    <t>0.7*1</t>
  </si>
  <si>
    <t>SPD용 회로분리기  CLASS2, 2극 Imax 80ka  EA  (호표 26)</t>
  </si>
  <si>
    <t>SPD용 회로분리기  CLASS2, 4극 Imax 80ka  EA  (호표 27)</t>
  </si>
  <si>
    <t>난연 전력케이블  0.6/1KV F-CV 2C 2.5㎟  M  (호표 28)</t>
  </si>
  <si>
    <t>난연 전력케이블  0.6/1KV F-CV 2C 4㎟  M  (호표 29)</t>
  </si>
  <si>
    <t>0.016*1</t>
  </si>
  <si>
    <t>난연 전력케이블  0.6/1KV F-CV 3C 2.5㎟  M  (호표 30)</t>
  </si>
  <si>
    <t>난연 전력케이블  0.6/1KV F-CV 3C 4㎟  M  (호표 31)</t>
  </si>
  <si>
    <t>0.022*1</t>
  </si>
  <si>
    <t>난연 전력케이블  0.6/1KV F-CV 4C 6㎟  M  (호표 32)</t>
  </si>
  <si>
    <t>0.034*1</t>
  </si>
  <si>
    <t>난연 전력케이블  0.6/1KV F-CV 4C 10㎟  M  (호표 33)</t>
  </si>
  <si>
    <t>0.049*1</t>
  </si>
  <si>
    <t>나동선 연동연선(AS)  25㎟  M  (호표 34)</t>
  </si>
  <si>
    <t>나동선 연동연선(AS)  70㎟  M  (호표 35)</t>
  </si>
  <si>
    <t>기기용 비닐절연전선  KIV 1.5㎟  M  (호표 36)</t>
  </si>
  <si>
    <t>전기 3-34</t>
  </si>
  <si>
    <t>0.055*1</t>
  </si>
  <si>
    <t>기기용 비닐절연전선  KIV 2.5㎟  M  (호표 37)</t>
  </si>
  <si>
    <t>접지 클램프  70㎟  EA  (호표 38)</t>
  </si>
  <si>
    <t>0.097*1</t>
  </si>
  <si>
    <t>접지봉  3본 연결  EA  (호표 39)</t>
  </si>
  <si>
    <t>제1종 금속제 가요전선관  16C 고장력방수  M  (호표 40)</t>
  </si>
  <si>
    <t>전기 5-1</t>
  </si>
  <si>
    <t>0.044*1</t>
  </si>
  <si>
    <t>제1종 금속제 가요전선관  22C 고장력방수  M  (호표 41)</t>
  </si>
  <si>
    <t>0.059*1</t>
  </si>
  <si>
    <t>제1종 금속제 가요전선관  28C 고장력방수  M  (호표 42)</t>
  </si>
  <si>
    <t>0.072*1</t>
  </si>
  <si>
    <t>제1종 금속제 가요전선관  36C 고장력방수  M  (호표 43)</t>
  </si>
  <si>
    <t>0.087*1</t>
  </si>
  <si>
    <t>노말밴드  ST 16mm  EA  (호표 44)</t>
  </si>
  <si>
    <t>전기 5-29</t>
  </si>
  <si>
    <t>0.04*1</t>
  </si>
  <si>
    <t>노말밴드  ST 22mm  EA  (호표 45)</t>
  </si>
  <si>
    <t>노말밴드  ST 28mm  EA  (호표 48)</t>
  </si>
  <si>
    <t>노말밴드  ST 36mm  EA  (호표 49)</t>
  </si>
  <si>
    <t>노말밴드(PVC)  KS 16mm  EA  (호표 50)</t>
  </si>
  <si>
    <t>노말밴드(PVC)  KS 22mm  EA  (호표 51)</t>
  </si>
  <si>
    <t>노말밴드(PVC)  KS 28mm  EA  (호표 52)</t>
  </si>
  <si>
    <t>노말밴드(PVC)  KS 36mm  EA  (호표 53)</t>
  </si>
  <si>
    <t>강제전선관  아연도 16mm  EA  (호표 54)</t>
  </si>
  <si>
    <t xml:space="preserve"> 전기 5-1</t>
  </si>
  <si>
    <t>0.08*1</t>
  </si>
  <si>
    <t>강제전선관  아연도 22mm  EA  (호표 55)</t>
  </si>
  <si>
    <t>0.11*1</t>
  </si>
  <si>
    <t>강제전선관  아연도 28mm  EA  (호표 56)</t>
  </si>
  <si>
    <t>0.14*1</t>
  </si>
  <si>
    <t>강제전선관  아연도 36mm  EA  (호표 57)</t>
  </si>
  <si>
    <t>0.2*1</t>
  </si>
  <si>
    <t>반경관 취부밴드  아연도 36mm  EA  (호표 58)</t>
  </si>
  <si>
    <t>전기 4-28</t>
  </si>
  <si>
    <t>0.058*1</t>
  </si>
  <si>
    <t>0.029*1</t>
  </si>
  <si>
    <t>NOISE FILTER    EA  (호표 62)</t>
  </si>
  <si>
    <t xml:space="preserve"> 전기품셈 3-34</t>
  </si>
  <si>
    <t>0.18*1</t>
  </si>
  <si>
    <t>서지보호기(카운터)1상2선 교체  전원용 Class2, In 40kA이상, Imax 80kA이상,누설전류검출  EA  (호표 63)</t>
  </si>
  <si>
    <t>전기5-45-2</t>
  </si>
  <si>
    <t>0.24*1</t>
  </si>
  <si>
    <t>서지보호기(카운터) 교체  통신(이더넷용) 20kA이상  EA  (호표 64)</t>
  </si>
  <si>
    <t>서지보호기(카운터) 교체  신호용(4-20mA) 20kA이상  EA  (호표 65)</t>
  </si>
  <si>
    <t>통신11-6-2</t>
  </si>
  <si>
    <t>서지보호기(카운터)3상4선(교체)  전원용 Class1,Iimp 12.5kA  EA  (호표 66)</t>
  </si>
  <si>
    <t>서지보호기(카운터)3상4선(교체)  전원용 Class2,Imax 40kA이상  EA  (호표 67)</t>
  </si>
  <si>
    <t>서지보호기(카운터)1상2선(교체)  전원용 Class2,Imax 40kA이상  EA  (호표 68)</t>
  </si>
  <si>
    <t>POWER SUPPLY  DC 24V 10A  EA  (호표 70)</t>
  </si>
  <si>
    <t>전기품셈 3-34</t>
  </si>
  <si>
    <t>POWER SUPPLY  DC 12 5A  EA  (호표 71)</t>
  </si>
  <si>
    <t>스위치 허브  1G, 24P  EA  (호표 72)</t>
  </si>
  <si>
    <t>통신품셈 7-9-2</t>
  </si>
  <si>
    <t>0.22*1</t>
  </si>
  <si>
    <t>0.36*1</t>
  </si>
  <si>
    <t>SHF통신장비(5GHz)  최대 866Mbps, 2KM이내  EA  (호표 73)</t>
  </si>
  <si>
    <t>수위계 지지대  STS 0.5(W)*0.5(H)  EA  (호표 74)</t>
  </si>
  <si>
    <t>통신품셈 3-7-1</t>
  </si>
  <si>
    <t>0.16*1</t>
  </si>
  <si>
    <t>수위계 지지대  STS 0.5(W)*0.5(H)  EA  (호표 75)</t>
  </si>
  <si>
    <t>초음파수위계(분리형)  범위 0.3-10M(2체널)  EA  (호표 76)</t>
  </si>
  <si>
    <t>통신품셈 9-3-2-1</t>
  </si>
  <si>
    <t>0.38*1</t>
  </si>
  <si>
    <t>초음파수위계(분리형)  범위 0.3-10M(2체널)  EA  (호표 77)</t>
  </si>
  <si>
    <t>초음파수위계(분리형)  범위 0.3-10M  EA  (호표 78)</t>
  </si>
  <si>
    <t>0.28*1</t>
  </si>
  <si>
    <t>초음파수위계(분리형)  범위 0.3-15M  EA  (호표 79)</t>
  </si>
  <si>
    <t>레이수위계(분리형)  범위 0.3-10M  EA  (호표 80)</t>
  </si>
  <si>
    <t>레이수위계(분리형)  범위 0.3-15M  EA  (호표 81)</t>
  </si>
  <si>
    <t>오뚜기 수위계  4접점(HH,H,L,LL)  EA  (호표 82)</t>
  </si>
  <si>
    <t>전기품셈 5-22</t>
  </si>
  <si>
    <t>0.85*1</t>
  </si>
  <si>
    <t>전극봉 스위치  3극  EA  (호표 83)</t>
  </si>
  <si>
    <t>0.8*1</t>
  </si>
  <si>
    <t>스피드 돔 카메라  200만화소이상, 36배줌, 하우징일체  EA  (호표 84)</t>
  </si>
  <si>
    <t>통신품셈 9-2-1-1</t>
  </si>
  <si>
    <t>0.32*1</t>
  </si>
  <si>
    <t>스피드 돔 카메라(IR)  200만화소이상, 36배줌, 하우징일체,WIPER  EA  (호표 85)</t>
  </si>
  <si>
    <t>적외선 카메라(뷸렛)  200만화소이상, 4배줌, 하우징일체  EA  (호표 86)</t>
  </si>
  <si>
    <t>적외선 카메라(돔형)  200만화소이상, 4배줌, 하우징일체  EA  (호표 87)</t>
  </si>
  <si>
    <t>스피드 돔 카메라(IR)  200만화소이상, 32배줌, 하우징일체  EA  (호표 88)</t>
  </si>
  <si>
    <t>CCTV CAMERA POLE  STS 2.0T 4M Φ152  EA  (호표 89)</t>
  </si>
  <si>
    <t>통신품셈 9-2-1-3</t>
  </si>
  <si>
    <t>0.56*1</t>
  </si>
  <si>
    <t>0.5*1</t>
  </si>
  <si>
    <t>CCTV POLE PANEL  STS 2.0T 300*400*300  EA  (호표 90)</t>
  </si>
  <si>
    <t>CCTV POLE PANEL  STS 2.0T 600*700*500,이중단열판  EA  (호표 91)</t>
  </si>
  <si>
    <t>광컨버터  100M, S/M, 1CORE  EA  (호표 92)</t>
  </si>
  <si>
    <t>통신품셈 4-1-2</t>
  </si>
  <si>
    <t>0.06*1</t>
  </si>
  <si>
    <t>광단자함  4CORE  EA  (호표 93)</t>
  </si>
  <si>
    <t>통신품셈 4-1-2-2</t>
  </si>
  <si>
    <t>0.23*1</t>
  </si>
  <si>
    <t>케이블 트레이  W150*H100*2.3T  EA  (호표 94)</t>
  </si>
  <si>
    <t>전기 5-8</t>
  </si>
  <si>
    <t>케이블 트레이  W300*H100*2.3T  EA  (호표 95)</t>
  </si>
  <si>
    <t>케이블 트레이 커버  W150*H100*2.3T  EA  (호표 96)</t>
  </si>
  <si>
    <t>0.046*1</t>
  </si>
  <si>
    <t>케이블 트레이 커버  W300*H100*2.3T  EA  (호표 97)</t>
  </si>
  <si>
    <t>케이블 트레이(90도 ELBOW)  W150*H100*2.3T  EA  (호표 98)</t>
  </si>
  <si>
    <t>케이블 트레이(90도 ELBOW)  W300*H100*2.3T  EA  (호표 99)</t>
  </si>
  <si>
    <t>케이블 트레이 커버(90도 ELBOW)  W150*H100*2.3T  EA  (호표 100)</t>
  </si>
  <si>
    <t>케이블 트레이 커버(90도 ELBOW)  W150*H100*2.3T  EA  (호표 101)</t>
  </si>
  <si>
    <t>케이블 덕트  W100*H100*2.3T  EA  (호표 102)</t>
  </si>
  <si>
    <t>케이블 덕트  W150*H100*2.3T  EA  (호표 103)</t>
  </si>
  <si>
    <t>케이블 덕트  W200*H100*2.3T  EA  (호표 104)</t>
  </si>
  <si>
    <t>케이블 덕트  W300*H100*2.3T  EA  (호표 105)</t>
  </si>
  <si>
    <t>케이블 덕트 커버  W100*H100*2.3T  EA  (호표 106)</t>
  </si>
  <si>
    <t>0.036*1</t>
  </si>
  <si>
    <t>케이블 덕트 커버  W150*H100*2.3T  EA  (호표 107)</t>
  </si>
  <si>
    <t>케이블 덕트 커버  W200*H100*2.3T  EA  (호표 108)</t>
  </si>
  <si>
    <t>케이블 덕트 커버  W200*H100*2.3T  EA  (호표 109)</t>
  </si>
  <si>
    <t>케이블 덕트(90도 ELBOW)  W100*H100*2.3T  EA  (호표 110)</t>
  </si>
  <si>
    <t>케이블 덕트(90도 ELBOW)  W150*H100*2.3T  EA  (호표 111)</t>
  </si>
  <si>
    <t>케이블 덕트(90도 ELBOW)  W200*H100*2.3T  EA  (호표 112)</t>
  </si>
  <si>
    <t>케이블 덕트(90도 ELBOW)  W300*H100*2.3T  EA  (호표 113)</t>
  </si>
  <si>
    <t>케이블 덕트 커버(90도 ELBOW)  W100*H100*2.3T  EA  (호표 114)</t>
  </si>
  <si>
    <t>케이블 덕트 커버(90도 ELBOW)  W150*H100*2.3T  EA  (호표 115)</t>
  </si>
  <si>
    <t>케이블 덕트 커버(90도 ELBOW)  W200*H100*2.3T  EA  (호표 116)</t>
  </si>
  <si>
    <t>케이블 덕트 커버(90도 ELBOW)  W300*H100*2.3T  EA  (호표 117)</t>
  </si>
  <si>
    <t>멀티탭  1.5M, 4구  EA  (호표 118)</t>
  </si>
  <si>
    <t>전기 5-23</t>
  </si>
  <si>
    <t>0.065*1</t>
  </si>
  <si>
    <t>콘센트(노출형)  접지극부 2P 15A 250V  EA  (호표 119)</t>
  </si>
  <si>
    <t>0.078*1</t>
  </si>
  <si>
    <t>와이드 스위치(1구)  단로,15A 250V  EA  (호표 120)</t>
  </si>
  <si>
    <t>전기 5-26</t>
  </si>
  <si>
    <t>0.085*1</t>
  </si>
  <si>
    <t>와이드 스위치(2구)  단로,15A 250V  EA  (호표 121)</t>
  </si>
  <si>
    <t>와이드 스위치(3구)  단로,15A 250V  EA  (호표 122)</t>
  </si>
  <si>
    <t>LED 보안등주  STS 4m, 1등용  EA  (호표 123)</t>
  </si>
  <si>
    <t>전기 5-27</t>
  </si>
  <si>
    <t>2.1*1</t>
  </si>
  <si>
    <t>LED 보안등기구  60W(등기구+램프+안정기)  EA  (호표 124)</t>
  </si>
  <si>
    <t>전기 5-26-1</t>
  </si>
  <si>
    <t>0.204*1</t>
  </si>
  <si>
    <t>보안등 기초  300*400*600mm  EA  (호표 125)</t>
  </si>
  <si>
    <t>보안등 기초  400*600*600mm  EA  (호표 126)</t>
  </si>
  <si>
    <t>LED 투광등  150W  EA  (호표 127)</t>
  </si>
  <si>
    <t>전기 5-26-4</t>
  </si>
  <si>
    <t>0.269*1</t>
  </si>
  <si>
    <t>LED 터널등  100W(램프+등기구)  EA  (호표 128)</t>
  </si>
  <si>
    <t>전기 5-26-2</t>
  </si>
  <si>
    <t>0.208*1</t>
  </si>
  <si>
    <t>LED 벽부등  12W(램프+등기구)  EA  (호표 129)</t>
  </si>
  <si>
    <t>전기 5-25-3</t>
  </si>
  <si>
    <t>0.117*1</t>
  </si>
  <si>
    <t>LED 직부등  12W(램프+등기구)  EA  (호표 130)</t>
  </si>
  <si>
    <t>LED 다운라이트  12W(램프+등기구)  EA  (호표 131)</t>
  </si>
  <si>
    <t>0.155*1</t>
  </si>
  <si>
    <t>LED 평판등  50W  EA  (호표 132)</t>
  </si>
  <si>
    <t>0.254*1</t>
  </si>
  <si>
    <t>자동복구 누전차단기  220V, 2P, 30A  EA  (호표 133)</t>
  </si>
  <si>
    <t>전기 5-19</t>
  </si>
  <si>
    <t>0.133*1</t>
  </si>
  <si>
    <t>누전차단기(분전반용)  220V, 2P, 30A  EA  (호표 134)</t>
  </si>
  <si>
    <t>누전차단기(분전반용)  460V, 3P, 30A  EA  (호표 135)</t>
  </si>
  <si>
    <t>0.19*1</t>
  </si>
  <si>
    <t>누전차단기(분전반용)  460V, 3P, 30A  EA  (호표 136)</t>
  </si>
  <si>
    <t>0.26*1</t>
  </si>
  <si>
    <t>배선용차단기(표준형)  460V, 2P, 30A  EA  (호표 137)</t>
  </si>
  <si>
    <t>배선용차단기(표준형)  460V, 2P, 50A  EA  (호표 138)</t>
  </si>
  <si>
    <t>0.182*1</t>
  </si>
  <si>
    <t>배선용차단기(표준형)  460V, 2P, 100A  EA  (호표 139)</t>
  </si>
  <si>
    <t>0.252*1</t>
  </si>
  <si>
    <t>배선용차단기(표준형)  460V, 4P, 50A  EA  (호표 140)</t>
  </si>
  <si>
    <t>0.338*1</t>
  </si>
  <si>
    <t>배선용차단기(표준형)  460V, 4P, 100A  EA  (호표 141)</t>
  </si>
  <si>
    <t>0.468*1</t>
  </si>
  <si>
    <t>배선용차단기(표준형)  460V, 4P, 30A  EA  (호표 142)</t>
  </si>
  <si>
    <t>0.247*1</t>
  </si>
  <si>
    <t>전자접촉기  (220/380V) 2.2/2.7kW  EA  (호표 143)</t>
  </si>
  <si>
    <t>0.3*1</t>
  </si>
  <si>
    <t>전자접촉기  (220/380V) 2.7/4kW  EA  (호표 144)</t>
  </si>
  <si>
    <t>전자접촉기  (220/380V) 3.5/5.5kW  EA  (호표 145)</t>
  </si>
  <si>
    <t>콘덴서(저압)  3P 380V, 10㎌  EA  (호표 146)</t>
  </si>
  <si>
    <t>전기 5-40</t>
  </si>
  <si>
    <t>0.07*1</t>
  </si>
  <si>
    <t>콘덴서(저압)  3P 380V, 15㎌  EA  (호표 147)</t>
  </si>
  <si>
    <t>콘덴서(저압)  3P 380V, 20㎌  EA  (호표 148)</t>
  </si>
  <si>
    <t>콘덴서(저압)  3P 380V, 50㎌  EA  (호표 149)</t>
  </si>
  <si>
    <t>계기용변류기(C.T)환형  600/5V 300/5A이하  EA  (호표 150)</t>
  </si>
  <si>
    <t>0.34*1</t>
  </si>
  <si>
    <t>계기용변압기(P.T)환형  440/110V 1P 50VA  EA  (호표 151)</t>
  </si>
  <si>
    <t>통전표시기  200V-22.9KV  EA  (호표 152)</t>
  </si>
  <si>
    <t>셀렉터 스위치  자동복구형  EA  (호표 153)</t>
  </si>
  <si>
    <t>0.1*1</t>
  </si>
  <si>
    <t>셀렉터 스위치    EA  (호표 154)</t>
  </si>
  <si>
    <t>부저  D65, AC110V/220V  EA  (호표 155)</t>
  </si>
  <si>
    <t>디지털메터  전압, 전류 등, RS-485통신가능  EA  (호표 156)</t>
  </si>
  <si>
    <t>보조릴레이  4A,4B  EA  (호표 157)</t>
  </si>
  <si>
    <t>0.09*1</t>
  </si>
  <si>
    <t>보조릴레이  2A,2B  EA  (호표 158)</t>
  </si>
  <si>
    <t>푸쉬버튼스위치(LED)  D25A AC110V/220V(조광형)  EA  (호표 159)</t>
  </si>
  <si>
    <t>신호등(LED)  D25A AC110V/220V  EA  (호표 160)</t>
  </si>
  <si>
    <t>컨트롤 스위치  CB용  EA  (호표 161)</t>
  </si>
  <si>
    <t>전압,전류절환스위치  VS,AS(250V 10A 3P 3W)  EA  (호표 162)</t>
  </si>
  <si>
    <t>전류 변환기  1상, 입력 0~5A, 출력: 4-20mA  EA  (호표 163)</t>
  </si>
  <si>
    <t>전류 변환기  3상, 입력 0~5A, 출력: 4-20mA  EA  (호표 164)</t>
  </si>
  <si>
    <t>전압 변환기  1상, 입력 0-150A, 출력: 4-20mA  EA  (호표 165)</t>
  </si>
  <si>
    <t>전압 변환기  3상, 입력 0-150A, 출력: 4-20mA  EA  (호표 166)</t>
  </si>
  <si>
    <t>전자식과전류계전기(EOCR-단자형)  디지털표시부부착  EA  (호표 167)</t>
  </si>
  <si>
    <t>전자식과전류계전기(EOCR-단자형)  디지털표시부부착, 4-20mA 출력  EA  (호표 168)</t>
  </si>
  <si>
    <t>교류전압,전류계  광각도  EA  (호표 169)</t>
  </si>
  <si>
    <t>계량기함  STS(방수형)  EA  (호표 170)</t>
  </si>
  <si>
    <t>전기 5-4</t>
  </si>
  <si>
    <t>0.35*1</t>
  </si>
  <si>
    <t>리미트 스위치  배전반용  EA  (호표 171)</t>
  </si>
  <si>
    <t>타이머  W/SOCKET,1-60 SEC  EA  (호표 172)</t>
  </si>
  <si>
    <t>압력트랜스미터(다이어그램식)  출력:4-20mA, 디지털지시계 내장  EA  (호표 173)</t>
  </si>
  <si>
    <t>디지털표시기  입력:4-20mA, 4DIGIT, 입력:4-20mA  EA  (호표 174)</t>
  </si>
  <si>
    <t>신호분배기  1채널 입력, 2채널 출력:4-20mA  EA  (호표 175)</t>
  </si>
  <si>
    <t>신호변환기  입력:싱크로신호, 출력:4-20mA  EA  (호표 176)</t>
  </si>
  <si>
    <t>전등(배전반용)  LEDM, AC 220V 20W  EA  (호표 177)</t>
  </si>
  <si>
    <t>기전기 5-25-3</t>
  </si>
  <si>
    <t>DIAZED FUSE  25A W/HOLDER  EA  (호표 178)</t>
  </si>
  <si>
    <t>FAN  AC 220V, 150mm  EA  (호표 179)</t>
  </si>
  <si>
    <t>SPACE HEATER  AC 220V, 100W  EA  (호표 180)</t>
  </si>
  <si>
    <t>전 3-34</t>
  </si>
  <si>
    <t>THERMOSTAT  AC 220V, 0~250도  EA  (호표 181)</t>
  </si>
  <si>
    <t>앤트런스 캡  ST 28mm  EA  (호표 182)</t>
  </si>
  <si>
    <t>0.03*1</t>
  </si>
  <si>
    <t>앤트런스 캡  ST 36mm  EA  (호표 183)</t>
  </si>
  <si>
    <t>앤트런스 캡  ST 22mm  EA  (호표 184)</t>
  </si>
  <si>
    <t>경질비닐전선관(PVC)  16mm  EA  (호표 185)</t>
  </si>
  <si>
    <t>0.05*1</t>
  </si>
  <si>
    <t>경질비닐전선관(PVC)  22mm  EA  (호표 186)</t>
  </si>
  <si>
    <t>경질비닐전선관(PVC)  28mm  EA  (호표 187)</t>
  </si>
  <si>
    <t>경질비닐전선관(PVC)  36mm  EA  (호표 188)</t>
  </si>
  <si>
    <t>파상형경질PE전선관  30mm  EA  (호표 189)</t>
  </si>
  <si>
    <t>전기 4-31</t>
  </si>
  <si>
    <t>파상형경질PE전선관  40mm  EA  (호표 190)</t>
  </si>
  <si>
    <t>파상형경질PE전선관  50mm  EA  (호표 191)</t>
  </si>
  <si>
    <t>0.018*1</t>
  </si>
  <si>
    <t>노말밴드(PVC)  KS, 16mm  EA  (호표 192)</t>
  </si>
  <si>
    <t>노말밴드(PVC)  KS, 22mm  EA  (호표 193)</t>
  </si>
  <si>
    <t>노말밴드(PVC)  KS, 28mm  EA  (호표 194)</t>
  </si>
  <si>
    <t>노말밴드(PVC)  KS, 36mm  EA  (호표 195)</t>
  </si>
  <si>
    <t>반경관 취부밴드  200*250  EA  (호표 196)</t>
  </si>
  <si>
    <t>모니터링유니트  온도센서 5체널  EA  (호표 197)</t>
  </si>
  <si>
    <t>셈전기품</t>
  </si>
  <si>
    <t>원격제어반(RTU-1A) 옥내자립형  전원부  면  (호표 198)</t>
  </si>
  <si>
    <t>전기5-23(나)</t>
  </si>
  <si>
    <t>전기5-24</t>
  </si>
  <si>
    <t>0.21*1</t>
  </si>
  <si>
    <t>전기5-19</t>
  </si>
  <si>
    <t>전기5-22</t>
  </si>
  <si>
    <t>0.4*1</t>
  </si>
  <si>
    <t>전기 5-22</t>
  </si>
  <si>
    <t>0.48*1</t>
  </si>
  <si>
    <t>전기3-34</t>
  </si>
  <si>
    <t>5AEFD64C42C02C596620B2705483325A7506E70FB02750C970CD079E4CA1374BB4B2</t>
  </si>
  <si>
    <t>원격제어반(RTU-1A) 옥내자립형  제어부  면  (호표 199)</t>
  </si>
  <si>
    <t>5AEFD64C42C02C596620B2705483335A7506E70FB02750C970CD079E4CA1374BB4B2</t>
  </si>
  <si>
    <t>원격제어반(수문) 옥외자립형  전원부  면  (호표 203)</t>
  </si>
  <si>
    <t>5AEFD64C42C02C596620B2705481045A7506E70FB02750C970C9AD749F14B50D8897</t>
  </si>
  <si>
    <t>5AEFD64C42C02C596620B2705481045A7506E70FB02750C970CD079E4CA1374BB4B2</t>
  </si>
  <si>
    <t>원격제어반(수문) 옥외자립형  제어부  면  (호표 204)</t>
  </si>
  <si>
    <t>5AEFD64C42C02C596620B2705481055A7506E70FB02750C970CD079E4CA1374BB4B2</t>
  </si>
  <si>
    <t>이 Sheet는 수정하지 마십시요</t>
  </si>
  <si>
    <t>공사구분</t>
  </si>
  <si>
    <t>D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</si>
  <si>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</si>
  <si>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</si>
  <si>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</si>
  <si>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</si>
  <si>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</si>
  <si>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</si>
  <si>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</si>
  <si>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</si>
  <si>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C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</si>
  <si>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</si>
  <si>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</si>
  <si>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</si>
  <si>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</si>
  <si>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</si>
  <si>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</si>
  <si>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</si>
  <si>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</si>
  <si>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</si>
  <si>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</si>
  <si>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</si>
  <si>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</si>
  <si>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</si>
  <si>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</si>
  <si>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</si>
  <si>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</si>
  <si>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</si>
  <si>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코드</t>
  </si>
  <si>
    <t>공종구분명</t>
  </si>
  <si>
    <t>원가비목코드</t>
  </si>
  <si>
    <t>작 업 부 산 물</t>
  </si>
  <si>
    <t>A3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</si>
  <si>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</si>
  <si>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</si>
  <si>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</si>
  <si>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</si>
  <si>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</si>
  <si>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</si>
  <si>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</si>
  <si>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한 전 납 입 금</t>
  </si>
  <si>
    <t>DK</t>
  </si>
  <si>
    <t>통 신 납 입 금</t>
  </si>
  <si>
    <t>DL</t>
  </si>
  <si>
    <t>기 술 지 도 비</t>
  </si>
  <si>
    <t>DM</t>
  </si>
  <si>
    <t>주  요  자  재</t>
  </si>
  <si>
    <t>DH</t>
  </si>
  <si>
    <t>만단위 절사</t>
    <phoneticPr fontId="1" type="noConversion"/>
  </si>
  <si>
    <t>원 가 계 산 서</t>
    <phoneticPr fontId="7" type="noConversion"/>
  </si>
  <si>
    <t>일금 :</t>
    <phoneticPr fontId="7" type="noConversion"/>
  </si>
  <si>
    <t>원</t>
    <phoneticPr fontId="7" type="noConversion"/>
  </si>
  <si>
    <t xml:space="preserve">                                  공    종
 구    분</t>
    <phoneticPr fontId="7" type="noConversion"/>
  </si>
  <si>
    <t>합 계</t>
    <phoneticPr fontId="14" type="noConversion"/>
  </si>
  <si>
    <t>비 고</t>
    <phoneticPr fontId="14" type="noConversion"/>
  </si>
  <si>
    <t>재</t>
    <phoneticPr fontId="14" type="noConversion"/>
  </si>
  <si>
    <t>직 접 재 료 비</t>
    <phoneticPr fontId="13" type="noConversion"/>
  </si>
  <si>
    <t>순</t>
    <phoneticPr fontId="14" type="noConversion"/>
  </si>
  <si>
    <t>료</t>
    <phoneticPr fontId="14" type="noConversion"/>
  </si>
  <si>
    <t>간 접 재 료 비</t>
    <phoneticPr fontId="13" type="noConversion"/>
  </si>
  <si>
    <t>비</t>
    <phoneticPr fontId="14" type="noConversion"/>
  </si>
  <si>
    <t>소             계</t>
    <phoneticPr fontId="13" type="noConversion"/>
  </si>
  <si>
    <t>노</t>
    <phoneticPr fontId="14" type="noConversion"/>
  </si>
  <si>
    <t>직 접 노 무 비</t>
    <phoneticPr fontId="13" type="noConversion"/>
  </si>
  <si>
    <t>공</t>
    <phoneticPr fontId="14" type="noConversion"/>
  </si>
  <si>
    <t>무</t>
    <phoneticPr fontId="14" type="noConversion"/>
  </si>
  <si>
    <t>간 접 노 무 비</t>
    <phoneticPr fontId="7" type="noConversion"/>
  </si>
  <si>
    <t>(</t>
  </si>
  <si>
    <t>)</t>
  </si>
  <si>
    <t>경  비</t>
    <phoneticPr fontId="13" type="noConversion"/>
  </si>
  <si>
    <t>사</t>
    <phoneticPr fontId="14" type="noConversion"/>
  </si>
  <si>
    <t>산 재 보 험 료</t>
    <phoneticPr fontId="13" type="noConversion"/>
  </si>
  <si>
    <t>고 용 보 험 료</t>
    <phoneticPr fontId="7" type="noConversion"/>
  </si>
  <si>
    <t>경</t>
    <phoneticPr fontId="14" type="noConversion"/>
  </si>
  <si>
    <t>건 강 보 험 료</t>
    <phoneticPr fontId="7" type="noConversion"/>
  </si>
  <si>
    <t>연 금 보 험 료</t>
    <phoneticPr fontId="7" type="noConversion"/>
  </si>
  <si>
    <t>노인장기요양보험료</t>
    <phoneticPr fontId="7" type="noConversion"/>
  </si>
  <si>
    <t>퇴직공제부금비</t>
    <phoneticPr fontId="7" type="noConversion"/>
  </si>
  <si>
    <t xml:space="preserve"> </t>
  </si>
  <si>
    <t>안 전 관 리 비</t>
    <phoneticPr fontId="7" type="noConversion"/>
  </si>
  <si>
    <t>안전관리기초액</t>
    <phoneticPr fontId="13" type="noConversion"/>
  </si>
  <si>
    <t>기  타   경  비</t>
    <phoneticPr fontId="13" type="noConversion"/>
  </si>
  <si>
    <t>계</t>
    <phoneticPr fontId="13" type="noConversion"/>
  </si>
  <si>
    <t>일  반  관  리  비</t>
  </si>
  <si>
    <t>이                 윤</t>
    <phoneticPr fontId="13" type="noConversion"/>
  </si>
  <si>
    <t>공    급    가    액</t>
    <phoneticPr fontId="13" type="noConversion"/>
  </si>
  <si>
    <t>부  가  가  치  세</t>
    <phoneticPr fontId="13" type="noConversion"/>
  </si>
  <si>
    <t>합              계(A)</t>
    <phoneticPr fontId="13" type="noConversion"/>
  </si>
  <si>
    <t>사   급   자   재(B)</t>
    <phoneticPr fontId="13" type="noConversion"/>
  </si>
  <si>
    <t>총  공  사  비(A+B)</t>
    <phoneticPr fontId="13" type="noConversion"/>
  </si>
  <si>
    <t xml:space="preserve">     1. 주요자재</t>
    <phoneticPr fontId="1" type="noConversion"/>
  </si>
  <si>
    <t xml:space="preserve">    2. 정비공사</t>
  </si>
  <si>
    <t>B. 자동화일반공사 - 2. 정비공사</t>
  </si>
  <si>
    <t>010202      2. 정비공사</t>
  </si>
  <si>
    <t>사업명 : 충주제천단양지사 물관리자동화시스템 점검정비 용역공사 단가계약 내역서</t>
    <phoneticPr fontId="1" type="noConversion"/>
  </si>
  <si>
    <t>[ 충주제천단양지사 물관리자동화시스템 정비보강용역공사 ]</t>
    <phoneticPr fontId="1" type="noConversion"/>
  </si>
  <si>
    <t>충주제천단양지사 물관리자동화시스템 정비보강용역공사</t>
    <phoneticPr fontId="1" type="noConversion"/>
  </si>
  <si>
    <t>[충주제천단양지사 물관리자동화시스템 정비보강용역공사 ]</t>
    <phoneticPr fontId="1" type="noConversion"/>
  </si>
  <si>
    <t>충주제천단양지사 TM/TC</t>
    <phoneticPr fontId="13" type="noConversion"/>
  </si>
  <si>
    <t xml:space="preserve">    2. 정비공사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</si>
</sst>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#"/>
    <numFmt numFmtId="177" formatCode="#,##0.00#"/>
    <numFmt numFmtId="178" formatCode="#,##0.00#;\-#,##0.00#;#"/>
    <numFmt numFmtId="179" formatCode="\&lt;#,##0\&gt;"/>
    <numFmt numFmtId="180" formatCode="\(#,##0\)"/>
    <numFmt numFmtId="181" formatCode="0.0%"/>
    <numFmt numFmtId="182" formatCode="_-* #,##0.0_-;\-* #,##0.0_-;_-* &quot;-&quot;?_-;_-@_-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0"/>
      <name val="굴림"/>
      <family val="3"/>
      <charset val="129"/>
    </font>
    <font>
      <sz val="8"/>
      <name val="바탕"/>
      <family val="1"/>
      <charset val="129"/>
    </font>
    <font>
      <sz val="11"/>
      <name val="굴림체"/>
      <family val="3"/>
      <charset val="129"/>
    </font>
    <font>
      <b/>
      <sz val="16"/>
      <name val="굴림"/>
      <family val="3"/>
      <charset val="129"/>
    </font>
    <font>
      <sz val="10"/>
      <name val="굴림"/>
      <family val="3"/>
      <charset val="129"/>
    </font>
    <font>
      <sz val="10"/>
      <name val="굴림체"/>
      <family val="3"/>
      <charset val="129"/>
    </font>
    <font>
      <i/>
      <sz val="10"/>
      <name val="굴림"/>
      <family val="3"/>
      <charset val="129"/>
    </font>
    <font>
      <sz val="8"/>
      <name val="돋움"/>
      <family val="3"/>
      <charset val="129"/>
    </font>
    <font>
      <sz val="8"/>
      <name val="바탕체"/>
      <family val="1"/>
      <charset val="129"/>
    </font>
    <font>
      <sz val="14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</fills>
  <borders count="30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/>
      <top/>
      <bottom style="double">
        <color indexed="64"/>
      </bottom>
      <diagonal style="thin">
        <color indexed="64"/>
      </diagonal>
    </border>
    <border diagonalDown="1">
      <left/>
      <right/>
      <top/>
      <bottom style="double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double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41" fontId="5" fillId="0" borderId="0" applyFont="0" applyFill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Font="1" applyBorder="1" applyAlignment="1">
      <alignment vertical="center" wrapText="1"/>
    </xf>
    <xf numFmtId="0" fontId="0" fillId="0" borderId="1" xfId="0" applyFont="1" applyBorder="1" applyAlignment="1">
      <alignment vertical="center"/>
    </xf>
    <xf numFmtId="0" fontId="0" fillId="0" borderId="2" xfId="0" quotePrefix="1" applyFont="1" applyBorder="1" applyAlignment="1">
      <alignment vertical="center"/>
    </xf>
    <xf numFmtId="0" fontId="0" fillId="0" borderId="5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8" xfId="0" quotePrefix="1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177" fontId="3" fillId="0" borderId="6" xfId="0" applyNumberFormat="1" applyFont="1" applyBorder="1">
      <alignment vertical="center"/>
    </xf>
    <xf numFmtId="177" fontId="3" fillId="0" borderId="8" xfId="0" applyNumberFormat="1" applyFont="1" applyBorder="1" applyAlignment="1">
      <alignment vertical="center" wrapText="1"/>
    </xf>
    <xf numFmtId="3" fontId="3" fillId="0" borderId="4" xfId="0" applyNumberFormat="1" applyFont="1" applyBorder="1" applyAlignment="1">
      <alignment vertical="center" wrapText="1"/>
    </xf>
    <xf numFmtId="3" fontId="3" fillId="0" borderId="6" xfId="0" applyNumberFormat="1" applyFont="1" applyBorder="1">
      <alignment vertical="center"/>
    </xf>
    <xf numFmtId="3" fontId="3" fillId="0" borderId="8" xfId="0" applyNumberFormat="1" applyFont="1" applyBorder="1" applyAlignment="1">
      <alignment vertical="center" wrapText="1"/>
    </xf>
    <xf numFmtId="178" fontId="0" fillId="0" borderId="4" xfId="0" quotePrefix="1" applyNumberFormat="1" applyFont="1" applyBorder="1" applyAlignment="1">
      <alignment vertical="center" wrapText="1"/>
    </xf>
    <xf numFmtId="178" fontId="3" fillId="0" borderId="4" xfId="0" applyNumberFormat="1" applyFont="1" applyBorder="1" applyAlignment="1">
      <alignment vertical="center" wrapText="1"/>
    </xf>
    <xf numFmtId="178" fontId="0" fillId="0" borderId="0" xfId="0" applyNumberFormat="1" applyAlignment="1">
      <alignment vertical="center"/>
    </xf>
    <xf numFmtId="0" fontId="0" fillId="0" borderId="9" xfId="0" applyFont="1" applyBorder="1" applyAlignment="1">
      <alignment vertical="center" wrapText="1"/>
    </xf>
    <xf numFmtId="0" fontId="3" fillId="0" borderId="9" xfId="0" quotePrefix="1" applyFont="1" applyBorder="1" applyAlignment="1">
      <alignment vertical="center" wrapText="1"/>
    </xf>
    <xf numFmtId="0" fontId="6" fillId="0" borderId="10" xfId="1" applyFont="1" applyBorder="1" applyAlignment="1">
      <alignment vertical="center"/>
    </xf>
    <xf numFmtId="0" fontId="6" fillId="0" borderId="11" xfId="1" applyFont="1" applyBorder="1" applyAlignment="1">
      <alignment vertical="center"/>
    </xf>
    <xf numFmtId="0" fontId="6" fillId="0" borderId="12" xfId="1" applyFont="1" applyBorder="1" applyAlignment="1">
      <alignment vertical="center"/>
    </xf>
    <xf numFmtId="41" fontId="8" fillId="0" borderId="0" xfId="2" applyFont="1" applyFill="1" applyAlignment="1">
      <alignment vertical="center"/>
    </xf>
    <xf numFmtId="0" fontId="8" fillId="0" borderId="0" xfId="1" applyFont="1" applyAlignment="1">
      <alignment vertical="center"/>
    </xf>
    <xf numFmtId="0" fontId="10" fillId="0" borderId="13" xfId="1" applyFont="1" applyBorder="1" applyAlignment="1">
      <alignment horizontal="centerContinuous" vertical="center"/>
    </xf>
    <xf numFmtId="0" fontId="10" fillId="0" borderId="0" xfId="1" applyFont="1" applyAlignment="1">
      <alignment horizontal="centerContinuous" vertical="center"/>
    </xf>
    <xf numFmtId="3" fontId="10" fillId="0" borderId="0" xfId="1" applyNumberFormat="1" applyFont="1" applyAlignment="1">
      <alignment horizontal="right" vertical="center"/>
    </xf>
    <xf numFmtId="0" fontId="10" fillId="0" borderId="0" xfId="1" applyFont="1" applyAlignment="1">
      <alignment horizontal="left" vertical="center"/>
    </xf>
    <xf numFmtId="0" fontId="6" fillId="0" borderId="0" xfId="1" applyFont="1" applyAlignment="1">
      <alignment horizontal="center" vertical="center"/>
    </xf>
    <xf numFmtId="0" fontId="6" fillId="0" borderId="14" xfId="1" applyFont="1" applyBorder="1" applyAlignment="1">
      <alignment horizontal="right" vertical="center"/>
    </xf>
    <xf numFmtId="41" fontId="11" fillId="0" borderId="0" xfId="2" applyFont="1" applyFill="1" applyAlignment="1">
      <alignment vertical="center"/>
    </xf>
    <xf numFmtId="0" fontId="11" fillId="0" borderId="0" xfId="1" applyFont="1" applyAlignment="1">
      <alignment vertical="center"/>
    </xf>
    <xf numFmtId="179" fontId="10" fillId="0" borderId="0" xfId="1" applyNumberFormat="1" applyFont="1" applyAlignment="1">
      <alignment horizontal="right" vertical="center"/>
    </xf>
    <xf numFmtId="0" fontId="12" fillId="0" borderId="0" xfId="1" applyFont="1" applyAlignment="1">
      <alignment vertical="center"/>
    </xf>
    <xf numFmtId="180" fontId="10" fillId="0" borderId="0" xfId="1" applyNumberFormat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10" fillId="0" borderId="23" xfId="1" applyFont="1" applyBorder="1" applyAlignment="1">
      <alignment horizontal="center" vertical="center"/>
    </xf>
    <xf numFmtId="0" fontId="10" fillId="0" borderId="24" xfId="1" applyFont="1" applyBorder="1" applyAlignment="1">
      <alignment horizontal="center" vertical="center"/>
    </xf>
    <xf numFmtId="0" fontId="10" fillId="0" borderId="25" xfId="1" applyFont="1" applyBorder="1" applyAlignment="1">
      <alignment horizontal="center" vertical="center"/>
    </xf>
    <xf numFmtId="0" fontId="10" fillId="0" borderId="25" xfId="1" applyFont="1" applyBorder="1" applyAlignment="1">
      <alignment vertical="center"/>
    </xf>
    <xf numFmtId="0" fontId="10" fillId="0" borderId="26" xfId="1" applyFont="1" applyBorder="1" applyAlignment="1">
      <alignment vertical="center"/>
    </xf>
    <xf numFmtId="41" fontId="10" fillId="3" borderId="9" xfId="1" applyNumberFormat="1" applyFont="1" applyFill="1" applyBorder="1" applyAlignment="1">
      <alignment horizontal="right" vertical="center"/>
    </xf>
    <xf numFmtId="41" fontId="10" fillId="0" borderId="9" xfId="1" applyNumberFormat="1" applyFont="1" applyBorder="1" applyAlignment="1">
      <alignment horizontal="right" vertical="center"/>
    </xf>
    <xf numFmtId="0" fontId="10" fillId="0" borderId="13" xfId="1" applyFont="1" applyBorder="1" applyAlignment="1">
      <alignment horizontal="center" vertical="center"/>
    </xf>
    <xf numFmtId="9" fontId="10" fillId="0" borderId="25" xfId="1" applyNumberFormat="1" applyFont="1" applyBorder="1" applyAlignment="1">
      <alignment vertical="center"/>
    </xf>
    <xf numFmtId="9" fontId="10" fillId="0" borderId="26" xfId="1" applyNumberFormat="1" applyFont="1" applyBorder="1" applyAlignment="1">
      <alignment vertical="center"/>
    </xf>
    <xf numFmtId="9" fontId="10" fillId="0" borderId="9" xfId="1" applyNumberFormat="1" applyFont="1" applyBorder="1" applyAlignment="1">
      <alignment vertical="center"/>
    </xf>
    <xf numFmtId="0" fontId="10" fillId="0" borderId="27" xfId="1" applyFont="1" applyBorder="1" applyAlignment="1">
      <alignment horizontal="center" vertical="center"/>
    </xf>
    <xf numFmtId="41" fontId="10" fillId="3" borderId="9" xfId="1" applyNumberFormat="1" applyFont="1" applyFill="1" applyBorder="1" applyAlignment="1">
      <alignment vertical="center"/>
    </xf>
    <xf numFmtId="181" fontId="10" fillId="0" borderId="25" xfId="1" applyNumberFormat="1" applyFont="1" applyBorder="1" applyAlignment="1">
      <alignment vertical="center"/>
    </xf>
    <xf numFmtId="41" fontId="10" fillId="0" borderId="9" xfId="1" applyNumberFormat="1" applyFont="1" applyBorder="1" applyAlignment="1">
      <alignment horizontal="left" vertical="center"/>
    </xf>
    <xf numFmtId="0" fontId="10" fillId="0" borderId="0" xfId="1" applyFont="1" applyAlignment="1">
      <alignment horizontal="center" vertical="center"/>
    </xf>
    <xf numFmtId="10" fontId="10" fillId="0" borderId="25" xfId="1" quotePrefix="1" applyNumberFormat="1" applyFont="1" applyBorder="1" applyAlignment="1">
      <alignment vertical="center"/>
    </xf>
    <xf numFmtId="10" fontId="10" fillId="0" borderId="25" xfId="1" applyNumberFormat="1" applyFont="1" applyBorder="1" applyAlignment="1">
      <alignment vertical="center"/>
    </xf>
    <xf numFmtId="0" fontId="10" fillId="0" borderId="27" xfId="1" applyFont="1" applyBorder="1" applyAlignment="1">
      <alignment vertical="center"/>
    </xf>
    <xf numFmtId="0" fontId="10" fillId="0" borderId="13" xfId="1" applyFont="1" applyBorder="1" applyAlignment="1">
      <alignment vertical="center"/>
    </xf>
    <xf numFmtId="0" fontId="10" fillId="0" borderId="28" xfId="1" applyFont="1" applyBorder="1" applyAlignment="1">
      <alignment horizontal="centerContinuous" vertical="center"/>
    </xf>
    <xf numFmtId="0" fontId="10" fillId="0" borderId="25" xfId="1" applyFont="1" applyBorder="1" applyAlignment="1">
      <alignment horizontal="centerContinuous" vertical="center"/>
    </xf>
    <xf numFmtId="41" fontId="10" fillId="0" borderId="9" xfId="1" applyNumberFormat="1" applyFont="1" applyBorder="1" applyAlignment="1">
      <alignment vertical="center"/>
    </xf>
    <xf numFmtId="180" fontId="10" fillId="3" borderId="9" xfId="1" applyNumberFormat="1" applyFont="1" applyFill="1" applyBorder="1" applyAlignment="1">
      <alignment vertical="center"/>
    </xf>
    <xf numFmtId="182" fontId="11" fillId="0" borderId="0" xfId="1" applyNumberFormat="1" applyFont="1" applyAlignment="1">
      <alignment vertical="center"/>
    </xf>
    <xf numFmtId="0" fontId="15" fillId="0" borderId="0" xfId="1" applyFont="1" applyAlignment="1">
      <alignment vertical="center"/>
    </xf>
    <xf numFmtId="10" fontId="11" fillId="0" borderId="0" xfId="1" applyNumberFormat="1" applyFont="1" applyAlignment="1">
      <alignment vertical="center"/>
    </xf>
    <xf numFmtId="0" fontId="0" fillId="0" borderId="0" xfId="0" quotePrefix="1">
      <alignment vertical="center"/>
    </xf>
    <xf numFmtId="0" fontId="9" fillId="0" borderId="13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9" fillId="0" borderId="14" xfId="1" applyFont="1" applyBorder="1" applyAlignment="1">
      <alignment horizontal="center" vertical="center"/>
    </xf>
    <xf numFmtId="0" fontId="6" fillId="2" borderId="15" xfId="1" applyFont="1" applyFill="1" applyBorder="1" applyAlignment="1">
      <alignment horizontal="left" vertical="center" wrapText="1"/>
    </xf>
    <xf numFmtId="0" fontId="6" fillId="2" borderId="16" xfId="1" applyFont="1" applyFill="1" applyBorder="1" applyAlignment="1">
      <alignment horizontal="left" vertical="center"/>
    </xf>
    <xf numFmtId="0" fontId="6" fillId="2" borderId="17" xfId="1" applyFont="1" applyFill="1" applyBorder="1" applyAlignment="1">
      <alignment horizontal="left" vertical="center"/>
    </xf>
    <xf numFmtId="0" fontId="6" fillId="2" borderId="19" xfId="1" applyFont="1" applyFill="1" applyBorder="1" applyAlignment="1">
      <alignment horizontal="left" vertical="center"/>
    </xf>
    <xf numFmtId="0" fontId="6" fillId="2" borderId="20" xfId="1" applyFont="1" applyFill="1" applyBorder="1" applyAlignment="1">
      <alignment horizontal="left" vertical="center"/>
    </xf>
    <xf numFmtId="0" fontId="6" fillId="2" borderId="21" xfId="1" applyFont="1" applyFill="1" applyBorder="1" applyAlignment="1">
      <alignment horizontal="left" vertical="center"/>
    </xf>
    <xf numFmtId="0" fontId="6" fillId="2" borderId="18" xfId="1" applyFont="1" applyFill="1" applyBorder="1" applyAlignment="1">
      <alignment horizontal="center" vertical="center"/>
    </xf>
    <xf numFmtId="0" fontId="6" fillId="2" borderId="22" xfId="1" applyFont="1" applyFill="1" applyBorder="1" applyAlignment="1">
      <alignment horizontal="center" vertical="center"/>
    </xf>
    <xf numFmtId="3" fontId="6" fillId="2" borderId="18" xfId="1" applyNumberFormat="1" applyFont="1" applyFill="1" applyBorder="1" applyAlignment="1">
      <alignment horizontal="center" vertical="center" wrapText="1"/>
    </xf>
    <xf numFmtId="3" fontId="6" fillId="2" borderId="22" xfId="1" applyNumberFormat="1" applyFont="1" applyFill="1" applyBorder="1" applyAlignment="1">
      <alignment horizontal="center" vertical="center" wrapText="1"/>
    </xf>
    <xf numFmtId="0" fontId="10" fillId="0" borderId="24" xfId="1" applyFont="1" applyBorder="1" applyAlignment="1">
      <alignment horizontal="center" vertical="center"/>
    </xf>
    <xf numFmtId="0" fontId="10" fillId="0" borderId="25" xfId="1" applyFont="1" applyBorder="1" applyAlignment="1">
      <alignment horizontal="center" vertical="center"/>
    </xf>
    <xf numFmtId="0" fontId="4" fillId="0" borderId="24" xfId="0" quotePrefix="1" applyFont="1" applyBorder="1" applyAlignment="1">
      <alignment horizontal="center" vertical="center"/>
    </xf>
    <xf numFmtId="0" fontId="4" fillId="0" borderId="29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0" fillId="0" borderId="9" xfId="0" quotePrefix="1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</cellXfs>
  <cellStyles count="3">
    <cellStyle name="쉼표 [0] 12" xfId="2" xr:uid="{00000000-0005-0000-0000-000000000000}"/>
    <cellStyle name="표준" xfId="0" builtinId="0"/>
    <cellStyle name="표준 11 2" xfId="1" xr:uid="{00000000-0005-0000-0000-000002000000}"/>
  </cellStyles>
  <dxfs count="2">
    <dxf>
      <font>
        <color rgb="FF9C0006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.xml"/><Relationship Id="rId18" Type="http://schemas.openxmlformats.org/officeDocument/2006/relationships/externalLink" Target="externalLinks/externalLink6.xml"/><Relationship Id="rId26" Type="http://schemas.openxmlformats.org/officeDocument/2006/relationships/externalLink" Target="externalLinks/externalLink14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9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5.xml"/><Relationship Id="rId25" Type="http://schemas.openxmlformats.org/officeDocument/2006/relationships/externalLink" Target="externalLinks/externalLink13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externalLink" Target="externalLinks/externalLink8.xml"/><Relationship Id="rId29" Type="http://schemas.openxmlformats.org/officeDocument/2006/relationships/externalLink" Target="externalLinks/externalLink17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2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23" Type="http://schemas.openxmlformats.org/officeDocument/2006/relationships/externalLink" Target="externalLinks/externalLink11.xml"/><Relationship Id="rId28" Type="http://schemas.openxmlformats.org/officeDocument/2006/relationships/externalLink" Target="externalLinks/externalLink16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7.xml"/><Relationship Id="rId31" Type="http://schemas.openxmlformats.org/officeDocument/2006/relationships/externalLink" Target="externalLinks/externalLink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Relationship Id="rId22" Type="http://schemas.openxmlformats.org/officeDocument/2006/relationships/externalLink" Target="externalLinks/externalLink10.xml"/><Relationship Id="rId27" Type="http://schemas.openxmlformats.org/officeDocument/2006/relationships/externalLink" Target="externalLinks/externalLink15.xml"/><Relationship Id="rId30" Type="http://schemas.openxmlformats.org/officeDocument/2006/relationships/externalLink" Target="externalLinks/externalLink18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0</xdr:row>
      <xdr:rowOff>0</xdr:rowOff>
    </xdr:from>
    <xdr:to>
      <xdr:col>2</xdr:col>
      <xdr:colOff>209550</xdr:colOff>
      <xdr:row>0</xdr:row>
      <xdr:rowOff>0</xdr:rowOff>
    </xdr:to>
    <xdr:sp macro="" textlink="">
      <xdr:nvSpPr>
        <xdr:cNvPr id="2" name="Text 3">
          <a:extLst>
            <a:ext uri="{FF2B5EF4-FFF2-40B4-BE49-F238E27FC236}">
              <a16:creationId xmlns:a16="http://schemas.microsoft.com/office/drawing/2014/main" id="{0D407923-FE51-4063-B16C-C0F1A0FD0A20}"/>
            </a:ext>
          </a:extLst>
        </xdr:cNvPr>
        <xdr:cNvSpPr txBox="1">
          <a:spLocks noChangeArrowheads="1"/>
        </xdr:cNvSpPr>
      </xdr:nvSpPr>
      <xdr:spPr bwMode="auto">
        <a:xfrm>
          <a:off x="838200" y="0"/>
          <a:ext cx="190500" cy="0"/>
        </a:xfrm>
        <a:prstGeom prst="rect">
          <a:avLst/>
        </a:prstGeom>
        <a:solidFill>
          <a:srgbClr val="FFFFFF"/>
        </a:solidFill>
        <a:ln w="1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체"/>
              <a:ea typeface="돋움체"/>
            </a:rPr>
            <a:t>안</a:t>
          </a:r>
        </a:p>
      </xdr:txBody>
    </xdr:sp>
    <xdr:clientData/>
  </xdr:twoCellAnchor>
  <xdr:twoCellAnchor>
    <xdr:from>
      <xdr:col>2</xdr:col>
      <xdr:colOff>238125</xdr:colOff>
      <xdr:row>0</xdr:row>
      <xdr:rowOff>0</xdr:rowOff>
    </xdr:from>
    <xdr:to>
      <xdr:col>2</xdr:col>
      <xdr:colOff>238125</xdr:colOff>
      <xdr:row>0</xdr:row>
      <xdr:rowOff>0</xdr:rowOff>
    </xdr:to>
    <xdr:sp macro="" textlink="">
      <xdr:nvSpPr>
        <xdr:cNvPr id="3" name="Drawing 7">
          <a:extLst>
            <a:ext uri="{FF2B5EF4-FFF2-40B4-BE49-F238E27FC236}">
              <a16:creationId xmlns:a16="http://schemas.microsoft.com/office/drawing/2014/main" id="{AC1C0864-5A4A-4702-BBB0-CBCF32E1875A}"/>
            </a:ext>
          </a:extLst>
        </xdr:cNvPr>
        <xdr:cNvSpPr>
          <a:spLocks/>
        </xdr:cNvSpPr>
      </xdr:nvSpPr>
      <xdr:spPr bwMode="auto">
        <a:xfrm>
          <a:off x="105727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60000 65536"/>
            <a:gd name="T5" fmla="*/ 0 60000 65536"/>
            <a:gd name="T6" fmla="*/ 0 w 16384"/>
            <a:gd name="T7" fmla="*/ 0 h 16384"/>
            <a:gd name="T8" fmla="*/ 16384 w 16384"/>
            <a:gd name="T9" fmla="*/ 16384 h 16384"/>
          </a:gdLst>
          <a:ahLst/>
          <a:cxnLst>
            <a:cxn ang="T4">
              <a:pos x="T0" y="T1"/>
            </a:cxn>
            <a:cxn ang="T5">
              <a:pos x="T2" y="T3"/>
            </a:cxn>
          </a:cxnLst>
          <a:rect l="T6" t="T7" r="T8" b="T9"/>
          <a:pathLst>
            <a:path w="16384" h="16384">
              <a:moveTo>
                <a:pt x="0" y="0"/>
              </a:move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238125</xdr:colOff>
      <xdr:row>0</xdr:row>
      <xdr:rowOff>0</xdr:rowOff>
    </xdr:from>
    <xdr:to>
      <xdr:col>2</xdr:col>
      <xdr:colOff>238125</xdr:colOff>
      <xdr:row>0</xdr:row>
      <xdr:rowOff>0</xdr:rowOff>
    </xdr:to>
    <xdr:sp macro="" textlink="">
      <xdr:nvSpPr>
        <xdr:cNvPr id="4" name="Drawing 13">
          <a:extLst>
            <a:ext uri="{FF2B5EF4-FFF2-40B4-BE49-F238E27FC236}">
              <a16:creationId xmlns:a16="http://schemas.microsoft.com/office/drawing/2014/main" id="{2A472A6D-5268-4A3B-A7B0-3F71EF9A240E}"/>
            </a:ext>
          </a:extLst>
        </xdr:cNvPr>
        <xdr:cNvSpPr>
          <a:spLocks/>
        </xdr:cNvSpPr>
      </xdr:nvSpPr>
      <xdr:spPr bwMode="auto">
        <a:xfrm>
          <a:off x="105727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60000 65536"/>
            <a:gd name="T5" fmla="*/ 0 60000 65536"/>
            <a:gd name="T6" fmla="*/ 0 w 16384"/>
            <a:gd name="T7" fmla="*/ 0 h 16384"/>
            <a:gd name="T8" fmla="*/ 16384 w 16384"/>
            <a:gd name="T9" fmla="*/ 16384 h 16384"/>
          </a:gdLst>
          <a:ahLst/>
          <a:cxnLst>
            <a:cxn ang="T4">
              <a:pos x="T0" y="T1"/>
            </a:cxn>
            <a:cxn ang="T5">
              <a:pos x="T2" y="T3"/>
            </a:cxn>
          </a:cxnLst>
          <a:rect l="T6" t="T7" r="T8" b="T9"/>
          <a:pathLst>
            <a:path w="16384" h="16384">
              <a:moveTo>
                <a:pt x="0" y="0"/>
              </a:move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5" name="Drawing 27">
          <a:extLst>
            <a:ext uri="{FF2B5EF4-FFF2-40B4-BE49-F238E27FC236}">
              <a16:creationId xmlns:a16="http://schemas.microsoft.com/office/drawing/2014/main" id="{94BCEAA4-BAD8-45D8-9F4D-9E476AC3410F}"/>
            </a:ext>
          </a:extLst>
        </xdr:cNvPr>
        <xdr:cNvSpPr>
          <a:spLocks/>
        </xdr:cNvSpPr>
      </xdr:nvSpPr>
      <xdr:spPr bwMode="auto">
        <a:xfrm>
          <a:off x="1100137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6" name="Drawing 29">
          <a:extLst>
            <a:ext uri="{FF2B5EF4-FFF2-40B4-BE49-F238E27FC236}">
              <a16:creationId xmlns:a16="http://schemas.microsoft.com/office/drawing/2014/main" id="{4C4C74E9-0C33-4478-8BF3-EC487C7A93E1}"/>
            </a:ext>
          </a:extLst>
        </xdr:cNvPr>
        <xdr:cNvSpPr>
          <a:spLocks/>
        </xdr:cNvSpPr>
      </xdr:nvSpPr>
      <xdr:spPr bwMode="auto">
        <a:xfrm>
          <a:off x="1100137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7" name="Drawing 39">
          <a:extLst>
            <a:ext uri="{FF2B5EF4-FFF2-40B4-BE49-F238E27FC236}">
              <a16:creationId xmlns:a16="http://schemas.microsoft.com/office/drawing/2014/main" id="{31D890C7-B925-46A7-A333-4CDE95870115}"/>
            </a:ext>
          </a:extLst>
        </xdr:cNvPr>
        <xdr:cNvSpPr>
          <a:spLocks/>
        </xdr:cNvSpPr>
      </xdr:nvSpPr>
      <xdr:spPr bwMode="auto">
        <a:xfrm>
          <a:off x="1100137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" name="Drawing 40">
          <a:extLst>
            <a:ext uri="{FF2B5EF4-FFF2-40B4-BE49-F238E27FC236}">
              <a16:creationId xmlns:a16="http://schemas.microsoft.com/office/drawing/2014/main" id="{726CA14C-3BD1-427D-B98C-921627F27848}"/>
            </a:ext>
          </a:extLst>
        </xdr:cNvPr>
        <xdr:cNvSpPr>
          <a:spLocks/>
        </xdr:cNvSpPr>
      </xdr:nvSpPr>
      <xdr:spPr bwMode="auto">
        <a:xfrm>
          <a:off x="1100137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" name="Drawing 42">
          <a:extLst>
            <a:ext uri="{FF2B5EF4-FFF2-40B4-BE49-F238E27FC236}">
              <a16:creationId xmlns:a16="http://schemas.microsoft.com/office/drawing/2014/main" id="{522F7D3B-EB70-47F4-961B-8DA5633BD03E}"/>
            </a:ext>
          </a:extLst>
        </xdr:cNvPr>
        <xdr:cNvSpPr>
          <a:spLocks/>
        </xdr:cNvSpPr>
      </xdr:nvSpPr>
      <xdr:spPr bwMode="auto">
        <a:xfrm>
          <a:off x="1100137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10" name="Drawing 44">
          <a:extLst>
            <a:ext uri="{FF2B5EF4-FFF2-40B4-BE49-F238E27FC236}">
              <a16:creationId xmlns:a16="http://schemas.microsoft.com/office/drawing/2014/main" id="{B4F3151B-089F-442C-AA78-E97282662ABE}"/>
            </a:ext>
          </a:extLst>
        </xdr:cNvPr>
        <xdr:cNvSpPr>
          <a:spLocks/>
        </xdr:cNvSpPr>
      </xdr:nvSpPr>
      <xdr:spPr bwMode="auto">
        <a:xfrm>
          <a:off x="1100137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11" name="Drawing 46">
          <a:extLst>
            <a:ext uri="{FF2B5EF4-FFF2-40B4-BE49-F238E27FC236}">
              <a16:creationId xmlns:a16="http://schemas.microsoft.com/office/drawing/2014/main" id="{C0A22996-7CB5-4BC3-A8EF-EACB1DF66F0F}"/>
            </a:ext>
          </a:extLst>
        </xdr:cNvPr>
        <xdr:cNvSpPr>
          <a:spLocks/>
        </xdr:cNvSpPr>
      </xdr:nvSpPr>
      <xdr:spPr bwMode="auto">
        <a:xfrm>
          <a:off x="1100137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12" name="Drawing 50">
          <a:extLst>
            <a:ext uri="{FF2B5EF4-FFF2-40B4-BE49-F238E27FC236}">
              <a16:creationId xmlns:a16="http://schemas.microsoft.com/office/drawing/2014/main" id="{73C3B47C-88D8-43CF-9438-41409D96D840}"/>
            </a:ext>
          </a:extLst>
        </xdr:cNvPr>
        <xdr:cNvSpPr>
          <a:spLocks/>
        </xdr:cNvSpPr>
      </xdr:nvSpPr>
      <xdr:spPr bwMode="auto">
        <a:xfrm>
          <a:off x="1100137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13" name="Drawing 52">
          <a:extLst>
            <a:ext uri="{FF2B5EF4-FFF2-40B4-BE49-F238E27FC236}">
              <a16:creationId xmlns:a16="http://schemas.microsoft.com/office/drawing/2014/main" id="{A2AFE25C-6356-4259-9491-BF21B00D4393}"/>
            </a:ext>
          </a:extLst>
        </xdr:cNvPr>
        <xdr:cNvSpPr>
          <a:spLocks/>
        </xdr:cNvSpPr>
      </xdr:nvSpPr>
      <xdr:spPr bwMode="auto">
        <a:xfrm>
          <a:off x="1100137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14" name="Drawing 54">
          <a:extLst>
            <a:ext uri="{FF2B5EF4-FFF2-40B4-BE49-F238E27FC236}">
              <a16:creationId xmlns:a16="http://schemas.microsoft.com/office/drawing/2014/main" id="{B34DBA6D-6A8A-4732-8DE9-5DC0190DCB38}"/>
            </a:ext>
          </a:extLst>
        </xdr:cNvPr>
        <xdr:cNvSpPr>
          <a:spLocks/>
        </xdr:cNvSpPr>
      </xdr:nvSpPr>
      <xdr:spPr bwMode="auto">
        <a:xfrm>
          <a:off x="1100137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15" name="Drawing 57">
          <a:extLst>
            <a:ext uri="{FF2B5EF4-FFF2-40B4-BE49-F238E27FC236}">
              <a16:creationId xmlns:a16="http://schemas.microsoft.com/office/drawing/2014/main" id="{3FDA419F-51FD-4C38-B1A4-F3FFF2C3E122}"/>
            </a:ext>
          </a:extLst>
        </xdr:cNvPr>
        <xdr:cNvSpPr>
          <a:spLocks/>
        </xdr:cNvSpPr>
      </xdr:nvSpPr>
      <xdr:spPr bwMode="auto">
        <a:xfrm>
          <a:off x="1100137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16" name="Drawing 58">
          <a:extLst>
            <a:ext uri="{FF2B5EF4-FFF2-40B4-BE49-F238E27FC236}">
              <a16:creationId xmlns:a16="http://schemas.microsoft.com/office/drawing/2014/main" id="{BBA492A8-9DC2-4A6A-889E-94551E531E65}"/>
            </a:ext>
          </a:extLst>
        </xdr:cNvPr>
        <xdr:cNvSpPr>
          <a:spLocks/>
        </xdr:cNvSpPr>
      </xdr:nvSpPr>
      <xdr:spPr bwMode="auto">
        <a:xfrm>
          <a:off x="1100137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17" name="Drawing 59">
          <a:extLst>
            <a:ext uri="{FF2B5EF4-FFF2-40B4-BE49-F238E27FC236}">
              <a16:creationId xmlns:a16="http://schemas.microsoft.com/office/drawing/2014/main" id="{98C8DBAC-5CA6-4A73-B02D-25B011FA5B58}"/>
            </a:ext>
          </a:extLst>
        </xdr:cNvPr>
        <xdr:cNvSpPr>
          <a:spLocks/>
        </xdr:cNvSpPr>
      </xdr:nvSpPr>
      <xdr:spPr bwMode="auto">
        <a:xfrm>
          <a:off x="1100137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18" name="Drawing 67">
          <a:extLst>
            <a:ext uri="{FF2B5EF4-FFF2-40B4-BE49-F238E27FC236}">
              <a16:creationId xmlns:a16="http://schemas.microsoft.com/office/drawing/2014/main" id="{FFD3A4B5-683E-4616-8B5C-CC562A0FB2E2}"/>
            </a:ext>
          </a:extLst>
        </xdr:cNvPr>
        <xdr:cNvSpPr>
          <a:spLocks/>
        </xdr:cNvSpPr>
      </xdr:nvSpPr>
      <xdr:spPr bwMode="auto">
        <a:xfrm>
          <a:off x="1100137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juns1107/&#45236;&#50669;&#49436;/&#50900;&#48324;&#49444;&#44228;&#45236;&#50669;/99&#49444;&#44228;&#51032;&#47280;&#45236;&#50669;/&#44277;&#49324;&#48708;99-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629;&#47924;&#54260;&#45908;/&#45236;&#50669;&#49436;/&#50900;&#48324;&#49444;&#44228;&#45236;&#50669;&#49436;/juns&#50629;&#47924;&#54260;&#45908;/&#45236;&#50669;&#49436;/&#50900;&#48324;&#49444;&#44228;&#45236;&#50669;/99&#49444;&#44228;&#51032;&#47280;&#45236;&#50669;/&#44277;&#49324;&#48708;99-1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4644;\&#45224;&#54644;&#48376;&#49324;\&#45224;&#54644;&#54224;&#44592;&#47932;\LOTUS\9605P\BB_C-BD\OUT\Y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Khdata99/&#44288;&#47532;&#52397;/&#49436;&#50872;/&#44053;&#48320;&#48513;&#47196;/My%20Documents/KHDATA/&#44288;&#47532;&#52397;/&#50896;&#45224;-&#50872;&#51652;/&#50896;&#45224;&#50872;&#51652;&#45209;&#52272;&#45236;&#50669;(99.4.13%20&#48512;&#49328;&#52397;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Khdata99/&#44288;&#47532;&#52397;/&#50896;&#45224;-&#50872;&#51652;/&#50896;&#45224;&#50872;&#51652;&#45209;&#52272;&#45236;&#50669;(99.4.13%20&#48512;&#49328;&#52397;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64;&#51652;\C\MSOFFICE\HEXCEL\WORK\9-15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44592;&#44228;/&#49324;&#50629;/&#44221;&#51648;&#51221;&#47532;/&#50689;&#51204;/&#44592;&#44228;/&#50984;&#52492;&#45800;&#44032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44592;&#44228;/&#49324;&#50629;/&#44221;&#51648;&#51221;&#47532;/&#50689;&#51204;/&#44592;&#44228;/NEWJONG/KSY1/&#50900;&#50556;&#45800;&#44032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MSOffice\Excel\9706F\IL-3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337;&#52384;1\D\My%20Documents\2001&#45380;\&#44256;&#52285;\&#49457;&#45236;\&#45236;&#50669;&#49436;\&#49457;&#45236;&#45236;&#50669;&#49436;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64;&#51652;\C\98&#45380;&#46020;\98&#48372;&#50756;\&#45572;&#49328;\98NS-N2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980;&#47925;\&#44277;&#50976;&#54260;&#45908;\My%20Documents\2001&#51221;&#50672;\HIH\BATGIBAN\&#48173;&#44592;&#48152;97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KHDATA/&#44288;&#47532;&#52397;/&#50896;&#45224;-&#50872;&#51652;/&#50896;&#45224;&#50872;&#51652;&#45209;&#52272;&#45236;&#50669;(99.4.13%20&#48512;&#49328;&#52397;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2001&#52572;&#50980;&#47925;&#50629;&#47924;&#54260;&#45908;/&#54788;&#51109;&#48324;&#49444;&#44228;/&#44592;&#53440;&#51648;&#44396;11&#50900;/&#51109;&#55141;&#51648;&#48512;/juns&#50629;&#47924;&#54260;&#45908;/&#45236;&#50669;&#49436;/&#50900;&#48324;&#49444;&#44228;&#45236;&#50669;/99&#49444;&#44228;&#51032;&#47280;&#45236;&#50669;/&#44277;&#49324;&#48708;99-10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Khdata99/&#44288;&#47532;&#52397;/&#49436;&#50872;/&#44053;&#48320;&#48513;&#47196;/My%20Documents/KHDATA/&#54620;&#44397;&#51204;&#47141;/&#49888;&#49457;&#45224;-&#44552;&#44257;/&#49888;&#49457;&#45224;&#53804;&#52272;&#45236;&#50669;(1&#48264;&#45236;&#50669;)(2)/KHDATA/&#44288;&#47532;&#52397;/&#50896;&#45224;-&#50872;&#51652;/&#50896;&#45224;&#50872;&#51652;&#45209;&#52272;&#45236;&#50669;(99.4.13%20&#48512;&#49328;&#52397;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JS\&#50672;&#46041;\&#45453;&#54801;&#51473;&#50521;&#54924;&#52649;&#45224;&#50672;&#49688;&#50896;&#51312;&#44221;&#44277;&#49324;(98.8kjs)\&#51473;&#44592;&#49324;&#50857;&#47308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DS\&#44552;&#51648;&#51648;&#44396;\'98\&#45800;&#44032;&#48372;&#50756;\&#54616;&#47532;&#51648;&#44396;\munhwa\juchon\&#51452;&#52380;&#47928;&#54868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2000&#52572;&#50980;&#47925;&#50629;&#47924;&#54260;&#45908;/&#51068;&#48152;&#50629;&#47924;/99&#49444;&#44228;&#51032;&#47280;&#45236;&#50669;/&#44277;&#49324;&#48708;99-1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1060;&#51204;%20c%20&#46300;&#46972;&#51060;&#48652;\&#48148;&#53461;&#54868;&#47732;\&#51648;&#50669;&#48376;&#48512;\1.&#44277;&#44048;\3.&#49373;&#49328;&#44592;&#48152;\&#46041;&#48512;&#51648;&#44396;\0.24&#45380;%20&#48156;&#51452;\&#49688;&#47928;%2014&#44060;&#49548;%20&#45800;&#44032;&#44228;&#50557;%20&#45236;&#5066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입찰안"/>
      <sheetName val="ABUT수량-A1"/>
      <sheetName val="전차선로 물량표"/>
      <sheetName val="설계개요"/>
      <sheetName val="도장수량(하1)"/>
      <sheetName val="주형"/>
      <sheetName val="예비품"/>
      <sheetName val="노임단가"/>
      <sheetName val="반중력식옹벽3.5"/>
      <sheetName val="공사비99-10"/>
      <sheetName val="견적사양비교표"/>
      <sheetName val="Y-WORK"/>
      <sheetName val="OPT7"/>
      <sheetName val="노임"/>
      <sheetName val="산수배수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내역서"/>
      <sheetName val="로선구조"/>
      <sheetName val="설계개요"/>
      <sheetName val="도장수량(하1)"/>
      <sheetName val="주형"/>
      <sheetName val="부안일위"/>
      <sheetName val="청천내"/>
      <sheetName val="공토공단위당"/>
      <sheetName val="견적사양비교표"/>
      <sheetName val="WORK"/>
      <sheetName val="공사비99-10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YES"/>
      <sheetName val="JUCK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STORAGE"/>
      <sheetName val="Y-WORK"/>
      <sheetName val="설계예산서"/>
      <sheetName val="수량집계"/>
      <sheetName val="총괄"/>
      <sheetName val="토목"/>
      <sheetName val="가로등내역서"/>
      <sheetName val="DATA"/>
      <sheetName val="일위대가"/>
      <sheetName val="수량산출서"/>
      <sheetName val="2000.11월설계내역"/>
      <sheetName val="#REF"/>
      <sheetName val="터파기및재료"/>
      <sheetName val="BID"/>
      <sheetName val="설계내역서"/>
      <sheetName val="현장관리비집계표"/>
      <sheetName val="Macro1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내역서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점수계산1-2"/>
      <sheetName val="예산변경사항"/>
      <sheetName val="단가비교표"/>
      <sheetName val="Module11"/>
      <sheetName val="집계표"/>
      <sheetName val="단가"/>
      <sheetName val="총괄표"/>
      <sheetName val="말뚝지지력산정"/>
      <sheetName val="전선 및 전선관"/>
      <sheetName val="실행철강하도"/>
      <sheetName val="내역서2안"/>
      <sheetName val="조명율표"/>
      <sheetName val="단가산출"/>
      <sheetName val="소야공정계획표"/>
      <sheetName val="입찰안"/>
      <sheetName val="봉양~조차장간고하개명(신설)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내역"/>
      <sheetName val="대비"/>
      <sheetName val="부하계산서"/>
      <sheetName val="MOTOR"/>
      <sheetName val="기계경비일람"/>
      <sheetName val="3련 BOX"/>
      <sheetName val="WORK"/>
      <sheetName val="공사비예비관리공감측설산출내역"/>
      <sheetName val="ABUT수량-A1"/>
      <sheetName val="자재단가"/>
      <sheetName val="CTEMCOST"/>
      <sheetName val="일반공사"/>
      <sheetName val="매립"/>
      <sheetName val="을"/>
      <sheetName val="FILE1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98지급계획"/>
      <sheetName val="견적조건"/>
      <sheetName val="견적조건(을지)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대구실행"/>
      <sheetName val="Baby일위대가"/>
      <sheetName val="0.집계"/>
      <sheetName val="기초단가"/>
      <sheetName val="간선계산"/>
      <sheetName val="을지"/>
      <sheetName val="N賃率-職"/>
      <sheetName val="표지 (2)"/>
      <sheetName val="인건비"/>
      <sheetName val="1.설계조건"/>
      <sheetName val="DATE"/>
      <sheetName val="000000"/>
      <sheetName val="Sheet17"/>
      <sheetName val="조도계산서 (도서)"/>
      <sheetName val="보도경계블럭"/>
      <sheetName val="날개벽"/>
      <sheetName val="안정검토(온1)"/>
      <sheetName val="정부노임단가"/>
      <sheetName val="일위대가목차"/>
      <sheetName val="부안변전"/>
      <sheetName val="양식"/>
      <sheetName val="설계조건"/>
      <sheetName val="안정계산"/>
      <sheetName val="단면검토"/>
      <sheetName val="요율"/>
      <sheetName val="2공구산출내역"/>
      <sheetName val="간접"/>
      <sheetName val="가공비"/>
      <sheetName val="부하LOAD"/>
      <sheetName val="부대내역"/>
      <sheetName val="자재대"/>
      <sheetName val="직공비"/>
      <sheetName val="표지세로"/>
      <sheetName val="산수배수"/>
      <sheetName val="대치판정"/>
      <sheetName val="철거산출근거"/>
      <sheetName val="제-노임"/>
      <sheetName val="제직재"/>
      <sheetName val="노무비"/>
      <sheetName val="AIR SHOWER(3인용)"/>
      <sheetName val="부대공Ⅱ"/>
      <sheetName val="2F 회의실견적(5_14 일대)"/>
      <sheetName val="재집"/>
      <sheetName val="직재"/>
      <sheetName val="전차선로 물량표"/>
      <sheetName val="일위대가(가설)"/>
      <sheetName val="48전력선로일위"/>
      <sheetName val="접지수량"/>
      <sheetName val="TOT"/>
      <sheetName val="1.수인터널"/>
      <sheetName val="손익분석"/>
      <sheetName val="인건-측정"/>
      <sheetName val="보차도경계석"/>
      <sheetName val="아산추가1220"/>
      <sheetName val="당초"/>
      <sheetName val="3-1.CB"/>
      <sheetName val="unit 4"/>
      <sheetName val="ITB COST"/>
      <sheetName val="수량"/>
      <sheetName val="연습"/>
      <sheetName val="부대공사비"/>
      <sheetName val="본공사"/>
      <sheetName val="식생블럭단위수량"/>
      <sheetName val="가로등부표"/>
      <sheetName val="보합"/>
      <sheetName val="입찰보고"/>
      <sheetName val="재료"/>
      <sheetName val="MAIN_TABLE"/>
      <sheetName val="LOPCALC"/>
      <sheetName val="제경비율"/>
      <sheetName val="XL4Poppy"/>
      <sheetName val="자료입력"/>
      <sheetName val="예산명세서"/>
      <sheetName val="단가조사"/>
      <sheetName val="우배수"/>
      <sheetName val="맨홀"/>
      <sheetName val="금호"/>
      <sheetName val="I一般比"/>
      <sheetName val="49-119"/>
      <sheetName val="Macro(전선)"/>
      <sheetName val="발신정보"/>
      <sheetName val="준검 내역서"/>
      <sheetName val="부하(성남)"/>
      <sheetName val="연부97-1"/>
      <sheetName val="갑지1"/>
      <sheetName val="J直材4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토공"/>
      <sheetName val="구역화물"/>
      <sheetName val="단가일람"/>
      <sheetName val="신우"/>
      <sheetName val="DATA1"/>
      <sheetName val="3BL공동구 수량"/>
      <sheetName val="전기일위대가"/>
      <sheetName val="ilch"/>
      <sheetName val="BQ"/>
      <sheetName val="시설물일위"/>
      <sheetName val="데이타"/>
      <sheetName val="목차"/>
      <sheetName val="BLOCK(1)"/>
      <sheetName val="오산갈곳"/>
      <sheetName val="비교표"/>
      <sheetName val="기계내역"/>
      <sheetName val="단면(RW1)"/>
      <sheetName val="소비자가"/>
      <sheetName val="A-4"/>
      <sheetName val="IMP(MAIN)"/>
      <sheetName val="IMP (REACTOR)"/>
      <sheetName val="날개벽(TYPE3)"/>
      <sheetName val="맨홀수량집계"/>
      <sheetName val="차액보증"/>
      <sheetName val="경비2내역"/>
      <sheetName val="b_balju_cho"/>
      <sheetName val="6호기"/>
      <sheetName val="수량산출"/>
      <sheetName val="보증수수료산출"/>
      <sheetName val="하조서"/>
      <sheetName val="단가 및 재료비"/>
      <sheetName val="EACT10"/>
      <sheetName val="단가산출서(기계)"/>
      <sheetName val="20관리비율"/>
      <sheetName val="일위대가표(유단가)"/>
      <sheetName val="수목데이타 "/>
      <sheetName val="변압기 및 발전기 용량"/>
      <sheetName val="교각1"/>
      <sheetName val="점검총괄"/>
      <sheetName val="자재목록"/>
      <sheetName val="일위대가표"/>
      <sheetName val="주상도"/>
      <sheetName val="기계경비"/>
      <sheetName val="INPUT"/>
      <sheetName val="가로등"/>
      <sheetName val="동력부하(도산)"/>
      <sheetName val="공사비예산서(토목분)"/>
      <sheetName val="각형맨홀"/>
      <sheetName val="수목단가"/>
      <sheetName val="시설수량표"/>
      <sheetName val="식재수량표"/>
      <sheetName val="일위목록"/>
      <sheetName val="총괄집계표"/>
      <sheetName val="참조-(1)"/>
      <sheetName val="부속동"/>
      <sheetName val="ASP포장"/>
      <sheetName val="ETC"/>
      <sheetName val="돌망태단위수량"/>
      <sheetName val="2000년1차"/>
      <sheetName val="2006기계경비산출표"/>
      <sheetName val="내역서(전기)"/>
      <sheetName val="공종별원가계산"/>
      <sheetName val="교각계산"/>
      <sheetName val="단면 (2)"/>
      <sheetName val="CABLE SIZE-3"/>
      <sheetName val="종합기별"/>
      <sheetName val="노무비명세서"/>
      <sheetName val="소요자재명세서"/>
      <sheetName val="MACRO(MCC)"/>
      <sheetName val="일위대가(목록)"/>
      <sheetName val="재료비"/>
      <sheetName val="상수도토공집계표"/>
      <sheetName val="에너지동"/>
      <sheetName val="Total"/>
      <sheetName val="입찰결과(DATA)"/>
      <sheetName val="공구원가계산"/>
      <sheetName val="1차증가원가계산"/>
      <sheetName val="EQUIP-H"/>
      <sheetName val="경비_원본"/>
      <sheetName val="견적대비"/>
      <sheetName val="코드표"/>
      <sheetName val="Sheet1 (2)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본선차로수량집계표"/>
      <sheetName val="22단가(철거)"/>
      <sheetName val="49단가"/>
      <sheetName val="49단가(철거)"/>
      <sheetName val="22단가"/>
      <sheetName val="소요자재"/>
      <sheetName val="노무산출서"/>
      <sheetName val="AS포장복구 "/>
      <sheetName val="기계경비시간당손료목록"/>
      <sheetName val="참고"/>
      <sheetName val="공사개요"/>
      <sheetName val="기계경비(시간당)"/>
      <sheetName val="램머"/>
      <sheetName val=" 상부공통집계(총괄)"/>
      <sheetName val="말뚝물량"/>
      <sheetName val="산출내역서집계표"/>
      <sheetName val="우수맨홀공제단위수량"/>
      <sheetName val="스톱로그내역"/>
      <sheetName val="수주현황2월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토공유동표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간접1"/>
      <sheetName val="옹벽수량집계"/>
      <sheetName val="1SPAN"/>
      <sheetName val="구조물철거타공정이월"/>
      <sheetName val="수로교총재료집계"/>
      <sheetName val="단가산출서"/>
      <sheetName val="LD일"/>
      <sheetName val="FA설치명세"/>
      <sheetName val="FD"/>
      <sheetName val="증감대비"/>
      <sheetName val="공종단가"/>
      <sheetName val="BASIC (2)"/>
      <sheetName val="AILC004"/>
      <sheetName val="단가조사서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가감수량"/>
      <sheetName val="맨홀수량산출"/>
      <sheetName val="고창터널(고창방향)"/>
      <sheetName val="터널조도"/>
      <sheetName val="예산갑지"/>
      <sheetName val="결과조달"/>
      <sheetName val="금액내역서"/>
      <sheetName val="밸브설치"/>
      <sheetName val="경상비"/>
      <sheetName val="건축내역"/>
      <sheetName val="부안일위"/>
      <sheetName val="정공공사"/>
      <sheetName val="실행대비"/>
      <sheetName val="청천내"/>
      <sheetName val="1공구 건정토건 철콘"/>
      <sheetName val="2공구하도급내역서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토량1-1"/>
      <sheetName val="부대공"/>
      <sheetName val="도급금액"/>
      <sheetName val="재노경"/>
      <sheetName val="단위단가"/>
      <sheetName val="적현로"/>
      <sheetName val="배수공"/>
      <sheetName val="변경내역서"/>
      <sheetName val="1공구 건정토건 토공"/>
      <sheetName val="식재인부"/>
      <sheetName val="설계"/>
      <sheetName val="경상직원"/>
      <sheetName val="조건"/>
      <sheetName val="2000전체분"/>
      <sheetName val="포장공"/>
      <sheetName val="일위대가(1)"/>
      <sheetName val="원가계산서"/>
      <sheetName val="전체"/>
      <sheetName val="관급자재"/>
      <sheetName val="제경비"/>
      <sheetName val="초기화면"/>
      <sheetName val="총공사내역서"/>
      <sheetName val="토공사"/>
      <sheetName val="정렬"/>
      <sheetName val="계약내역서"/>
      <sheetName val="설 계"/>
      <sheetName val="전체도급"/>
      <sheetName val="CODE"/>
      <sheetName val="전기"/>
      <sheetName val="부대대비"/>
      <sheetName val="냉연집계"/>
      <sheetName val="충주"/>
      <sheetName val="입출재고현황 (2)"/>
      <sheetName val="조명시설"/>
      <sheetName val="조경일람"/>
      <sheetName val="말고개터널조명전압강하"/>
      <sheetName val="9-1차이내역"/>
      <sheetName val="교통량조사"/>
      <sheetName val="일반수량"/>
      <sheetName val="VA_code"/>
      <sheetName val="노임"/>
      <sheetName val="물가자료"/>
      <sheetName val="품의서"/>
      <sheetName val="물가시세"/>
      <sheetName val="SG"/>
      <sheetName val="전신환매도율"/>
      <sheetName val="건축공사"/>
      <sheetName val="방음벽기초(H=4m)"/>
      <sheetName val="조건표"/>
      <sheetName val="JJ"/>
      <sheetName val="예정(3)"/>
      <sheetName val="동원(3)"/>
      <sheetName val="DANGA"/>
      <sheetName val="1.설계기준"/>
      <sheetName val="현황CODE"/>
      <sheetName val="손익현황"/>
      <sheetName val="3차설계"/>
      <sheetName val="기둥(원형)"/>
      <sheetName val="주형"/>
      <sheetName val="3.바닥판설계"/>
      <sheetName val="원가"/>
      <sheetName val="제수변수량"/>
      <sheetName val="공기변수량"/>
      <sheetName val="연결관산출조서"/>
      <sheetName val="적용(기계)"/>
      <sheetName val="약품설비"/>
      <sheetName val="일위대가목록"/>
      <sheetName val="관로"/>
      <sheetName val="일위집계표"/>
      <sheetName val="Macro(차단기)"/>
      <sheetName val="외주"/>
      <sheetName val="통장출금액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기초코드"/>
      <sheetName val="아파트기별"/>
      <sheetName val="공리일"/>
      <sheetName val="5.정산서"/>
      <sheetName val="BOX전기내역"/>
      <sheetName val="간접비"/>
      <sheetName val="하수급견적대비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설계기준 및 하중계산"/>
      <sheetName val="입력값"/>
      <sheetName val="단면가정"/>
      <sheetName val="자재단가표"/>
      <sheetName val="PO-BOQ"/>
      <sheetName val="일반수량총괄"/>
      <sheetName val="의왕내역"/>
      <sheetName val="변경비교-을"/>
      <sheetName val="노무비단가"/>
      <sheetName val="인건비 "/>
      <sheetName val="설직재-1"/>
      <sheetName val="sw1"/>
      <sheetName val="진접"/>
      <sheetName val="사각맨홀"/>
      <sheetName val="건축개요"/>
      <sheetName val="LP-S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2000_11월설계내역"/>
      <sheetName val="전선_및_전선관"/>
      <sheetName val="98수문일위"/>
      <sheetName val="주관사업"/>
      <sheetName val="수문일1"/>
      <sheetName val="1차설계변경내역"/>
      <sheetName val="발주설계서(당초)"/>
      <sheetName val="가설건물"/>
      <sheetName val="진우+대광"/>
      <sheetName val="0"/>
      <sheetName val="FOOTING단면력"/>
      <sheetName val="지급자재"/>
      <sheetName val="토사(PE)"/>
      <sheetName val="국공유지및사유지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/>
      <sheetData sheetId="447"/>
      <sheetData sheetId="448"/>
      <sheetData sheetId="449"/>
      <sheetData sheetId="450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/>
      <sheetData sheetId="474"/>
      <sheetData sheetId="475"/>
      <sheetData sheetId="476"/>
      <sheetData sheetId="477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#REF"/>
      <sheetName val="98수문일위"/>
      <sheetName val="산수배수"/>
      <sheetName val="노임"/>
      <sheetName val="단가"/>
      <sheetName val="일위대가 (PM)"/>
      <sheetName val="일위목록"/>
      <sheetName val="노임단가"/>
      <sheetName val="내역"/>
      <sheetName val="노무비"/>
      <sheetName val="DATA"/>
      <sheetName val="데이타"/>
      <sheetName val="건축내역"/>
      <sheetName val="단가조사"/>
      <sheetName val="DATA 입력부"/>
      <sheetName val="토사(PE)"/>
      <sheetName val="암거단위-1련"/>
      <sheetName val="내역서"/>
      <sheetName val="Sheet1"/>
      <sheetName val="7단가"/>
      <sheetName val="경산"/>
      <sheetName val="자료"/>
      <sheetName val="BQ(실행)"/>
      <sheetName val="수목표준대가"/>
      <sheetName val="날개벽"/>
      <sheetName val="공내역"/>
      <sheetName val="일위대가"/>
      <sheetName val="자재"/>
      <sheetName val="단위수량"/>
      <sheetName val="횡배수관"/>
      <sheetName val="자재비"/>
      <sheetName val="터파기및재료"/>
      <sheetName val="9-15"/>
      <sheetName val="2000년1차"/>
      <sheetName val="단가일람"/>
      <sheetName val="조경일람"/>
      <sheetName val="물가자료"/>
      <sheetName val="상수도토공집계표"/>
      <sheetName val="조도계산"/>
      <sheetName val="노임단가표"/>
      <sheetName val="자재단가표"/>
      <sheetName val="집계표"/>
      <sheetName val="(A)내역서"/>
      <sheetName val="부대tu"/>
      <sheetName val="배수내역"/>
      <sheetName val="원가계산서"/>
      <sheetName val="부안일위"/>
      <sheetName val="요율"/>
      <sheetName val="초기화면"/>
      <sheetName val="관급자재"/>
      <sheetName val="공감비"/>
      <sheetName val="구천"/>
      <sheetName val="토목단가"/>
      <sheetName val="단가표"/>
      <sheetName val="노임목록"/>
      <sheetName val="미드수량"/>
      <sheetName val="노무비 "/>
      <sheetName val="청천내"/>
      <sheetName val="시험물량산출"/>
      <sheetName val="수량산출서"/>
      <sheetName val="인공산출"/>
      <sheetName val="공사비명세서"/>
      <sheetName val="BID"/>
      <sheetName val="자재단가비교표"/>
      <sheetName val="퍼스트"/>
      <sheetName val="약품공급2"/>
      <sheetName val="0"/>
      <sheetName val="Sheet2"/>
      <sheetName val="맨홀조서"/>
      <sheetName val="수량산출서 (2)"/>
      <sheetName val="일위"/>
      <sheetName val="공사요율"/>
      <sheetName val="계약용량(서포)"/>
      <sheetName val="설비내역서"/>
      <sheetName val="건축내역서"/>
      <sheetName val="전기내역서"/>
      <sheetName val="자재조서"/>
      <sheetName val="자재대"/>
      <sheetName val="설계조건"/>
      <sheetName val="COPING-1"/>
      <sheetName val="역T형교대-2수량"/>
      <sheetName val="96보완계획7.12"/>
      <sheetName val="연장및면적(좌측)"/>
      <sheetName val="손익분석"/>
      <sheetName val="토목"/>
      <sheetName val="차액보증"/>
      <sheetName val="국공유지및사유지"/>
      <sheetName val="1단계"/>
      <sheetName val="상반기손익차2총괄"/>
      <sheetName val="설계개요"/>
      <sheetName val="취수탑"/>
      <sheetName val="내역서(기계)"/>
      <sheetName val="기자재대비표"/>
      <sheetName val="공사내역서"/>
      <sheetName val="공사원가계산서"/>
      <sheetName val="노무단가"/>
      <sheetName val="96노임기준"/>
      <sheetName val="공사비총괄표"/>
      <sheetName val="공사비"/>
      <sheetName val="수문일1"/>
      <sheetName val="XXXXXX"/>
      <sheetName val="1호구조물"/>
      <sheetName val="연결임시"/>
      <sheetName val="복주일위대가"/>
      <sheetName val="TOTAL3"/>
      <sheetName val="현장조사"/>
      <sheetName val="코드표"/>
      <sheetName val="Sheet15"/>
      <sheetName val="견적"/>
      <sheetName val="지급자재"/>
      <sheetName val="한전납입금"/>
      <sheetName val="단가 "/>
      <sheetName val="전선,전선관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단가일람"/>
      <sheetName val="단가표"/>
      <sheetName val="자재일람"/>
      <sheetName val="자재단가"/>
      <sheetName val="산출내역"/>
      <sheetName val="구역화물"/>
      <sheetName val="단위량당중기"/>
      <sheetName val="중기"/>
      <sheetName val="중기시간"/>
      <sheetName val="경운기운반"/>
      <sheetName val="자재운반"/>
      <sheetName val="조경일람"/>
      <sheetName val="조경"/>
      <sheetName val="중기입력조건"/>
      <sheetName val="단가"/>
      <sheetName val="공사비"/>
      <sheetName val="남평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단가일람"/>
      <sheetName val="단가표"/>
      <sheetName val="자재일람"/>
      <sheetName val="자재단가"/>
      <sheetName val="단위량당중기"/>
      <sheetName val="산출내역"/>
      <sheetName val="구역화물"/>
      <sheetName val="경운기운반"/>
      <sheetName val="자재운반"/>
      <sheetName val="중기"/>
      <sheetName val="중기시간"/>
      <sheetName val="중기입력조건"/>
      <sheetName val="조경일람"/>
      <sheetName val="조경"/>
      <sheetName val="단가"/>
      <sheetName val="공사비"/>
      <sheetName val="부안일위"/>
      <sheetName val="산수배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토목원가계산서"/>
      <sheetName val="토목원가"/>
      <sheetName val="집계장"/>
      <sheetName val="설계내역"/>
      <sheetName val="제외공종"/>
      <sheetName val="#REF"/>
      <sheetName val="선급금사용계획서"/>
      <sheetName val="사용세부내역"/>
      <sheetName val="Sheet2"/>
      <sheetName val="Sheet3"/>
      <sheetName val="VXXXXX"/>
      <sheetName val="갑지"/>
      <sheetName val="원가계산서"/>
      <sheetName val="내역집계표"/>
      <sheetName val="내역서"/>
      <sheetName val="내역서 (3)"/>
      <sheetName val="대가"/>
      <sheetName val="일위대가"/>
      <sheetName val="산출양식"/>
      <sheetName val="자료"/>
      <sheetName val="대가목록"/>
      <sheetName val="산출양식 (2)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공문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수량산출서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실행내역"/>
      <sheetName val="실행총괄 "/>
      <sheetName val="간접비"/>
      <sheetName val="[IL-3.XLSY갑지"/>
      <sheetName val="총괄"/>
      <sheetName val="토목"/>
      <sheetName val="본체"/>
      <sheetName val="설비"/>
      <sheetName val=""/>
      <sheetName val="설비내역서"/>
      <sheetName val="건축내역서"/>
      <sheetName val="전기내역서"/>
      <sheetName val="재료비"/>
      <sheetName val="내역"/>
      <sheetName val="기계경비(시간당)"/>
      <sheetName val="램머"/>
      <sheetName val="CON'C"/>
      <sheetName val="건축공사"/>
      <sheetName val="건축내역"/>
      <sheetName val="재료"/>
      <sheetName val="데리네이타현황"/>
      <sheetName val="노임단가"/>
      <sheetName val="부대내역"/>
      <sheetName val="대포2교접속"/>
      <sheetName val="천방교접속"/>
      <sheetName val="MOTOR"/>
      <sheetName val="제출내역 (2)"/>
      <sheetName val="총괄표"/>
      <sheetName val="공사비총괄표"/>
      <sheetName val="보증수수료산출"/>
      <sheetName val="총공사내역서"/>
      <sheetName val="단가일람표"/>
      <sheetName val="JUCKEYK"/>
      <sheetName val="단가"/>
      <sheetName val="2000년1차"/>
      <sheetName val="2000전체분"/>
      <sheetName val="도급내역서(재노경)"/>
      <sheetName val="일위대가표"/>
      <sheetName val="DATE"/>
      <sheetName val="DAN"/>
      <sheetName val="백호우계수"/>
      <sheetName val="차수공개요"/>
      <sheetName val="IL-3"/>
      <sheetName val="조명율표"/>
      <sheetName val="단가조사"/>
      <sheetName val="노임"/>
      <sheetName val="노무비"/>
      <sheetName val="공종단가"/>
      <sheetName val="설직재-1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일위대가(4층원격)"/>
      <sheetName val="국내조달(통합-1)"/>
      <sheetName val="냉천부속동"/>
      <sheetName val="기흥하도용"/>
      <sheetName val="접지수량"/>
      <sheetName val="N賃率-職"/>
      <sheetName val="준검 내역서"/>
      <sheetName val="Macro1"/>
      <sheetName val="4.일위대가목차"/>
      <sheetName val="96노임기준"/>
      <sheetName val="일위목록"/>
      <sheetName val="요율"/>
      <sheetName val="내역_ver1.0"/>
      <sheetName val="2000,9월 일위"/>
      <sheetName val="DATA"/>
      <sheetName val="데이타"/>
      <sheetName val="일위대가(건축)"/>
      <sheetName val="ABUT수량-A1"/>
      <sheetName val="BQ(실행)"/>
      <sheetName val="DATA 입력란"/>
      <sheetName val="철근량"/>
      <sheetName val="일반전기(2단지-을지)"/>
      <sheetName val="토목공사"/>
      <sheetName val="예가표"/>
      <sheetName val="단"/>
      <sheetName val="49단가"/>
      <sheetName val="빌딩 안내"/>
      <sheetName val="인건비"/>
      <sheetName val="단가표"/>
      <sheetName val="교수설계"/>
      <sheetName val="지급자재"/>
      <sheetName val="BM"/>
      <sheetName val="연결임시"/>
      <sheetName val="의왕내역"/>
      <sheetName val="일위"/>
      <sheetName val="48단가"/>
      <sheetName val="2.1  노무비 평균단가산출"/>
      <sheetName val="CABLE"/>
      <sheetName val="CABLE (2)"/>
      <sheetName val="원가"/>
      <sheetName val="대비"/>
      <sheetName val="G.R300경비"/>
      <sheetName val="단가(1)"/>
      <sheetName val="조경일람"/>
      <sheetName val="예산명세서"/>
      <sheetName val="설계명세서"/>
      <sheetName val="자료입력"/>
      <sheetName val="입찰안"/>
      <sheetName val="일위_파일"/>
      <sheetName val="기자재비"/>
      <sheetName val="단가대비"/>
      <sheetName val="조도계산서 (도서)"/>
      <sheetName val="내역서적용수량"/>
      <sheetName val="견"/>
      <sheetName val="암거단위"/>
      <sheetName val="차액보증"/>
      <sheetName val="6. 안전관리비"/>
      <sheetName val="실행예산서"/>
      <sheetName val="단가대비표 (3)"/>
      <sheetName val="Sheet1 (2)"/>
      <sheetName val="구간산출"/>
      <sheetName val="COST"/>
      <sheetName val="단가산출서"/>
      <sheetName val="항목등록"/>
      <sheetName val="적용단위길이"/>
      <sheetName val="원가계산서(남측)"/>
      <sheetName val="신고분기설정참고"/>
      <sheetName val="거래처자료등록"/>
      <sheetName val="준공검사원(갑)"/>
      <sheetName val="기성내역서(을) (2)"/>
      <sheetName val="하부철근수량"/>
      <sheetName val="품셈"/>
      <sheetName val="노임단가산출근거"/>
      <sheetName val="세부내역"/>
      <sheetName val="b_balju_cho"/>
      <sheetName val="국별인원"/>
      <sheetName val="9811"/>
      <sheetName val="자  재"/>
      <sheetName val="건축외주"/>
      <sheetName val="조도계산"/>
      <sheetName val="Bid Summary"/>
      <sheetName val="이동시 예상비용"/>
      <sheetName val="Seg 1DE비용"/>
      <sheetName val="Transit 비용_감가상각미포함"/>
      <sheetName val="청주(철골발주의뢰서)"/>
      <sheetName val="맨홀조서"/>
      <sheetName val="단가조사서"/>
      <sheetName val="입상내역"/>
      <sheetName val="토사(PE)"/>
      <sheetName val="Baby일위대가"/>
      <sheetName val="부하LOAD"/>
      <sheetName val="기계공사비집계(원안)"/>
      <sheetName val="주beam"/>
      <sheetName val="증감대비"/>
      <sheetName val="연결관산출조서"/>
      <sheetName val="수량집계"/>
      <sheetName val="총괄집계표"/>
      <sheetName val="토공"/>
      <sheetName val="인수공규격"/>
      <sheetName val="계획집계"/>
      <sheetName val="기계물량"/>
      <sheetName val="출력용"/>
      <sheetName val="수량산출"/>
      <sheetName val="공종구간"/>
      <sheetName val="동원인원"/>
      <sheetName val="바닥판"/>
      <sheetName val="산출근거"/>
      <sheetName val="입력DATA"/>
      <sheetName val="기초자료입력및 K치 확인"/>
      <sheetName val="Factor"/>
      <sheetName val="찍기"/>
      <sheetName val="단가일람"/>
      <sheetName val="단가(보완)"/>
      <sheetName val="대가 (보완)"/>
      <sheetName val="1.수인터널"/>
      <sheetName val="배관공사기초자료"/>
      <sheetName val="2.대외공문"/>
      <sheetName val="백암비스타내역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BID"/>
      <sheetName val="단가목록"/>
      <sheetName val="코드표"/>
      <sheetName val="산근"/>
      <sheetName val="토적집계"/>
      <sheetName val="Total"/>
      <sheetName val="단가대비표"/>
      <sheetName val="실행내역 "/>
      <sheetName val="상시"/>
      <sheetName val="식재가격"/>
      <sheetName val="식재총괄"/>
      <sheetName val="터파기및재료"/>
      <sheetName val="제-노임"/>
      <sheetName val="변압기 및 발전기 용량"/>
      <sheetName val="기본자료"/>
      <sheetName val="#3_일위대가목록"/>
      <sheetName val="중강당 내역"/>
      <sheetName val="건설기계목록"/>
      <sheetName val="일위대가_목록"/>
      <sheetName val="재료단가"/>
      <sheetName val="시중노임"/>
      <sheetName val="간선계산"/>
      <sheetName val="지하"/>
      <sheetName val="한강운반비"/>
      <sheetName val="48일위"/>
      <sheetName val="22수량"/>
      <sheetName val="49일위"/>
      <sheetName val="22일위"/>
      <sheetName val="49수량"/>
      <sheetName val="자재단가"/>
      <sheetName val="품목현황"/>
      <sheetName val="출고대장"/>
      <sheetName val="산출목록표"/>
      <sheetName val="전기일위대가"/>
      <sheetName val="WORK"/>
      <sheetName val="비탈면보호공수량산출"/>
      <sheetName val="영신토건물가변동"/>
      <sheetName val="변수값"/>
      <sheetName val="중기상차"/>
      <sheetName val="AS복구"/>
      <sheetName val="중기터파기"/>
      <sheetName val="Customer Databas"/>
      <sheetName val="1공구 건정토건 토공"/>
      <sheetName val="견적서"/>
      <sheetName val="평야부단가"/>
      <sheetName val="AV시스템"/>
      <sheetName val="띘랷랷랷"/>
      <sheetName val="TRE TABLE"/>
      <sheetName val="오동"/>
      <sheetName val="대조"/>
      <sheetName val="나한"/>
      <sheetName val="1단계 (2)"/>
      <sheetName val="36단가"/>
      <sheetName val="36수량"/>
      <sheetName val="내역서1"/>
      <sheetName val="일대목차"/>
      <sheetName val="공사착공계"/>
      <sheetName val="1"/>
      <sheetName val="공내역"/>
      <sheetName val="산출근거(복구)"/>
      <sheetName val="부안일위"/>
      <sheetName val="내역서(토목)"/>
      <sheetName val="guard(mac)"/>
      <sheetName val="단위수량"/>
      <sheetName val="약품공급2"/>
      <sheetName val="COPING"/>
      <sheetName val="자재 단가 비교표(견적)"/>
      <sheetName val="자재 단가 비교표"/>
      <sheetName val="98수문일위"/>
      <sheetName val="일위대가목록"/>
      <sheetName val="단가기준"/>
      <sheetName val="Ekog10"/>
      <sheetName val="7단가"/>
      <sheetName val="계획"/>
      <sheetName val="계획세부"/>
      <sheetName val="표지"/>
      <sheetName val="사용내역서"/>
      <sheetName val="항목별내역서"/>
      <sheetName val="안전담당자"/>
      <sheetName val="유도원"/>
      <sheetName val="안전사진"/>
      <sheetName val="ES조서출력하기"/>
      <sheetName val="대전-교대(A1-A2)"/>
      <sheetName val="기계경비"/>
      <sheetName val="L_RPTA05_목록"/>
      <sheetName val="Requirement(Work Crew)"/>
      <sheetName val="산근1"/>
      <sheetName val="장비"/>
      <sheetName val="노무"/>
      <sheetName val="자재"/>
      <sheetName val="영창26"/>
      <sheetName val="역T형교대(PILE기초)"/>
      <sheetName val="C지구"/>
      <sheetName val="사내도로"/>
      <sheetName val="ITEM"/>
      <sheetName val="수목데이타 "/>
      <sheetName val="9509"/>
      <sheetName val="단가비교표"/>
      <sheetName val="조내역"/>
      <sheetName val="입력"/>
      <sheetName val="사업계획"/>
      <sheetName val="직노"/>
      <sheetName val="계수시트"/>
      <sheetName val="분전함신설"/>
      <sheetName val="접지1종"/>
      <sheetName val="날개벽"/>
      <sheetName val="내역서 (2)"/>
      <sheetName val="산출근거 "/>
      <sheetName val="수리보고서비"/>
      <sheetName val="진입도로B (2)"/>
      <sheetName val="조명시설"/>
      <sheetName val="간지"/>
      <sheetName val="결선list"/>
      <sheetName val="공정외주"/>
      <sheetName val="제조 경영"/>
      <sheetName val="AL공사(원)"/>
      <sheetName val="asd"/>
      <sheetName val="암거단위-1련"/>
      <sheetName val="부하계산서"/>
      <sheetName val="단가대비표(계측)"/>
      <sheetName val="횡배수관집현황(2공구)"/>
      <sheetName val="설계서을"/>
      <sheetName val="말뚝지지력산정"/>
      <sheetName val="철거산출근거"/>
      <sheetName val="단가비교표_공통1"/>
      <sheetName val="정거장 설계조건"/>
      <sheetName val="자재단가-1"/>
      <sheetName val="자단"/>
      <sheetName val="발신정보"/>
      <sheetName val="BDATA"/>
      <sheetName val="Y-WORK"/>
      <sheetName val="전화공사 공량 및 집계표"/>
      <sheetName val="미납품 현황"/>
      <sheetName val="기본입력"/>
      <sheetName val="전체분2회변경"/>
      <sheetName val="MAIN"/>
      <sheetName val="맨홀_공사비"/>
      <sheetName val="중기가격"/>
      <sheetName val="지불내역1"/>
      <sheetName val="지질조사"/>
      <sheetName val="참조 (2)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설계예산서"/>
      <sheetName val="2공구산출내역"/>
      <sheetName val="수목표준대가"/>
      <sheetName val="22단"/>
      <sheetName val="48단"/>
      <sheetName val="49단"/>
      <sheetName val="가로등내역서"/>
      <sheetName val="청천내"/>
      <sheetName val="도급정산"/>
      <sheetName val="LD"/>
      <sheetName val="자재테이블"/>
      <sheetName val="품목납기"/>
      <sheetName val="갑지1"/>
      <sheetName val="실행"/>
      <sheetName val="䂰출양식"/>
      <sheetName val="관급"/>
      <sheetName val="★도급내역"/>
      <sheetName val="back-data"/>
      <sheetName val="인월수표"/>
      <sheetName val="웅진교-S2"/>
      <sheetName val="몰탈재료산출"/>
      <sheetName val="의뢰내역서"/>
      <sheetName val="3.자재비(총괄)"/>
      <sheetName val="기초단가"/>
      <sheetName val="실행예산"/>
      <sheetName val="이토변실(A3-LINE)"/>
      <sheetName val="제잡비집계"/>
      <sheetName val="수원역(전체분)설계서"/>
      <sheetName val="세골재  T2 변경 현황"/>
      <sheetName val="단가대비표 (2)"/>
      <sheetName val="경산"/>
      <sheetName val="98지급계획"/>
      <sheetName val="제출내역"/>
      <sheetName val="화재 탐지 설비"/>
      <sheetName val="횡 연장"/>
      <sheetName val="1호구조물"/>
      <sheetName val="CATV"/>
      <sheetName val="위치도1"/>
      <sheetName val="굴화내역"/>
      <sheetName val="내역분기"/>
      <sheetName val="합의경상"/>
      <sheetName val="토목주소"/>
      <sheetName val="프랜트면허"/>
      <sheetName val="Input"/>
      <sheetName val="전체산출내역서갑(변경)_"/>
      <sheetName val="내역서_(3)"/>
      <sheetName val="산출양식_(2)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준검_내역서"/>
      <sheetName val="DATA_입력란"/>
      <sheetName val="설계원가표"/>
      <sheetName val="우,오수"/>
      <sheetName val="48수량"/>
      <sheetName val="기계공사"/>
      <sheetName val="CTEMCOST"/>
      <sheetName val="L-type"/>
      <sheetName val="FB25JN"/>
      <sheetName val="unit"/>
      <sheetName val="내역전기"/>
      <sheetName val="내역(원안-대안)"/>
      <sheetName val="격점별물량"/>
      <sheetName val="소포내역 (2)"/>
      <sheetName val="단면 (2)"/>
      <sheetName val="총괄표(1)"/>
      <sheetName val="하수급견적대비"/>
      <sheetName val="특별땅고르기"/>
      <sheetName val="99총공사내역서"/>
      <sheetName val="간접1"/>
      <sheetName val="CODE"/>
      <sheetName val="시중노임단가"/>
      <sheetName val="L_RPTB02_01"/>
      <sheetName val="작업일보"/>
      <sheetName val="산출내역서"/>
      <sheetName val="전체제잡비"/>
      <sheetName val="LOPCALC"/>
      <sheetName val="지불내역2"/>
      <sheetName val="분전반"/>
      <sheetName val="A-4"/>
      <sheetName val="가설건물"/>
      <sheetName val="횡배수관수량집계"/>
      <sheetName val="유의사항"/>
      <sheetName val="현장설명"/>
      <sheetName val="특별조건"/>
      <sheetName val="토공갑"/>
      <sheetName val="구조물갑"/>
      <sheetName val="구조물공"/>
      <sheetName val="투찰계획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Module1"/>
      <sheetName val="AS포장복구 "/>
      <sheetName val="유입량"/>
      <sheetName val="노단"/>
      <sheetName val="200"/>
      <sheetName val="총괄-1"/>
      <sheetName val="골재산출"/>
      <sheetName val="재료비노무비"/>
      <sheetName val="신설개소별 총집계표(동해-배전)"/>
      <sheetName val="안평역사 총집계"/>
      <sheetName val="산수배수"/>
      <sheetName val="준공내역서표지"/>
      <sheetName val="단가 (2)"/>
      <sheetName val="Resource2"/>
      <sheetName val="정부노임단가"/>
      <sheetName val="2.냉난방설비공사"/>
      <sheetName val="7.자동제어공사"/>
      <sheetName val="토목변경"/>
      <sheetName val="등록자료"/>
      <sheetName val="인건비 "/>
      <sheetName val="품셈TABLE"/>
      <sheetName val="단가조사-2"/>
      <sheetName val="6. 직접경비"/>
      <sheetName val="을지"/>
      <sheetName val="laroux"/>
      <sheetName val="견적보고서"/>
      <sheetName val="갑지 (2)"/>
      <sheetName val="동산"/>
      <sheetName val="Sheet4"/>
      <sheetName val="단가일람 (2)"/>
      <sheetName val="조정율"/>
      <sheetName val="DANGA"/>
      <sheetName val="송전기본"/>
      <sheetName val="노임단가 "/>
      <sheetName val="EQ-R1"/>
      <sheetName val="단위목록"/>
      <sheetName val="기계경비목록"/>
      <sheetName val="단  가  대  비  표"/>
      <sheetName val="일  위  대  가  목  록"/>
      <sheetName val="조경"/>
      <sheetName val="주소록"/>
      <sheetName val="현대물량"/>
      <sheetName val="단가대비표_(3)"/>
      <sheetName val="자__재"/>
      <sheetName val="빌딩_안내"/>
      <sheetName val="Sheet5"/>
      <sheetName val="도면자료제출일정"/>
      <sheetName val="남양주부대"/>
      <sheetName val="NYS"/>
      <sheetName val="건축-물가변동"/>
      <sheetName val="APT"/>
      <sheetName val="평가데이터"/>
      <sheetName val="을"/>
      <sheetName val="프라임 강변역(4,236)"/>
      <sheetName val="정공공사"/>
      <sheetName val="가로등부표"/>
      <sheetName val="도근좌표"/>
      <sheetName val="식재인부"/>
      <sheetName val="날개벽수량표"/>
      <sheetName val="9GNG운반"/>
      <sheetName val="원가서"/>
      <sheetName val="FAX"/>
      <sheetName val="실행대비"/>
      <sheetName val="예산서"/>
      <sheetName val="일반공사"/>
      <sheetName val="4.전기"/>
      <sheetName val="노 무 비"/>
      <sheetName val="총공사원가"/>
      <sheetName val="건축공사원가"/>
      <sheetName val="설비공사원가"/>
      <sheetName val="Oper Amount"/>
      <sheetName val="단가 "/>
      <sheetName val="자재코드"/>
      <sheetName val="수입"/>
      <sheetName val="FAB별"/>
      <sheetName val="TYPE1"/>
      <sheetName val="노임이"/>
      <sheetName val="부표총괄"/>
      <sheetName val="중기일위대가"/>
      <sheetName val="다이꾸"/>
      <sheetName val="101동"/>
      <sheetName val="#2_일위대가목록"/>
      <sheetName val="세부내역서"/>
      <sheetName val="교각1"/>
      <sheetName val="5.지붕"/>
      <sheetName val="한일양산"/>
      <sheetName val="메인거더-크로스빔200연결부"/>
      <sheetName val="금리계산"/>
      <sheetName val="대로근거"/>
      <sheetName val="중로근거"/>
      <sheetName val="기계경비일람"/>
      <sheetName val="1. 설계조건 2.단면가정 3. 하중계산"/>
      <sheetName val="내역단가"/>
      <sheetName val="일위단가"/>
      <sheetName val="연습"/>
      <sheetName val="깨기"/>
      <sheetName val="Macro(차단기)"/>
      <sheetName val="단가대비표(건축)"/>
      <sheetName val="단면가정"/>
      <sheetName val="체재비"/>
      <sheetName val="투찰내역"/>
      <sheetName val="설계수량"/>
      <sheetName val="내역서(교량)전체"/>
      <sheetName val="노임단가표"/>
      <sheetName val="기존단가 (2)"/>
      <sheetName val="철콘공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/>
      <sheetData sheetId="129"/>
      <sheetData sheetId="130"/>
      <sheetData sheetId="131" refreshError="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/>
      <sheetData sheetId="228"/>
      <sheetData sheetId="229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/>
      <sheetData sheetId="264"/>
      <sheetData sheetId="265"/>
      <sheetData sheetId="266"/>
      <sheetData sheetId="267" refreshError="1"/>
      <sheetData sheetId="268" refreshError="1"/>
      <sheetData sheetId="269" refreshError="1"/>
      <sheetData sheetId="270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 refreshError="1"/>
      <sheetData sheetId="311" refreshError="1"/>
      <sheetData sheetId="312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/>
      <sheetData sheetId="427" refreshError="1"/>
      <sheetData sheetId="428"/>
      <sheetData sheetId="429" refreshError="1"/>
      <sheetData sheetId="430" refreshError="1"/>
      <sheetData sheetId="431" refreshError="1"/>
      <sheetData sheetId="432"/>
      <sheetData sheetId="433" refreshError="1"/>
      <sheetData sheetId="434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 refreshError="1"/>
      <sheetData sheetId="480" refreshError="1"/>
      <sheetData sheetId="481" refreshError="1"/>
      <sheetData sheetId="482" refreshError="1"/>
      <sheetData sheetId="483"/>
      <sheetData sheetId="484"/>
      <sheetData sheetId="485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/>
      <sheetData sheetId="495" refreshError="1"/>
      <sheetData sheetId="496" refreshError="1"/>
      <sheetData sheetId="497" refreshError="1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 refreshError="1"/>
      <sheetData sheetId="523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/>
      <sheetData sheetId="543"/>
      <sheetData sheetId="544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/>
      <sheetData sheetId="598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/>
      <sheetData sheetId="678"/>
      <sheetData sheetId="679" refreshError="1"/>
      <sheetData sheetId="68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설명서"/>
      <sheetName val="1용량산출"/>
      <sheetName val="갑지1 "/>
      <sheetName val="총비1"/>
      <sheetName val="내력서"/>
      <sheetName val="일위대가집계표1"/>
      <sheetName val="일위 1"/>
      <sheetName val="노임단가"/>
      <sheetName val="물집"/>
      <sheetName val="단가"/>
      <sheetName val="노임"/>
      <sheetName val="기계경비일람"/>
      <sheetName val="Sheet1 (2)"/>
      <sheetName val="샌딩 에폭시 도장"/>
      <sheetName val="일반문틀 설치"/>
      <sheetName val="스텐문틀설치"/>
      <sheetName val="관리,공감"/>
      <sheetName val="입력자료(노무비)"/>
      <sheetName val="일위대가목록"/>
      <sheetName val="기계공사"/>
      <sheetName val="공내역"/>
      <sheetName val="(C)원내역"/>
      <sheetName val="일위대가"/>
      <sheetName val="철근총괄"/>
      <sheetName val="설계개요"/>
      <sheetName val="성내내역서1"/>
      <sheetName val="내역"/>
      <sheetName val="입상내역"/>
      <sheetName val="손익분석"/>
      <sheetName val="배지거총재료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8NS-N"/>
      <sheetName val="단가근거"/>
      <sheetName val="누산총괄표"/>
      <sheetName val="품목조정율"/>
      <sheetName val="수량이동조서"/>
      <sheetName val="수량이동조서 (2)"/>
      <sheetName val="Module4"/>
      <sheetName val="표지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주요자재"/>
      <sheetName val="순공사"/>
      <sheetName val="물량산출"/>
      <sheetName val="실행철강하도"/>
      <sheetName val="수토공단위당"/>
      <sheetName val="산출내역서집계표"/>
      <sheetName val="기계공사"/>
      <sheetName val="연장및면적(좌측)"/>
      <sheetName val="98NS-N2"/>
      <sheetName val="재료값"/>
      <sheetName val="수량산출"/>
      <sheetName val="J형측구단위수량"/>
      <sheetName val="단위수량"/>
      <sheetName val="내역서"/>
      <sheetName val="여과지동"/>
      <sheetName val="기초자료"/>
      <sheetName val="내역"/>
      <sheetName val="광산내역"/>
      <sheetName val="조명시설"/>
      <sheetName val="단가"/>
      <sheetName val="98수문일위"/>
      <sheetName val="ABUT수량-A1"/>
      <sheetName val="DATE"/>
      <sheetName val="개소별수량산출"/>
      <sheetName val="일위대가"/>
      <sheetName val="집계표"/>
      <sheetName val="수자재단위당"/>
      <sheetName val="예정공정완"/>
      <sheetName val="일위대가(가설)"/>
      <sheetName val="단가표"/>
      <sheetName val="#REF"/>
      <sheetName val="노임"/>
      <sheetName val="Sheet1 (2)"/>
      <sheetName val="노임단가"/>
      <sheetName val="일위집계표"/>
      <sheetName val="코드표"/>
      <sheetName val="사원등록"/>
      <sheetName val="호봉 (2)"/>
      <sheetName val="부안일위"/>
      <sheetName val="가설공사비"/>
      <sheetName val="도로구조공사비"/>
      <sheetName val="도로토공공사비"/>
      <sheetName val="여수토공사비"/>
      <sheetName val="코드"/>
      <sheetName val="화설내"/>
      <sheetName val="총공사비"/>
      <sheetName val="사리부설"/>
      <sheetName val="단가산출"/>
      <sheetName val="자재단가 "/>
      <sheetName val="96보완계획7.12"/>
      <sheetName val="사  업  비  수  지  예  산  서"/>
      <sheetName val="신축이음"/>
      <sheetName val="입찰안"/>
      <sheetName val="공내역"/>
      <sheetName val="자재대"/>
      <sheetName val="손익분석"/>
      <sheetName val="기초코드"/>
      <sheetName val="s"/>
      <sheetName val="단가목록"/>
      <sheetName val="0"/>
      <sheetName val="별첨4_전담운영PM(1)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토목데이타"/>
      <sheetName val="설계자료"/>
      <sheetName val="기계공사비"/>
      <sheetName val="단가"/>
      <sheetName val="을지"/>
      <sheetName val="광산내역"/>
      <sheetName val="밭기반97"/>
      <sheetName val="기계공사"/>
      <sheetName val="Sheet1 (2)"/>
      <sheetName val="교각1"/>
      <sheetName val="#REF"/>
      <sheetName val="지급자재"/>
      <sheetName val="내역"/>
      <sheetName val="터파기및재료"/>
      <sheetName val="수공기"/>
      <sheetName val="중기"/>
      <sheetName val="일위대가"/>
      <sheetName val="수량산출1"/>
      <sheetName val="자재단가표"/>
      <sheetName val="부안일위"/>
      <sheetName val="화해(함평)"/>
      <sheetName val="화해(장성)"/>
      <sheetName val="노임"/>
      <sheetName val="SULKEA"/>
      <sheetName val="0"/>
      <sheetName val="노임적용"/>
      <sheetName val="단가일람"/>
      <sheetName val="조경일람"/>
      <sheetName val="단위가격"/>
      <sheetName val="단가보완"/>
      <sheetName val="1공구"/>
      <sheetName val="배수로집계"/>
      <sheetName val="용수로집계"/>
      <sheetName val="위치 및 제원표"/>
      <sheetName val="날개벽수량표"/>
      <sheetName val="노무비단가"/>
      <sheetName val="노임단가"/>
      <sheetName val="자재"/>
      <sheetName val="일위"/>
      <sheetName val="인건비"/>
      <sheetName val="교대(A1)"/>
      <sheetName val="샤워실위생"/>
      <sheetName val="Sheet1"/>
      <sheetName val="L_RPTB02_01"/>
      <sheetName val="묘발입력"/>
      <sheetName val="98NS-N"/>
      <sheetName val="집계표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노임단가"/>
      <sheetName val="공사비99-10"/>
      <sheetName val="내역"/>
      <sheetName val="sw1"/>
      <sheetName val="NOMUBI"/>
      <sheetName val="정부노임"/>
      <sheetName val="일위대가(가설)"/>
      <sheetName val="DATE"/>
      <sheetName val="단가"/>
      <sheetName val="앨범표지"/>
      <sheetName val="사  업  비  수  지  예  산  서"/>
      <sheetName val="자재비"/>
      <sheetName val="수토공단위당"/>
      <sheetName val="설계개요"/>
      <sheetName val="하조서"/>
      <sheetName val="시중노임단가"/>
      <sheetName val="기계공사"/>
      <sheetName val="Sheet1 (2)"/>
      <sheetName val="덕전리"/>
      <sheetName val="로선구조"/>
      <sheetName val="N賃率-職"/>
      <sheetName val="신축이음"/>
      <sheetName val="자료입력"/>
      <sheetName val="수자재단위당"/>
      <sheetName val="Sheet1"/>
      <sheetName val="밸브설치"/>
      <sheetName val="오억미만"/>
      <sheetName val="계약용량(서포)"/>
      <sheetName val="Sheet3"/>
      <sheetName val="단가대비표"/>
      <sheetName val="공사비"/>
      <sheetName val="VXXXXX"/>
      <sheetName val="내역서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변경분"/>
      <sheetName val="변경분"/>
      <sheetName val="기계경비97.4"/>
      <sheetName val="기계경비98.4 "/>
      <sheetName val="기계경비단가"/>
      <sheetName val="기계경비집계표"/>
      <sheetName val="Sheet2"/>
      <sheetName val="Sheet3"/>
      <sheetName val="일위(설)"/>
      <sheetName val="전체"/>
      <sheetName val="직재"/>
      <sheetName val="노무비 근거"/>
      <sheetName val="노임단가"/>
      <sheetName val="일위대가"/>
      <sheetName val="총괄표"/>
      <sheetName val="중기사용료"/>
      <sheetName val="sheet1"/>
      <sheetName val="노임조서"/>
      <sheetName val="인건비"/>
      <sheetName val="내역"/>
      <sheetName val="노임"/>
      <sheetName val="단가산출"/>
      <sheetName val="기계경비(시간당)"/>
      <sheetName val="자재단가"/>
      <sheetName val="1,2공구원가계산서"/>
      <sheetName val="2공구산출내역"/>
      <sheetName val="1공구산출내역서"/>
      <sheetName val="자재단가비교표"/>
      <sheetName val="내역서"/>
      <sheetName val="날개벽수량표"/>
      <sheetName val="을지"/>
      <sheetName val="덕전리"/>
      <sheetName val="수량산출"/>
      <sheetName val="유치원내역"/>
      <sheetName val="인부신상자료"/>
      <sheetName val="원가계산서"/>
      <sheetName val="인원"/>
      <sheetName val="산수배수"/>
      <sheetName val=" 갑지"/>
      <sheetName val="원내역서3"/>
      <sheetName val="일위대가(가설)"/>
      <sheetName val="가로등기초"/>
      <sheetName val="PAD TR보호대기초"/>
      <sheetName val="Sheet5"/>
      <sheetName val="1단계"/>
      <sheetName val="실내건축일위대가"/>
      <sheetName val="적용인원(지우지말것)"/>
      <sheetName val="단가"/>
      <sheetName val="총괄"/>
      <sheetName val="#REF"/>
      <sheetName val="DATE"/>
      <sheetName val="단위단가"/>
      <sheetName val="일위대가(계측기설치)"/>
      <sheetName val="예총"/>
      <sheetName val="실행철강하도"/>
      <sheetName val="실행내역서 "/>
      <sheetName val="VXXXXXXX"/>
      <sheetName val="J直材4"/>
      <sheetName val="손익분석"/>
      <sheetName val="설비"/>
      <sheetName val="대치판정"/>
      <sheetName val="옥외등신설"/>
      <sheetName val="저케CV22신설"/>
      <sheetName val="저케CV38신설"/>
      <sheetName val="저케CV8신설"/>
      <sheetName val="접지3종"/>
      <sheetName val="간접비계산"/>
      <sheetName val="건축내역"/>
      <sheetName val="여과지동"/>
      <sheetName val="기초자료"/>
      <sheetName val="재료비"/>
      <sheetName val="인공산출(도급)"/>
      <sheetName val="일위"/>
      <sheetName val="화재 탐지 설비"/>
      <sheetName val="N賃率-職"/>
      <sheetName val="일위대가집계"/>
      <sheetName val="단가대비표"/>
      <sheetName val="연결임시"/>
      <sheetName val="메뉴"/>
      <sheetName val="사업수지"/>
      <sheetName val="남평내역"/>
      <sheetName val="을 1"/>
      <sheetName val="을 2"/>
      <sheetName val="base"/>
      <sheetName val="2"/>
      <sheetName val="갑지"/>
      <sheetName val="을"/>
      <sheetName val="#2_일위대가목록"/>
      <sheetName val="일위대가표"/>
      <sheetName val="내역서1999.8최종"/>
      <sheetName val="기성금내역서"/>
      <sheetName val="빌딩 안내"/>
      <sheetName val="신천3호용수로"/>
      <sheetName val="밧데리"/>
      <sheetName val="정류기"/>
      <sheetName val="시화점실행"/>
      <sheetName val="전산망"/>
      <sheetName val="대운반(철재)"/>
      <sheetName val="Macro(차단기)"/>
      <sheetName val="전선관"/>
      <sheetName val="데리네이타현황"/>
      <sheetName val="일위집계"/>
      <sheetName val="가로등일위"/>
      <sheetName val="기성"/>
      <sheetName val="일위목록"/>
      <sheetName val="관급"/>
      <sheetName val="남대문빌딩"/>
      <sheetName val="전기공사일위대가"/>
      <sheetName val="A 견적"/>
      <sheetName val="기기리스트"/>
      <sheetName val="1.동력공사"/>
      <sheetName val="약품공급2"/>
      <sheetName val="내역단가"/>
      <sheetName val="일위단가"/>
      <sheetName val="인트라넷시스템근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표지"/>
      <sheetName val="기계-설계개요"/>
      <sheetName val="일반설명서"/>
      <sheetName val="기술설명서"/>
      <sheetName val="펌프계산서"/>
      <sheetName val="공사비총괄표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개요 "/>
      <sheetName val="개요  (2)"/>
      <sheetName val="총괄표"/>
      <sheetName val="공사비(배수갑문)"/>
      <sheetName val="STOP,LIFING물량산출"/>
      <sheetName val="F-G재료비"/>
      <sheetName val="F-G물량산출서"/>
      <sheetName val="공구비"/>
      <sheetName val="견적보고"/>
      <sheetName val="집계표"/>
      <sheetName val="가실행토목"/>
      <sheetName val="가실행전기"/>
      <sheetName val="손익(관리비제외)"/>
      <sheetName val="손익(관리비포함)"/>
      <sheetName val="기구조직"/>
      <sheetName val="위치도"/>
      <sheetName val="fax견적"/>
      <sheetName val="fax견적 (2)"/>
      <sheetName val="공통공사비"/>
      <sheetName val="경상비"/>
      <sheetName val="직원급료"/>
      <sheetName val="직원소요"/>
      <sheetName val="안전관리비"/>
      <sheetName val="기전총괄"/>
      <sheetName val="양수장공사비"/>
      <sheetName val="계산서"/>
      <sheetName val="일위대가"/>
      <sheetName val="Sheet10"/>
      <sheetName val="Sheet11"/>
      <sheetName val="Sheet12"/>
      <sheetName val="Sheet9"/>
      <sheetName val="2000양배"/>
      <sheetName val="1.취수장"/>
      <sheetName val="발주내역"/>
      <sheetName val="Sheet1"/>
      <sheetName val="Sheet2"/>
      <sheetName val="Sheet3"/>
      <sheetName val="계화총괄"/>
      <sheetName val="계화배수(3대)"/>
      <sheetName val="당초수문"/>
      <sheetName val="세부내역"/>
      <sheetName val="보증수수료산출"/>
      <sheetName val="입상내역"/>
      <sheetName val="재료"/>
      <sheetName val="2000년1차"/>
      <sheetName val="철근량"/>
      <sheetName val="지급자재"/>
      <sheetName val="단가산출"/>
      <sheetName val="2000전체분"/>
      <sheetName val="DANGA"/>
      <sheetName val="부대내역"/>
      <sheetName val="내역서 제출"/>
      <sheetName val="입찰안"/>
      <sheetName val="4. 주형설계"/>
      <sheetName val="#REF"/>
      <sheetName val="조명율표"/>
      <sheetName val="영창26"/>
      <sheetName val="단가"/>
      <sheetName val="단가표"/>
      <sheetName val="총공사내역서"/>
      <sheetName val="공종번호"/>
      <sheetName val="단가비교표_공통1"/>
      <sheetName val="수토공단위당"/>
      <sheetName val="내역"/>
      <sheetName val="노임단가"/>
      <sheetName val="특별땅고르기"/>
      <sheetName val="자재일람"/>
      <sheetName val="98NS-N"/>
      <sheetName val="구천"/>
      <sheetName val="암거단위"/>
      <sheetName val="기계총괄표"/>
      <sheetName val="설계기준"/>
      <sheetName val="내역1"/>
      <sheetName val="물가시세"/>
      <sheetName val="BID"/>
      <sheetName val="바닥판"/>
      <sheetName val="입력DATA"/>
      <sheetName val="청하배수"/>
      <sheetName val="한천간선"/>
      <sheetName val="한천지선"/>
      <sheetName val="신항수로관조서"/>
      <sheetName val="신항용수로집계"/>
      <sheetName val="청곡개거재료계산"/>
      <sheetName val="조경일람"/>
      <sheetName val="청곡간선입력"/>
      <sheetName val="건축내역"/>
      <sheetName val="#3_일위대가목록"/>
      <sheetName val="Customer Databas"/>
      <sheetName val="안양1공구_건축"/>
      <sheetName val="별표 "/>
      <sheetName val="자료"/>
      <sheetName val="실행철강하도"/>
      <sheetName val="포장공"/>
      <sheetName val="데이타"/>
      <sheetName val="식재인부"/>
      <sheetName val="데리네이타현황"/>
      <sheetName val="원가"/>
      <sheetName val="우수관매설및 우수받이"/>
      <sheetName val="N賃率-職"/>
      <sheetName val="터파기및재료"/>
      <sheetName val="주천문화"/>
      <sheetName val="16-1"/>
      <sheetName val="내역서"/>
      <sheetName val="S0"/>
      <sheetName val="0"/>
      <sheetName val="1,2공구원가계산서"/>
      <sheetName val="2공구산출내역"/>
      <sheetName val="1공구산출내역서"/>
      <sheetName val="간접1"/>
      <sheetName val="LAB"/>
      <sheetName val="밸브설치"/>
      <sheetName val="연결임시"/>
      <sheetName val="99년하반기"/>
      <sheetName val="Input"/>
      <sheetName val="남양내역"/>
      <sheetName val="총괄내역서"/>
      <sheetName val="차액보증"/>
      <sheetName val="DATE"/>
      <sheetName val="주beam"/>
      <sheetName val="공사착공계"/>
      <sheetName val="단가일람"/>
      <sheetName val="Macro1"/>
      <sheetName val="중기"/>
      <sheetName val="대포2교접속"/>
      <sheetName val="천방교접속"/>
      <sheetName val="시험물량산출"/>
      <sheetName val="중기운반자재총(구조물)"/>
      <sheetName val="산수배수"/>
      <sheetName val="총공사비"/>
      <sheetName val="ES조서출력하기"/>
      <sheetName val="계약내력"/>
      <sheetName val="설계개요"/>
      <sheetName val="측량요율"/>
      <sheetName val="재료비"/>
      <sheetName val="플랜트 설치"/>
      <sheetName val="일위"/>
      <sheetName val="지급자재단가"/>
      <sheetName val="세골재  T2 변경 현황"/>
      <sheetName val="fax견적_(2)"/>
      <sheetName val="1_취수장"/>
      <sheetName val="설치중량_"/>
      <sheetName val="수문일위_"/>
      <sheetName val="개요_"/>
      <sheetName val="개요__(2)"/>
      <sheetName val="세골재__T2_변경_현황"/>
      <sheetName val="철근집계표"/>
      <sheetName val="5Strand-장기처짐PCI"/>
      <sheetName val="내역서1"/>
      <sheetName val="표  지"/>
      <sheetName val="조명일위"/>
      <sheetName val="일위대가목차"/>
      <sheetName val="2-2.매출분석"/>
      <sheetName val="암거날개벽"/>
      <sheetName val="상-교대(A1-A2)"/>
      <sheetName val="교각1"/>
      <sheetName val="200"/>
      <sheetName val="간선계산"/>
      <sheetName val="O실보"/>
      <sheetName val="신호등일위대가"/>
      <sheetName val="집수정현황"/>
      <sheetName val="품셈표"/>
      <sheetName val="산출근거"/>
      <sheetName val="접지수량"/>
      <sheetName val="직공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품셈TABLE"/>
      <sheetName val="토적계산"/>
      <sheetName val="조경일람"/>
      <sheetName val="취입보명세서"/>
      <sheetName val="DANGA"/>
      <sheetName val="입상내역"/>
      <sheetName val="VXXXXX"/>
      <sheetName val="공사비총괄표"/>
      <sheetName val="자재일람"/>
      <sheetName val="인건-측정"/>
      <sheetName val="#REF"/>
      <sheetName val="내역"/>
      <sheetName val="자재조서"/>
      <sheetName val="설계개요"/>
      <sheetName val="총괄"/>
      <sheetName val="단가조사서"/>
      <sheetName val="중기사용료"/>
      <sheetName val="200"/>
      <sheetName val="(C)원내역"/>
      <sheetName val="단위량당중기"/>
      <sheetName val="단가"/>
      <sheetName val="직노"/>
      <sheetName val="공사비99-10"/>
      <sheetName val="적현로"/>
      <sheetName val="재료비"/>
      <sheetName val="수원공"/>
      <sheetName val="기계공사"/>
      <sheetName val="내역 "/>
      <sheetName val="수량산출서"/>
      <sheetName val="재료값"/>
      <sheetName val="일위목록"/>
      <sheetName val="DB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동화"/>
      <sheetName val="공종별집계표"/>
      <sheetName val="공종별내역서"/>
      <sheetName val="일위대가목록"/>
      <sheetName val="일위대가"/>
      <sheetName val="단가대비표"/>
      <sheetName val="공량산출근거서"/>
      <sheetName val="공량설정"/>
      <sheetName val="공량산출근거서_일위대가"/>
      <sheetName val="공량설정_일위대가"/>
      <sheetName val=" 공사설정 "/>
      <sheetName val="Sheet1"/>
    </sheetNames>
    <sheetDataSet>
      <sheetData sheetId="0"/>
      <sheetData sheetId="1">
        <row r="7">
          <cell r="F7">
            <v>0</v>
          </cell>
          <cell r="J7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59999389629810485"/>
    <pageSetUpPr fitToPage="1"/>
  </sheetPr>
  <dimension ref="A1:M51"/>
  <sheetViews>
    <sheetView showGridLines="0" view="pageBreakPreview" zoomScale="90" zoomScaleNormal="80" zoomScaleSheetLayoutView="90" workbookViewId="0">
      <selection activeCell="J3" sqref="J3"/>
    </sheetView>
  </sheetViews>
  <sheetFormatPr defaultColWidth="9" defaultRowHeight="17.100000000000001" customHeight="1" x14ac:dyDescent="0.3"/>
  <cols>
    <col min="1" max="2" width="5.375" style="38" customWidth="1"/>
    <col min="3" max="3" width="19.625" style="38" customWidth="1"/>
    <col min="4" max="4" width="1.75" style="38" customWidth="1"/>
    <col min="5" max="5" width="7.375" style="38" customWidth="1"/>
    <col min="6" max="6" width="1.75" style="38" customWidth="1"/>
    <col min="7" max="7" width="27.75" style="38" customWidth="1"/>
    <col min="8" max="10" width="20.625" style="38" customWidth="1"/>
    <col min="11" max="11" width="30.25" style="38" bestFit="1" customWidth="1"/>
    <col min="12" max="12" width="15.5" style="37" customWidth="1"/>
    <col min="13" max="13" width="11.125" style="38" bestFit="1" customWidth="1"/>
    <col min="14" max="16384" width="9" style="38"/>
  </cols>
  <sheetData>
    <row r="1" spans="1:12" ht="17.100000000000001" customHeight="1" x14ac:dyDescent="0.3">
      <c r="A1" s="34" t="s">
        <v>3845</v>
      </c>
      <c r="B1" s="35"/>
      <c r="C1" s="35"/>
      <c r="D1" s="35"/>
      <c r="E1" s="35"/>
      <c r="F1" s="35"/>
      <c r="G1" s="35"/>
      <c r="H1" s="35"/>
      <c r="I1" s="35"/>
      <c r="J1" s="35"/>
      <c r="K1" s="36"/>
    </row>
    <row r="2" spans="1:12" ht="17.100000000000001" customHeight="1" x14ac:dyDescent="0.3">
      <c r="A2" s="79" t="s">
        <v>3800</v>
      </c>
      <c r="B2" s="80"/>
      <c r="C2" s="80"/>
      <c r="D2" s="80"/>
      <c r="E2" s="80"/>
      <c r="F2" s="80"/>
      <c r="G2" s="80"/>
      <c r="H2" s="80"/>
      <c r="I2" s="80"/>
      <c r="J2" s="80"/>
      <c r="K2" s="81"/>
    </row>
    <row r="3" spans="1:12" s="46" customFormat="1" ht="17.100000000000001" customHeight="1" x14ac:dyDescent="0.3">
      <c r="A3" s="39"/>
      <c r="B3" s="40"/>
      <c r="C3" s="41"/>
      <c r="D3" s="40"/>
      <c r="E3" s="42"/>
      <c r="F3" s="43"/>
      <c r="G3" s="43"/>
      <c r="H3" s="43"/>
      <c r="I3" s="43"/>
      <c r="J3" s="42"/>
      <c r="K3" s="44"/>
      <c r="L3" s="45"/>
    </row>
    <row r="4" spans="1:12" s="46" customFormat="1" ht="17.100000000000001" customHeight="1" x14ac:dyDescent="0.3">
      <c r="A4" s="39"/>
      <c r="B4" s="40"/>
      <c r="C4" s="47"/>
      <c r="D4" s="48"/>
      <c r="E4" s="42"/>
      <c r="F4" s="43"/>
      <c r="G4" s="42"/>
      <c r="H4" s="42"/>
      <c r="I4" s="42"/>
      <c r="J4" s="42"/>
      <c r="K4" s="44"/>
      <c r="L4" s="45"/>
    </row>
    <row r="5" spans="1:12" s="46" customFormat="1" ht="17.100000000000001" customHeight="1" x14ac:dyDescent="0.3">
      <c r="A5" s="39"/>
      <c r="B5" s="40"/>
      <c r="C5" s="49"/>
      <c r="D5" s="48"/>
      <c r="E5" s="42"/>
      <c r="F5" s="43"/>
      <c r="G5" s="42"/>
      <c r="H5" s="42"/>
      <c r="I5" s="42"/>
      <c r="J5" s="42"/>
      <c r="K5" s="44"/>
      <c r="L5" s="45"/>
    </row>
    <row r="6" spans="1:12" s="46" customFormat="1" ht="17.100000000000001" customHeight="1" x14ac:dyDescent="0.3">
      <c r="A6" s="39" t="s">
        <v>3801</v>
      </c>
      <c r="B6" s="40"/>
      <c r="C6" s="41">
        <f>J34</f>
        <v>10307000</v>
      </c>
      <c r="D6" s="48"/>
      <c r="E6" s="42" t="s">
        <v>3802</v>
      </c>
      <c r="F6" s="50"/>
      <c r="G6" s="50"/>
      <c r="H6" s="50"/>
      <c r="I6" s="50"/>
      <c r="J6" s="42"/>
      <c r="K6" s="44"/>
      <c r="L6" s="45"/>
    </row>
    <row r="7" spans="1:12" s="46" customFormat="1" ht="17.100000000000001" customHeight="1" x14ac:dyDescent="0.3">
      <c r="A7" s="82" t="s">
        <v>3803</v>
      </c>
      <c r="B7" s="83"/>
      <c r="C7" s="83"/>
      <c r="D7" s="83"/>
      <c r="E7" s="83"/>
      <c r="F7" s="84"/>
      <c r="G7" s="88" t="s">
        <v>3849</v>
      </c>
      <c r="H7" s="88"/>
      <c r="I7" s="88"/>
      <c r="J7" s="90" t="s">
        <v>3804</v>
      </c>
      <c r="K7" s="90" t="s">
        <v>3805</v>
      </c>
      <c r="L7" s="45"/>
    </row>
    <row r="8" spans="1:12" s="46" customFormat="1" ht="17.100000000000001" customHeight="1" thickBot="1" x14ac:dyDescent="0.35">
      <c r="A8" s="85"/>
      <c r="B8" s="86"/>
      <c r="C8" s="86"/>
      <c r="D8" s="86"/>
      <c r="E8" s="86"/>
      <c r="F8" s="87"/>
      <c r="G8" s="89"/>
      <c r="H8" s="89"/>
      <c r="I8" s="89"/>
      <c r="J8" s="91"/>
      <c r="K8" s="91"/>
      <c r="L8" s="45"/>
    </row>
    <row r="9" spans="1:12" s="46" customFormat="1" ht="17.100000000000001" customHeight="1" thickTop="1" x14ac:dyDescent="0.3">
      <c r="A9" s="51"/>
      <c r="B9" s="51" t="s">
        <v>3806</v>
      </c>
      <c r="C9" s="52" t="s">
        <v>3807</v>
      </c>
      <c r="D9" s="53"/>
      <c r="E9" s="54"/>
      <c r="F9" s="55"/>
      <c r="G9" s="56">
        <f>공종별집계표!F5</f>
        <v>5434170</v>
      </c>
      <c r="H9" s="56"/>
      <c r="I9" s="56"/>
      <c r="J9" s="56">
        <f>SUM(G9:I9)</f>
        <v>5434170</v>
      </c>
      <c r="K9" s="57"/>
      <c r="L9" s="45"/>
    </row>
    <row r="10" spans="1:12" s="46" customFormat="1" ht="17.100000000000001" customHeight="1" x14ac:dyDescent="0.3">
      <c r="A10" s="58" t="s">
        <v>3808</v>
      </c>
      <c r="B10" s="51" t="s">
        <v>3809</v>
      </c>
      <c r="C10" s="52" t="s">
        <v>3810</v>
      </c>
      <c r="D10" s="54"/>
      <c r="E10" s="59"/>
      <c r="F10" s="60"/>
      <c r="G10" s="61"/>
      <c r="H10" s="61"/>
      <c r="I10" s="61"/>
      <c r="J10" s="61"/>
      <c r="K10" s="57"/>
      <c r="L10" s="45"/>
    </row>
    <row r="11" spans="1:12" s="46" customFormat="1" ht="17.100000000000001" customHeight="1" x14ac:dyDescent="0.3">
      <c r="A11" s="58"/>
      <c r="B11" s="62" t="s">
        <v>3811</v>
      </c>
      <c r="C11" s="52" t="s">
        <v>3812</v>
      </c>
      <c r="D11" s="54"/>
      <c r="E11" s="54"/>
      <c r="F11" s="55"/>
      <c r="G11" s="57">
        <f>TRUNC(G9+G10, 0)</f>
        <v>5434170</v>
      </c>
      <c r="H11" s="57"/>
      <c r="I11" s="57"/>
      <c r="J11" s="57">
        <f t="shared" ref="J11:J34" si="0">SUM(G11:I11)</f>
        <v>5434170</v>
      </c>
      <c r="K11" s="57"/>
      <c r="L11" s="45"/>
    </row>
    <row r="12" spans="1:12" s="46" customFormat="1" ht="17.100000000000001" customHeight="1" x14ac:dyDescent="0.3">
      <c r="A12" s="58"/>
      <c r="B12" s="51" t="s">
        <v>3813</v>
      </c>
      <c r="C12" s="52" t="s">
        <v>3814</v>
      </c>
      <c r="D12" s="53"/>
      <c r="E12" s="54"/>
      <c r="F12" s="55"/>
      <c r="G12" s="63">
        <f>공종별집계표!H5</f>
        <v>1289205</v>
      </c>
      <c r="H12" s="63"/>
      <c r="I12" s="63"/>
      <c r="J12" s="63">
        <f t="shared" si="0"/>
        <v>1289205</v>
      </c>
      <c r="K12" s="57"/>
      <c r="L12" s="45"/>
    </row>
    <row r="13" spans="1:12" s="46" customFormat="1" ht="17.100000000000001" customHeight="1" x14ac:dyDescent="0.3">
      <c r="A13" s="51" t="s">
        <v>3815</v>
      </c>
      <c r="B13" s="51" t="s">
        <v>3816</v>
      </c>
      <c r="C13" s="52" t="s">
        <v>3817</v>
      </c>
      <c r="D13" s="54" t="s">
        <v>3818</v>
      </c>
      <c r="E13" s="64">
        <v>0.16500000000000001</v>
      </c>
      <c r="F13" s="60" t="s">
        <v>3819</v>
      </c>
      <c r="G13" s="57">
        <f>TRUNC(G12*$E$13, 0)</f>
        <v>212718</v>
      </c>
      <c r="H13" s="57"/>
      <c r="I13" s="57"/>
      <c r="J13" s="57">
        <f t="shared" si="0"/>
        <v>212718</v>
      </c>
      <c r="K13" s="65" t="str">
        <f>"직접노무비 * "&amp;E13</f>
        <v>직접노무비 * 0.165</v>
      </c>
      <c r="L13" s="45"/>
    </row>
    <row r="14" spans="1:12" s="46" customFormat="1" ht="17.100000000000001" customHeight="1" x14ac:dyDescent="0.3">
      <c r="A14" s="51"/>
      <c r="B14" s="62" t="s">
        <v>3811</v>
      </c>
      <c r="C14" s="52" t="s">
        <v>3812</v>
      </c>
      <c r="D14" s="54"/>
      <c r="E14" s="54"/>
      <c r="F14" s="55"/>
      <c r="G14" s="57">
        <f>G12+G13</f>
        <v>1501923</v>
      </c>
      <c r="H14" s="57"/>
      <c r="I14" s="57"/>
      <c r="J14" s="57">
        <f t="shared" si="0"/>
        <v>1501923</v>
      </c>
      <c r="K14" s="65" t="s">
        <v>50</v>
      </c>
      <c r="L14" s="45"/>
    </row>
    <row r="15" spans="1:12" s="46" customFormat="1" ht="17.100000000000001" customHeight="1" x14ac:dyDescent="0.3">
      <c r="A15" s="51"/>
      <c r="B15" s="51"/>
      <c r="C15" s="52" t="s">
        <v>3820</v>
      </c>
      <c r="D15" s="54"/>
      <c r="E15" s="54"/>
      <c r="F15" s="55"/>
      <c r="G15" s="63">
        <f>[19]공종별집계표!J7</f>
        <v>0</v>
      </c>
      <c r="H15" s="63"/>
      <c r="I15" s="63"/>
      <c r="J15" s="63">
        <f t="shared" si="0"/>
        <v>0</v>
      </c>
      <c r="K15" s="65" t="s">
        <v>50</v>
      </c>
      <c r="L15" s="45"/>
    </row>
    <row r="16" spans="1:12" s="46" customFormat="1" ht="17.100000000000001" customHeight="1" x14ac:dyDescent="0.3">
      <c r="A16" s="51" t="s">
        <v>3821</v>
      </c>
      <c r="B16" s="66"/>
      <c r="C16" s="52" t="s">
        <v>3822</v>
      </c>
      <c r="D16" s="54" t="s">
        <v>3818</v>
      </c>
      <c r="E16" s="67">
        <v>3.56E-2</v>
      </c>
      <c r="F16" s="60" t="s">
        <v>3819</v>
      </c>
      <c r="G16" s="57">
        <f>TRUNC(G14*$E$16, 0)</f>
        <v>53468</v>
      </c>
      <c r="H16" s="57"/>
      <c r="I16" s="57"/>
      <c r="J16" s="57">
        <f t="shared" si="0"/>
        <v>53468</v>
      </c>
      <c r="K16" s="65" t="str">
        <f>"노무비 *"&amp;E16</f>
        <v>노무비 *0.0356</v>
      </c>
      <c r="L16" s="45"/>
    </row>
    <row r="17" spans="1:13" s="46" customFormat="1" ht="17.100000000000001" customHeight="1" x14ac:dyDescent="0.3">
      <c r="A17" s="51"/>
      <c r="B17" s="66"/>
      <c r="C17" s="52" t="s">
        <v>3823</v>
      </c>
      <c r="D17" s="54" t="s">
        <v>3818</v>
      </c>
      <c r="E17" s="67">
        <v>1.01E-2</v>
      </c>
      <c r="F17" s="60" t="s">
        <v>3819</v>
      </c>
      <c r="G17" s="57">
        <f>TRUNC(G14*$E$17, 0)</f>
        <v>15169</v>
      </c>
      <c r="H17" s="57"/>
      <c r="I17" s="57"/>
      <c r="J17" s="57">
        <f t="shared" si="0"/>
        <v>15169</v>
      </c>
      <c r="K17" s="65" t="str">
        <f>"노무비 *"&amp;E17</f>
        <v>노무비 *0.0101</v>
      </c>
      <c r="L17" s="45"/>
    </row>
    <row r="18" spans="1:13" s="46" customFormat="1" ht="17.100000000000001" customHeight="1" x14ac:dyDescent="0.3">
      <c r="A18" s="51"/>
      <c r="B18" s="51" t="s">
        <v>3824</v>
      </c>
      <c r="C18" s="52" t="s">
        <v>3825</v>
      </c>
      <c r="D18" s="54" t="s">
        <v>3818</v>
      </c>
      <c r="E18" s="67">
        <v>3.5950000000000003E-2</v>
      </c>
      <c r="F18" s="60" t="s">
        <v>3819</v>
      </c>
      <c r="G18" s="57">
        <f>INT(G12*3.6%)</f>
        <v>46411</v>
      </c>
      <c r="H18" s="57"/>
      <c r="I18" s="57"/>
      <c r="J18" s="57">
        <f t="shared" si="0"/>
        <v>46411</v>
      </c>
      <c r="K18" s="65" t="str">
        <f>"직접노무비 * "&amp;E18</f>
        <v>직접노무비 * 0.03595</v>
      </c>
      <c r="L18" s="45"/>
    </row>
    <row r="19" spans="1:13" s="46" customFormat="1" ht="17.100000000000001" customHeight="1" x14ac:dyDescent="0.3">
      <c r="A19" s="51" t="s">
        <v>3811</v>
      </c>
      <c r="B19" s="66"/>
      <c r="C19" s="52" t="s">
        <v>3826</v>
      </c>
      <c r="D19" s="54" t="s">
        <v>3818</v>
      </c>
      <c r="E19" s="67">
        <v>4.7500000000000001E-2</v>
      </c>
      <c r="F19" s="60" t="s">
        <v>3819</v>
      </c>
      <c r="G19" s="57">
        <f>INT(G12*4.75%)</f>
        <v>61237</v>
      </c>
      <c r="H19" s="57"/>
      <c r="I19" s="57"/>
      <c r="J19" s="57">
        <f t="shared" si="0"/>
        <v>61237</v>
      </c>
      <c r="K19" s="65" t="str">
        <f>"직접노무비 *"&amp;E19</f>
        <v>직접노무비 *0.0475</v>
      </c>
      <c r="L19" s="45"/>
    </row>
    <row r="20" spans="1:13" s="46" customFormat="1" ht="17.100000000000001" customHeight="1" x14ac:dyDescent="0.3">
      <c r="A20" s="51"/>
      <c r="B20" s="51"/>
      <c r="C20" s="52" t="s">
        <v>3827</v>
      </c>
      <c r="D20" s="54" t="s">
        <v>3818</v>
      </c>
      <c r="E20" s="67">
        <v>0.13139999999999999</v>
      </c>
      <c r="F20" s="60" t="s">
        <v>3819</v>
      </c>
      <c r="G20" s="57">
        <f>INT(G18*13.14)</f>
        <v>609840</v>
      </c>
      <c r="H20" s="57"/>
      <c r="I20" s="57"/>
      <c r="J20" s="57">
        <f t="shared" si="0"/>
        <v>609840</v>
      </c>
      <c r="K20" s="65" t="str">
        <f>"건강보험료 * "&amp;E20</f>
        <v>건강보험료 * 0.1314</v>
      </c>
      <c r="L20" s="45"/>
    </row>
    <row r="21" spans="1:13" s="46" customFormat="1" ht="17.100000000000001" customHeight="1" x14ac:dyDescent="0.3">
      <c r="A21" s="51"/>
      <c r="B21" s="51" t="s">
        <v>3811</v>
      </c>
      <c r="C21" s="52" t="s">
        <v>3828</v>
      </c>
      <c r="D21" s="54" t="s">
        <v>3818</v>
      </c>
      <c r="E21" s="67">
        <v>2.3E-2</v>
      </c>
      <c r="F21" s="60" t="s">
        <v>3819</v>
      </c>
      <c r="G21" s="57">
        <f>INT(G12*2.3%)</f>
        <v>29651</v>
      </c>
      <c r="H21" s="57"/>
      <c r="I21" s="57"/>
      <c r="J21" s="57">
        <f t="shared" si="0"/>
        <v>29651</v>
      </c>
      <c r="K21" s="65" t="str">
        <f>"직접노무비 *"&amp;E21</f>
        <v>직접노무비 *0.023</v>
      </c>
      <c r="L21" s="45"/>
      <c r="M21" s="45"/>
    </row>
    <row r="22" spans="1:13" s="46" customFormat="1" ht="17.100000000000001" customHeight="1" x14ac:dyDescent="0.3">
      <c r="A22" s="51"/>
      <c r="B22" s="51" t="s">
        <v>3829</v>
      </c>
      <c r="C22" s="52" t="s">
        <v>3830</v>
      </c>
      <c r="D22" s="54" t="s">
        <v>3818</v>
      </c>
      <c r="E22" s="67">
        <v>3.1099999999999999E-2</v>
      </c>
      <c r="F22" s="60" t="s">
        <v>3819</v>
      </c>
      <c r="G22" s="57">
        <f>TRUNC((G11+G12)*$E$22*1.2,0)</f>
        <v>250916</v>
      </c>
      <c r="H22" s="57"/>
      <c r="I22" s="57"/>
      <c r="J22" s="57">
        <f t="shared" si="0"/>
        <v>250916</v>
      </c>
      <c r="K22" s="65" t="str">
        <f>"(재료비+직노) *"&amp;E22&amp;"* 1.2"</f>
        <v>(재료비+직노) *0.0311* 1.2</v>
      </c>
      <c r="L22" s="45"/>
      <c r="M22" s="45"/>
    </row>
    <row r="23" spans="1:13" s="46" customFormat="1" ht="17.100000000000001" customHeight="1" x14ac:dyDescent="0.3">
      <c r="A23" s="51"/>
      <c r="B23" s="51"/>
      <c r="C23" s="52" t="s">
        <v>3831</v>
      </c>
      <c r="D23" s="54" t="s">
        <v>3818</v>
      </c>
      <c r="E23" s="67"/>
      <c r="F23" s="60" t="s">
        <v>3819</v>
      </c>
      <c r="G23" s="57"/>
      <c r="H23" s="57"/>
      <c r="I23" s="57"/>
      <c r="J23" s="57">
        <f t="shared" si="0"/>
        <v>0</v>
      </c>
      <c r="K23" s="65"/>
      <c r="L23" s="45"/>
    </row>
    <row r="24" spans="1:13" s="46" customFormat="1" ht="17.100000000000001" customHeight="1" x14ac:dyDescent="0.3">
      <c r="A24" s="51"/>
      <c r="B24" s="51"/>
      <c r="C24" s="52" t="s">
        <v>3832</v>
      </c>
      <c r="D24" s="54" t="s">
        <v>3818</v>
      </c>
      <c r="E24" s="68">
        <v>5.1999999999999998E-2</v>
      </c>
      <c r="F24" s="60" t="s">
        <v>3819</v>
      </c>
      <c r="G24" s="57">
        <f>TRUNC((G11+G14)*$E$24, 0)</f>
        <v>360676</v>
      </c>
      <c r="H24" s="57"/>
      <c r="I24" s="57"/>
      <c r="J24" s="57">
        <f t="shared" si="0"/>
        <v>360676</v>
      </c>
      <c r="K24" s="65" t="str">
        <f>"(재료비+노무비) * "&amp;E24</f>
        <v>(재료비+노무비) * 0.052</v>
      </c>
      <c r="L24" s="45"/>
    </row>
    <row r="25" spans="1:13" s="46" customFormat="1" ht="17.100000000000001" customHeight="1" x14ac:dyDescent="0.3">
      <c r="A25" s="58"/>
      <c r="B25" s="69"/>
      <c r="C25" s="52" t="s">
        <v>3812</v>
      </c>
      <c r="D25" s="54"/>
      <c r="E25" s="54"/>
      <c r="F25" s="55"/>
      <c r="G25" s="57">
        <f>G15+G16+G17+G18+G19+G20+G21+G22+G23+G24</f>
        <v>1427368</v>
      </c>
      <c r="H25" s="57"/>
      <c r="I25" s="57"/>
      <c r="J25" s="57">
        <f t="shared" si="0"/>
        <v>1427368</v>
      </c>
      <c r="K25" s="65" t="s">
        <v>50</v>
      </c>
      <c r="L25" s="45"/>
    </row>
    <row r="26" spans="1:13" s="46" customFormat="1" ht="17.100000000000001" customHeight="1" x14ac:dyDescent="0.3">
      <c r="A26" s="70"/>
      <c r="B26" s="71"/>
      <c r="C26" s="72" t="s">
        <v>3833</v>
      </c>
      <c r="D26" s="54"/>
      <c r="E26" s="54"/>
      <c r="F26" s="55"/>
      <c r="G26" s="57">
        <f>G11+G14+G25</f>
        <v>8363461</v>
      </c>
      <c r="H26" s="57"/>
      <c r="I26" s="57"/>
      <c r="J26" s="57">
        <f t="shared" si="0"/>
        <v>8363461</v>
      </c>
      <c r="K26" s="65" t="s">
        <v>50</v>
      </c>
      <c r="L26" s="45"/>
    </row>
    <row r="27" spans="1:13" s="46" customFormat="1" ht="17.100000000000001" customHeight="1" x14ac:dyDescent="0.3">
      <c r="A27" s="92" t="s">
        <v>3834</v>
      </c>
      <c r="B27" s="93"/>
      <c r="C27" s="93"/>
      <c r="D27" s="54" t="s">
        <v>3818</v>
      </c>
      <c r="E27" s="67">
        <v>0.06</v>
      </c>
      <c r="F27" s="60" t="s">
        <v>3819</v>
      </c>
      <c r="G27" s="57">
        <f>TRUNC(G26*$E$27, 0)</f>
        <v>501807</v>
      </c>
      <c r="H27" s="57"/>
      <c r="I27" s="57"/>
      <c r="J27" s="57">
        <f t="shared" si="0"/>
        <v>501807</v>
      </c>
      <c r="K27" s="65" t="str">
        <f>"계 *"&amp;E27</f>
        <v>계 *0.06</v>
      </c>
      <c r="L27" s="45"/>
    </row>
    <row r="28" spans="1:13" s="46" customFormat="1" ht="17.100000000000001" customHeight="1" x14ac:dyDescent="0.3">
      <c r="A28" s="92" t="s">
        <v>3833</v>
      </c>
      <c r="B28" s="93"/>
      <c r="C28" s="93"/>
      <c r="D28" s="54"/>
      <c r="E28" s="67"/>
      <c r="F28" s="60"/>
      <c r="G28" s="57">
        <f>G26+G27</f>
        <v>8865268</v>
      </c>
      <c r="H28" s="57"/>
      <c r="I28" s="57"/>
      <c r="J28" s="57">
        <f t="shared" si="0"/>
        <v>8865268</v>
      </c>
      <c r="K28" s="65"/>
      <c r="L28" s="45"/>
    </row>
    <row r="29" spans="1:13" s="46" customFormat="1" ht="17.100000000000001" customHeight="1" x14ac:dyDescent="0.3">
      <c r="A29" s="92" t="s">
        <v>3835</v>
      </c>
      <c r="B29" s="93"/>
      <c r="C29" s="93"/>
      <c r="D29" s="54" t="s">
        <v>3818</v>
      </c>
      <c r="E29" s="59">
        <v>0.15</v>
      </c>
      <c r="F29" s="60" t="s">
        <v>3819</v>
      </c>
      <c r="G29" s="57">
        <f>(G14+G25+G27)*0.15</f>
        <v>514664.69999999995</v>
      </c>
      <c r="H29" s="57"/>
      <c r="I29" s="57"/>
      <c r="J29" s="57">
        <f t="shared" si="0"/>
        <v>514664.69999999995</v>
      </c>
      <c r="K29" s="65" t="str">
        <f>"(노무비+경비+일반관리비) * "&amp;E29</f>
        <v>(노무비+경비+일반관리비) * 0.15</v>
      </c>
      <c r="L29" s="45"/>
    </row>
    <row r="30" spans="1:13" s="46" customFormat="1" ht="17.100000000000001" customHeight="1" x14ac:dyDescent="0.3">
      <c r="A30" s="92" t="s">
        <v>3836</v>
      </c>
      <c r="B30" s="93"/>
      <c r="C30" s="93"/>
      <c r="D30" s="72"/>
      <c r="E30" s="72"/>
      <c r="F30" s="55"/>
      <c r="G30" s="57">
        <f>ROUNDDOWN((G28+G29),-4)</f>
        <v>9370000</v>
      </c>
      <c r="H30" s="57"/>
      <c r="I30" s="57"/>
      <c r="J30" s="57">
        <f t="shared" si="0"/>
        <v>9370000</v>
      </c>
      <c r="K30" s="65" t="s">
        <v>50</v>
      </c>
      <c r="L30" s="45"/>
    </row>
    <row r="31" spans="1:13" s="46" customFormat="1" ht="17.100000000000001" customHeight="1" x14ac:dyDescent="0.3">
      <c r="A31" s="92" t="s">
        <v>3837</v>
      </c>
      <c r="B31" s="93"/>
      <c r="C31" s="93"/>
      <c r="D31" s="54" t="s">
        <v>3818</v>
      </c>
      <c r="E31" s="59">
        <v>0.1</v>
      </c>
      <c r="F31" s="60" t="s">
        <v>3819</v>
      </c>
      <c r="G31" s="57">
        <f>TRUNC((G30)*0.1, 0)</f>
        <v>937000</v>
      </c>
      <c r="H31" s="57"/>
      <c r="I31" s="57"/>
      <c r="J31" s="57">
        <f t="shared" si="0"/>
        <v>937000</v>
      </c>
      <c r="K31" s="65" t="str">
        <f>"(공급가액+사급자재) * "&amp;10%</f>
        <v>(공급가액+사급자재) * 0.1</v>
      </c>
      <c r="L31" s="45"/>
    </row>
    <row r="32" spans="1:13" s="46" customFormat="1" ht="17.100000000000001" customHeight="1" x14ac:dyDescent="0.3">
      <c r="A32" s="92" t="s">
        <v>3838</v>
      </c>
      <c r="B32" s="93"/>
      <c r="C32" s="93"/>
      <c r="D32" s="54"/>
      <c r="E32" s="59"/>
      <c r="F32" s="60"/>
      <c r="G32" s="73">
        <f>TRUNC(G30+G31, 0)</f>
        <v>10307000</v>
      </c>
      <c r="H32" s="73"/>
      <c r="I32" s="73"/>
      <c r="J32" s="73">
        <f t="shared" si="0"/>
        <v>10307000</v>
      </c>
      <c r="K32" s="57"/>
      <c r="L32" s="45"/>
    </row>
    <row r="33" spans="1:12" s="46" customFormat="1" ht="17.100000000000001" customHeight="1" x14ac:dyDescent="0.3">
      <c r="A33" s="92" t="s">
        <v>3839</v>
      </c>
      <c r="B33" s="93"/>
      <c r="C33" s="93"/>
      <c r="D33" s="54"/>
      <c r="E33" s="59"/>
      <c r="F33" s="60"/>
      <c r="G33" s="74">
        <v>0</v>
      </c>
      <c r="H33" s="74"/>
      <c r="I33" s="74"/>
      <c r="J33" s="74">
        <f t="shared" si="0"/>
        <v>0</v>
      </c>
      <c r="K33" s="57"/>
      <c r="L33" s="45"/>
    </row>
    <row r="34" spans="1:12" s="46" customFormat="1" ht="17.100000000000001" customHeight="1" x14ac:dyDescent="0.3">
      <c r="A34" s="92" t="s">
        <v>3840</v>
      </c>
      <c r="B34" s="93"/>
      <c r="C34" s="93"/>
      <c r="D34" s="54"/>
      <c r="E34" s="54"/>
      <c r="F34" s="54"/>
      <c r="G34" s="73">
        <f t="shared" ref="G34" si="1">TRUNC(G32+G33, 0)</f>
        <v>10307000</v>
      </c>
      <c r="H34" s="73"/>
      <c r="I34" s="73"/>
      <c r="J34" s="73">
        <f t="shared" si="0"/>
        <v>10307000</v>
      </c>
      <c r="K34" s="57"/>
      <c r="L34" s="45"/>
    </row>
    <row r="35" spans="1:12" s="46" customFormat="1" ht="17.100000000000001" customHeight="1" x14ac:dyDescent="0.3">
      <c r="K35" s="75"/>
      <c r="L35" s="45"/>
    </row>
    <row r="36" spans="1:12" s="46" customFormat="1" ht="17.100000000000001" customHeight="1" x14ac:dyDescent="0.3">
      <c r="B36" s="76"/>
      <c r="J36" s="77"/>
      <c r="L36" s="45"/>
    </row>
    <row r="37" spans="1:12" s="46" customFormat="1" ht="17.100000000000001" customHeight="1" x14ac:dyDescent="0.3">
      <c r="L37" s="45"/>
    </row>
    <row r="38" spans="1:12" s="46" customFormat="1" ht="17.100000000000001" customHeight="1" x14ac:dyDescent="0.3">
      <c r="L38" s="45"/>
    </row>
    <row r="39" spans="1:12" s="46" customFormat="1" ht="17.100000000000001" customHeight="1" x14ac:dyDescent="0.3">
      <c r="L39" s="45"/>
    </row>
    <row r="40" spans="1:12" s="46" customFormat="1" ht="17.100000000000001" customHeight="1" x14ac:dyDescent="0.3">
      <c r="L40" s="45"/>
    </row>
    <row r="41" spans="1:12" s="46" customFormat="1" ht="17.100000000000001" customHeight="1" x14ac:dyDescent="0.3">
      <c r="L41" s="45"/>
    </row>
    <row r="42" spans="1:12" s="46" customFormat="1" ht="17.100000000000001" customHeight="1" x14ac:dyDescent="0.3">
      <c r="L42" s="45"/>
    </row>
    <row r="43" spans="1:12" s="46" customFormat="1" ht="17.100000000000001" customHeight="1" x14ac:dyDescent="0.3">
      <c r="L43" s="45"/>
    </row>
    <row r="44" spans="1:12" s="46" customFormat="1" ht="17.100000000000001" customHeight="1" x14ac:dyDescent="0.3">
      <c r="L44" s="45"/>
    </row>
    <row r="45" spans="1:12" s="46" customFormat="1" ht="17.100000000000001" customHeight="1" x14ac:dyDescent="0.3">
      <c r="L45" s="45"/>
    </row>
    <row r="46" spans="1:12" s="46" customFormat="1" ht="17.100000000000001" customHeight="1" x14ac:dyDescent="0.3">
      <c r="C46" s="38"/>
      <c r="D46" s="38"/>
      <c r="E46" s="38"/>
      <c r="L46" s="45"/>
    </row>
    <row r="49" spans="1:13" s="37" customFormat="1" ht="17.100000000000001" customHeight="1" x14ac:dyDescent="0.3">
      <c r="A49" s="38"/>
      <c r="B49" s="38"/>
      <c r="C49" s="38"/>
      <c r="D49" s="38"/>
      <c r="E49" s="38"/>
      <c r="F49" s="38"/>
      <c r="G49" s="38"/>
      <c r="H49" s="38"/>
      <c r="I49" s="38"/>
      <c r="J49" s="38"/>
      <c r="K49" s="46"/>
      <c r="M49" s="38"/>
    </row>
    <row r="50" spans="1:13" s="37" customFormat="1" ht="17.100000000000001" customHeight="1" x14ac:dyDescent="0.3">
      <c r="A50" s="38"/>
      <c r="B50" s="38"/>
      <c r="C50" s="38"/>
      <c r="D50" s="38"/>
      <c r="E50" s="38"/>
      <c r="F50" s="38"/>
      <c r="G50" s="38"/>
      <c r="H50" s="38"/>
      <c r="I50" s="38"/>
      <c r="J50" s="38"/>
      <c r="K50" s="46"/>
      <c r="M50" s="38"/>
    </row>
    <row r="51" spans="1:13" s="37" customFormat="1" ht="17.100000000000001" customHeight="1" x14ac:dyDescent="0.3">
      <c r="A51" s="38"/>
      <c r="B51" s="38"/>
      <c r="C51" s="38"/>
      <c r="D51" s="38"/>
      <c r="E51" s="38"/>
      <c r="F51" s="38"/>
      <c r="G51" s="38"/>
      <c r="H51" s="38"/>
      <c r="I51" s="38"/>
      <c r="J51" s="38"/>
      <c r="K51" s="46"/>
      <c r="M51" s="38"/>
    </row>
  </sheetData>
  <mergeCells count="15">
    <mergeCell ref="A33:C33"/>
    <mergeCell ref="A34:C34"/>
    <mergeCell ref="A27:C27"/>
    <mergeCell ref="A28:C28"/>
    <mergeCell ref="A29:C29"/>
    <mergeCell ref="A30:C30"/>
    <mergeCell ref="A31:C31"/>
    <mergeCell ref="A32:C32"/>
    <mergeCell ref="A2:K2"/>
    <mergeCell ref="A7:F8"/>
    <mergeCell ref="G7:G8"/>
    <mergeCell ref="H7:H8"/>
    <mergeCell ref="I7:I8"/>
    <mergeCell ref="J7:J8"/>
    <mergeCell ref="K7:K8"/>
  </mergeCells>
  <phoneticPr fontId="1" type="noConversion"/>
  <conditionalFormatting sqref="J36 C37">
    <cfRule type="containsText" dxfId="1" priority="1" stopIfTrue="1" operator="containsText" text="변경">
      <formula>NOT(ISERROR(SEARCH("변경",C36)))</formula>
    </cfRule>
    <cfRule type="containsText" dxfId="0" priority="2" stopIfTrue="1" operator="containsText" text="변경">
      <formula>NOT(ISERROR(SEARCH("변경",C36)))</formula>
    </cfRule>
  </conditionalFormatting>
  <printOptions horizontalCentered="1" verticalCentered="1" gridLinesSet="0"/>
  <pageMargins left="0.59055118110236227" right="0.59055118110236227" top="0.59055118110236227" bottom="0.39370078740157483" header="0" footer="0"/>
  <pageSetup paperSize="9" scale="76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27"/>
  <sheetViews>
    <sheetView workbookViewId="0">
      <selection activeCell="A22" sqref="A22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30" customHeight="1" x14ac:dyDescent="0.3">
      <c r="A2" s="6" t="s">
        <v>3846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20" ht="30" customHeight="1" x14ac:dyDescent="0.3">
      <c r="A3" s="96" t="s">
        <v>1</v>
      </c>
      <c r="B3" s="96" t="s">
        <v>2</v>
      </c>
      <c r="C3" s="96" t="s">
        <v>3</v>
      </c>
      <c r="D3" s="96" t="s">
        <v>4</v>
      </c>
      <c r="E3" s="96" t="s">
        <v>5</v>
      </c>
      <c r="F3" s="96"/>
      <c r="G3" s="96" t="s">
        <v>8</v>
      </c>
      <c r="H3" s="96"/>
      <c r="I3" s="94" t="s">
        <v>9</v>
      </c>
      <c r="J3" s="95"/>
      <c r="K3" s="94" t="s">
        <v>10</v>
      </c>
      <c r="L3" s="95"/>
      <c r="M3" s="96" t="s">
        <v>11</v>
      </c>
      <c r="N3" s="98" t="s">
        <v>12</v>
      </c>
      <c r="O3" s="98" t="s">
        <v>13</v>
      </c>
      <c r="P3" s="98" t="s">
        <v>14</v>
      </c>
      <c r="Q3" s="98" t="s">
        <v>15</v>
      </c>
      <c r="R3" s="98" t="s">
        <v>16</v>
      </c>
      <c r="S3" s="98" t="s">
        <v>17</v>
      </c>
      <c r="T3" s="98" t="s">
        <v>18</v>
      </c>
    </row>
    <row r="4" spans="1:20" ht="30" customHeight="1" x14ac:dyDescent="0.3">
      <c r="A4" s="97"/>
      <c r="B4" s="97"/>
      <c r="C4" s="97"/>
      <c r="D4" s="97"/>
      <c r="E4" s="12" t="s">
        <v>6</v>
      </c>
      <c r="F4" s="12" t="s">
        <v>7</v>
      </c>
      <c r="G4" s="12" t="s">
        <v>6</v>
      </c>
      <c r="H4" s="12" t="s">
        <v>7</v>
      </c>
      <c r="I4" s="12" t="s">
        <v>6</v>
      </c>
      <c r="J4" s="12" t="s">
        <v>7</v>
      </c>
      <c r="K4" s="12" t="s">
        <v>6</v>
      </c>
      <c r="L4" s="12" t="s">
        <v>7</v>
      </c>
      <c r="M4" s="97"/>
      <c r="N4" s="98"/>
      <c r="O4" s="98"/>
      <c r="P4" s="98"/>
      <c r="Q4" s="98"/>
      <c r="R4" s="98"/>
      <c r="S4" s="98"/>
      <c r="T4" s="98"/>
    </row>
    <row r="5" spans="1:20" ht="30" customHeight="1" x14ac:dyDescent="0.3">
      <c r="A5" s="13" t="s">
        <v>3847</v>
      </c>
      <c r="B5" s="13" t="s">
        <v>50</v>
      </c>
      <c r="C5" s="13" t="s">
        <v>50</v>
      </c>
      <c r="D5" s="14">
        <v>1</v>
      </c>
      <c r="E5" s="15">
        <f>F9</f>
        <v>5434170</v>
      </c>
      <c r="F5" s="15">
        <f t="shared" ref="F5:F11" si="0">E5*D5</f>
        <v>5434170</v>
      </c>
      <c r="G5" s="15">
        <f>H9</f>
        <v>1289205</v>
      </c>
      <c r="H5" s="15">
        <f t="shared" ref="H5:H11" si="1">G5*D5</f>
        <v>1289205</v>
      </c>
      <c r="I5" s="15">
        <f>J9</f>
        <v>0</v>
      </c>
      <c r="J5" s="15">
        <f t="shared" ref="J5:J11" si="2">I5*D5</f>
        <v>0</v>
      </c>
      <c r="K5" s="15">
        <f t="shared" ref="K5:K11" si="3">E5+G5+I5</f>
        <v>6723375</v>
      </c>
      <c r="L5" s="15">
        <f t="shared" ref="L5:L11" si="4">F5+H5+J5</f>
        <v>6723375</v>
      </c>
      <c r="M5" s="13" t="s">
        <v>50</v>
      </c>
      <c r="N5" s="2" t="s">
        <v>51</v>
      </c>
      <c r="O5" s="2" t="s">
        <v>50</v>
      </c>
      <c r="P5" s="2" t="s">
        <v>50</v>
      </c>
      <c r="Q5" s="2" t="s">
        <v>50</v>
      </c>
      <c r="R5" s="3">
        <v>1</v>
      </c>
      <c r="S5" s="2" t="s">
        <v>50</v>
      </c>
      <c r="T5" s="11"/>
    </row>
    <row r="6" spans="1:20" ht="30" customHeight="1" x14ac:dyDescent="0.3">
      <c r="A6" s="13" t="s">
        <v>52</v>
      </c>
      <c r="B6" s="13" t="s">
        <v>50</v>
      </c>
      <c r="C6" s="13" t="s">
        <v>50</v>
      </c>
      <c r="D6" s="14"/>
      <c r="E6" s="15"/>
      <c r="F6" s="15"/>
      <c r="G6" s="15"/>
      <c r="H6" s="15"/>
      <c r="I6" s="15"/>
      <c r="J6" s="15"/>
      <c r="K6" s="15"/>
      <c r="L6" s="15"/>
      <c r="M6" s="13" t="s">
        <v>53</v>
      </c>
      <c r="N6" s="2" t="s">
        <v>54</v>
      </c>
      <c r="O6" s="2" t="s">
        <v>50</v>
      </c>
      <c r="P6" s="2" t="s">
        <v>50</v>
      </c>
      <c r="Q6" s="2" t="s">
        <v>55</v>
      </c>
      <c r="R6" s="3">
        <v>2</v>
      </c>
      <c r="S6" s="2" t="s">
        <v>50</v>
      </c>
      <c r="T6" s="11">
        <f>L6*1</f>
        <v>0</v>
      </c>
    </row>
    <row r="7" spans="1:20" ht="30" hidden="1" customHeight="1" x14ac:dyDescent="0.3">
      <c r="A7" s="13" t="s">
        <v>56</v>
      </c>
      <c r="B7" s="13" t="s">
        <v>50</v>
      </c>
      <c r="C7" s="13" t="s">
        <v>50</v>
      </c>
      <c r="D7" s="14">
        <v>1</v>
      </c>
      <c r="E7" s="15">
        <f>공종별내역서!F27</f>
        <v>0</v>
      </c>
      <c r="F7" s="15">
        <f t="shared" si="0"/>
        <v>0</v>
      </c>
      <c r="G7" s="15">
        <f>공종별내역서!H27</f>
        <v>0</v>
      </c>
      <c r="H7" s="15">
        <f t="shared" si="1"/>
        <v>0</v>
      </c>
      <c r="I7" s="15">
        <f>공종별내역서!J27</f>
        <v>0</v>
      </c>
      <c r="J7" s="15">
        <f t="shared" si="2"/>
        <v>0</v>
      </c>
      <c r="K7" s="15">
        <f t="shared" si="3"/>
        <v>0</v>
      </c>
      <c r="L7" s="15">
        <f t="shared" si="4"/>
        <v>0</v>
      </c>
      <c r="M7" s="13" t="s">
        <v>50</v>
      </c>
      <c r="N7" s="2" t="s">
        <v>57</v>
      </c>
      <c r="O7" s="2" t="s">
        <v>50</v>
      </c>
      <c r="P7" s="2" t="s">
        <v>54</v>
      </c>
      <c r="Q7" s="2" t="s">
        <v>50</v>
      </c>
      <c r="R7" s="3">
        <v>3</v>
      </c>
      <c r="S7" s="2" t="s">
        <v>50</v>
      </c>
      <c r="T7" s="11"/>
    </row>
    <row r="8" spans="1:20" ht="30" customHeight="1" x14ac:dyDescent="0.3">
      <c r="A8" s="13" t="s">
        <v>3841</v>
      </c>
      <c r="B8" s="13" t="s">
        <v>50</v>
      </c>
      <c r="C8" s="13" t="s">
        <v>50</v>
      </c>
      <c r="D8" s="14"/>
      <c r="E8" s="15"/>
      <c r="F8" s="15"/>
      <c r="G8" s="15"/>
      <c r="H8" s="15"/>
      <c r="I8" s="15"/>
      <c r="J8" s="15"/>
      <c r="K8" s="15"/>
      <c r="L8" s="15"/>
      <c r="M8" s="13" t="s">
        <v>50</v>
      </c>
      <c r="N8" s="2" t="s">
        <v>99</v>
      </c>
      <c r="O8" s="2" t="s">
        <v>50</v>
      </c>
      <c r="P8" s="2" t="s">
        <v>54</v>
      </c>
      <c r="Q8" s="2" t="s">
        <v>50</v>
      </c>
      <c r="R8" s="3">
        <v>3</v>
      </c>
      <c r="S8" s="2" t="s">
        <v>50</v>
      </c>
      <c r="T8" s="11"/>
    </row>
    <row r="9" spans="1:20" ht="30" customHeight="1" x14ac:dyDescent="0.3">
      <c r="A9" s="13" t="s">
        <v>161</v>
      </c>
      <c r="B9" s="13" t="s">
        <v>50</v>
      </c>
      <c r="C9" s="13" t="s">
        <v>50</v>
      </c>
      <c r="D9" s="14">
        <v>1</v>
      </c>
      <c r="E9" s="15">
        <f>F10+F11</f>
        <v>5434170</v>
      </c>
      <c r="F9" s="15">
        <f t="shared" si="0"/>
        <v>5434170</v>
      </c>
      <c r="G9" s="15">
        <f>H10+H11</f>
        <v>1289205</v>
      </c>
      <c r="H9" s="15">
        <f t="shared" si="1"/>
        <v>1289205</v>
      </c>
      <c r="I9" s="15">
        <f>J10+J11</f>
        <v>0</v>
      </c>
      <c r="J9" s="15">
        <f t="shared" si="2"/>
        <v>0</v>
      </c>
      <c r="K9" s="15">
        <f t="shared" si="3"/>
        <v>6723375</v>
      </c>
      <c r="L9" s="15">
        <f t="shared" si="4"/>
        <v>6723375</v>
      </c>
      <c r="M9" s="13" t="s">
        <v>50</v>
      </c>
      <c r="N9" s="2" t="s">
        <v>162</v>
      </c>
      <c r="O9" s="2" t="s">
        <v>50</v>
      </c>
      <c r="P9" s="2" t="s">
        <v>51</v>
      </c>
      <c r="Q9" s="2" t="s">
        <v>50</v>
      </c>
      <c r="R9" s="3">
        <v>2</v>
      </c>
      <c r="S9" s="2" t="s">
        <v>50</v>
      </c>
      <c r="T9" s="11"/>
    </row>
    <row r="10" spans="1:20" ht="30" customHeight="1" x14ac:dyDescent="0.3">
      <c r="A10" s="13" t="s">
        <v>163</v>
      </c>
      <c r="B10" s="13" t="s">
        <v>50</v>
      </c>
      <c r="C10" s="13" t="s">
        <v>50</v>
      </c>
      <c r="D10" s="14">
        <v>1</v>
      </c>
      <c r="E10" s="15">
        <f>공종별내역서!F75</f>
        <v>26582</v>
      </c>
      <c r="F10" s="15">
        <f t="shared" si="0"/>
        <v>26582</v>
      </c>
      <c r="G10" s="15">
        <f>공종별내역서!H75</f>
        <v>886200</v>
      </c>
      <c r="H10" s="15">
        <f t="shared" si="1"/>
        <v>886200</v>
      </c>
      <c r="I10" s="15">
        <f>공종별내역서!J75</f>
        <v>0</v>
      </c>
      <c r="J10" s="15">
        <f t="shared" si="2"/>
        <v>0</v>
      </c>
      <c r="K10" s="15">
        <f t="shared" si="3"/>
        <v>912782</v>
      </c>
      <c r="L10" s="15">
        <f t="shared" si="4"/>
        <v>912782</v>
      </c>
      <c r="M10" s="13" t="s">
        <v>50</v>
      </c>
      <c r="N10" s="2" t="s">
        <v>164</v>
      </c>
      <c r="O10" s="2" t="s">
        <v>50</v>
      </c>
      <c r="P10" s="2" t="s">
        <v>162</v>
      </c>
      <c r="Q10" s="2" t="s">
        <v>50</v>
      </c>
      <c r="R10" s="3">
        <v>3</v>
      </c>
      <c r="S10" s="2" t="s">
        <v>50</v>
      </c>
      <c r="T10" s="11"/>
    </row>
    <row r="11" spans="1:20" ht="30" customHeight="1" x14ac:dyDescent="0.3">
      <c r="A11" s="13" t="s">
        <v>3842</v>
      </c>
      <c r="B11" s="13" t="s">
        <v>50</v>
      </c>
      <c r="C11" s="13" t="s">
        <v>50</v>
      </c>
      <c r="D11" s="14">
        <v>1</v>
      </c>
      <c r="E11" s="15">
        <f>공종별내역서!F315</f>
        <v>5407588</v>
      </c>
      <c r="F11" s="15">
        <f t="shared" si="0"/>
        <v>5407588</v>
      </c>
      <c r="G11" s="15">
        <f>공종별내역서!H315</f>
        <v>403005</v>
      </c>
      <c r="H11" s="15">
        <f t="shared" si="1"/>
        <v>403005</v>
      </c>
      <c r="I11" s="15">
        <f>공종별내역서!J315</f>
        <v>0</v>
      </c>
      <c r="J11" s="15">
        <f t="shared" si="2"/>
        <v>0</v>
      </c>
      <c r="K11" s="15">
        <f t="shared" si="3"/>
        <v>5810593</v>
      </c>
      <c r="L11" s="15">
        <f t="shared" si="4"/>
        <v>5810593</v>
      </c>
      <c r="M11" s="13" t="s">
        <v>50</v>
      </c>
      <c r="N11" s="2" t="s">
        <v>193</v>
      </c>
      <c r="O11" s="2" t="s">
        <v>50</v>
      </c>
      <c r="P11" s="2" t="s">
        <v>162</v>
      </c>
      <c r="Q11" s="2" t="s">
        <v>50</v>
      </c>
      <c r="R11" s="3">
        <v>3</v>
      </c>
      <c r="S11" s="2" t="s">
        <v>50</v>
      </c>
      <c r="T11" s="11"/>
    </row>
    <row r="12" spans="1:20" ht="30" customHeight="1" x14ac:dyDescent="0.3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T12" s="10"/>
    </row>
    <row r="13" spans="1:20" ht="30" customHeight="1" x14ac:dyDescent="0.3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T13" s="10"/>
    </row>
    <row r="14" spans="1:20" ht="30" customHeight="1" x14ac:dyDescent="0.3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T14" s="10"/>
    </row>
    <row r="15" spans="1:20" ht="30" customHeight="1" x14ac:dyDescent="0.3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T15" s="10"/>
    </row>
    <row r="16" spans="1:20" ht="30" customHeight="1" x14ac:dyDescent="0.3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T16" s="10"/>
    </row>
    <row r="17" spans="1:20" ht="30" customHeight="1" x14ac:dyDescent="0.3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T17" s="10"/>
    </row>
    <row r="18" spans="1:20" ht="30" customHeight="1" x14ac:dyDescent="0.3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T18" s="10"/>
    </row>
    <row r="19" spans="1:20" ht="30" customHeight="1" x14ac:dyDescent="0.3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T19" s="10"/>
    </row>
    <row r="20" spans="1:20" ht="30" customHeight="1" x14ac:dyDescent="0.3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T20" s="10"/>
    </row>
    <row r="21" spans="1:20" ht="30" customHeight="1" x14ac:dyDescent="0.3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T21" s="10"/>
    </row>
    <row r="22" spans="1:20" ht="30" customHeight="1" x14ac:dyDescent="0.3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T22" s="10"/>
    </row>
    <row r="23" spans="1:20" ht="30" customHeight="1" x14ac:dyDescent="0.3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T23" s="10"/>
    </row>
    <row r="24" spans="1:20" ht="30" customHeight="1" x14ac:dyDescent="0.3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T24" s="10"/>
    </row>
    <row r="25" spans="1:20" ht="30" customHeight="1" x14ac:dyDescent="0.3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T25" s="10"/>
    </row>
    <row r="26" spans="1:20" ht="30" customHeight="1" x14ac:dyDescent="0.3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T26" s="10"/>
    </row>
    <row r="27" spans="1:20" ht="30" customHeight="1" x14ac:dyDescent="0.3">
      <c r="A27" s="13" t="s">
        <v>96</v>
      </c>
      <c r="B27" s="14"/>
      <c r="C27" s="14"/>
      <c r="D27" s="14"/>
      <c r="E27" s="14"/>
      <c r="F27" s="15">
        <f>F5</f>
        <v>5434170</v>
      </c>
      <c r="G27" s="14"/>
      <c r="H27" s="15">
        <f>H5</f>
        <v>1289205</v>
      </c>
      <c r="I27" s="14"/>
      <c r="J27" s="15">
        <f>J5</f>
        <v>0</v>
      </c>
      <c r="K27" s="14"/>
      <c r="L27" s="15">
        <f>L5</f>
        <v>6723375</v>
      </c>
      <c r="M27" s="14"/>
      <c r="T27" s="10"/>
    </row>
  </sheetData>
  <mergeCells count="16">
    <mergeCell ref="Q3:Q4"/>
    <mergeCell ref="R3:R4"/>
    <mergeCell ref="S3:S4"/>
    <mergeCell ref="T3:T4"/>
    <mergeCell ref="M3:M4"/>
    <mergeCell ref="N3:N4"/>
    <mergeCell ref="O3:O4"/>
    <mergeCell ref="P3:P4"/>
    <mergeCell ref="K3:L3"/>
    <mergeCell ref="I3:J3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filterMode="1">
    <pageSetUpPr fitToPage="1"/>
  </sheetPr>
  <dimension ref="A1:AV315"/>
  <sheetViews>
    <sheetView view="pageBreakPreview" zoomScaleNormal="100" zoomScaleSheetLayoutView="100" workbookViewId="0">
      <selection activeCell="D58" sqref="D58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6" t="s">
        <v>3846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48" ht="30" hidden="1" customHeight="1" x14ac:dyDescent="0.3">
      <c r="A2" s="96" t="s">
        <v>1</v>
      </c>
      <c r="B2" s="96" t="s">
        <v>2</v>
      </c>
      <c r="C2" s="96" t="s">
        <v>3</v>
      </c>
      <c r="D2" s="96" t="s">
        <v>4</v>
      </c>
      <c r="E2" s="96" t="s">
        <v>5</v>
      </c>
      <c r="F2" s="96"/>
      <c r="G2" s="96" t="s">
        <v>8</v>
      </c>
      <c r="H2" s="96"/>
      <c r="I2" s="94" t="s">
        <v>9</v>
      </c>
      <c r="J2" s="95"/>
      <c r="K2" s="94" t="s">
        <v>10</v>
      </c>
      <c r="L2" s="95"/>
      <c r="M2" s="96" t="s">
        <v>11</v>
      </c>
      <c r="N2" s="98" t="s">
        <v>19</v>
      </c>
      <c r="O2" s="98" t="s">
        <v>13</v>
      </c>
      <c r="P2" s="98" t="s">
        <v>20</v>
      </c>
      <c r="Q2" s="98" t="s">
        <v>12</v>
      </c>
      <c r="R2" s="98" t="s">
        <v>21</v>
      </c>
      <c r="S2" s="98" t="s">
        <v>22</v>
      </c>
      <c r="T2" s="98" t="s">
        <v>23</v>
      </c>
      <c r="U2" s="98" t="s">
        <v>24</v>
      </c>
      <c r="V2" s="98" t="s">
        <v>25</v>
      </c>
      <c r="W2" s="98" t="s">
        <v>26</v>
      </c>
      <c r="X2" s="98" t="s">
        <v>27</v>
      </c>
      <c r="Y2" s="98" t="s">
        <v>28</v>
      </c>
      <c r="Z2" s="98" t="s">
        <v>29</v>
      </c>
      <c r="AA2" s="98" t="s">
        <v>30</v>
      </c>
      <c r="AB2" s="98" t="s">
        <v>31</v>
      </c>
      <c r="AC2" s="98" t="s">
        <v>32</v>
      </c>
      <c r="AD2" s="98" t="s">
        <v>33</v>
      </c>
      <c r="AE2" s="98" t="s">
        <v>34</v>
      </c>
      <c r="AF2" s="98" t="s">
        <v>35</v>
      </c>
      <c r="AG2" s="98" t="s">
        <v>36</v>
      </c>
      <c r="AH2" s="98" t="s">
        <v>37</v>
      </c>
      <c r="AI2" s="98" t="s">
        <v>38</v>
      </c>
      <c r="AJ2" s="98" t="s">
        <v>39</v>
      </c>
      <c r="AK2" s="98" t="s">
        <v>40</v>
      </c>
      <c r="AL2" s="98" t="s">
        <v>41</v>
      </c>
      <c r="AM2" s="98" t="s">
        <v>42</v>
      </c>
      <c r="AN2" s="98" t="s">
        <v>43</v>
      </c>
      <c r="AO2" s="98" t="s">
        <v>44</v>
      </c>
      <c r="AP2" s="98" t="s">
        <v>45</v>
      </c>
      <c r="AQ2" s="98" t="s">
        <v>46</v>
      </c>
      <c r="AR2" s="98" t="s">
        <v>47</v>
      </c>
      <c r="AS2" s="98" t="s">
        <v>15</v>
      </c>
      <c r="AT2" s="98" t="s">
        <v>16</v>
      </c>
      <c r="AU2" s="98" t="s">
        <v>48</v>
      </c>
      <c r="AV2" s="98" t="s">
        <v>49</v>
      </c>
    </row>
    <row r="3" spans="1:48" ht="30" hidden="1" customHeight="1" x14ac:dyDescent="0.3">
      <c r="A3" s="96"/>
      <c r="B3" s="96"/>
      <c r="C3" s="96"/>
      <c r="D3" s="96"/>
      <c r="E3" s="9" t="s">
        <v>6</v>
      </c>
      <c r="F3" s="9" t="s">
        <v>7</v>
      </c>
      <c r="G3" s="9" t="s">
        <v>6</v>
      </c>
      <c r="H3" s="9" t="s">
        <v>7</v>
      </c>
      <c r="I3" s="9" t="s">
        <v>6</v>
      </c>
      <c r="J3" s="9" t="s">
        <v>7</v>
      </c>
      <c r="K3" s="9" t="s">
        <v>6</v>
      </c>
      <c r="L3" s="9" t="s">
        <v>7</v>
      </c>
      <c r="M3" s="96"/>
      <c r="N3" s="98"/>
      <c r="O3" s="98"/>
      <c r="P3" s="98"/>
      <c r="Q3" s="98"/>
      <c r="R3" s="98"/>
      <c r="S3" s="98"/>
      <c r="T3" s="98"/>
      <c r="U3" s="98"/>
      <c r="V3" s="98"/>
      <c r="W3" s="98"/>
      <c r="X3" s="98"/>
      <c r="Y3" s="98"/>
      <c r="Z3" s="98"/>
      <c r="AA3" s="98"/>
      <c r="AB3" s="98"/>
      <c r="AC3" s="98"/>
      <c r="AD3" s="98"/>
      <c r="AE3" s="98"/>
      <c r="AF3" s="98"/>
      <c r="AG3" s="98"/>
      <c r="AH3" s="98"/>
      <c r="AI3" s="98"/>
      <c r="AJ3" s="98"/>
      <c r="AK3" s="98"/>
      <c r="AL3" s="98"/>
      <c r="AM3" s="98"/>
      <c r="AN3" s="98"/>
      <c r="AO3" s="98"/>
      <c r="AP3" s="98"/>
      <c r="AQ3" s="98"/>
      <c r="AR3" s="98"/>
      <c r="AS3" s="98"/>
      <c r="AT3" s="98"/>
      <c r="AU3" s="98"/>
      <c r="AV3" s="98"/>
    </row>
    <row r="4" spans="1:48" ht="30" hidden="1" customHeight="1" x14ac:dyDescent="0.3">
      <c r="A4" s="16" t="s">
        <v>56</v>
      </c>
      <c r="B4" s="16" t="s">
        <v>50</v>
      </c>
      <c r="C4" s="14"/>
      <c r="D4" s="14"/>
      <c r="E4" s="15"/>
      <c r="F4" s="15"/>
      <c r="G4" s="15"/>
      <c r="H4" s="15"/>
      <c r="I4" s="15"/>
      <c r="J4" s="15"/>
      <c r="K4" s="15"/>
      <c r="L4" s="15"/>
      <c r="M4" s="14"/>
      <c r="N4" s="3"/>
      <c r="O4" s="3"/>
      <c r="P4" s="3"/>
      <c r="Q4" s="2" t="s">
        <v>57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hidden="1" customHeight="1" x14ac:dyDescent="0.3">
      <c r="A5" s="16" t="s">
        <v>58</v>
      </c>
      <c r="B5" s="16" t="s">
        <v>59</v>
      </c>
      <c r="C5" s="16" t="s">
        <v>60</v>
      </c>
      <c r="D5" s="14"/>
      <c r="E5" s="15">
        <f>TRUNC(단가대비표!O75,0)</f>
        <v>536000</v>
      </c>
      <c r="F5" s="15">
        <f t="shared" ref="F5:F12" si="0">TRUNC(E5*D5, 0)</f>
        <v>0</v>
      </c>
      <c r="G5" s="15">
        <f>TRUNC(단가대비표!P75,0)</f>
        <v>0</v>
      </c>
      <c r="H5" s="15">
        <f t="shared" ref="H5:H12" si="1">TRUNC(G5*D5, 0)</f>
        <v>0</v>
      </c>
      <c r="I5" s="15">
        <f>TRUNC(단가대비표!V75,0)</f>
        <v>0</v>
      </c>
      <c r="J5" s="15">
        <f t="shared" ref="J5:J12" si="2">TRUNC(I5*D5, 0)</f>
        <v>0</v>
      </c>
      <c r="K5" s="15">
        <f t="shared" ref="K5:K12" si="3">TRUNC(E5+G5+I5, 0)</f>
        <v>536000</v>
      </c>
      <c r="L5" s="15">
        <f t="shared" ref="L5:L14" si="4">TRUNC(F5+H5+J5, 0)</f>
        <v>0</v>
      </c>
      <c r="M5" s="16" t="s">
        <v>50</v>
      </c>
      <c r="N5" s="2" t="s">
        <v>61</v>
      </c>
      <c r="O5" s="2" t="s">
        <v>50</v>
      </c>
      <c r="P5" s="2" t="s">
        <v>50</v>
      </c>
      <c r="Q5" s="2" t="s">
        <v>57</v>
      </c>
      <c r="R5" s="2" t="s">
        <v>62</v>
      </c>
      <c r="S5" s="2" t="s">
        <v>62</v>
      </c>
      <c r="T5" s="2" t="s">
        <v>63</v>
      </c>
      <c r="U5" s="3"/>
      <c r="V5" s="3"/>
      <c r="W5" s="3"/>
      <c r="X5" s="3">
        <v>1</v>
      </c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50</v>
      </c>
      <c r="AS5" s="2" t="s">
        <v>50</v>
      </c>
      <c r="AT5" s="3"/>
      <c r="AU5" s="2" t="s">
        <v>64</v>
      </c>
      <c r="AV5" s="3">
        <v>29227</v>
      </c>
    </row>
    <row r="6" spans="1:48" ht="30" hidden="1" customHeight="1" x14ac:dyDescent="0.3">
      <c r="A6" s="16" t="s">
        <v>58</v>
      </c>
      <c r="B6" s="16" t="s">
        <v>65</v>
      </c>
      <c r="C6" s="16" t="s">
        <v>60</v>
      </c>
      <c r="D6" s="14"/>
      <c r="E6" s="15">
        <f>TRUNC(단가대비표!O79,0)</f>
        <v>659000</v>
      </c>
      <c r="F6" s="15">
        <f t="shared" si="0"/>
        <v>0</v>
      </c>
      <c r="G6" s="15">
        <f>TRUNC(단가대비표!P79,0)</f>
        <v>0</v>
      </c>
      <c r="H6" s="15">
        <f t="shared" si="1"/>
        <v>0</v>
      </c>
      <c r="I6" s="15">
        <f>TRUNC(단가대비표!V79,0)</f>
        <v>0</v>
      </c>
      <c r="J6" s="15">
        <f t="shared" si="2"/>
        <v>0</v>
      </c>
      <c r="K6" s="15">
        <f t="shared" si="3"/>
        <v>659000</v>
      </c>
      <c r="L6" s="15">
        <f t="shared" si="4"/>
        <v>0</v>
      </c>
      <c r="M6" s="16" t="s">
        <v>50</v>
      </c>
      <c r="N6" s="2" t="s">
        <v>66</v>
      </c>
      <c r="O6" s="2" t="s">
        <v>50</v>
      </c>
      <c r="P6" s="2" t="s">
        <v>50</v>
      </c>
      <c r="Q6" s="2" t="s">
        <v>57</v>
      </c>
      <c r="R6" s="2" t="s">
        <v>62</v>
      </c>
      <c r="S6" s="2" t="s">
        <v>62</v>
      </c>
      <c r="T6" s="2" t="s">
        <v>63</v>
      </c>
      <c r="U6" s="3"/>
      <c r="V6" s="3"/>
      <c r="W6" s="3"/>
      <c r="X6" s="3">
        <v>1</v>
      </c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50</v>
      </c>
      <c r="AS6" s="2" t="s">
        <v>50</v>
      </c>
      <c r="AT6" s="3"/>
      <c r="AU6" s="2" t="s">
        <v>67</v>
      </c>
      <c r="AV6" s="3">
        <v>29228</v>
      </c>
    </row>
    <row r="7" spans="1:48" ht="30" hidden="1" customHeight="1" x14ac:dyDescent="0.3">
      <c r="A7" s="16" t="s">
        <v>58</v>
      </c>
      <c r="B7" s="16" t="s">
        <v>68</v>
      </c>
      <c r="C7" s="16" t="s">
        <v>60</v>
      </c>
      <c r="D7" s="14"/>
      <c r="E7" s="15">
        <f>TRUNC(단가대비표!O77,0)</f>
        <v>658000</v>
      </c>
      <c r="F7" s="15">
        <f t="shared" si="0"/>
        <v>0</v>
      </c>
      <c r="G7" s="15">
        <f>TRUNC(단가대비표!P77,0)</f>
        <v>0</v>
      </c>
      <c r="H7" s="15">
        <f t="shared" si="1"/>
        <v>0</v>
      </c>
      <c r="I7" s="15">
        <f>TRUNC(단가대비표!V77,0)</f>
        <v>0</v>
      </c>
      <c r="J7" s="15">
        <f t="shared" si="2"/>
        <v>0</v>
      </c>
      <c r="K7" s="15">
        <f t="shared" si="3"/>
        <v>658000</v>
      </c>
      <c r="L7" s="15">
        <f t="shared" si="4"/>
        <v>0</v>
      </c>
      <c r="M7" s="16" t="s">
        <v>50</v>
      </c>
      <c r="N7" s="2" t="s">
        <v>69</v>
      </c>
      <c r="O7" s="2" t="s">
        <v>50</v>
      </c>
      <c r="P7" s="2" t="s">
        <v>50</v>
      </c>
      <c r="Q7" s="2" t="s">
        <v>57</v>
      </c>
      <c r="R7" s="2" t="s">
        <v>62</v>
      </c>
      <c r="S7" s="2" t="s">
        <v>62</v>
      </c>
      <c r="T7" s="2" t="s">
        <v>63</v>
      </c>
      <c r="U7" s="3"/>
      <c r="V7" s="3"/>
      <c r="W7" s="3"/>
      <c r="X7" s="3">
        <v>1</v>
      </c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50</v>
      </c>
      <c r="AS7" s="2" t="s">
        <v>50</v>
      </c>
      <c r="AT7" s="3"/>
      <c r="AU7" s="2" t="s">
        <v>70</v>
      </c>
      <c r="AV7" s="3">
        <v>29229</v>
      </c>
    </row>
    <row r="8" spans="1:48" ht="30" hidden="1" customHeight="1" x14ac:dyDescent="0.3">
      <c r="A8" s="16" t="s">
        <v>58</v>
      </c>
      <c r="B8" s="16" t="s">
        <v>71</v>
      </c>
      <c r="C8" s="16" t="s">
        <v>60</v>
      </c>
      <c r="D8" s="14"/>
      <c r="E8" s="15">
        <f>TRUNC(단가대비표!O78,0)</f>
        <v>895000</v>
      </c>
      <c r="F8" s="15">
        <f t="shared" si="0"/>
        <v>0</v>
      </c>
      <c r="G8" s="15">
        <f>TRUNC(단가대비표!P78,0)</f>
        <v>0</v>
      </c>
      <c r="H8" s="15">
        <f t="shared" si="1"/>
        <v>0</v>
      </c>
      <c r="I8" s="15">
        <f>TRUNC(단가대비표!V78,0)</f>
        <v>0</v>
      </c>
      <c r="J8" s="15">
        <f t="shared" si="2"/>
        <v>0</v>
      </c>
      <c r="K8" s="15">
        <f t="shared" si="3"/>
        <v>895000</v>
      </c>
      <c r="L8" s="15">
        <f t="shared" si="4"/>
        <v>0</v>
      </c>
      <c r="M8" s="16" t="s">
        <v>50</v>
      </c>
      <c r="N8" s="2" t="s">
        <v>72</v>
      </c>
      <c r="O8" s="2" t="s">
        <v>50</v>
      </c>
      <c r="P8" s="2" t="s">
        <v>50</v>
      </c>
      <c r="Q8" s="2" t="s">
        <v>57</v>
      </c>
      <c r="R8" s="2" t="s">
        <v>62</v>
      </c>
      <c r="S8" s="2" t="s">
        <v>62</v>
      </c>
      <c r="T8" s="2" t="s">
        <v>63</v>
      </c>
      <c r="U8" s="3"/>
      <c r="V8" s="3"/>
      <c r="W8" s="3"/>
      <c r="X8" s="3">
        <v>1</v>
      </c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50</v>
      </c>
      <c r="AS8" s="2" t="s">
        <v>50</v>
      </c>
      <c r="AT8" s="3"/>
      <c r="AU8" s="2" t="s">
        <v>73</v>
      </c>
      <c r="AV8" s="3">
        <v>29230</v>
      </c>
    </row>
    <row r="9" spans="1:48" ht="30" hidden="1" customHeight="1" x14ac:dyDescent="0.3">
      <c r="A9" s="16" t="s">
        <v>74</v>
      </c>
      <c r="B9" s="16" t="s">
        <v>75</v>
      </c>
      <c r="C9" s="16" t="s">
        <v>60</v>
      </c>
      <c r="D9" s="14"/>
      <c r="E9" s="15">
        <f>TRUNC(단가대비표!O80,0)</f>
        <v>896000</v>
      </c>
      <c r="F9" s="15">
        <f t="shared" si="0"/>
        <v>0</v>
      </c>
      <c r="G9" s="15">
        <f>TRUNC(단가대비표!P80,0)</f>
        <v>0</v>
      </c>
      <c r="H9" s="15">
        <f t="shared" si="1"/>
        <v>0</v>
      </c>
      <c r="I9" s="15">
        <f>TRUNC(단가대비표!V80,0)</f>
        <v>0</v>
      </c>
      <c r="J9" s="15">
        <f t="shared" si="2"/>
        <v>0</v>
      </c>
      <c r="K9" s="15">
        <f t="shared" si="3"/>
        <v>896000</v>
      </c>
      <c r="L9" s="15">
        <f t="shared" si="4"/>
        <v>0</v>
      </c>
      <c r="M9" s="16" t="s">
        <v>50</v>
      </c>
      <c r="N9" s="2" t="s">
        <v>76</v>
      </c>
      <c r="O9" s="2" t="s">
        <v>50</v>
      </c>
      <c r="P9" s="2" t="s">
        <v>50</v>
      </c>
      <c r="Q9" s="2" t="s">
        <v>57</v>
      </c>
      <c r="R9" s="2" t="s">
        <v>62</v>
      </c>
      <c r="S9" s="2" t="s">
        <v>62</v>
      </c>
      <c r="T9" s="2" t="s">
        <v>63</v>
      </c>
      <c r="U9" s="3"/>
      <c r="V9" s="3"/>
      <c r="W9" s="3"/>
      <c r="X9" s="3">
        <v>1</v>
      </c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50</v>
      </c>
      <c r="AS9" s="2" t="s">
        <v>50</v>
      </c>
      <c r="AT9" s="3"/>
      <c r="AU9" s="2" t="s">
        <v>77</v>
      </c>
      <c r="AV9" s="3">
        <v>29231</v>
      </c>
    </row>
    <row r="10" spans="1:48" ht="30" hidden="1" customHeight="1" x14ac:dyDescent="0.3">
      <c r="A10" s="16" t="s">
        <v>74</v>
      </c>
      <c r="B10" s="16" t="s">
        <v>78</v>
      </c>
      <c r="C10" s="16" t="s">
        <v>60</v>
      </c>
      <c r="D10" s="14"/>
      <c r="E10" s="15">
        <f>TRUNC(단가대비표!O81,0)</f>
        <v>773000</v>
      </c>
      <c r="F10" s="15">
        <f t="shared" si="0"/>
        <v>0</v>
      </c>
      <c r="G10" s="15">
        <f>TRUNC(단가대비표!P81,0)</f>
        <v>0</v>
      </c>
      <c r="H10" s="15">
        <f t="shared" si="1"/>
        <v>0</v>
      </c>
      <c r="I10" s="15">
        <f>TRUNC(단가대비표!V81,0)</f>
        <v>0</v>
      </c>
      <c r="J10" s="15">
        <f t="shared" si="2"/>
        <v>0</v>
      </c>
      <c r="K10" s="15">
        <f t="shared" si="3"/>
        <v>773000</v>
      </c>
      <c r="L10" s="15">
        <f t="shared" si="4"/>
        <v>0</v>
      </c>
      <c r="M10" s="16" t="s">
        <v>50</v>
      </c>
      <c r="N10" s="2" t="s">
        <v>79</v>
      </c>
      <c r="O10" s="2" t="s">
        <v>50</v>
      </c>
      <c r="P10" s="2" t="s">
        <v>50</v>
      </c>
      <c r="Q10" s="2" t="s">
        <v>57</v>
      </c>
      <c r="R10" s="2" t="s">
        <v>62</v>
      </c>
      <c r="S10" s="2" t="s">
        <v>62</v>
      </c>
      <c r="T10" s="2" t="s">
        <v>63</v>
      </c>
      <c r="U10" s="3"/>
      <c r="V10" s="3"/>
      <c r="W10" s="3"/>
      <c r="X10" s="3">
        <v>1</v>
      </c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50</v>
      </c>
      <c r="AS10" s="2" t="s">
        <v>50</v>
      </c>
      <c r="AT10" s="3"/>
      <c r="AU10" s="2" t="s">
        <v>80</v>
      </c>
      <c r="AV10" s="3">
        <v>29256</v>
      </c>
    </row>
    <row r="11" spans="1:48" ht="30" hidden="1" customHeight="1" x14ac:dyDescent="0.3">
      <c r="A11" s="16" t="s">
        <v>81</v>
      </c>
      <c r="B11" s="16" t="s">
        <v>59</v>
      </c>
      <c r="C11" s="16" t="s">
        <v>60</v>
      </c>
      <c r="D11" s="14"/>
      <c r="E11" s="15">
        <f>TRUNC(단가대비표!O76,0)</f>
        <v>536000</v>
      </c>
      <c r="F11" s="15">
        <f t="shared" si="0"/>
        <v>0</v>
      </c>
      <c r="G11" s="15">
        <f>TRUNC(단가대비표!P76,0)</f>
        <v>0</v>
      </c>
      <c r="H11" s="15">
        <f t="shared" si="1"/>
        <v>0</v>
      </c>
      <c r="I11" s="15">
        <f>TRUNC(단가대비표!V76,0)</f>
        <v>0</v>
      </c>
      <c r="J11" s="15">
        <f t="shared" si="2"/>
        <v>0</v>
      </c>
      <c r="K11" s="15">
        <f t="shared" si="3"/>
        <v>536000</v>
      </c>
      <c r="L11" s="15">
        <f t="shared" si="4"/>
        <v>0</v>
      </c>
      <c r="M11" s="16" t="s">
        <v>50</v>
      </c>
      <c r="N11" s="2" t="s">
        <v>82</v>
      </c>
      <c r="O11" s="2" t="s">
        <v>50</v>
      </c>
      <c r="P11" s="2" t="s">
        <v>50</v>
      </c>
      <c r="Q11" s="2" t="s">
        <v>57</v>
      </c>
      <c r="R11" s="2" t="s">
        <v>62</v>
      </c>
      <c r="S11" s="2" t="s">
        <v>62</v>
      </c>
      <c r="T11" s="2" t="s">
        <v>63</v>
      </c>
      <c r="U11" s="3"/>
      <c r="V11" s="3"/>
      <c r="W11" s="3"/>
      <c r="X11" s="3">
        <v>1</v>
      </c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2" t="s">
        <v>50</v>
      </c>
      <c r="AS11" s="2" t="s">
        <v>50</v>
      </c>
      <c r="AT11" s="3"/>
      <c r="AU11" s="2" t="s">
        <v>83</v>
      </c>
      <c r="AV11" s="3">
        <v>29232</v>
      </c>
    </row>
    <row r="12" spans="1:48" ht="30" hidden="1" customHeight="1" x14ac:dyDescent="0.3">
      <c r="A12" s="16" t="s">
        <v>84</v>
      </c>
      <c r="B12" s="16" t="s">
        <v>85</v>
      </c>
      <c r="C12" s="16" t="s">
        <v>60</v>
      </c>
      <c r="D12" s="14"/>
      <c r="E12" s="15">
        <f>TRUNC(단가대비표!O82,0)</f>
        <v>536000</v>
      </c>
      <c r="F12" s="15">
        <f t="shared" si="0"/>
        <v>0</v>
      </c>
      <c r="G12" s="15">
        <f>TRUNC(단가대비표!P82,0)</f>
        <v>0</v>
      </c>
      <c r="H12" s="15">
        <f t="shared" si="1"/>
        <v>0</v>
      </c>
      <c r="I12" s="15">
        <f>TRUNC(단가대비표!V82,0)</f>
        <v>0</v>
      </c>
      <c r="J12" s="15">
        <f t="shared" si="2"/>
        <v>0</v>
      </c>
      <c r="K12" s="15">
        <f t="shared" si="3"/>
        <v>536000</v>
      </c>
      <c r="L12" s="15">
        <f t="shared" si="4"/>
        <v>0</v>
      </c>
      <c r="M12" s="16" t="s">
        <v>50</v>
      </c>
      <c r="N12" s="2" t="s">
        <v>86</v>
      </c>
      <c r="O12" s="2" t="s">
        <v>50</v>
      </c>
      <c r="P12" s="2" t="s">
        <v>50</v>
      </c>
      <c r="Q12" s="2" t="s">
        <v>57</v>
      </c>
      <c r="R12" s="2" t="s">
        <v>62</v>
      </c>
      <c r="S12" s="2" t="s">
        <v>62</v>
      </c>
      <c r="T12" s="2" t="s">
        <v>63</v>
      </c>
      <c r="U12" s="3"/>
      <c r="V12" s="3"/>
      <c r="W12" s="3"/>
      <c r="X12" s="3">
        <v>1</v>
      </c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2" t="s">
        <v>50</v>
      </c>
      <c r="AS12" s="2" t="s">
        <v>50</v>
      </c>
      <c r="AT12" s="3"/>
      <c r="AU12" s="2" t="s">
        <v>87</v>
      </c>
      <c r="AV12" s="3">
        <v>29233</v>
      </c>
    </row>
    <row r="13" spans="1:48" ht="30" hidden="1" customHeight="1" x14ac:dyDescent="0.3">
      <c r="A13" s="16" t="s">
        <v>88</v>
      </c>
      <c r="B13" s="16" t="s">
        <v>3799</v>
      </c>
      <c r="C13" s="16" t="s">
        <v>50</v>
      </c>
      <c r="D13" s="14"/>
      <c r="E13" s="15">
        <v>0</v>
      </c>
      <c r="F13" s="15">
        <f>TRUNC(SUM(F5:F12),-4)</f>
        <v>0</v>
      </c>
      <c r="G13" s="15">
        <v>0</v>
      </c>
      <c r="H13" s="15">
        <f>SUM(H5:H12)</f>
        <v>0</v>
      </c>
      <c r="I13" s="15">
        <v>0</v>
      </c>
      <c r="J13" s="15">
        <f>SUM(J5:J12)</f>
        <v>0</v>
      </c>
      <c r="K13" s="15"/>
      <c r="L13" s="15">
        <f t="shared" si="4"/>
        <v>0</v>
      </c>
      <c r="M13" s="16" t="s">
        <v>50</v>
      </c>
      <c r="N13" s="2" t="s">
        <v>89</v>
      </c>
      <c r="O13" s="2" t="s">
        <v>50</v>
      </c>
      <c r="P13" s="2" t="s">
        <v>50</v>
      </c>
      <c r="Q13" s="2" t="s">
        <v>50</v>
      </c>
      <c r="R13" s="2" t="s">
        <v>62</v>
      </c>
      <c r="S13" s="2" t="s">
        <v>62</v>
      </c>
      <c r="T13" s="2" t="s">
        <v>62</v>
      </c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2" t="s">
        <v>50</v>
      </c>
      <c r="AS13" s="2" t="s">
        <v>50</v>
      </c>
      <c r="AT13" s="3"/>
      <c r="AU13" s="2" t="s">
        <v>90</v>
      </c>
      <c r="AV13" s="3">
        <v>29234</v>
      </c>
    </row>
    <row r="14" spans="1:48" ht="30" customHeight="1" x14ac:dyDescent="0.3">
      <c r="A14" s="16" t="s">
        <v>91</v>
      </c>
      <c r="B14" s="16" t="s">
        <v>92</v>
      </c>
      <c r="C14" s="16" t="s">
        <v>93</v>
      </c>
      <c r="D14" s="14">
        <v>1</v>
      </c>
      <c r="E14" s="15">
        <f>F13*0.1</f>
        <v>0</v>
      </c>
      <c r="F14" s="15">
        <f>TRUNC(E14*D14, 0)</f>
        <v>0</v>
      </c>
      <c r="G14" s="15">
        <v>0</v>
      </c>
      <c r="H14" s="15">
        <f>TRUNC(G14*D14, 0)</f>
        <v>0</v>
      </c>
      <c r="I14" s="15">
        <v>0</v>
      </c>
      <c r="J14" s="15">
        <f>TRUNC(I14*D14, 0)</f>
        <v>0</v>
      </c>
      <c r="K14" s="15">
        <f>TRUNC(E14+G14+I14, 0)</f>
        <v>0</v>
      </c>
      <c r="L14" s="15">
        <f t="shared" si="4"/>
        <v>0</v>
      </c>
      <c r="M14" s="16" t="s">
        <v>50</v>
      </c>
      <c r="N14" s="2" t="s">
        <v>94</v>
      </c>
      <c r="O14" s="2" t="s">
        <v>50</v>
      </c>
      <c r="P14" s="2" t="s">
        <v>50</v>
      </c>
      <c r="Q14" s="2" t="s">
        <v>57</v>
      </c>
      <c r="R14" s="2" t="s">
        <v>62</v>
      </c>
      <c r="S14" s="2" t="s">
        <v>62</v>
      </c>
      <c r="T14" s="2" t="s">
        <v>62</v>
      </c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2" t="s">
        <v>50</v>
      </c>
      <c r="AS14" s="2" t="s">
        <v>50</v>
      </c>
      <c r="AT14" s="3"/>
      <c r="AU14" s="2" t="s">
        <v>95</v>
      </c>
      <c r="AV14" s="3">
        <v>29235</v>
      </c>
    </row>
    <row r="15" spans="1:48" ht="30" hidden="1" customHeight="1" x14ac:dyDescent="0.3">
      <c r="A15" s="14"/>
      <c r="B15" s="14"/>
      <c r="C15" s="14"/>
      <c r="D15" s="14"/>
      <c r="E15" s="15"/>
      <c r="F15" s="15"/>
      <c r="G15" s="15"/>
      <c r="H15" s="15"/>
      <c r="I15" s="15"/>
      <c r="J15" s="15"/>
      <c r="K15" s="15"/>
      <c r="L15" s="15"/>
      <c r="M15" s="14"/>
      <c r="Q15" s="1" t="s">
        <v>57</v>
      </c>
    </row>
    <row r="16" spans="1:48" ht="30" hidden="1" customHeight="1" x14ac:dyDescent="0.3">
      <c r="A16" s="14"/>
      <c r="B16" s="14"/>
      <c r="C16" s="14"/>
      <c r="D16" s="14"/>
      <c r="E16" s="15"/>
      <c r="F16" s="15"/>
      <c r="G16" s="15"/>
      <c r="H16" s="15"/>
      <c r="I16" s="15"/>
      <c r="J16" s="15"/>
      <c r="K16" s="15"/>
      <c r="L16" s="15"/>
      <c r="M16" s="14"/>
      <c r="Q16" s="1" t="s">
        <v>57</v>
      </c>
    </row>
    <row r="17" spans="1:48" ht="30" hidden="1" customHeight="1" x14ac:dyDescent="0.3">
      <c r="A17" s="14"/>
      <c r="B17" s="14"/>
      <c r="C17" s="14"/>
      <c r="D17" s="14"/>
      <c r="E17" s="15"/>
      <c r="F17" s="15"/>
      <c r="G17" s="15"/>
      <c r="H17" s="15"/>
      <c r="I17" s="15"/>
      <c r="J17" s="15"/>
      <c r="K17" s="15"/>
      <c r="L17" s="15"/>
      <c r="M17" s="14"/>
      <c r="Q17" s="1" t="s">
        <v>57</v>
      </c>
    </row>
    <row r="18" spans="1:48" ht="30" hidden="1" customHeight="1" x14ac:dyDescent="0.3">
      <c r="A18" s="14"/>
      <c r="B18" s="14"/>
      <c r="C18" s="14"/>
      <c r="D18" s="14"/>
      <c r="E18" s="15"/>
      <c r="F18" s="15"/>
      <c r="G18" s="15"/>
      <c r="H18" s="15"/>
      <c r="I18" s="15"/>
      <c r="J18" s="15"/>
      <c r="K18" s="15"/>
      <c r="L18" s="15"/>
      <c r="M18" s="14"/>
      <c r="Q18" s="1" t="s">
        <v>57</v>
      </c>
    </row>
    <row r="19" spans="1:48" ht="30" hidden="1" customHeight="1" x14ac:dyDescent="0.3">
      <c r="A19" s="14"/>
      <c r="B19" s="14"/>
      <c r="C19" s="14"/>
      <c r="D19" s="14"/>
      <c r="E19" s="15"/>
      <c r="F19" s="15"/>
      <c r="G19" s="15"/>
      <c r="H19" s="15"/>
      <c r="I19" s="15"/>
      <c r="J19" s="15"/>
      <c r="K19" s="15"/>
      <c r="L19" s="15"/>
      <c r="M19" s="14"/>
      <c r="Q19" s="1" t="s">
        <v>57</v>
      </c>
    </row>
    <row r="20" spans="1:48" ht="30" hidden="1" customHeight="1" x14ac:dyDescent="0.3">
      <c r="A20" s="14"/>
      <c r="B20" s="14"/>
      <c r="C20" s="14"/>
      <c r="D20" s="14"/>
      <c r="E20" s="15"/>
      <c r="F20" s="15"/>
      <c r="G20" s="15"/>
      <c r="H20" s="15"/>
      <c r="I20" s="15"/>
      <c r="J20" s="15"/>
      <c r="K20" s="15"/>
      <c r="L20" s="15"/>
      <c r="M20" s="14"/>
      <c r="Q20" s="1" t="s">
        <v>57</v>
      </c>
    </row>
    <row r="21" spans="1:48" ht="30" hidden="1" customHeight="1" x14ac:dyDescent="0.3">
      <c r="A21" s="14"/>
      <c r="B21" s="14"/>
      <c r="C21" s="14"/>
      <c r="D21" s="14"/>
      <c r="E21" s="15"/>
      <c r="F21" s="15"/>
      <c r="G21" s="15"/>
      <c r="H21" s="15"/>
      <c r="I21" s="15"/>
      <c r="J21" s="15"/>
      <c r="K21" s="15"/>
      <c r="L21" s="15"/>
      <c r="M21" s="14"/>
      <c r="Q21" s="1" t="s">
        <v>57</v>
      </c>
    </row>
    <row r="22" spans="1:48" ht="30" hidden="1" customHeight="1" x14ac:dyDescent="0.3">
      <c r="A22" s="14"/>
      <c r="B22" s="14"/>
      <c r="C22" s="14"/>
      <c r="D22" s="14"/>
      <c r="E22" s="15"/>
      <c r="F22" s="15"/>
      <c r="G22" s="15"/>
      <c r="H22" s="15"/>
      <c r="I22" s="15"/>
      <c r="J22" s="15"/>
      <c r="K22" s="15"/>
      <c r="L22" s="15"/>
      <c r="M22" s="14"/>
      <c r="Q22" s="1" t="s">
        <v>57</v>
      </c>
    </row>
    <row r="23" spans="1:48" ht="30" hidden="1" customHeight="1" x14ac:dyDescent="0.3">
      <c r="A23" s="14"/>
      <c r="B23" s="14"/>
      <c r="C23" s="14"/>
      <c r="D23" s="14"/>
      <c r="E23" s="15"/>
      <c r="F23" s="15"/>
      <c r="G23" s="15"/>
      <c r="H23" s="15"/>
      <c r="I23" s="15"/>
      <c r="J23" s="15"/>
      <c r="K23" s="15"/>
      <c r="L23" s="15"/>
      <c r="M23" s="14"/>
      <c r="Q23" s="1" t="s">
        <v>57</v>
      </c>
    </row>
    <row r="24" spans="1:48" ht="30" hidden="1" customHeight="1" x14ac:dyDescent="0.3">
      <c r="A24" s="14"/>
      <c r="B24" s="14"/>
      <c r="C24" s="14"/>
      <c r="D24" s="14"/>
      <c r="E24" s="15"/>
      <c r="F24" s="15"/>
      <c r="G24" s="15"/>
      <c r="H24" s="15"/>
      <c r="I24" s="15"/>
      <c r="J24" s="15"/>
      <c r="K24" s="15"/>
      <c r="L24" s="15"/>
      <c r="M24" s="14"/>
      <c r="Q24" s="1" t="s">
        <v>57</v>
      </c>
    </row>
    <row r="25" spans="1:48" ht="30" hidden="1" customHeight="1" x14ac:dyDescent="0.3">
      <c r="A25" s="14"/>
      <c r="B25" s="14"/>
      <c r="C25" s="14"/>
      <c r="D25" s="14"/>
      <c r="E25" s="15"/>
      <c r="F25" s="15"/>
      <c r="G25" s="15"/>
      <c r="H25" s="15"/>
      <c r="I25" s="15"/>
      <c r="J25" s="15"/>
      <c r="K25" s="15"/>
      <c r="L25" s="15"/>
      <c r="M25" s="14"/>
      <c r="Q25" s="1" t="s">
        <v>57</v>
      </c>
    </row>
    <row r="26" spans="1:48" ht="30" hidden="1" customHeight="1" x14ac:dyDescent="0.3">
      <c r="A26" s="14"/>
      <c r="B26" s="14"/>
      <c r="C26" s="14"/>
      <c r="D26" s="14"/>
      <c r="E26" s="15"/>
      <c r="F26" s="15"/>
      <c r="G26" s="15"/>
      <c r="H26" s="15"/>
      <c r="I26" s="15"/>
      <c r="J26" s="15"/>
      <c r="K26" s="15"/>
      <c r="L26" s="15"/>
      <c r="M26" s="14"/>
      <c r="Q26" s="1" t="s">
        <v>57</v>
      </c>
    </row>
    <row r="27" spans="1:48" ht="30" hidden="1" customHeight="1" x14ac:dyDescent="0.3">
      <c r="A27" s="16" t="s">
        <v>96</v>
      </c>
      <c r="B27" s="14"/>
      <c r="C27" s="14"/>
      <c r="D27" s="14"/>
      <c r="E27" s="15"/>
      <c r="F27" s="15">
        <v>0</v>
      </c>
      <c r="G27" s="15"/>
      <c r="H27" s="15">
        <f>SUMIF(Q5:Q26,"010101",H5:H26)</f>
        <v>0</v>
      </c>
      <c r="I27" s="15"/>
      <c r="J27" s="15">
        <f>SUMIF(Q5:Q26,"010101",J5:J26)</f>
        <v>0</v>
      </c>
      <c r="K27" s="15"/>
      <c r="L27" s="15">
        <f>SUMIF(Q5:Q26,"010101",L5:L26)</f>
        <v>0</v>
      </c>
      <c r="M27" s="14"/>
      <c r="N27" t="s">
        <v>97</v>
      </c>
    </row>
    <row r="28" spans="1:48" ht="30" hidden="1" customHeight="1" x14ac:dyDescent="0.3">
      <c r="A28" s="16" t="s">
        <v>98</v>
      </c>
      <c r="B28" s="16" t="s">
        <v>50</v>
      </c>
      <c r="C28" s="14"/>
      <c r="D28" s="14"/>
      <c r="E28" s="15"/>
      <c r="F28" s="15"/>
      <c r="G28" s="15"/>
      <c r="H28" s="15"/>
      <c r="I28" s="15"/>
      <c r="J28" s="15"/>
      <c r="K28" s="15"/>
      <c r="L28" s="15"/>
      <c r="M28" s="14"/>
      <c r="N28" s="3"/>
      <c r="O28" s="3"/>
      <c r="P28" s="3"/>
      <c r="Q28" s="2" t="s">
        <v>99</v>
      </c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</row>
    <row r="29" spans="1:48" ht="30" hidden="1" customHeight="1" x14ac:dyDescent="0.3">
      <c r="A29" s="16" t="s">
        <v>100</v>
      </c>
      <c r="B29" s="16" t="s">
        <v>101</v>
      </c>
      <c r="C29" s="16" t="s">
        <v>102</v>
      </c>
      <c r="D29" s="14"/>
      <c r="E29" s="15">
        <f>TRUNC(일위대가목록!E4,0)</f>
        <v>17480580</v>
      </c>
      <c r="F29" s="15">
        <f t="shared" ref="F29:F42" si="5">TRUNC(E29*D29, 0)</f>
        <v>0</v>
      </c>
      <c r="G29" s="15">
        <f>TRUNC(일위대가목록!F4,0)</f>
        <v>0</v>
      </c>
      <c r="H29" s="15">
        <f t="shared" ref="H29:H42" si="6">TRUNC(G29*D29, 0)</f>
        <v>0</v>
      </c>
      <c r="I29" s="15">
        <f>TRUNC(일위대가목록!G4,0)</f>
        <v>0</v>
      </c>
      <c r="J29" s="15">
        <f t="shared" ref="J29:J42" si="7">TRUNC(I29*D29, 0)</f>
        <v>0</v>
      </c>
      <c r="K29" s="15">
        <f t="shared" ref="K29:K42" si="8">TRUNC(E29+G29+I29, 0)</f>
        <v>17480580</v>
      </c>
      <c r="L29" s="15">
        <f t="shared" ref="L29:L44" si="9">TRUNC(F29+H29+J29, 0)</f>
        <v>0</v>
      </c>
      <c r="M29" s="16" t="s">
        <v>103</v>
      </c>
      <c r="N29" s="2" t="s">
        <v>104</v>
      </c>
      <c r="O29" s="2" t="s">
        <v>50</v>
      </c>
      <c r="P29" s="2" t="s">
        <v>50</v>
      </c>
      <c r="Q29" s="2" t="s">
        <v>99</v>
      </c>
      <c r="R29" s="2" t="s">
        <v>63</v>
      </c>
      <c r="S29" s="2" t="s">
        <v>62</v>
      </c>
      <c r="T29" s="2" t="s">
        <v>62</v>
      </c>
      <c r="U29" s="3"/>
      <c r="V29" s="3"/>
      <c r="W29" s="3"/>
      <c r="X29" s="3">
        <v>1</v>
      </c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50</v>
      </c>
      <c r="AS29" s="2" t="s">
        <v>50</v>
      </c>
      <c r="AT29" s="3"/>
      <c r="AU29" s="2" t="s">
        <v>105</v>
      </c>
      <c r="AV29" s="3">
        <v>29507</v>
      </c>
    </row>
    <row r="30" spans="1:48" ht="30" hidden="1" customHeight="1" x14ac:dyDescent="0.3">
      <c r="A30" s="16" t="s">
        <v>106</v>
      </c>
      <c r="B30" s="16" t="s">
        <v>107</v>
      </c>
      <c r="C30" s="16" t="s">
        <v>102</v>
      </c>
      <c r="D30" s="14"/>
      <c r="E30" s="15">
        <f>TRUNC(일위대가목록!E5,0)</f>
        <v>19428589</v>
      </c>
      <c r="F30" s="15">
        <f t="shared" si="5"/>
        <v>0</v>
      </c>
      <c r="G30" s="15">
        <f>TRUNC(일위대가목록!F5,0)</f>
        <v>0</v>
      </c>
      <c r="H30" s="15">
        <f t="shared" si="6"/>
        <v>0</v>
      </c>
      <c r="I30" s="15">
        <f>TRUNC(일위대가목록!G5,0)</f>
        <v>0</v>
      </c>
      <c r="J30" s="15">
        <f t="shared" si="7"/>
        <v>0</v>
      </c>
      <c r="K30" s="15">
        <f t="shared" si="8"/>
        <v>19428589</v>
      </c>
      <c r="L30" s="15">
        <f t="shared" si="9"/>
        <v>0</v>
      </c>
      <c r="M30" s="16" t="s">
        <v>108</v>
      </c>
      <c r="N30" s="2" t="s">
        <v>109</v>
      </c>
      <c r="O30" s="2" t="s">
        <v>50</v>
      </c>
      <c r="P30" s="2" t="s">
        <v>50</v>
      </c>
      <c r="Q30" s="2" t="s">
        <v>99</v>
      </c>
      <c r="R30" s="2" t="s">
        <v>63</v>
      </c>
      <c r="S30" s="2" t="s">
        <v>62</v>
      </c>
      <c r="T30" s="2" t="s">
        <v>62</v>
      </c>
      <c r="U30" s="3"/>
      <c r="V30" s="3"/>
      <c r="W30" s="3"/>
      <c r="X30" s="3">
        <v>1</v>
      </c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50</v>
      </c>
      <c r="AS30" s="2" t="s">
        <v>50</v>
      </c>
      <c r="AT30" s="3"/>
      <c r="AU30" s="2" t="s">
        <v>110</v>
      </c>
      <c r="AV30" s="3">
        <v>29508</v>
      </c>
    </row>
    <row r="31" spans="1:48" ht="30" hidden="1" customHeight="1" x14ac:dyDescent="0.3">
      <c r="A31" s="16" t="s">
        <v>111</v>
      </c>
      <c r="B31" s="16" t="s">
        <v>112</v>
      </c>
      <c r="C31" s="16" t="s">
        <v>113</v>
      </c>
      <c r="D31" s="14"/>
      <c r="E31" s="15">
        <f>TRUNC(단가대비표!O27,0)</f>
        <v>3500000</v>
      </c>
      <c r="F31" s="15">
        <f t="shared" si="5"/>
        <v>0</v>
      </c>
      <c r="G31" s="15">
        <f>TRUNC(단가대비표!P27,0)</f>
        <v>0</v>
      </c>
      <c r="H31" s="15">
        <f t="shared" si="6"/>
        <v>0</v>
      </c>
      <c r="I31" s="15">
        <f>TRUNC(단가대비표!V27,0)</f>
        <v>0</v>
      </c>
      <c r="J31" s="15">
        <f t="shared" si="7"/>
        <v>0</v>
      </c>
      <c r="K31" s="15">
        <f t="shared" si="8"/>
        <v>3500000</v>
      </c>
      <c r="L31" s="15">
        <f t="shared" si="9"/>
        <v>0</v>
      </c>
      <c r="M31" s="16" t="s">
        <v>50</v>
      </c>
      <c r="N31" s="2" t="s">
        <v>114</v>
      </c>
      <c r="O31" s="2" t="s">
        <v>50</v>
      </c>
      <c r="P31" s="2" t="s">
        <v>50</v>
      </c>
      <c r="Q31" s="2" t="s">
        <v>99</v>
      </c>
      <c r="R31" s="2" t="s">
        <v>62</v>
      </c>
      <c r="S31" s="2" t="s">
        <v>62</v>
      </c>
      <c r="T31" s="2" t="s">
        <v>63</v>
      </c>
      <c r="U31" s="3"/>
      <c r="V31" s="3"/>
      <c r="W31" s="3"/>
      <c r="X31" s="3">
        <v>1</v>
      </c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50</v>
      </c>
      <c r="AS31" s="2" t="s">
        <v>50</v>
      </c>
      <c r="AT31" s="3"/>
      <c r="AU31" s="2" t="s">
        <v>115</v>
      </c>
      <c r="AV31" s="3">
        <v>29259</v>
      </c>
    </row>
    <row r="32" spans="1:48" ht="30" hidden="1" customHeight="1" x14ac:dyDescent="0.3">
      <c r="A32" s="16" t="s">
        <v>116</v>
      </c>
      <c r="B32" s="16" t="s">
        <v>117</v>
      </c>
      <c r="C32" s="16" t="s">
        <v>118</v>
      </c>
      <c r="D32" s="14"/>
      <c r="E32" s="15">
        <f>TRUNC(단가대비표!O103,0)</f>
        <v>1620000</v>
      </c>
      <c r="F32" s="15">
        <f t="shared" si="5"/>
        <v>0</v>
      </c>
      <c r="G32" s="15">
        <f>TRUNC(단가대비표!P103,0)</f>
        <v>0</v>
      </c>
      <c r="H32" s="15">
        <f t="shared" si="6"/>
        <v>0</v>
      </c>
      <c r="I32" s="15">
        <f>TRUNC(단가대비표!V103,0)</f>
        <v>0</v>
      </c>
      <c r="J32" s="15">
        <f t="shared" si="7"/>
        <v>0</v>
      </c>
      <c r="K32" s="15">
        <f t="shared" si="8"/>
        <v>1620000</v>
      </c>
      <c r="L32" s="15">
        <f t="shared" si="9"/>
        <v>0</v>
      </c>
      <c r="M32" s="16" t="s">
        <v>50</v>
      </c>
      <c r="N32" s="2" t="s">
        <v>119</v>
      </c>
      <c r="O32" s="2" t="s">
        <v>50</v>
      </c>
      <c r="P32" s="2" t="s">
        <v>50</v>
      </c>
      <c r="Q32" s="2" t="s">
        <v>99</v>
      </c>
      <c r="R32" s="2" t="s">
        <v>62</v>
      </c>
      <c r="S32" s="2" t="s">
        <v>62</v>
      </c>
      <c r="T32" s="2" t="s">
        <v>63</v>
      </c>
      <c r="U32" s="3"/>
      <c r="V32" s="3"/>
      <c r="W32" s="3"/>
      <c r="X32" s="3">
        <v>1</v>
      </c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50</v>
      </c>
      <c r="AS32" s="2" t="s">
        <v>50</v>
      </c>
      <c r="AT32" s="3"/>
      <c r="AU32" s="2" t="s">
        <v>120</v>
      </c>
      <c r="AV32" s="3">
        <v>29261</v>
      </c>
    </row>
    <row r="33" spans="1:48" ht="30" hidden="1" customHeight="1" x14ac:dyDescent="0.3">
      <c r="A33" s="16" t="s">
        <v>121</v>
      </c>
      <c r="B33" s="16" t="s">
        <v>122</v>
      </c>
      <c r="C33" s="16" t="s">
        <v>123</v>
      </c>
      <c r="D33" s="14"/>
      <c r="E33" s="15">
        <f>TRUNC(단가대비표!O104,0)</f>
        <v>9926000</v>
      </c>
      <c r="F33" s="15">
        <f t="shared" si="5"/>
        <v>0</v>
      </c>
      <c r="G33" s="15">
        <f>TRUNC(단가대비표!P104,0)</f>
        <v>0</v>
      </c>
      <c r="H33" s="15">
        <f t="shared" si="6"/>
        <v>0</v>
      </c>
      <c r="I33" s="15">
        <f>TRUNC(단가대비표!V104,0)</f>
        <v>0</v>
      </c>
      <c r="J33" s="15">
        <f t="shared" si="7"/>
        <v>0</v>
      </c>
      <c r="K33" s="15">
        <f t="shared" si="8"/>
        <v>9926000</v>
      </c>
      <c r="L33" s="15">
        <f t="shared" si="9"/>
        <v>0</v>
      </c>
      <c r="M33" s="16" t="s">
        <v>50</v>
      </c>
      <c r="N33" s="2" t="s">
        <v>124</v>
      </c>
      <c r="O33" s="2" t="s">
        <v>50</v>
      </c>
      <c r="P33" s="2" t="s">
        <v>50</v>
      </c>
      <c r="Q33" s="2" t="s">
        <v>99</v>
      </c>
      <c r="R33" s="2" t="s">
        <v>62</v>
      </c>
      <c r="S33" s="2" t="s">
        <v>62</v>
      </c>
      <c r="T33" s="2" t="s">
        <v>63</v>
      </c>
      <c r="U33" s="3"/>
      <c r="V33" s="3"/>
      <c r="W33" s="3"/>
      <c r="X33" s="3">
        <v>1</v>
      </c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50</v>
      </c>
      <c r="AS33" s="2" t="s">
        <v>50</v>
      </c>
      <c r="AT33" s="3"/>
      <c r="AU33" s="2" t="s">
        <v>125</v>
      </c>
      <c r="AV33" s="3">
        <v>29262</v>
      </c>
    </row>
    <row r="34" spans="1:48" ht="30" hidden="1" customHeight="1" x14ac:dyDescent="0.3">
      <c r="A34" s="16" t="s">
        <v>116</v>
      </c>
      <c r="B34" s="16" t="s">
        <v>126</v>
      </c>
      <c r="C34" s="16" t="s">
        <v>118</v>
      </c>
      <c r="D34" s="14"/>
      <c r="E34" s="15">
        <f>TRUNC(단가대비표!O105,0)</f>
        <v>1331000</v>
      </c>
      <c r="F34" s="15">
        <f t="shared" si="5"/>
        <v>0</v>
      </c>
      <c r="G34" s="15">
        <f>TRUNC(단가대비표!P105,0)</f>
        <v>0</v>
      </c>
      <c r="H34" s="15">
        <f t="shared" si="6"/>
        <v>0</v>
      </c>
      <c r="I34" s="15">
        <f>TRUNC(단가대비표!V105,0)</f>
        <v>0</v>
      </c>
      <c r="J34" s="15">
        <f t="shared" si="7"/>
        <v>0</v>
      </c>
      <c r="K34" s="15">
        <f t="shared" si="8"/>
        <v>1331000</v>
      </c>
      <c r="L34" s="15">
        <f t="shared" si="9"/>
        <v>0</v>
      </c>
      <c r="M34" s="16" t="s">
        <v>50</v>
      </c>
      <c r="N34" s="2" t="s">
        <v>127</v>
      </c>
      <c r="O34" s="2" t="s">
        <v>50</v>
      </c>
      <c r="P34" s="2" t="s">
        <v>50</v>
      </c>
      <c r="Q34" s="2" t="s">
        <v>99</v>
      </c>
      <c r="R34" s="2" t="s">
        <v>62</v>
      </c>
      <c r="S34" s="2" t="s">
        <v>62</v>
      </c>
      <c r="T34" s="2" t="s">
        <v>63</v>
      </c>
      <c r="U34" s="3"/>
      <c r="V34" s="3"/>
      <c r="W34" s="3"/>
      <c r="X34" s="3">
        <v>1</v>
      </c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2" t="s">
        <v>50</v>
      </c>
      <c r="AS34" s="2" t="s">
        <v>50</v>
      </c>
      <c r="AT34" s="3"/>
      <c r="AU34" s="2" t="s">
        <v>128</v>
      </c>
      <c r="AV34" s="3">
        <v>29263</v>
      </c>
    </row>
    <row r="35" spans="1:48" ht="30" hidden="1" customHeight="1" x14ac:dyDescent="0.3">
      <c r="A35" s="16" t="s">
        <v>129</v>
      </c>
      <c r="B35" s="16" t="s">
        <v>130</v>
      </c>
      <c r="C35" s="16" t="s">
        <v>123</v>
      </c>
      <c r="D35" s="14"/>
      <c r="E35" s="15">
        <f>TRUNC(단가대비표!O106,0)</f>
        <v>9352000</v>
      </c>
      <c r="F35" s="15">
        <f t="shared" si="5"/>
        <v>0</v>
      </c>
      <c r="G35" s="15">
        <f>TRUNC(단가대비표!P106,0)</f>
        <v>0</v>
      </c>
      <c r="H35" s="15">
        <f t="shared" si="6"/>
        <v>0</v>
      </c>
      <c r="I35" s="15">
        <f>TRUNC(단가대비표!V106,0)</f>
        <v>0</v>
      </c>
      <c r="J35" s="15">
        <f t="shared" si="7"/>
        <v>0</v>
      </c>
      <c r="K35" s="15">
        <f t="shared" si="8"/>
        <v>9352000</v>
      </c>
      <c r="L35" s="15">
        <f t="shared" si="9"/>
        <v>0</v>
      </c>
      <c r="M35" s="16" t="s">
        <v>50</v>
      </c>
      <c r="N35" s="2" t="s">
        <v>131</v>
      </c>
      <c r="O35" s="2" t="s">
        <v>50</v>
      </c>
      <c r="P35" s="2" t="s">
        <v>50</v>
      </c>
      <c r="Q35" s="2" t="s">
        <v>99</v>
      </c>
      <c r="R35" s="2" t="s">
        <v>62</v>
      </c>
      <c r="S35" s="2" t="s">
        <v>62</v>
      </c>
      <c r="T35" s="2" t="s">
        <v>63</v>
      </c>
      <c r="U35" s="3"/>
      <c r="V35" s="3"/>
      <c r="W35" s="3"/>
      <c r="X35" s="3">
        <v>1</v>
      </c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2" t="s">
        <v>50</v>
      </c>
      <c r="AS35" s="2" t="s">
        <v>50</v>
      </c>
      <c r="AT35" s="3"/>
      <c r="AU35" s="2" t="s">
        <v>132</v>
      </c>
      <c r="AV35" s="3">
        <v>29264</v>
      </c>
    </row>
    <row r="36" spans="1:48" ht="30" hidden="1" customHeight="1" x14ac:dyDescent="0.3">
      <c r="A36" s="16" t="s">
        <v>133</v>
      </c>
      <c r="B36" s="16" t="s">
        <v>134</v>
      </c>
      <c r="C36" s="16" t="s">
        <v>123</v>
      </c>
      <c r="D36" s="14"/>
      <c r="E36" s="15">
        <f>TRUNC(단가대비표!O107,0)</f>
        <v>400000</v>
      </c>
      <c r="F36" s="15">
        <f t="shared" si="5"/>
        <v>0</v>
      </c>
      <c r="G36" s="15">
        <f>TRUNC(단가대비표!P107,0)</f>
        <v>0</v>
      </c>
      <c r="H36" s="15">
        <f t="shared" si="6"/>
        <v>0</v>
      </c>
      <c r="I36" s="15">
        <f>TRUNC(단가대비표!V107,0)</f>
        <v>0</v>
      </c>
      <c r="J36" s="15">
        <f t="shared" si="7"/>
        <v>0</v>
      </c>
      <c r="K36" s="15">
        <f t="shared" si="8"/>
        <v>400000</v>
      </c>
      <c r="L36" s="15">
        <f t="shared" si="9"/>
        <v>0</v>
      </c>
      <c r="M36" s="16" t="s">
        <v>50</v>
      </c>
      <c r="N36" s="2" t="s">
        <v>135</v>
      </c>
      <c r="O36" s="2" t="s">
        <v>50</v>
      </c>
      <c r="P36" s="2" t="s">
        <v>50</v>
      </c>
      <c r="Q36" s="2" t="s">
        <v>99</v>
      </c>
      <c r="R36" s="2" t="s">
        <v>62</v>
      </c>
      <c r="S36" s="2" t="s">
        <v>62</v>
      </c>
      <c r="T36" s="2" t="s">
        <v>63</v>
      </c>
      <c r="U36" s="3"/>
      <c r="V36" s="3"/>
      <c r="W36" s="3"/>
      <c r="X36" s="3">
        <v>1</v>
      </c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2" t="s">
        <v>50</v>
      </c>
      <c r="AS36" s="2" t="s">
        <v>50</v>
      </c>
      <c r="AT36" s="3"/>
      <c r="AU36" s="2" t="s">
        <v>136</v>
      </c>
      <c r="AV36" s="3">
        <v>29265</v>
      </c>
    </row>
    <row r="37" spans="1:48" ht="30" hidden="1" customHeight="1" x14ac:dyDescent="0.3">
      <c r="A37" s="16" t="s">
        <v>137</v>
      </c>
      <c r="B37" s="16" t="s">
        <v>138</v>
      </c>
      <c r="C37" s="16" t="s">
        <v>123</v>
      </c>
      <c r="D37" s="14"/>
      <c r="E37" s="15">
        <f>TRUNC(단가대비표!O110,0)</f>
        <v>2900000</v>
      </c>
      <c r="F37" s="15">
        <f t="shared" si="5"/>
        <v>0</v>
      </c>
      <c r="G37" s="15">
        <f>TRUNC(단가대비표!P110,0)</f>
        <v>0</v>
      </c>
      <c r="H37" s="15">
        <f t="shared" si="6"/>
        <v>0</v>
      </c>
      <c r="I37" s="15">
        <f>TRUNC(단가대비표!V110,0)</f>
        <v>0</v>
      </c>
      <c r="J37" s="15">
        <f t="shared" si="7"/>
        <v>0</v>
      </c>
      <c r="K37" s="15">
        <f t="shared" si="8"/>
        <v>2900000</v>
      </c>
      <c r="L37" s="15">
        <f t="shared" si="9"/>
        <v>0</v>
      </c>
      <c r="M37" s="16" t="s">
        <v>50</v>
      </c>
      <c r="N37" s="2" t="s">
        <v>139</v>
      </c>
      <c r="O37" s="2" t="s">
        <v>50</v>
      </c>
      <c r="P37" s="2" t="s">
        <v>50</v>
      </c>
      <c r="Q37" s="2" t="s">
        <v>99</v>
      </c>
      <c r="R37" s="2" t="s">
        <v>62</v>
      </c>
      <c r="S37" s="2" t="s">
        <v>62</v>
      </c>
      <c r="T37" s="2" t="s">
        <v>63</v>
      </c>
      <c r="U37" s="3"/>
      <c r="V37" s="3"/>
      <c r="W37" s="3"/>
      <c r="X37" s="3">
        <v>1</v>
      </c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2" t="s">
        <v>50</v>
      </c>
      <c r="AS37" s="2" t="s">
        <v>50</v>
      </c>
      <c r="AT37" s="3"/>
      <c r="AU37" s="2" t="s">
        <v>140</v>
      </c>
      <c r="AV37" s="3">
        <v>29266</v>
      </c>
    </row>
    <row r="38" spans="1:48" ht="30" hidden="1" customHeight="1" x14ac:dyDescent="0.3">
      <c r="A38" s="16" t="s">
        <v>137</v>
      </c>
      <c r="B38" s="16" t="s">
        <v>141</v>
      </c>
      <c r="C38" s="16" t="s">
        <v>123</v>
      </c>
      <c r="D38" s="14"/>
      <c r="E38" s="15">
        <f>TRUNC(단가대비표!O111,0)</f>
        <v>3098000</v>
      </c>
      <c r="F38" s="15">
        <f t="shared" si="5"/>
        <v>0</v>
      </c>
      <c r="G38" s="15">
        <f>TRUNC(단가대비표!P111,0)</f>
        <v>0</v>
      </c>
      <c r="H38" s="15">
        <f t="shared" si="6"/>
        <v>0</v>
      </c>
      <c r="I38" s="15">
        <f>TRUNC(단가대비표!V111,0)</f>
        <v>0</v>
      </c>
      <c r="J38" s="15">
        <f t="shared" si="7"/>
        <v>0</v>
      </c>
      <c r="K38" s="15">
        <f t="shared" si="8"/>
        <v>3098000</v>
      </c>
      <c r="L38" s="15">
        <f t="shared" si="9"/>
        <v>0</v>
      </c>
      <c r="M38" s="16" t="s">
        <v>50</v>
      </c>
      <c r="N38" s="2" t="s">
        <v>142</v>
      </c>
      <c r="O38" s="2" t="s">
        <v>50</v>
      </c>
      <c r="P38" s="2" t="s">
        <v>50</v>
      </c>
      <c r="Q38" s="2" t="s">
        <v>99</v>
      </c>
      <c r="R38" s="2" t="s">
        <v>62</v>
      </c>
      <c r="S38" s="2" t="s">
        <v>62</v>
      </c>
      <c r="T38" s="2" t="s">
        <v>63</v>
      </c>
      <c r="U38" s="3"/>
      <c r="V38" s="3"/>
      <c r="W38" s="3"/>
      <c r="X38" s="3">
        <v>1</v>
      </c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2" t="s">
        <v>50</v>
      </c>
      <c r="AS38" s="2" t="s">
        <v>50</v>
      </c>
      <c r="AT38" s="3"/>
      <c r="AU38" s="2" t="s">
        <v>143</v>
      </c>
      <c r="AV38" s="3">
        <v>29267</v>
      </c>
    </row>
    <row r="39" spans="1:48" ht="30" hidden="1" customHeight="1" x14ac:dyDescent="0.3">
      <c r="A39" s="16" t="s">
        <v>137</v>
      </c>
      <c r="B39" s="16" t="s">
        <v>144</v>
      </c>
      <c r="C39" s="16" t="s">
        <v>123</v>
      </c>
      <c r="D39" s="14"/>
      <c r="E39" s="15">
        <f>TRUNC(단가대비표!O112,0)</f>
        <v>4620000</v>
      </c>
      <c r="F39" s="15">
        <f t="shared" si="5"/>
        <v>0</v>
      </c>
      <c r="G39" s="15">
        <f>TRUNC(단가대비표!P112,0)</f>
        <v>0</v>
      </c>
      <c r="H39" s="15">
        <f t="shared" si="6"/>
        <v>0</v>
      </c>
      <c r="I39" s="15">
        <f>TRUNC(단가대비표!V112,0)</f>
        <v>0</v>
      </c>
      <c r="J39" s="15">
        <f t="shared" si="7"/>
        <v>0</v>
      </c>
      <c r="K39" s="15">
        <f t="shared" si="8"/>
        <v>4620000</v>
      </c>
      <c r="L39" s="15">
        <f t="shared" si="9"/>
        <v>0</v>
      </c>
      <c r="M39" s="16" t="s">
        <v>50</v>
      </c>
      <c r="N39" s="2" t="s">
        <v>145</v>
      </c>
      <c r="O39" s="2" t="s">
        <v>50</v>
      </c>
      <c r="P39" s="2" t="s">
        <v>50</v>
      </c>
      <c r="Q39" s="2" t="s">
        <v>99</v>
      </c>
      <c r="R39" s="2" t="s">
        <v>62</v>
      </c>
      <c r="S39" s="2" t="s">
        <v>62</v>
      </c>
      <c r="T39" s="2" t="s">
        <v>63</v>
      </c>
      <c r="U39" s="3"/>
      <c r="V39" s="3"/>
      <c r="W39" s="3"/>
      <c r="X39" s="3">
        <v>1</v>
      </c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2" t="s">
        <v>50</v>
      </c>
      <c r="AS39" s="2" t="s">
        <v>50</v>
      </c>
      <c r="AT39" s="3"/>
      <c r="AU39" s="2" t="s">
        <v>146</v>
      </c>
      <c r="AV39" s="3">
        <v>29268</v>
      </c>
    </row>
    <row r="40" spans="1:48" ht="30" hidden="1" customHeight="1" x14ac:dyDescent="0.3">
      <c r="A40" s="16" t="s">
        <v>137</v>
      </c>
      <c r="B40" s="16" t="s">
        <v>147</v>
      </c>
      <c r="C40" s="16" t="s">
        <v>123</v>
      </c>
      <c r="D40" s="14"/>
      <c r="E40" s="15">
        <f>TRUNC(단가대비표!O113,0)</f>
        <v>7470000</v>
      </c>
      <c r="F40" s="15">
        <f t="shared" si="5"/>
        <v>0</v>
      </c>
      <c r="G40" s="15">
        <f>TRUNC(단가대비표!P113,0)</f>
        <v>0</v>
      </c>
      <c r="H40" s="15">
        <f t="shared" si="6"/>
        <v>0</v>
      </c>
      <c r="I40" s="15">
        <f>TRUNC(단가대비표!V113,0)</f>
        <v>0</v>
      </c>
      <c r="J40" s="15">
        <f t="shared" si="7"/>
        <v>0</v>
      </c>
      <c r="K40" s="15">
        <f t="shared" si="8"/>
        <v>7470000</v>
      </c>
      <c r="L40" s="15">
        <f t="shared" si="9"/>
        <v>0</v>
      </c>
      <c r="M40" s="16" t="s">
        <v>50</v>
      </c>
      <c r="N40" s="2" t="s">
        <v>148</v>
      </c>
      <c r="O40" s="2" t="s">
        <v>50</v>
      </c>
      <c r="P40" s="2" t="s">
        <v>50</v>
      </c>
      <c r="Q40" s="2" t="s">
        <v>99</v>
      </c>
      <c r="R40" s="2" t="s">
        <v>62</v>
      </c>
      <c r="S40" s="2" t="s">
        <v>62</v>
      </c>
      <c r="T40" s="2" t="s">
        <v>63</v>
      </c>
      <c r="U40" s="3"/>
      <c r="V40" s="3"/>
      <c r="W40" s="3"/>
      <c r="X40" s="3">
        <v>1</v>
      </c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2" t="s">
        <v>50</v>
      </c>
      <c r="AS40" s="2" t="s">
        <v>50</v>
      </c>
      <c r="AT40" s="3"/>
      <c r="AU40" s="2" t="s">
        <v>149</v>
      </c>
      <c r="AV40" s="3">
        <v>29269</v>
      </c>
    </row>
    <row r="41" spans="1:48" ht="30" hidden="1" customHeight="1" x14ac:dyDescent="0.3">
      <c r="A41" s="16" t="s">
        <v>150</v>
      </c>
      <c r="B41" s="16" t="s">
        <v>151</v>
      </c>
      <c r="C41" s="16" t="s">
        <v>152</v>
      </c>
      <c r="D41" s="14"/>
      <c r="E41" s="15">
        <f>TRUNC(단가대비표!O294,0)</f>
        <v>10880</v>
      </c>
      <c r="F41" s="15">
        <f t="shared" si="5"/>
        <v>0</v>
      </c>
      <c r="G41" s="15">
        <f>TRUNC(단가대비표!P294,0)</f>
        <v>0</v>
      </c>
      <c r="H41" s="15">
        <f t="shared" si="6"/>
        <v>0</v>
      </c>
      <c r="I41" s="15">
        <f>TRUNC(단가대비표!V294,0)</f>
        <v>0</v>
      </c>
      <c r="J41" s="15">
        <f t="shared" si="7"/>
        <v>0</v>
      </c>
      <c r="K41" s="15">
        <f t="shared" si="8"/>
        <v>10880</v>
      </c>
      <c r="L41" s="15">
        <f t="shared" si="9"/>
        <v>0</v>
      </c>
      <c r="M41" s="16" t="s">
        <v>50</v>
      </c>
      <c r="N41" s="2" t="s">
        <v>153</v>
      </c>
      <c r="O41" s="2" t="s">
        <v>50</v>
      </c>
      <c r="P41" s="2" t="s">
        <v>50</v>
      </c>
      <c r="Q41" s="2" t="s">
        <v>99</v>
      </c>
      <c r="R41" s="2" t="s">
        <v>62</v>
      </c>
      <c r="S41" s="2" t="s">
        <v>62</v>
      </c>
      <c r="T41" s="2" t="s">
        <v>63</v>
      </c>
      <c r="U41" s="3"/>
      <c r="V41" s="3"/>
      <c r="W41" s="3"/>
      <c r="X41" s="3">
        <v>1</v>
      </c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2" t="s">
        <v>50</v>
      </c>
      <c r="AS41" s="2" t="s">
        <v>50</v>
      </c>
      <c r="AT41" s="3"/>
      <c r="AU41" s="2" t="s">
        <v>154</v>
      </c>
      <c r="AV41" s="3">
        <v>29270</v>
      </c>
    </row>
    <row r="42" spans="1:48" ht="30" hidden="1" customHeight="1" x14ac:dyDescent="0.3">
      <c r="A42" s="16" t="s">
        <v>150</v>
      </c>
      <c r="B42" s="16" t="s">
        <v>155</v>
      </c>
      <c r="C42" s="16" t="s">
        <v>152</v>
      </c>
      <c r="D42" s="14"/>
      <c r="E42" s="15">
        <f>TRUNC(단가대비표!O295,0)</f>
        <v>32000</v>
      </c>
      <c r="F42" s="15">
        <f t="shared" si="5"/>
        <v>0</v>
      </c>
      <c r="G42" s="15">
        <f>TRUNC(단가대비표!P295,0)</f>
        <v>0</v>
      </c>
      <c r="H42" s="15">
        <f t="shared" si="6"/>
        <v>0</v>
      </c>
      <c r="I42" s="15">
        <f>TRUNC(단가대비표!V295,0)</f>
        <v>0</v>
      </c>
      <c r="J42" s="15">
        <f t="shared" si="7"/>
        <v>0</v>
      </c>
      <c r="K42" s="15">
        <f t="shared" si="8"/>
        <v>32000</v>
      </c>
      <c r="L42" s="15">
        <f t="shared" si="9"/>
        <v>0</v>
      </c>
      <c r="M42" s="16" t="s">
        <v>50</v>
      </c>
      <c r="N42" s="2" t="s">
        <v>156</v>
      </c>
      <c r="O42" s="2" t="s">
        <v>50</v>
      </c>
      <c r="P42" s="2" t="s">
        <v>50</v>
      </c>
      <c r="Q42" s="2" t="s">
        <v>99</v>
      </c>
      <c r="R42" s="2" t="s">
        <v>62</v>
      </c>
      <c r="S42" s="2" t="s">
        <v>62</v>
      </c>
      <c r="T42" s="2" t="s">
        <v>63</v>
      </c>
      <c r="U42" s="3"/>
      <c r="V42" s="3"/>
      <c r="W42" s="3"/>
      <c r="X42" s="3">
        <v>1</v>
      </c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2" t="s">
        <v>50</v>
      </c>
      <c r="AS42" s="2" t="s">
        <v>50</v>
      </c>
      <c r="AT42" s="3"/>
      <c r="AU42" s="2" t="s">
        <v>157</v>
      </c>
      <c r="AV42" s="3">
        <v>29271</v>
      </c>
    </row>
    <row r="43" spans="1:48" ht="30" hidden="1" customHeight="1" x14ac:dyDescent="0.3">
      <c r="A43" s="16" t="s">
        <v>88</v>
      </c>
      <c r="B43" s="16" t="s">
        <v>3799</v>
      </c>
      <c r="C43" s="16" t="s">
        <v>50</v>
      </c>
      <c r="D43" s="14"/>
      <c r="E43" s="15">
        <v>0</v>
      </c>
      <c r="F43" s="15">
        <f>TRUNC(SUM(F29:F42),-3)</f>
        <v>0</v>
      </c>
      <c r="G43" s="15">
        <v>0</v>
      </c>
      <c r="H43" s="15">
        <f>SUM(H29:H42)</f>
        <v>0</v>
      </c>
      <c r="I43" s="15">
        <v>0</v>
      </c>
      <c r="J43" s="15">
        <f>SUM(J29:J42)</f>
        <v>0</v>
      </c>
      <c r="K43" s="15"/>
      <c r="L43" s="15">
        <f t="shared" si="9"/>
        <v>0</v>
      </c>
      <c r="M43" s="16" t="s">
        <v>50</v>
      </c>
      <c r="N43" s="2" t="s">
        <v>89</v>
      </c>
      <c r="O43" s="2" t="s">
        <v>50</v>
      </c>
      <c r="P43" s="2" t="s">
        <v>50</v>
      </c>
      <c r="Q43" s="2" t="s">
        <v>50</v>
      </c>
      <c r="R43" s="2" t="s">
        <v>62</v>
      </c>
      <c r="S43" s="2" t="s">
        <v>62</v>
      </c>
      <c r="T43" s="2" t="s">
        <v>62</v>
      </c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2" t="s">
        <v>50</v>
      </c>
      <c r="AS43" s="2" t="s">
        <v>50</v>
      </c>
      <c r="AT43" s="3"/>
      <c r="AU43" s="2" t="s">
        <v>158</v>
      </c>
      <c r="AV43" s="3">
        <v>29272</v>
      </c>
    </row>
    <row r="44" spans="1:48" ht="30" customHeight="1" x14ac:dyDescent="0.3">
      <c r="A44" s="16" t="s">
        <v>91</v>
      </c>
      <c r="B44" s="16" t="s">
        <v>159</v>
      </c>
      <c r="C44" s="16" t="s">
        <v>93</v>
      </c>
      <c r="D44" s="14">
        <v>1</v>
      </c>
      <c r="E44" s="15">
        <f>F43*0.1</f>
        <v>0</v>
      </c>
      <c r="F44" s="15">
        <f>TRUNC(E44*D44, 0)</f>
        <v>0</v>
      </c>
      <c r="G44" s="15">
        <v>0</v>
      </c>
      <c r="H44" s="15">
        <f>TRUNC(G44*D44, 0)</f>
        <v>0</v>
      </c>
      <c r="I44" s="15">
        <v>0</v>
      </c>
      <c r="J44" s="15">
        <f>TRUNC(I44*D44, 0)</f>
        <v>0</v>
      </c>
      <c r="K44" s="15">
        <f>TRUNC(E44+G44+I44, 0)</f>
        <v>0</v>
      </c>
      <c r="L44" s="15">
        <f t="shared" si="9"/>
        <v>0</v>
      </c>
      <c r="M44" s="16" t="s">
        <v>50</v>
      </c>
      <c r="N44" s="2" t="s">
        <v>94</v>
      </c>
      <c r="O44" s="2" t="s">
        <v>50</v>
      </c>
      <c r="P44" s="2" t="s">
        <v>50</v>
      </c>
      <c r="Q44" s="2" t="s">
        <v>99</v>
      </c>
      <c r="R44" s="2" t="s">
        <v>62</v>
      </c>
      <c r="S44" s="2" t="s">
        <v>62</v>
      </c>
      <c r="T44" s="2" t="s">
        <v>62</v>
      </c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2" t="s">
        <v>50</v>
      </c>
      <c r="AS44" s="2" t="s">
        <v>50</v>
      </c>
      <c r="AT44" s="3"/>
      <c r="AU44" s="2" t="s">
        <v>160</v>
      </c>
      <c r="AV44" s="3">
        <v>29273</v>
      </c>
    </row>
    <row r="45" spans="1:48" ht="30" hidden="1" customHeight="1" x14ac:dyDescent="0.3">
      <c r="A45" s="14"/>
      <c r="B45" s="14"/>
      <c r="C45" s="14"/>
      <c r="D45" s="14"/>
      <c r="E45" s="15"/>
      <c r="F45" s="15"/>
      <c r="G45" s="15"/>
      <c r="H45" s="15"/>
      <c r="I45" s="15"/>
      <c r="J45" s="15"/>
      <c r="K45" s="15"/>
      <c r="L45" s="15"/>
      <c r="M45" s="14"/>
      <c r="Q45" s="1" t="s">
        <v>99</v>
      </c>
    </row>
    <row r="46" spans="1:48" ht="30" hidden="1" customHeight="1" x14ac:dyDescent="0.3">
      <c r="A46" s="14"/>
      <c r="B46" s="14"/>
      <c r="C46" s="14"/>
      <c r="D46" s="14"/>
      <c r="E46" s="15"/>
      <c r="F46" s="15"/>
      <c r="G46" s="15"/>
      <c r="H46" s="15"/>
      <c r="I46" s="15"/>
      <c r="J46" s="15"/>
      <c r="K46" s="15"/>
      <c r="L46" s="15"/>
      <c r="M46" s="14"/>
      <c r="Q46" s="1" t="s">
        <v>99</v>
      </c>
    </row>
    <row r="47" spans="1:48" ht="30" hidden="1" customHeight="1" x14ac:dyDescent="0.3">
      <c r="A47" s="14"/>
      <c r="B47" s="14"/>
      <c r="C47" s="14"/>
      <c r="D47" s="14"/>
      <c r="E47" s="15"/>
      <c r="F47" s="15"/>
      <c r="G47" s="15"/>
      <c r="H47" s="15"/>
      <c r="I47" s="15"/>
      <c r="J47" s="15"/>
      <c r="K47" s="15"/>
      <c r="L47" s="15"/>
      <c r="M47" s="14"/>
      <c r="Q47" s="1" t="s">
        <v>99</v>
      </c>
    </row>
    <row r="48" spans="1:48" ht="30" hidden="1" customHeight="1" x14ac:dyDescent="0.3">
      <c r="A48" s="14"/>
      <c r="B48" s="14"/>
      <c r="C48" s="14"/>
      <c r="D48" s="14"/>
      <c r="E48" s="15"/>
      <c r="F48" s="15"/>
      <c r="G48" s="15"/>
      <c r="H48" s="15"/>
      <c r="I48" s="15"/>
      <c r="J48" s="15"/>
      <c r="K48" s="15"/>
      <c r="L48" s="15"/>
      <c r="M48" s="14"/>
      <c r="Q48" s="1" t="s">
        <v>99</v>
      </c>
    </row>
    <row r="49" spans="1:48" ht="30" hidden="1" customHeight="1" x14ac:dyDescent="0.3">
      <c r="A49" s="14"/>
      <c r="B49" s="14"/>
      <c r="C49" s="14"/>
      <c r="D49" s="14"/>
      <c r="E49" s="15"/>
      <c r="F49" s="15"/>
      <c r="G49" s="15"/>
      <c r="H49" s="15"/>
      <c r="I49" s="15"/>
      <c r="J49" s="15"/>
      <c r="K49" s="15"/>
      <c r="L49" s="15"/>
      <c r="M49" s="14"/>
      <c r="Q49" s="1" t="s">
        <v>99</v>
      </c>
    </row>
    <row r="50" spans="1:48" ht="30" hidden="1" customHeight="1" x14ac:dyDescent="0.3">
      <c r="A50" s="14"/>
      <c r="B50" s="14"/>
      <c r="C50" s="14"/>
      <c r="D50" s="14"/>
      <c r="E50" s="15"/>
      <c r="F50" s="15"/>
      <c r="G50" s="15"/>
      <c r="H50" s="15"/>
      <c r="I50" s="15"/>
      <c r="J50" s="15"/>
      <c r="K50" s="15"/>
      <c r="L50" s="15"/>
      <c r="M50" s="14"/>
      <c r="Q50" s="1" t="s">
        <v>99</v>
      </c>
    </row>
    <row r="51" spans="1:48" ht="30" hidden="1" customHeight="1" x14ac:dyDescent="0.3">
      <c r="A51" s="16" t="s">
        <v>96</v>
      </c>
      <c r="B51" s="14"/>
      <c r="C51" s="14"/>
      <c r="D51" s="14"/>
      <c r="E51" s="15"/>
      <c r="F51" s="15">
        <f>SUM(F43:F44)</f>
        <v>0</v>
      </c>
      <c r="G51" s="15"/>
      <c r="H51" s="15">
        <f>SUMIF(Q29:Q50,"010102",H29:H50)</f>
        <v>0</v>
      </c>
      <c r="I51" s="15"/>
      <c r="J51" s="15">
        <f>SUMIF(Q29:Q50,"010102",J29:J50)</f>
        <v>0</v>
      </c>
      <c r="K51" s="15"/>
      <c r="L51" s="15">
        <f>SUM(L43:L44)</f>
        <v>0</v>
      </c>
      <c r="M51" s="14"/>
      <c r="N51" t="s">
        <v>97</v>
      </c>
    </row>
    <row r="52" spans="1:48" ht="30" hidden="1" customHeight="1" x14ac:dyDescent="0.3">
      <c r="A52" s="16" t="s">
        <v>163</v>
      </c>
      <c r="B52" s="16" t="s">
        <v>50</v>
      </c>
      <c r="C52" s="14"/>
      <c r="D52" s="14"/>
      <c r="E52" s="15"/>
      <c r="F52" s="15"/>
      <c r="G52" s="15"/>
      <c r="H52" s="15"/>
      <c r="I52" s="15"/>
      <c r="J52" s="15"/>
      <c r="K52" s="15"/>
      <c r="L52" s="15"/>
      <c r="M52" s="14"/>
      <c r="N52" s="3"/>
      <c r="O52" s="3"/>
      <c r="P52" s="3"/>
      <c r="Q52" s="2" t="s">
        <v>164</v>
      </c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</row>
    <row r="53" spans="1:48" ht="30" customHeight="1" x14ac:dyDescent="0.3">
      <c r="A53" s="16" t="s">
        <v>165</v>
      </c>
      <c r="B53" s="16" t="s">
        <v>166</v>
      </c>
      <c r="C53" s="16" t="s">
        <v>113</v>
      </c>
      <c r="D53" s="14">
        <v>1</v>
      </c>
      <c r="E53" s="15">
        <f>TRUNC(일위대가목록!E6,0)</f>
        <v>9235</v>
      </c>
      <c r="F53" s="15">
        <f t="shared" ref="F53:F58" si="10">TRUNC(E53*D53, 0)</f>
        <v>9235</v>
      </c>
      <c r="G53" s="15">
        <f>TRUNC(일위대가목록!F6,0)</f>
        <v>307854</v>
      </c>
      <c r="H53" s="15">
        <f t="shared" ref="H53:H58" si="11">TRUNC(G53*D53, 0)</f>
        <v>307854</v>
      </c>
      <c r="I53" s="15">
        <f>TRUNC(일위대가목록!G6,0)</f>
        <v>0</v>
      </c>
      <c r="J53" s="15">
        <f t="shared" ref="J53:J58" si="12">TRUNC(I53*D53, 0)</f>
        <v>0</v>
      </c>
      <c r="K53" s="15">
        <f t="shared" ref="K53:K58" si="13">TRUNC(E53+G53+I53, 0)</f>
        <v>317089</v>
      </c>
      <c r="L53" s="15">
        <f t="shared" ref="L53:L58" si="14">TRUNC(F53+H53+J53, 0)</f>
        <v>317089</v>
      </c>
      <c r="M53" s="16" t="s">
        <v>167</v>
      </c>
      <c r="N53" s="2" t="s">
        <v>168</v>
      </c>
      <c r="O53" s="2" t="s">
        <v>50</v>
      </c>
      <c r="P53" s="2" t="s">
        <v>50</v>
      </c>
      <c r="Q53" s="2" t="s">
        <v>164</v>
      </c>
      <c r="R53" s="2" t="s">
        <v>63</v>
      </c>
      <c r="S53" s="2" t="s">
        <v>62</v>
      </c>
      <c r="T53" s="2" t="s">
        <v>62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50</v>
      </c>
      <c r="AS53" s="2" t="s">
        <v>50</v>
      </c>
      <c r="AT53" s="3"/>
      <c r="AU53" s="2" t="s">
        <v>169</v>
      </c>
      <c r="AV53" s="3">
        <v>29274</v>
      </c>
    </row>
    <row r="54" spans="1:48" ht="30" customHeight="1" x14ac:dyDescent="0.3">
      <c r="A54" s="16" t="s">
        <v>170</v>
      </c>
      <c r="B54" s="16" t="s">
        <v>171</v>
      </c>
      <c r="C54" s="16" t="s">
        <v>123</v>
      </c>
      <c r="D54" s="14">
        <v>1</v>
      </c>
      <c r="E54" s="15">
        <f>TRUNC(일위대가목록!E7,0)</f>
        <v>8069</v>
      </c>
      <c r="F54" s="15">
        <f t="shared" si="10"/>
        <v>8069</v>
      </c>
      <c r="G54" s="15">
        <f>TRUNC(일위대가목록!F7,0)</f>
        <v>268991</v>
      </c>
      <c r="H54" s="15">
        <f t="shared" si="11"/>
        <v>268991</v>
      </c>
      <c r="I54" s="15">
        <f>TRUNC(일위대가목록!G7,0)</f>
        <v>0</v>
      </c>
      <c r="J54" s="15">
        <f t="shared" si="12"/>
        <v>0</v>
      </c>
      <c r="K54" s="15">
        <f t="shared" si="13"/>
        <v>277060</v>
      </c>
      <c r="L54" s="15">
        <f t="shared" si="14"/>
        <v>277060</v>
      </c>
      <c r="M54" s="16" t="s">
        <v>172</v>
      </c>
      <c r="N54" s="2" t="s">
        <v>173</v>
      </c>
      <c r="O54" s="2" t="s">
        <v>50</v>
      </c>
      <c r="P54" s="2" t="s">
        <v>50</v>
      </c>
      <c r="Q54" s="2" t="s">
        <v>164</v>
      </c>
      <c r="R54" s="2" t="s">
        <v>63</v>
      </c>
      <c r="S54" s="2" t="s">
        <v>62</v>
      </c>
      <c r="T54" s="2" t="s">
        <v>62</v>
      </c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 t="s">
        <v>50</v>
      </c>
      <c r="AS54" s="2" t="s">
        <v>50</v>
      </c>
      <c r="AT54" s="3"/>
      <c r="AU54" s="2" t="s">
        <v>174</v>
      </c>
      <c r="AV54" s="3">
        <v>29275</v>
      </c>
    </row>
    <row r="55" spans="1:48" ht="30" customHeight="1" x14ac:dyDescent="0.3">
      <c r="A55" s="16" t="s">
        <v>170</v>
      </c>
      <c r="B55" s="16" t="s">
        <v>175</v>
      </c>
      <c r="C55" s="16" t="s">
        <v>123</v>
      </c>
      <c r="D55" s="14">
        <v>1</v>
      </c>
      <c r="E55" s="15">
        <f>TRUNC(일위대가목록!E8,0)</f>
        <v>2219</v>
      </c>
      <c r="F55" s="15">
        <f t="shared" si="10"/>
        <v>2219</v>
      </c>
      <c r="G55" s="15">
        <f>TRUNC(일위대가목록!F8,0)</f>
        <v>73972</v>
      </c>
      <c r="H55" s="15">
        <f t="shared" si="11"/>
        <v>73972</v>
      </c>
      <c r="I55" s="15">
        <f>TRUNC(일위대가목록!G8,0)</f>
        <v>0</v>
      </c>
      <c r="J55" s="15">
        <f t="shared" si="12"/>
        <v>0</v>
      </c>
      <c r="K55" s="15">
        <f t="shared" si="13"/>
        <v>76191</v>
      </c>
      <c r="L55" s="15">
        <f t="shared" si="14"/>
        <v>76191</v>
      </c>
      <c r="M55" s="16" t="s">
        <v>176</v>
      </c>
      <c r="N55" s="2" t="s">
        <v>177</v>
      </c>
      <c r="O55" s="2" t="s">
        <v>50</v>
      </c>
      <c r="P55" s="2" t="s">
        <v>50</v>
      </c>
      <c r="Q55" s="2" t="s">
        <v>164</v>
      </c>
      <c r="R55" s="2" t="s">
        <v>63</v>
      </c>
      <c r="S55" s="2" t="s">
        <v>62</v>
      </c>
      <c r="T55" s="2" t="s">
        <v>62</v>
      </c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2" t="s">
        <v>50</v>
      </c>
      <c r="AS55" s="2" t="s">
        <v>50</v>
      </c>
      <c r="AT55" s="3"/>
      <c r="AU55" s="2" t="s">
        <v>178</v>
      </c>
      <c r="AV55" s="3">
        <v>29276</v>
      </c>
    </row>
    <row r="56" spans="1:48" ht="30" customHeight="1" x14ac:dyDescent="0.3">
      <c r="A56" s="16" t="s">
        <v>179</v>
      </c>
      <c r="B56" s="16" t="s">
        <v>180</v>
      </c>
      <c r="C56" s="16" t="s">
        <v>181</v>
      </c>
      <c r="D56" s="14">
        <v>1</v>
      </c>
      <c r="E56" s="15">
        <f>TRUNC(일위대가목록!E9,0)</f>
        <v>2353</v>
      </c>
      <c r="F56" s="15">
        <f t="shared" si="10"/>
        <v>2353</v>
      </c>
      <c r="G56" s="15">
        <f>TRUNC(일위대가목록!F9,0)</f>
        <v>78461</v>
      </c>
      <c r="H56" s="15">
        <f t="shared" si="11"/>
        <v>78461</v>
      </c>
      <c r="I56" s="15">
        <f>TRUNC(일위대가목록!G9,0)</f>
        <v>0</v>
      </c>
      <c r="J56" s="15">
        <f t="shared" si="12"/>
        <v>0</v>
      </c>
      <c r="K56" s="15">
        <f t="shared" si="13"/>
        <v>80814</v>
      </c>
      <c r="L56" s="15">
        <f t="shared" si="14"/>
        <v>80814</v>
      </c>
      <c r="M56" s="16" t="s">
        <v>182</v>
      </c>
      <c r="N56" s="2" t="s">
        <v>183</v>
      </c>
      <c r="O56" s="2" t="s">
        <v>50</v>
      </c>
      <c r="P56" s="2" t="s">
        <v>50</v>
      </c>
      <c r="Q56" s="2" t="s">
        <v>164</v>
      </c>
      <c r="R56" s="2" t="s">
        <v>63</v>
      </c>
      <c r="S56" s="2" t="s">
        <v>62</v>
      </c>
      <c r="T56" s="2" t="s">
        <v>62</v>
      </c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2" t="s">
        <v>50</v>
      </c>
      <c r="AS56" s="2" t="s">
        <v>50</v>
      </c>
      <c r="AT56" s="3"/>
      <c r="AU56" s="2" t="s">
        <v>184</v>
      </c>
      <c r="AV56" s="3">
        <v>29277</v>
      </c>
    </row>
    <row r="57" spans="1:48" ht="30" customHeight="1" x14ac:dyDescent="0.3">
      <c r="A57" s="16" t="s">
        <v>179</v>
      </c>
      <c r="B57" s="16" t="s">
        <v>185</v>
      </c>
      <c r="C57" s="16" t="s">
        <v>181</v>
      </c>
      <c r="D57" s="14">
        <v>1</v>
      </c>
      <c r="E57" s="15">
        <f>TRUNC(일위대가목록!E10,0)</f>
        <v>2353</v>
      </c>
      <c r="F57" s="15">
        <f t="shared" si="10"/>
        <v>2353</v>
      </c>
      <c r="G57" s="15">
        <f>TRUNC(일위대가목록!F10,0)</f>
        <v>78461</v>
      </c>
      <c r="H57" s="15">
        <f t="shared" si="11"/>
        <v>78461</v>
      </c>
      <c r="I57" s="15">
        <f>TRUNC(일위대가목록!G10,0)</f>
        <v>0</v>
      </c>
      <c r="J57" s="15">
        <f t="shared" si="12"/>
        <v>0</v>
      </c>
      <c r="K57" s="15">
        <f t="shared" si="13"/>
        <v>80814</v>
      </c>
      <c r="L57" s="15">
        <f t="shared" si="14"/>
        <v>80814</v>
      </c>
      <c r="M57" s="16" t="s">
        <v>186</v>
      </c>
      <c r="N57" s="2" t="s">
        <v>187</v>
      </c>
      <c r="O57" s="2" t="s">
        <v>50</v>
      </c>
      <c r="P57" s="2" t="s">
        <v>50</v>
      </c>
      <c r="Q57" s="2" t="s">
        <v>164</v>
      </c>
      <c r="R57" s="2" t="s">
        <v>63</v>
      </c>
      <c r="S57" s="2" t="s">
        <v>62</v>
      </c>
      <c r="T57" s="2" t="s">
        <v>62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50</v>
      </c>
      <c r="AS57" s="2" t="s">
        <v>50</v>
      </c>
      <c r="AT57" s="3"/>
      <c r="AU57" s="2" t="s">
        <v>188</v>
      </c>
      <c r="AV57" s="3">
        <v>29278</v>
      </c>
    </row>
    <row r="58" spans="1:48" ht="30" customHeight="1" x14ac:dyDescent="0.3">
      <c r="A58" s="16" t="s">
        <v>179</v>
      </c>
      <c r="B58" s="16" t="s">
        <v>189</v>
      </c>
      <c r="C58" s="16" t="s">
        <v>181</v>
      </c>
      <c r="D58" s="14">
        <v>1</v>
      </c>
      <c r="E58" s="15">
        <f>TRUNC(일위대가목록!E11,0)</f>
        <v>2353</v>
      </c>
      <c r="F58" s="15">
        <f t="shared" si="10"/>
        <v>2353</v>
      </c>
      <c r="G58" s="15">
        <f>TRUNC(일위대가목록!F11,0)</f>
        <v>78461</v>
      </c>
      <c r="H58" s="15">
        <f t="shared" si="11"/>
        <v>78461</v>
      </c>
      <c r="I58" s="15">
        <f>TRUNC(일위대가목록!G11,0)</f>
        <v>0</v>
      </c>
      <c r="J58" s="15">
        <f t="shared" si="12"/>
        <v>0</v>
      </c>
      <c r="K58" s="15">
        <f t="shared" si="13"/>
        <v>80814</v>
      </c>
      <c r="L58" s="15">
        <f t="shared" si="14"/>
        <v>80814</v>
      </c>
      <c r="M58" s="16" t="s">
        <v>190</v>
      </c>
      <c r="N58" s="2" t="s">
        <v>191</v>
      </c>
      <c r="O58" s="2" t="s">
        <v>50</v>
      </c>
      <c r="P58" s="2" t="s">
        <v>50</v>
      </c>
      <c r="Q58" s="2" t="s">
        <v>164</v>
      </c>
      <c r="R58" s="2" t="s">
        <v>63</v>
      </c>
      <c r="S58" s="2" t="s">
        <v>62</v>
      </c>
      <c r="T58" s="2" t="s">
        <v>62</v>
      </c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2" t="s">
        <v>50</v>
      </c>
      <c r="AS58" s="2" t="s">
        <v>50</v>
      </c>
      <c r="AT58" s="3"/>
      <c r="AU58" s="2" t="s">
        <v>192</v>
      </c>
      <c r="AV58" s="3">
        <v>29279</v>
      </c>
    </row>
    <row r="59" spans="1:48" ht="30" hidden="1" customHeight="1" x14ac:dyDescent="0.3">
      <c r="A59" s="14"/>
      <c r="B59" s="14"/>
      <c r="C59" s="14"/>
      <c r="D59" s="14"/>
      <c r="E59" s="15"/>
      <c r="F59" s="15"/>
      <c r="G59" s="15"/>
      <c r="H59" s="15"/>
      <c r="I59" s="15"/>
      <c r="J59" s="15"/>
      <c r="K59" s="15"/>
      <c r="L59" s="15"/>
      <c r="M59" s="14"/>
      <c r="Q59" s="1" t="s">
        <v>164</v>
      </c>
    </row>
    <row r="60" spans="1:48" ht="30" hidden="1" customHeight="1" x14ac:dyDescent="0.3">
      <c r="A60" s="14"/>
      <c r="B60" s="14"/>
      <c r="C60" s="14"/>
      <c r="D60" s="14"/>
      <c r="E60" s="15"/>
      <c r="F60" s="15"/>
      <c r="G60" s="15"/>
      <c r="H60" s="15"/>
      <c r="I60" s="15"/>
      <c r="J60" s="15"/>
      <c r="K60" s="15"/>
      <c r="L60" s="15"/>
      <c r="M60" s="14"/>
      <c r="Q60" s="1" t="s">
        <v>164</v>
      </c>
    </row>
    <row r="61" spans="1:48" ht="30" hidden="1" customHeight="1" x14ac:dyDescent="0.3">
      <c r="A61" s="14"/>
      <c r="B61" s="14"/>
      <c r="C61" s="14"/>
      <c r="D61" s="14"/>
      <c r="E61" s="15"/>
      <c r="F61" s="15"/>
      <c r="G61" s="15"/>
      <c r="H61" s="15"/>
      <c r="I61" s="15"/>
      <c r="J61" s="15"/>
      <c r="K61" s="15"/>
      <c r="L61" s="15"/>
      <c r="M61" s="14"/>
      <c r="Q61" s="1" t="s">
        <v>164</v>
      </c>
    </row>
    <row r="62" spans="1:48" ht="30" hidden="1" customHeight="1" x14ac:dyDescent="0.3">
      <c r="A62" s="14"/>
      <c r="B62" s="14"/>
      <c r="C62" s="14"/>
      <c r="D62" s="14"/>
      <c r="E62" s="15"/>
      <c r="F62" s="15"/>
      <c r="G62" s="15"/>
      <c r="H62" s="15"/>
      <c r="I62" s="15"/>
      <c r="J62" s="15"/>
      <c r="K62" s="15"/>
      <c r="L62" s="15"/>
      <c r="M62" s="14"/>
      <c r="Q62" s="1" t="s">
        <v>164</v>
      </c>
    </row>
    <row r="63" spans="1:48" ht="30" hidden="1" customHeight="1" x14ac:dyDescent="0.3">
      <c r="A63" s="14"/>
      <c r="B63" s="14"/>
      <c r="C63" s="14"/>
      <c r="D63" s="14"/>
      <c r="E63" s="15"/>
      <c r="F63" s="15"/>
      <c r="G63" s="15"/>
      <c r="H63" s="15"/>
      <c r="I63" s="15"/>
      <c r="J63" s="15"/>
      <c r="K63" s="15"/>
      <c r="L63" s="15"/>
      <c r="M63" s="14"/>
      <c r="Q63" s="1" t="s">
        <v>164</v>
      </c>
    </row>
    <row r="64" spans="1:48" ht="30" hidden="1" customHeight="1" x14ac:dyDescent="0.3">
      <c r="A64" s="14"/>
      <c r="B64" s="14"/>
      <c r="C64" s="14"/>
      <c r="D64" s="14"/>
      <c r="E64" s="15"/>
      <c r="F64" s="15"/>
      <c r="G64" s="15"/>
      <c r="H64" s="15"/>
      <c r="I64" s="15"/>
      <c r="J64" s="15"/>
      <c r="K64" s="15"/>
      <c r="L64" s="15"/>
      <c r="M64" s="14"/>
      <c r="Q64" s="1" t="s">
        <v>164</v>
      </c>
    </row>
    <row r="65" spans="1:48" ht="30" hidden="1" customHeight="1" x14ac:dyDescent="0.3">
      <c r="A65" s="14"/>
      <c r="B65" s="14"/>
      <c r="C65" s="14"/>
      <c r="D65" s="14"/>
      <c r="E65" s="15"/>
      <c r="F65" s="15"/>
      <c r="G65" s="15"/>
      <c r="H65" s="15"/>
      <c r="I65" s="15"/>
      <c r="J65" s="15"/>
      <c r="K65" s="15"/>
      <c r="L65" s="15"/>
      <c r="M65" s="14"/>
      <c r="Q65" s="1" t="s">
        <v>164</v>
      </c>
    </row>
    <row r="66" spans="1:48" ht="30" hidden="1" customHeight="1" x14ac:dyDescent="0.3">
      <c r="A66" s="14"/>
      <c r="B66" s="14"/>
      <c r="C66" s="14"/>
      <c r="D66" s="14"/>
      <c r="E66" s="15"/>
      <c r="F66" s="15"/>
      <c r="G66" s="15"/>
      <c r="H66" s="15"/>
      <c r="I66" s="15"/>
      <c r="J66" s="15"/>
      <c r="K66" s="15"/>
      <c r="L66" s="15"/>
      <c r="M66" s="14"/>
      <c r="Q66" s="1" t="s">
        <v>164</v>
      </c>
    </row>
    <row r="67" spans="1:48" ht="30" hidden="1" customHeight="1" x14ac:dyDescent="0.3">
      <c r="A67" s="14"/>
      <c r="B67" s="14"/>
      <c r="C67" s="14"/>
      <c r="D67" s="14"/>
      <c r="E67" s="15"/>
      <c r="F67" s="15"/>
      <c r="G67" s="15"/>
      <c r="H67" s="15"/>
      <c r="I67" s="15"/>
      <c r="J67" s="15"/>
      <c r="K67" s="15"/>
      <c r="L67" s="15"/>
      <c r="M67" s="14"/>
      <c r="Q67" s="1" t="s">
        <v>164</v>
      </c>
    </row>
    <row r="68" spans="1:48" ht="30" hidden="1" customHeight="1" x14ac:dyDescent="0.3">
      <c r="A68" s="14"/>
      <c r="B68" s="14"/>
      <c r="C68" s="14"/>
      <c r="D68" s="14"/>
      <c r="E68" s="15"/>
      <c r="F68" s="15"/>
      <c r="G68" s="15"/>
      <c r="H68" s="15"/>
      <c r="I68" s="15"/>
      <c r="J68" s="15"/>
      <c r="K68" s="15"/>
      <c r="L68" s="15"/>
      <c r="M68" s="14"/>
      <c r="Q68" s="1" t="s">
        <v>164</v>
      </c>
    </row>
    <row r="69" spans="1:48" ht="30" hidden="1" customHeight="1" x14ac:dyDescent="0.3">
      <c r="A69" s="14"/>
      <c r="B69" s="14"/>
      <c r="C69" s="14"/>
      <c r="D69" s="14"/>
      <c r="E69" s="15"/>
      <c r="F69" s="15"/>
      <c r="G69" s="15"/>
      <c r="H69" s="15"/>
      <c r="I69" s="15"/>
      <c r="J69" s="15"/>
      <c r="K69" s="15"/>
      <c r="L69" s="15"/>
      <c r="M69" s="14"/>
      <c r="Q69" s="1" t="s">
        <v>164</v>
      </c>
    </row>
    <row r="70" spans="1:48" ht="30" hidden="1" customHeight="1" x14ac:dyDescent="0.3">
      <c r="A70" s="14"/>
      <c r="B70" s="14"/>
      <c r="C70" s="14"/>
      <c r="D70" s="14"/>
      <c r="E70" s="15"/>
      <c r="F70" s="15"/>
      <c r="G70" s="15"/>
      <c r="H70" s="15"/>
      <c r="I70" s="15"/>
      <c r="J70" s="15"/>
      <c r="K70" s="15"/>
      <c r="L70" s="15"/>
      <c r="M70" s="14"/>
      <c r="Q70" s="1" t="s">
        <v>164</v>
      </c>
    </row>
    <row r="71" spans="1:48" ht="30" hidden="1" customHeight="1" x14ac:dyDescent="0.3">
      <c r="A71" s="14"/>
      <c r="B71" s="14"/>
      <c r="C71" s="14"/>
      <c r="D71" s="14"/>
      <c r="E71" s="15"/>
      <c r="F71" s="15"/>
      <c r="G71" s="15"/>
      <c r="H71" s="15"/>
      <c r="I71" s="15"/>
      <c r="J71" s="15"/>
      <c r="K71" s="15"/>
      <c r="L71" s="15"/>
      <c r="M71" s="14"/>
      <c r="Q71" s="1" t="s">
        <v>164</v>
      </c>
    </row>
    <row r="72" spans="1:48" ht="30" hidden="1" customHeight="1" x14ac:dyDescent="0.3">
      <c r="A72" s="14"/>
      <c r="B72" s="14"/>
      <c r="C72" s="14"/>
      <c r="D72" s="14"/>
      <c r="E72" s="15"/>
      <c r="F72" s="15"/>
      <c r="G72" s="15"/>
      <c r="H72" s="15"/>
      <c r="I72" s="15"/>
      <c r="J72" s="15"/>
      <c r="K72" s="15"/>
      <c r="L72" s="15"/>
      <c r="M72" s="14"/>
      <c r="Q72" s="1" t="s">
        <v>164</v>
      </c>
    </row>
    <row r="73" spans="1:48" ht="30" hidden="1" customHeight="1" x14ac:dyDescent="0.3">
      <c r="A73" s="14"/>
      <c r="B73" s="14"/>
      <c r="C73" s="14"/>
      <c r="D73" s="14"/>
      <c r="E73" s="15"/>
      <c r="F73" s="15"/>
      <c r="G73" s="15"/>
      <c r="H73" s="15"/>
      <c r="I73" s="15"/>
      <c r="J73" s="15"/>
      <c r="K73" s="15"/>
      <c r="L73" s="15"/>
      <c r="M73" s="14"/>
      <c r="Q73" s="1" t="s">
        <v>164</v>
      </c>
    </row>
    <row r="74" spans="1:48" ht="30" hidden="1" customHeight="1" x14ac:dyDescent="0.3">
      <c r="A74" s="14"/>
      <c r="B74" s="14"/>
      <c r="C74" s="14"/>
      <c r="D74" s="14"/>
      <c r="E74" s="15"/>
      <c r="F74" s="15"/>
      <c r="G74" s="15"/>
      <c r="H74" s="15"/>
      <c r="I74" s="15"/>
      <c r="J74" s="15"/>
      <c r="K74" s="15"/>
      <c r="L74" s="15"/>
      <c r="M74" s="14"/>
      <c r="Q74" s="1" t="s">
        <v>164</v>
      </c>
    </row>
    <row r="75" spans="1:48" ht="30" hidden="1" customHeight="1" x14ac:dyDescent="0.3">
      <c r="A75" s="16" t="s">
        <v>96</v>
      </c>
      <c r="B75" s="14"/>
      <c r="C75" s="14"/>
      <c r="D75" s="14"/>
      <c r="E75" s="15"/>
      <c r="F75" s="15">
        <f>SUMIF(Q53:Q74,"010201",F53:F74)</f>
        <v>26582</v>
      </c>
      <c r="G75" s="15"/>
      <c r="H75" s="15">
        <f>SUMIF(Q53:Q74,"010201",H53:H74)</f>
        <v>886200</v>
      </c>
      <c r="I75" s="15"/>
      <c r="J75" s="15">
        <f>SUMIF(Q53:Q74,"010201",J53:J74)</f>
        <v>0</v>
      </c>
      <c r="K75" s="15"/>
      <c r="L75" s="15">
        <f>SUMIF(Q53:Q74,"010201",L53:L74)</f>
        <v>912782</v>
      </c>
      <c r="M75" s="14"/>
      <c r="N75" t="s">
        <v>97</v>
      </c>
    </row>
    <row r="76" spans="1:48" ht="30" hidden="1" customHeight="1" x14ac:dyDescent="0.3">
      <c r="A76" s="16" t="s">
        <v>3850</v>
      </c>
      <c r="B76" s="16" t="s">
        <v>50</v>
      </c>
      <c r="C76" s="14"/>
      <c r="D76" s="14"/>
      <c r="E76" s="15"/>
      <c r="F76" s="15"/>
      <c r="G76" s="15"/>
      <c r="H76" s="15"/>
      <c r="I76" s="15"/>
      <c r="J76" s="15"/>
      <c r="K76" s="15"/>
      <c r="L76" s="15"/>
      <c r="M76" s="14"/>
      <c r="N76" s="3"/>
      <c r="O76" s="3"/>
      <c r="P76" s="3"/>
      <c r="Q76" s="2" t="s">
        <v>193</v>
      </c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</row>
    <row r="77" spans="1:48" ht="30" hidden="1" customHeight="1" x14ac:dyDescent="0.3">
      <c r="A77" s="16" t="s">
        <v>194</v>
      </c>
      <c r="B77" s="16" t="s">
        <v>195</v>
      </c>
      <c r="C77" s="16" t="s">
        <v>196</v>
      </c>
      <c r="D77" s="14"/>
      <c r="E77" s="15">
        <f>TRUNC(단가대비표!O68,0)</f>
        <v>10000</v>
      </c>
      <c r="F77" s="15">
        <f t="shared" ref="F77:F140" si="15">TRUNC(E77*D77, 0)</f>
        <v>0</v>
      </c>
      <c r="G77" s="15">
        <f>TRUNC(단가대비표!P68,0)</f>
        <v>0</v>
      </c>
      <c r="H77" s="15">
        <f t="shared" ref="H77:H140" si="16">TRUNC(G77*D77, 0)</f>
        <v>0</v>
      </c>
      <c r="I77" s="15">
        <f>TRUNC(단가대비표!V68,0)</f>
        <v>0</v>
      </c>
      <c r="J77" s="15">
        <f t="shared" ref="J77:J140" si="17">TRUNC(I77*D77, 0)</f>
        <v>0</v>
      </c>
      <c r="K77" s="15">
        <f t="shared" ref="K77:K140" si="18">TRUNC(E77+G77+I77, 0)</f>
        <v>10000</v>
      </c>
      <c r="L77" s="15">
        <f t="shared" ref="L77:L140" si="19">TRUNC(F77+H77+J77, 0)</f>
        <v>0</v>
      </c>
      <c r="M77" s="16" t="s">
        <v>50</v>
      </c>
      <c r="N77" s="2" t="s">
        <v>197</v>
      </c>
      <c r="O77" s="2" t="s">
        <v>50</v>
      </c>
      <c r="P77" s="2" t="s">
        <v>50</v>
      </c>
      <c r="Q77" s="2" t="s">
        <v>193</v>
      </c>
      <c r="R77" s="2" t="s">
        <v>62</v>
      </c>
      <c r="S77" s="2" t="s">
        <v>62</v>
      </c>
      <c r="T77" s="2" t="s">
        <v>63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50</v>
      </c>
      <c r="AS77" s="2" t="s">
        <v>50</v>
      </c>
      <c r="AT77" s="3"/>
      <c r="AU77" s="2" t="s">
        <v>198</v>
      </c>
      <c r="AV77" s="3">
        <v>29281</v>
      </c>
    </row>
    <row r="78" spans="1:48" ht="30" hidden="1" customHeight="1" x14ac:dyDescent="0.3">
      <c r="A78" s="16" t="s">
        <v>199</v>
      </c>
      <c r="B78" s="16" t="s">
        <v>200</v>
      </c>
      <c r="C78" s="16" t="s">
        <v>201</v>
      </c>
      <c r="D78" s="14"/>
      <c r="E78" s="15">
        <f>TRUNC(단가대비표!O85,0)</f>
        <v>63000</v>
      </c>
      <c r="F78" s="15">
        <f t="shared" si="15"/>
        <v>0</v>
      </c>
      <c r="G78" s="15">
        <f>TRUNC(단가대비표!P85,0)</f>
        <v>0</v>
      </c>
      <c r="H78" s="15">
        <f t="shared" si="16"/>
        <v>0</v>
      </c>
      <c r="I78" s="15">
        <f>TRUNC(단가대비표!V85,0)</f>
        <v>0</v>
      </c>
      <c r="J78" s="15">
        <f t="shared" si="17"/>
        <v>0</v>
      </c>
      <c r="K78" s="15">
        <f t="shared" si="18"/>
        <v>63000</v>
      </c>
      <c r="L78" s="15">
        <f t="shared" si="19"/>
        <v>0</v>
      </c>
      <c r="M78" s="16" t="s">
        <v>50</v>
      </c>
      <c r="N78" s="2" t="s">
        <v>202</v>
      </c>
      <c r="O78" s="2" t="s">
        <v>50</v>
      </c>
      <c r="P78" s="2" t="s">
        <v>50</v>
      </c>
      <c r="Q78" s="2" t="s">
        <v>193</v>
      </c>
      <c r="R78" s="2" t="s">
        <v>62</v>
      </c>
      <c r="S78" s="2" t="s">
        <v>62</v>
      </c>
      <c r="T78" s="2" t="s">
        <v>63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50</v>
      </c>
      <c r="AS78" s="2" t="s">
        <v>50</v>
      </c>
      <c r="AT78" s="3"/>
      <c r="AU78" s="2" t="s">
        <v>203</v>
      </c>
      <c r="AV78" s="3">
        <v>29282</v>
      </c>
    </row>
    <row r="79" spans="1:48" ht="30" hidden="1" customHeight="1" x14ac:dyDescent="0.3">
      <c r="A79" s="16" t="s">
        <v>199</v>
      </c>
      <c r="B79" s="16" t="s">
        <v>204</v>
      </c>
      <c r="C79" s="16" t="s">
        <v>201</v>
      </c>
      <c r="D79" s="14"/>
      <c r="E79" s="15">
        <f>TRUNC(단가대비표!O86,0)</f>
        <v>126000</v>
      </c>
      <c r="F79" s="15">
        <f t="shared" si="15"/>
        <v>0</v>
      </c>
      <c r="G79" s="15">
        <f>TRUNC(단가대비표!P86,0)</f>
        <v>0</v>
      </c>
      <c r="H79" s="15">
        <f t="shared" si="16"/>
        <v>0</v>
      </c>
      <c r="I79" s="15">
        <f>TRUNC(단가대비표!V86,0)</f>
        <v>0</v>
      </c>
      <c r="J79" s="15">
        <f t="shared" si="17"/>
        <v>0</v>
      </c>
      <c r="K79" s="15">
        <f t="shared" si="18"/>
        <v>126000</v>
      </c>
      <c r="L79" s="15">
        <f t="shared" si="19"/>
        <v>0</v>
      </c>
      <c r="M79" s="16" t="s">
        <v>50</v>
      </c>
      <c r="N79" s="2" t="s">
        <v>205</v>
      </c>
      <c r="O79" s="2" t="s">
        <v>50</v>
      </c>
      <c r="P79" s="2" t="s">
        <v>50</v>
      </c>
      <c r="Q79" s="2" t="s">
        <v>193</v>
      </c>
      <c r="R79" s="2" t="s">
        <v>62</v>
      </c>
      <c r="S79" s="2" t="s">
        <v>62</v>
      </c>
      <c r="T79" s="2" t="s">
        <v>63</v>
      </c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2" t="s">
        <v>50</v>
      </c>
      <c r="AS79" s="2" t="s">
        <v>50</v>
      </c>
      <c r="AT79" s="3"/>
      <c r="AU79" s="2" t="s">
        <v>206</v>
      </c>
      <c r="AV79" s="3">
        <v>29283</v>
      </c>
    </row>
    <row r="80" spans="1:48" ht="30" hidden="1" customHeight="1" x14ac:dyDescent="0.3">
      <c r="A80" s="16" t="s">
        <v>199</v>
      </c>
      <c r="B80" s="16" t="s">
        <v>207</v>
      </c>
      <c r="C80" s="16" t="s">
        <v>201</v>
      </c>
      <c r="D80" s="14"/>
      <c r="E80" s="15">
        <f>TRUNC(단가대비표!O87,0)</f>
        <v>379000</v>
      </c>
      <c r="F80" s="15">
        <f t="shared" si="15"/>
        <v>0</v>
      </c>
      <c r="G80" s="15">
        <f>TRUNC(단가대비표!P87,0)</f>
        <v>0</v>
      </c>
      <c r="H80" s="15">
        <f t="shared" si="16"/>
        <v>0</v>
      </c>
      <c r="I80" s="15">
        <f>TRUNC(단가대비표!V87,0)</f>
        <v>0</v>
      </c>
      <c r="J80" s="15">
        <f t="shared" si="17"/>
        <v>0</v>
      </c>
      <c r="K80" s="15">
        <f t="shared" si="18"/>
        <v>379000</v>
      </c>
      <c r="L80" s="15">
        <f t="shared" si="19"/>
        <v>0</v>
      </c>
      <c r="M80" s="16" t="s">
        <v>50</v>
      </c>
      <c r="N80" s="2" t="s">
        <v>208</v>
      </c>
      <c r="O80" s="2" t="s">
        <v>50</v>
      </c>
      <c r="P80" s="2" t="s">
        <v>50</v>
      </c>
      <c r="Q80" s="2" t="s">
        <v>193</v>
      </c>
      <c r="R80" s="2" t="s">
        <v>62</v>
      </c>
      <c r="S80" s="2" t="s">
        <v>62</v>
      </c>
      <c r="T80" s="2" t="s">
        <v>63</v>
      </c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2" t="s">
        <v>50</v>
      </c>
      <c r="AS80" s="2" t="s">
        <v>50</v>
      </c>
      <c r="AT80" s="3"/>
      <c r="AU80" s="2" t="s">
        <v>209</v>
      </c>
      <c r="AV80" s="3">
        <v>29284</v>
      </c>
    </row>
    <row r="81" spans="1:48" ht="30" hidden="1" customHeight="1" x14ac:dyDescent="0.3">
      <c r="A81" s="16" t="s">
        <v>210</v>
      </c>
      <c r="B81" s="16" t="s">
        <v>211</v>
      </c>
      <c r="C81" s="16" t="s">
        <v>196</v>
      </c>
      <c r="D81" s="14"/>
      <c r="E81" s="15">
        <f>TRUNC(단가대비표!O88,0)</f>
        <v>188000</v>
      </c>
      <c r="F81" s="15">
        <f t="shared" si="15"/>
        <v>0</v>
      </c>
      <c r="G81" s="15">
        <f>TRUNC(단가대비표!P88,0)</f>
        <v>0</v>
      </c>
      <c r="H81" s="15">
        <f t="shared" si="16"/>
        <v>0</v>
      </c>
      <c r="I81" s="15">
        <f>TRUNC(단가대비표!V88,0)</f>
        <v>0</v>
      </c>
      <c r="J81" s="15">
        <f t="shared" si="17"/>
        <v>0</v>
      </c>
      <c r="K81" s="15">
        <f t="shared" si="18"/>
        <v>188000</v>
      </c>
      <c r="L81" s="15">
        <f t="shared" si="19"/>
        <v>0</v>
      </c>
      <c r="M81" s="16" t="s">
        <v>50</v>
      </c>
      <c r="N81" s="2" t="s">
        <v>212</v>
      </c>
      <c r="O81" s="2" t="s">
        <v>50</v>
      </c>
      <c r="P81" s="2" t="s">
        <v>50</v>
      </c>
      <c r="Q81" s="2" t="s">
        <v>193</v>
      </c>
      <c r="R81" s="2" t="s">
        <v>62</v>
      </c>
      <c r="S81" s="2" t="s">
        <v>62</v>
      </c>
      <c r="T81" s="2" t="s">
        <v>63</v>
      </c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2" t="s">
        <v>50</v>
      </c>
      <c r="AS81" s="2" t="s">
        <v>50</v>
      </c>
      <c r="AT81" s="3"/>
      <c r="AU81" s="2" t="s">
        <v>213</v>
      </c>
      <c r="AV81" s="3">
        <v>29285</v>
      </c>
    </row>
    <row r="82" spans="1:48" ht="30" customHeight="1" x14ac:dyDescent="0.3">
      <c r="A82" s="16" t="s">
        <v>214</v>
      </c>
      <c r="B82" s="16" t="s">
        <v>215</v>
      </c>
      <c r="C82" s="16" t="s">
        <v>196</v>
      </c>
      <c r="D82" s="14">
        <v>1</v>
      </c>
      <c r="E82" s="15">
        <f>TRUNC(단가대비표!O89,0)</f>
        <v>969000</v>
      </c>
      <c r="F82" s="15">
        <f t="shared" si="15"/>
        <v>969000</v>
      </c>
      <c r="G82" s="15">
        <f>TRUNC(단가대비표!P89,0)</f>
        <v>0</v>
      </c>
      <c r="H82" s="15">
        <f t="shared" si="16"/>
        <v>0</v>
      </c>
      <c r="I82" s="15">
        <f>TRUNC(단가대비표!V89,0)</f>
        <v>0</v>
      </c>
      <c r="J82" s="15">
        <f t="shared" si="17"/>
        <v>0</v>
      </c>
      <c r="K82" s="15">
        <f t="shared" si="18"/>
        <v>969000</v>
      </c>
      <c r="L82" s="15">
        <f t="shared" si="19"/>
        <v>969000</v>
      </c>
      <c r="M82" s="16" t="s">
        <v>50</v>
      </c>
      <c r="N82" s="2" t="s">
        <v>216</v>
      </c>
      <c r="O82" s="2" t="s">
        <v>50</v>
      </c>
      <c r="P82" s="2" t="s">
        <v>50</v>
      </c>
      <c r="Q82" s="2" t="s">
        <v>193</v>
      </c>
      <c r="R82" s="2" t="s">
        <v>62</v>
      </c>
      <c r="S82" s="2" t="s">
        <v>62</v>
      </c>
      <c r="T82" s="2" t="s">
        <v>63</v>
      </c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2" t="s">
        <v>50</v>
      </c>
      <c r="AS82" s="2" t="s">
        <v>50</v>
      </c>
      <c r="AT82" s="3"/>
      <c r="AU82" s="2" t="s">
        <v>217</v>
      </c>
      <c r="AV82" s="3">
        <v>29286</v>
      </c>
    </row>
    <row r="83" spans="1:48" ht="30" customHeight="1" x14ac:dyDescent="0.3">
      <c r="A83" s="16" t="s">
        <v>218</v>
      </c>
      <c r="B83" s="16" t="s">
        <v>219</v>
      </c>
      <c r="C83" s="16" t="s">
        <v>196</v>
      </c>
      <c r="D83" s="14">
        <v>1</v>
      </c>
      <c r="E83" s="15">
        <f>TRUNC(단가대비표!O90,0)</f>
        <v>1064000</v>
      </c>
      <c r="F83" s="15">
        <f t="shared" si="15"/>
        <v>1064000</v>
      </c>
      <c r="G83" s="15">
        <f>TRUNC(단가대비표!P90,0)</f>
        <v>0</v>
      </c>
      <c r="H83" s="15">
        <f t="shared" si="16"/>
        <v>0</v>
      </c>
      <c r="I83" s="15">
        <f>TRUNC(단가대비표!V90,0)</f>
        <v>0</v>
      </c>
      <c r="J83" s="15">
        <f t="shared" si="17"/>
        <v>0</v>
      </c>
      <c r="K83" s="15">
        <f t="shared" si="18"/>
        <v>1064000</v>
      </c>
      <c r="L83" s="15">
        <f t="shared" si="19"/>
        <v>1064000</v>
      </c>
      <c r="M83" s="16" t="s">
        <v>50</v>
      </c>
      <c r="N83" s="2" t="s">
        <v>220</v>
      </c>
      <c r="O83" s="2" t="s">
        <v>50</v>
      </c>
      <c r="P83" s="2" t="s">
        <v>50</v>
      </c>
      <c r="Q83" s="2" t="s">
        <v>193</v>
      </c>
      <c r="R83" s="2" t="s">
        <v>62</v>
      </c>
      <c r="S83" s="2" t="s">
        <v>62</v>
      </c>
      <c r="T83" s="2" t="s">
        <v>63</v>
      </c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2" t="s">
        <v>50</v>
      </c>
      <c r="AS83" s="2" t="s">
        <v>50</v>
      </c>
      <c r="AT83" s="3"/>
      <c r="AU83" s="2" t="s">
        <v>221</v>
      </c>
      <c r="AV83" s="3">
        <v>29287</v>
      </c>
    </row>
    <row r="84" spans="1:48" ht="30" customHeight="1" x14ac:dyDescent="0.3">
      <c r="A84" s="16" t="s">
        <v>218</v>
      </c>
      <c r="B84" s="16" t="s">
        <v>222</v>
      </c>
      <c r="C84" s="16" t="s">
        <v>196</v>
      </c>
      <c r="D84" s="14">
        <v>1</v>
      </c>
      <c r="E84" s="15">
        <f>TRUNC(단가대비표!O91,0)</f>
        <v>423000</v>
      </c>
      <c r="F84" s="15">
        <f t="shared" si="15"/>
        <v>423000</v>
      </c>
      <c r="G84" s="15">
        <f>TRUNC(단가대비표!P91,0)</f>
        <v>0</v>
      </c>
      <c r="H84" s="15">
        <f t="shared" si="16"/>
        <v>0</v>
      </c>
      <c r="I84" s="15">
        <f>TRUNC(단가대비표!V91,0)</f>
        <v>0</v>
      </c>
      <c r="J84" s="15">
        <f t="shared" si="17"/>
        <v>0</v>
      </c>
      <c r="K84" s="15">
        <f t="shared" si="18"/>
        <v>423000</v>
      </c>
      <c r="L84" s="15">
        <f t="shared" si="19"/>
        <v>423000</v>
      </c>
      <c r="M84" s="16" t="s">
        <v>50</v>
      </c>
      <c r="N84" s="2" t="s">
        <v>223</v>
      </c>
      <c r="O84" s="2" t="s">
        <v>50</v>
      </c>
      <c r="P84" s="2" t="s">
        <v>50</v>
      </c>
      <c r="Q84" s="2" t="s">
        <v>193</v>
      </c>
      <c r="R84" s="2" t="s">
        <v>62</v>
      </c>
      <c r="S84" s="2" t="s">
        <v>62</v>
      </c>
      <c r="T84" s="2" t="s">
        <v>63</v>
      </c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2" t="s">
        <v>50</v>
      </c>
      <c r="AS84" s="2" t="s">
        <v>50</v>
      </c>
      <c r="AT84" s="3"/>
      <c r="AU84" s="2" t="s">
        <v>224</v>
      </c>
      <c r="AV84" s="3">
        <v>29288</v>
      </c>
    </row>
    <row r="85" spans="1:48" ht="30" hidden="1" customHeight="1" x14ac:dyDescent="0.3">
      <c r="A85" s="16" t="s">
        <v>225</v>
      </c>
      <c r="B85" s="16" t="s">
        <v>226</v>
      </c>
      <c r="C85" s="16" t="s">
        <v>196</v>
      </c>
      <c r="D85" s="14"/>
      <c r="E85" s="15">
        <f>TRUNC(단가대비표!O92,0)</f>
        <v>223000</v>
      </c>
      <c r="F85" s="15">
        <f t="shared" si="15"/>
        <v>0</v>
      </c>
      <c r="G85" s="15">
        <f>TRUNC(단가대비표!P92,0)</f>
        <v>0</v>
      </c>
      <c r="H85" s="15">
        <f t="shared" si="16"/>
        <v>0</v>
      </c>
      <c r="I85" s="15">
        <f>TRUNC(단가대비표!V92,0)</f>
        <v>0</v>
      </c>
      <c r="J85" s="15">
        <f t="shared" si="17"/>
        <v>0</v>
      </c>
      <c r="K85" s="15">
        <f t="shared" si="18"/>
        <v>223000</v>
      </c>
      <c r="L85" s="15">
        <f t="shared" si="19"/>
        <v>0</v>
      </c>
      <c r="M85" s="16" t="s">
        <v>50</v>
      </c>
      <c r="N85" s="2" t="s">
        <v>227</v>
      </c>
      <c r="O85" s="2" t="s">
        <v>50</v>
      </c>
      <c r="P85" s="2" t="s">
        <v>50</v>
      </c>
      <c r="Q85" s="2" t="s">
        <v>193</v>
      </c>
      <c r="R85" s="2" t="s">
        <v>62</v>
      </c>
      <c r="S85" s="2" t="s">
        <v>62</v>
      </c>
      <c r="T85" s="2" t="s">
        <v>63</v>
      </c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2" t="s">
        <v>50</v>
      </c>
      <c r="AS85" s="2" t="s">
        <v>50</v>
      </c>
      <c r="AT85" s="3"/>
      <c r="AU85" s="2" t="s">
        <v>228</v>
      </c>
      <c r="AV85" s="3">
        <v>29289</v>
      </c>
    </row>
    <row r="86" spans="1:48" ht="30" hidden="1" customHeight="1" x14ac:dyDescent="0.3">
      <c r="A86" s="16" t="s">
        <v>225</v>
      </c>
      <c r="B86" s="16" t="s">
        <v>229</v>
      </c>
      <c r="C86" s="16" t="s">
        <v>196</v>
      </c>
      <c r="D86" s="14"/>
      <c r="E86" s="15">
        <f>TRUNC(단가대비표!O93,0)</f>
        <v>135000</v>
      </c>
      <c r="F86" s="15">
        <f t="shared" si="15"/>
        <v>0</v>
      </c>
      <c r="G86" s="15">
        <f>TRUNC(단가대비표!P93,0)</f>
        <v>0</v>
      </c>
      <c r="H86" s="15">
        <f t="shared" si="16"/>
        <v>0</v>
      </c>
      <c r="I86" s="15">
        <f>TRUNC(단가대비표!V93,0)</f>
        <v>0</v>
      </c>
      <c r="J86" s="15">
        <f t="shared" si="17"/>
        <v>0</v>
      </c>
      <c r="K86" s="15">
        <f t="shared" si="18"/>
        <v>135000</v>
      </c>
      <c r="L86" s="15">
        <f t="shared" si="19"/>
        <v>0</v>
      </c>
      <c r="M86" s="16" t="s">
        <v>50</v>
      </c>
      <c r="N86" s="2" t="s">
        <v>230</v>
      </c>
      <c r="O86" s="2" t="s">
        <v>50</v>
      </c>
      <c r="P86" s="2" t="s">
        <v>50</v>
      </c>
      <c r="Q86" s="2" t="s">
        <v>193</v>
      </c>
      <c r="R86" s="2" t="s">
        <v>62</v>
      </c>
      <c r="S86" s="2" t="s">
        <v>62</v>
      </c>
      <c r="T86" s="2" t="s">
        <v>63</v>
      </c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2" t="s">
        <v>50</v>
      </c>
      <c r="AS86" s="2" t="s">
        <v>50</v>
      </c>
      <c r="AT86" s="3"/>
      <c r="AU86" s="2" t="s">
        <v>231</v>
      </c>
      <c r="AV86" s="3">
        <v>29290</v>
      </c>
    </row>
    <row r="87" spans="1:48" ht="30" hidden="1" customHeight="1" x14ac:dyDescent="0.3">
      <c r="A87" s="16" t="s">
        <v>232</v>
      </c>
      <c r="B87" s="16" t="s">
        <v>233</v>
      </c>
      <c r="C87" s="16" t="s">
        <v>196</v>
      </c>
      <c r="D87" s="14"/>
      <c r="E87" s="15">
        <f>TRUNC(단가대비표!O94,0)</f>
        <v>162000</v>
      </c>
      <c r="F87" s="15">
        <f t="shared" si="15"/>
        <v>0</v>
      </c>
      <c r="G87" s="15">
        <f>TRUNC(단가대비표!P94,0)</f>
        <v>0</v>
      </c>
      <c r="H87" s="15">
        <f t="shared" si="16"/>
        <v>0</v>
      </c>
      <c r="I87" s="15">
        <f>TRUNC(단가대비표!V94,0)</f>
        <v>0</v>
      </c>
      <c r="J87" s="15">
        <f t="shared" si="17"/>
        <v>0</v>
      </c>
      <c r="K87" s="15">
        <f t="shared" si="18"/>
        <v>162000</v>
      </c>
      <c r="L87" s="15">
        <f t="shared" si="19"/>
        <v>0</v>
      </c>
      <c r="M87" s="16" t="s">
        <v>50</v>
      </c>
      <c r="N87" s="2" t="s">
        <v>234</v>
      </c>
      <c r="O87" s="2" t="s">
        <v>50</v>
      </c>
      <c r="P87" s="2" t="s">
        <v>50</v>
      </c>
      <c r="Q87" s="2" t="s">
        <v>193</v>
      </c>
      <c r="R87" s="2" t="s">
        <v>62</v>
      </c>
      <c r="S87" s="2" t="s">
        <v>62</v>
      </c>
      <c r="T87" s="2" t="s">
        <v>63</v>
      </c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2" t="s">
        <v>50</v>
      </c>
      <c r="AS87" s="2" t="s">
        <v>50</v>
      </c>
      <c r="AT87" s="3"/>
      <c r="AU87" s="2" t="s">
        <v>235</v>
      </c>
      <c r="AV87" s="3">
        <v>29291</v>
      </c>
    </row>
    <row r="88" spans="1:48" ht="30" hidden="1" customHeight="1" x14ac:dyDescent="0.3">
      <c r="A88" s="16" t="s">
        <v>232</v>
      </c>
      <c r="B88" s="16" t="s">
        <v>236</v>
      </c>
      <c r="C88" s="16" t="s">
        <v>196</v>
      </c>
      <c r="D88" s="14"/>
      <c r="E88" s="15">
        <f>TRUNC(단가대비표!O95,0)</f>
        <v>255000</v>
      </c>
      <c r="F88" s="15">
        <f t="shared" si="15"/>
        <v>0</v>
      </c>
      <c r="G88" s="15">
        <f>TRUNC(단가대비표!P95,0)</f>
        <v>0</v>
      </c>
      <c r="H88" s="15">
        <f t="shared" si="16"/>
        <v>0</v>
      </c>
      <c r="I88" s="15">
        <f>TRUNC(단가대비표!V95,0)</f>
        <v>0</v>
      </c>
      <c r="J88" s="15">
        <f t="shared" si="17"/>
        <v>0</v>
      </c>
      <c r="K88" s="15">
        <f t="shared" si="18"/>
        <v>255000</v>
      </c>
      <c r="L88" s="15">
        <f t="shared" si="19"/>
        <v>0</v>
      </c>
      <c r="M88" s="16" t="s">
        <v>50</v>
      </c>
      <c r="N88" s="2" t="s">
        <v>237</v>
      </c>
      <c r="O88" s="2" t="s">
        <v>50</v>
      </c>
      <c r="P88" s="2" t="s">
        <v>50</v>
      </c>
      <c r="Q88" s="2" t="s">
        <v>193</v>
      </c>
      <c r="R88" s="2" t="s">
        <v>62</v>
      </c>
      <c r="S88" s="2" t="s">
        <v>62</v>
      </c>
      <c r="T88" s="2" t="s">
        <v>63</v>
      </c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2" t="s">
        <v>50</v>
      </c>
      <c r="AS88" s="2" t="s">
        <v>50</v>
      </c>
      <c r="AT88" s="3"/>
      <c r="AU88" s="2" t="s">
        <v>238</v>
      </c>
      <c r="AV88" s="3">
        <v>29292</v>
      </c>
    </row>
    <row r="89" spans="1:48" ht="30" hidden="1" customHeight="1" x14ac:dyDescent="0.3">
      <c r="A89" s="16" t="s">
        <v>239</v>
      </c>
      <c r="B89" s="16" t="s">
        <v>240</v>
      </c>
      <c r="C89" s="16" t="s">
        <v>196</v>
      </c>
      <c r="D89" s="14"/>
      <c r="E89" s="15">
        <f>TRUNC(단가대비표!O96,0)</f>
        <v>865000</v>
      </c>
      <c r="F89" s="15">
        <f t="shared" si="15"/>
        <v>0</v>
      </c>
      <c r="G89" s="15">
        <f>TRUNC(단가대비표!P96,0)</f>
        <v>0</v>
      </c>
      <c r="H89" s="15">
        <f t="shared" si="16"/>
        <v>0</v>
      </c>
      <c r="I89" s="15">
        <f>TRUNC(단가대비표!V96,0)</f>
        <v>0</v>
      </c>
      <c r="J89" s="15">
        <f t="shared" si="17"/>
        <v>0</v>
      </c>
      <c r="K89" s="15">
        <f t="shared" si="18"/>
        <v>865000</v>
      </c>
      <c r="L89" s="15">
        <f t="shared" si="19"/>
        <v>0</v>
      </c>
      <c r="M89" s="16" t="s">
        <v>50</v>
      </c>
      <c r="N89" s="2" t="s">
        <v>241</v>
      </c>
      <c r="O89" s="2" t="s">
        <v>50</v>
      </c>
      <c r="P89" s="2" t="s">
        <v>50</v>
      </c>
      <c r="Q89" s="2" t="s">
        <v>193</v>
      </c>
      <c r="R89" s="2" t="s">
        <v>62</v>
      </c>
      <c r="S89" s="2" t="s">
        <v>62</v>
      </c>
      <c r="T89" s="2" t="s">
        <v>63</v>
      </c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2" t="s">
        <v>50</v>
      </c>
      <c r="AS89" s="2" t="s">
        <v>50</v>
      </c>
      <c r="AT89" s="3"/>
      <c r="AU89" s="2" t="s">
        <v>242</v>
      </c>
      <c r="AV89" s="3">
        <v>29293</v>
      </c>
    </row>
    <row r="90" spans="1:48" ht="30" hidden="1" customHeight="1" x14ac:dyDescent="0.3">
      <c r="A90" s="16" t="s">
        <v>239</v>
      </c>
      <c r="B90" s="16" t="s">
        <v>243</v>
      </c>
      <c r="C90" s="16" t="s">
        <v>196</v>
      </c>
      <c r="D90" s="14"/>
      <c r="E90" s="15">
        <f>TRUNC(단가대비표!O97,0)</f>
        <v>1298000</v>
      </c>
      <c r="F90" s="15">
        <f t="shared" si="15"/>
        <v>0</v>
      </c>
      <c r="G90" s="15">
        <f>TRUNC(단가대비표!P97,0)</f>
        <v>0</v>
      </c>
      <c r="H90" s="15">
        <f t="shared" si="16"/>
        <v>0</v>
      </c>
      <c r="I90" s="15">
        <f>TRUNC(단가대비표!V97,0)</f>
        <v>0</v>
      </c>
      <c r="J90" s="15">
        <f t="shared" si="17"/>
        <v>0</v>
      </c>
      <c r="K90" s="15">
        <f t="shared" si="18"/>
        <v>1298000</v>
      </c>
      <c r="L90" s="15">
        <f t="shared" si="19"/>
        <v>0</v>
      </c>
      <c r="M90" s="16" t="s">
        <v>50</v>
      </c>
      <c r="N90" s="2" t="s">
        <v>244</v>
      </c>
      <c r="O90" s="2" t="s">
        <v>50</v>
      </c>
      <c r="P90" s="2" t="s">
        <v>50</v>
      </c>
      <c r="Q90" s="2" t="s">
        <v>193</v>
      </c>
      <c r="R90" s="2" t="s">
        <v>62</v>
      </c>
      <c r="S90" s="2" t="s">
        <v>62</v>
      </c>
      <c r="T90" s="2" t="s">
        <v>63</v>
      </c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2" t="s">
        <v>50</v>
      </c>
      <c r="AS90" s="2" t="s">
        <v>50</v>
      </c>
      <c r="AT90" s="3"/>
      <c r="AU90" s="2" t="s">
        <v>245</v>
      </c>
      <c r="AV90" s="3">
        <v>29294</v>
      </c>
    </row>
    <row r="91" spans="1:48" ht="30" hidden="1" customHeight="1" x14ac:dyDescent="0.3">
      <c r="A91" s="16" t="s">
        <v>246</v>
      </c>
      <c r="B91" s="16" t="s">
        <v>247</v>
      </c>
      <c r="C91" s="16" t="s">
        <v>196</v>
      </c>
      <c r="D91" s="14"/>
      <c r="E91" s="15">
        <f>TRUNC(단가대비표!O98,0)</f>
        <v>11000</v>
      </c>
      <c r="F91" s="15">
        <f t="shared" si="15"/>
        <v>0</v>
      </c>
      <c r="G91" s="15">
        <f>TRUNC(단가대비표!P98,0)</f>
        <v>0</v>
      </c>
      <c r="H91" s="15">
        <f t="shared" si="16"/>
        <v>0</v>
      </c>
      <c r="I91" s="15">
        <f>TRUNC(단가대비표!V98,0)</f>
        <v>0</v>
      </c>
      <c r="J91" s="15">
        <f t="shared" si="17"/>
        <v>0</v>
      </c>
      <c r="K91" s="15">
        <f t="shared" si="18"/>
        <v>11000</v>
      </c>
      <c r="L91" s="15">
        <f t="shared" si="19"/>
        <v>0</v>
      </c>
      <c r="M91" s="16" t="s">
        <v>50</v>
      </c>
      <c r="N91" s="2" t="s">
        <v>248</v>
      </c>
      <c r="O91" s="2" t="s">
        <v>50</v>
      </c>
      <c r="P91" s="2" t="s">
        <v>50</v>
      </c>
      <c r="Q91" s="2" t="s">
        <v>193</v>
      </c>
      <c r="R91" s="2" t="s">
        <v>62</v>
      </c>
      <c r="S91" s="2" t="s">
        <v>62</v>
      </c>
      <c r="T91" s="2" t="s">
        <v>63</v>
      </c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2" t="s">
        <v>50</v>
      </c>
      <c r="AS91" s="2" t="s">
        <v>50</v>
      </c>
      <c r="AT91" s="3"/>
      <c r="AU91" s="2" t="s">
        <v>249</v>
      </c>
      <c r="AV91" s="3">
        <v>29295</v>
      </c>
    </row>
    <row r="92" spans="1:48" ht="30" hidden="1" customHeight="1" x14ac:dyDescent="0.3">
      <c r="A92" s="16" t="s">
        <v>250</v>
      </c>
      <c r="B92" s="16" t="s">
        <v>251</v>
      </c>
      <c r="C92" s="16" t="s">
        <v>196</v>
      </c>
      <c r="D92" s="14"/>
      <c r="E92" s="15">
        <f>TRUNC(단가대비표!O99,0)</f>
        <v>253000</v>
      </c>
      <c r="F92" s="15">
        <f t="shared" si="15"/>
        <v>0</v>
      </c>
      <c r="G92" s="15">
        <f>TRUNC(단가대비표!P99,0)</f>
        <v>0</v>
      </c>
      <c r="H92" s="15">
        <f t="shared" si="16"/>
        <v>0</v>
      </c>
      <c r="I92" s="15">
        <f>TRUNC(단가대비표!V99,0)</f>
        <v>0</v>
      </c>
      <c r="J92" s="15">
        <f t="shared" si="17"/>
        <v>0</v>
      </c>
      <c r="K92" s="15">
        <f t="shared" si="18"/>
        <v>253000</v>
      </c>
      <c r="L92" s="15">
        <f t="shared" si="19"/>
        <v>0</v>
      </c>
      <c r="M92" s="16" t="s">
        <v>50</v>
      </c>
      <c r="N92" s="2" t="s">
        <v>252</v>
      </c>
      <c r="O92" s="2" t="s">
        <v>50</v>
      </c>
      <c r="P92" s="2" t="s">
        <v>50</v>
      </c>
      <c r="Q92" s="2" t="s">
        <v>193</v>
      </c>
      <c r="R92" s="2" t="s">
        <v>62</v>
      </c>
      <c r="S92" s="2" t="s">
        <v>62</v>
      </c>
      <c r="T92" s="2" t="s">
        <v>63</v>
      </c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2" t="s">
        <v>50</v>
      </c>
      <c r="AS92" s="2" t="s">
        <v>50</v>
      </c>
      <c r="AT92" s="3"/>
      <c r="AU92" s="2" t="s">
        <v>253</v>
      </c>
      <c r="AV92" s="3">
        <v>29296</v>
      </c>
    </row>
    <row r="93" spans="1:48" ht="30" hidden="1" customHeight="1" x14ac:dyDescent="0.3">
      <c r="A93" s="16" t="s">
        <v>250</v>
      </c>
      <c r="B93" s="16" t="s">
        <v>254</v>
      </c>
      <c r="C93" s="16" t="s">
        <v>196</v>
      </c>
      <c r="D93" s="14"/>
      <c r="E93" s="15">
        <f>TRUNC(단가대비표!O100,0)</f>
        <v>322000</v>
      </c>
      <c r="F93" s="15">
        <f t="shared" si="15"/>
        <v>0</v>
      </c>
      <c r="G93" s="15">
        <f>TRUNC(단가대비표!P100,0)</f>
        <v>0</v>
      </c>
      <c r="H93" s="15">
        <f t="shared" si="16"/>
        <v>0</v>
      </c>
      <c r="I93" s="15">
        <f>TRUNC(단가대비표!V100,0)</f>
        <v>0</v>
      </c>
      <c r="J93" s="15">
        <f t="shared" si="17"/>
        <v>0</v>
      </c>
      <c r="K93" s="15">
        <f t="shared" si="18"/>
        <v>322000</v>
      </c>
      <c r="L93" s="15">
        <f t="shared" si="19"/>
        <v>0</v>
      </c>
      <c r="M93" s="16" t="s">
        <v>50</v>
      </c>
      <c r="N93" s="2" t="s">
        <v>255</v>
      </c>
      <c r="O93" s="2" t="s">
        <v>50</v>
      </c>
      <c r="P93" s="2" t="s">
        <v>50</v>
      </c>
      <c r="Q93" s="2" t="s">
        <v>193</v>
      </c>
      <c r="R93" s="2" t="s">
        <v>62</v>
      </c>
      <c r="S93" s="2" t="s">
        <v>62</v>
      </c>
      <c r="T93" s="2" t="s">
        <v>63</v>
      </c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2" t="s">
        <v>50</v>
      </c>
      <c r="AS93" s="2" t="s">
        <v>50</v>
      </c>
      <c r="AT93" s="3"/>
      <c r="AU93" s="2" t="s">
        <v>256</v>
      </c>
      <c r="AV93" s="3">
        <v>29297</v>
      </c>
    </row>
    <row r="94" spans="1:48" ht="30" hidden="1" customHeight="1" x14ac:dyDescent="0.3">
      <c r="A94" s="16" t="s">
        <v>257</v>
      </c>
      <c r="B94" s="16" t="s">
        <v>258</v>
      </c>
      <c r="C94" s="16" t="s">
        <v>196</v>
      </c>
      <c r="D94" s="14"/>
      <c r="E94" s="15">
        <f>TRUNC(단가대비표!O101,0)</f>
        <v>84000</v>
      </c>
      <c r="F94" s="15">
        <f t="shared" si="15"/>
        <v>0</v>
      </c>
      <c r="G94" s="15">
        <f>TRUNC(단가대비표!P101,0)</f>
        <v>0</v>
      </c>
      <c r="H94" s="15">
        <f t="shared" si="16"/>
        <v>0</v>
      </c>
      <c r="I94" s="15">
        <f>TRUNC(단가대비표!V101,0)</f>
        <v>0</v>
      </c>
      <c r="J94" s="15">
        <f t="shared" si="17"/>
        <v>0</v>
      </c>
      <c r="K94" s="15">
        <f t="shared" si="18"/>
        <v>84000</v>
      </c>
      <c r="L94" s="15">
        <f t="shared" si="19"/>
        <v>0</v>
      </c>
      <c r="M94" s="16" t="s">
        <v>50</v>
      </c>
      <c r="N94" s="2" t="s">
        <v>259</v>
      </c>
      <c r="O94" s="2" t="s">
        <v>50</v>
      </c>
      <c r="P94" s="2" t="s">
        <v>50</v>
      </c>
      <c r="Q94" s="2" t="s">
        <v>193</v>
      </c>
      <c r="R94" s="2" t="s">
        <v>62</v>
      </c>
      <c r="S94" s="2" t="s">
        <v>62</v>
      </c>
      <c r="T94" s="2" t="s">
        <v>63</v>
      </c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2" t="s">
        <v>50</v>
      </c>
      <c r="AS94" s="2" t="s">
        <v>50</v>
      </c>
      <c r="AT94" s="3"/>
      <c r="AU94" s="2" t="s">
        <v>260</v>
      </c>
      <c r="AV94" s="3">
        <v>29298</v>
      </c>
    </row>
    <row r="95" spans="1:48" ht="30" hidden="1" customHeight="1" x14ac:dyDescent="0.3">
      <c r="A95" s="16" t="s">
        <v>261</v>
      </c>
      <c r="B95" s="16" t="s">
        <v>262</v>
      </c>
      <c r="C95" s="16" t="s">
        <v>196</v>
      </c>
      <c r="D95" s="14"/>
      <c r="E95" s="15">
        <f>TRUNC(단가대비표!O102,0)</f>
        <v>641000</v>
      </c>
      <c r="F95" s="15">
        <f t="shared" si="15"/>
        <v>0</v>
      </c>
      <c r="G95" s="15">
        <f>TRUNC(단가대비표!P102,0)</f>
        <v>0</v>
      </c>
      <c r="H95" s="15">
        <f t="shared" si="16"/>
        <v>0</v>
      </c>
      <c r="I95" s="15">
        <f>TRUNC(단가대비표!V102,0)</f>
        <v>0</v>
      </c>
      <c r="J95" s="15">
        <f t="shared" si="17"/>
        <v>0</v>
      </c>
      <c r="K95" s="15">
        <f t="shared" si="18"/>
        <v>641000</v>
      </c>
      <c r="L95" s="15">
        <f t="shared" si="19"/>
        <v>0</v>
      </c>
      <c r="M95" s="16" t="s">
        <v>50</v>
      </c>
      <c r="N95" s="2" t="s">
        <v>263</v>
      </c>
      <c r="O95" s="2" t="s">
        <v>50</v>
      </c>
      <c r="P95" s="2" t="s">
        <v>50</v>
      </c>
      <c r="Q95" s="2" t="s">
        <v>193</v>
      </c>
      <c r="R95" s="2" t="s">
        <v>62</v>
      </c>
      <c r="S95" s="2" t="s">
        <v>62</v>
      </c>
      <c r="T95" s="2" t="s">
        <v>63</v>
      </c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2" t="s">
        <v>50</v>
      </c>
      <c r="AS95" s="2" t="s">
        <v>50</v>
      </c>
      <c r="AT95" s="3"/>
      <c r="AU95" s="2" t="s">
        <v>264</v>
      </c>
      <c r="AV95" s="3">
        <v>29299</v>
      </c>
    </row>
    <row r="96" spans="1:48" ht="30" hidden="1" customHeight="1" x14ac:dyDescent="0.3">
      <c r="A96" s="16" t="s">
        <v>265</v>
      </c>
      <c r="B96" s="16" t="s">
        <v>266</v>
      </c>
      <c r="C96" s="16" t="s">
        <v>123</v>
      </c>
      <c r="D96" s="14"/>
      <c r="E96" s="15">
        <f>TRUNC(단가대비표!O133,0)</f>
        <v>10000</v>
      </c>
      <c r="F96" s="15">
        <f t="shared" si="15"/>
        <v>0</v>
      </c>
      <c r="G96" s="15">
        <f>TRUNC(단가대비표!P133,0)</f>
        <v>0</v>
      </c>
      <c r="H96" s="15">
        <f t="shared" si="16"/>
        <v>0</v>
      </c>
      <c r="I96" s="15">
        <f>TRUNC(단가대비표!V133,0)</f>
        <v>0</v>
      </c>
      <c r="J96" s="15">
        <f t="shared" si="17"/>
        <v>0</v>
      </c>
      <c r="K96" s="15">
        <f t="shared" si="18"/>
        <v>10000</v>
      </c>
      <c r="L96" s="15">
        <f t="shared" si="19"/>
        <v>0</v>
      </c>
      <c r="M96" s="16" t="s">
        <v>50</v>
      </c>
      <c r="N96" s="2" t="s">
        <v>267</v>
      </c>
      <c r="O96" s="2" t="s">
        <v>50</v>
      </c>
      <c r="P96" s="2" t="s">
        <v>50</v>
      </c>
      <c r="Q96" s="2" t="s">
        <v>193</v>
      </c>
      <c r="R96" s="2" t="s">
        <v>62</v>
      </c>
      <c r="S96" s="2" t="s">
        <v>62</v>
      </c>
      <c r="T96" s="2" t="s">
        <v>63</v>
      </c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2" t="s">
        <v>50</v>
      </c>
      <c r="AS96" s="2" t="s">
        <v>50</v>
      </c>
      <c r="AT96" s="3"/>
      <c r="AU96" s="2" t="s">
        <v>268</v>
      </c>
      <c r="AV96" s="3">
        <v>29300</v>
      </c>
    </row>
    <row r="97" spans="1:48" ht="30" hidden="1" customHeight="1" x14ac:dyDescent="0.3">
      <c r="A97" s="16" t="s">
        <v>269</v>
      </c>
      <c r="B97" s="16" t="s">
        <v>270</v>
      </c>
      <c r="C97" s="16" t="s">
        <v>123</v>
      </c>
      <c r="D97" s="14"/>
      <c r="E97" s="15">
        <f>TRUNC(단가대비표!O135,0)</f>
        <v>1610</v>
      </c>
      <c r="F97" s="15">
        <f t="shared" si="15"/>
        <v>0</v>
      </c>
      <c r="G97" s="15">
        <f>TRUNC(단가대비표!P135,0)</f>
        <v>0</v>
      </c>
      <c r="H97" s="15">
        <f t="shared" si="16"/>
        <v>0</v>
      </c>
      <c r="I97" s="15">
        <f>TRUNC(단가대비표!V135,0)</f>
        <v>0</v>
      </c>
      <c r="J97" s="15">
        <f t="shared" si="17"/>
        <v>0</v>
      </c>
      <c r="K97" s="15">
        <f t="shared" si="18"/>
        <v>1610</v>
      </c>
      <c r="L97" s="15">
        <f t="shared" si="19"/>
        <v>0</v>
      </c>
      <c r="M97" s="16" t="s">
        <v>50</v>
      </c>
      <c r="N97" s="2" t="s">
        <v>271</v>
      </c>
      <c r="O97" s="2" t="s">
        <v>50</v>
      </c>
      <c r="P97" s="2" t="s">
        <v>50</v>
      </c>
      <c r="Q97" s="2" t="s">
        <v>193</v>
      </c>
      <c r="R97" s="2" t="s">
        <v>62</v>
      </c>
      <c r="S97" s="2" t="s">
        <v>62</v>
      </c>
      <c r="T97" s="2" t="s">
        <v>63</v>
      </c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2" t="s">
        <v>50</v>
      </c>
      <c r="AS97" s="2" t="s">
        <v>50</v>
      </c>
      <c r="AT97" s="3"/>
      <c r="AU97" s="2" t="s">
        <v>272</v>
      </c>
      <c r="AV97" s="3">
        <v>29301</v>
      </c>
    </row>
    <row r="98" spans="1:48" ht="30" hidden="1" customHeight="1" x14ac:dyDescent="0.3">
      <c r="A98" s="16" t="s">
        <v>273</v>
      </c>
      <c r="B98" s="16" t="s">
        <v>274</v>
      </c>
      <c r="C98" s="16" t="s">
        <v>123</v>
      </c>
      <c r="D98" s="14"/>
      <c r="E98" s="15">
        <f>TRUNC(단가대비표!O136,0)</f>
        <v>1610</v>
      </c>
      <c r="F98" s="15">
        <f t="shared" si="15"/>
        <v>0</v>
      </c>
      <c r="G98" s="15">
        <f>TRUNC(단가대비표!P136,0)</f>
        <v>0</v>
      </c>
      <c r="H98" s="15">
        <f t="shared" si="16"/>
        <v>0</v>
      </c>
      <c r="I98" s="15">
        <f>TRUNC(단가대비표!V136,0)</f>
        <v>0</v>
      </c>
      <c r="J98" s="15">
        <f t="shared" si="17"/>
        <v>0</v>
      </c>
      <c r="K98" s="15">
        <f t="shared" si="18"/>
        <v>1610</v>
      </c>
      <c r="L98" s="15">
        <f t="shared" si="19"/>
        <v>0</v>
      </c>
      <c r="M98" s="16" t="s">
        <v>50</v>
      </c>
      <c r="N98" s="2" t="s">
        <v>275</v>
      </c>
      <c r="O98" s="2" t="s">
        <v>50</v>
      </c>
      <c r="P98" s="2" t="s">
        <v>50</v>
      </c>
      <c r="Q98" s="2" t="s">
        <v>193</v>
      </c>
      <c r="R98" s="2" t="s">
        <v>62</v>
      </c>
      <c r="S98" s="2" t="s">
        <v>62</v>
      </c>
      <c r="T98" s="2" t="s">
        <v>63</v>
      </c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2" t="s">
        <v>50</v>
      </c>
      <c r="AS98" s="2" t="s">
        <v>50</v>
      </c>
      <c r="AT98" s="3"/>
      <c r="AU98" s="2" t="s">
        <v>276</v>
      </c>
      <c r="AV98" s="3">
        <v>29302</v>
      </c>
    </row>
    <row r="99" spans="1:48" ht="30" hidden="1" customHeight="1" x14ac:dyDescent="0.3">
      <c r="A99" s="16" t="s">
        <v>277</v>
      </c>
      <c r="B99" s="16" t="s">
        <v>278</v>
      </c>
      <c r="C99" s="16" t="s">
        <v>123</v>
      </c>
      <c r="D99" s="14"/>
      <c r="E99" s="15">
        <f>TRUNC(단가대비표!O137,0)</f>
        <v>840</v>
      </c>
      <c r="F99" s="15">
        <f t="shared" si="15"/>
        <v>0</v>
      </c>
      <c r="G99" s="15">
        <f>TRUNC(단가대비표!P137,0)</f>
        <v>0</v>
      </c>
      <c r="H99" s="15">
        <f t="shared" si="16"/>
        <v>0</v>
      </c>
      <c r="I99" s="15">
        <f>TRUNC(단가대비표!V137,0)</f>
        <v>0</v>
      </c>
      <c r="J99" s="15">
        <f t="shared" si="17"/>
        <v>0</v>
      </c>
      <c r="K99" s="15">
        <f t="shared" si="18"/>
        <v>840</v>
      </c>
      <c r="L99" s="15">
        <f t="shared" si="19"/>
        <v>0</v>
      </c>
      <c r="M99" s="16" t="s">
        <v>50</v>
      </c>
      <c r="N99" s="2" t="s">
        <v>279</v>
      </c>
      <c r="O99" s="2" t="s">
        <v>50</v>
      </c>
      <c r="P99" s="2" t="s">
        <v>50</v>
      </c>
      <c r="Q99" s="2" t="s">
        <v>193</v>
      </c>
      <c r="R99" s="2" t="s">
        <v>62</v>
      </c>
      <c r="S99" s="2" t="s">
        <v>62</v>
      </c>
      <c r="T99" s="2" t="s">
        <v>63</v>
      </c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2" t="s">
        <v>50</v>
      </c>
      <c r="AS99" s="2" t="s">
        <v>50</v>
      </c>
      <c r="AT99" s="3"/>
      <c r="AU99" s="2" t="s">
        <v>280</v>
      </c>
      <c r="AV99" s="3">
        <v>29303</v>
      </c>
    </row>
    <row r="100" spans="1:48" ht="30" hidden="1" customHeight="1" x14ac:dyDescent="0.3">
      <c r="A100" s="16" t="s">
        <v>281</v>
      </c>
      <c r="B100" s="16" t="s">
        <v>50</v>
      </c>
      <c r="C100" s="16" t="s">
        <v>123</v>
      </c>
      <c r="D100" s="14"/>
      <c r="E100" s="15">
        <f>TRUNC(단가대비표!O138,0)</f>
        <v>9100</v>
      </c>
      <c r="F100" s="15">
        <f t="shared" si="15"/>
        <v>0</v>
      </c>
      <c r="G100" s="15">
        <f>TRUNC(단가대비표!P138,0)</f>
        <v>0</v>
      </c>
      <c r="H100" s="15">
        <f t="shared" si="16"/>
        <v>0</v>
      </c>
      <c r="I100" s="15">
        <f>TRUNC(단가대비표!V138,0)</f>
        <v>0</v>
      </c>
      <c r="J100" s="15">
        <f t="shared" si="17"/>
        <v>0</v>
      </c>
      <c r="K100" s="15">
        <f t="shared" si="18"/>
        <v>9100</v>
      </c>
      <c r="L100" s="15">
        <f t="shared" si="19"/>
        <v>0</v>
      </c>
      <c r="M100" s="16" t="s">
        <v>50</v>
      </c>
      <c r="N100" s="2" t="s">
        <v>282</v>
      </c>
      <c r="O100" s="2" t="s">
        <v>50</v>
      </c>
      <c r="P100" s="2" t="s">
        <v>50</v>
      </c>
      <c r="Q100" s="2" t="s">
        <v>193</v>
      </c>
      <c r="R100" s="2" t="s">
        <v>62</v>
      </c>
      <c r="S100" s="2" t="s">
        <v>62</v>
      </c>
      <c r="T100" s="2" t="s">
        <v>63</v>
      </c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2" t="s">
        <v>50</v>
      </c>
      <c r="AS100" s="2" t="s">
        <v>50</v>
      </c>
      <c r="AT100" s="3"/>
      <c r="AU100" s="2" t="s">
        <v>283</v>
      </c>
      <c r="AV100" s="3">
        <v>29304</v>
      </c>
    </row>
    <row r="101" spans="1:48" ht="30" hidden="1" customHeight="1" x14ac:dyDescent="0.3">
      <c r="A101" s="16" t="s">
        <v>284</v>
      </c>
      <c r="B101" s="16" t="s">
        <v>50</v>
      </c>
      <c r="C101" s="16" t="s">
        <v>123</v>
      </c>
      <c r="D101" s="14"/>
      <c r="E101" s="15">
        <f>TRUNC(단가대비표!O139,0)</f>
        <v>650</v>
      </c>
      <c r="F101" s="15">
        <f t="shared" si="15"/>
        <v>0</v>
      </c>
      <c r="G101" s="15">
        <f>TRUNC(단가대비표!P139,0)</f>
        <v>0</v>
      </c>
      <c r="H101" s="15">
        <f t="shared" si="16"/>
        <v>0</v>
      </c>
      <c r="I101" s="15">
        <f>TRUNC(단가대비표!V139,0)</f>
        <v>0</v>
      </c>
      <c r="J101" s="15">
        <f t="shared" si="17"/>
        <v>0</v>
      </c>
      <c r="K101" s="15">
        <f t="shared" si="18"/>
        <v>650</v>
      </c>
      <c r="L101" s="15">
        <f t="shared" si="19"/>
        <v>0</v>
      </c>
      <c r="M101" s="16" t="s">
        <v>50</v>
      </c>
      <c r="N101" s="2" t="s">
        <v>285</v>
      </c>
      <c r="O101" s="2" t="s">
        <v>50</v>
      </c>
      <c r="P101" s="2" t="s">
        <v>50</v>
      </c>
      <c r="Q101" s="2" t="s">
        <v>193</v>
      </c>
      <c r="R101" s="2" t="s">
        <v>62</v>
      </c>
      <c r="S101" s="2" t="s">
        <v>62</v>
      </c>
      <c r="T101" s="2" t="s">
        <v>63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2" t="s">
        <v>50</v>
      </c>
      <c r="AS101" s="2" t="s">
        <v>50</v>
      </c>
      <c r="AT101" s="3"/>
      <c r="AU101" s="2" t="s">
        <v>286</v>
      </c>
      <c r="AV101" s="3">
        <v>29305</v>
      </c>
    </row>
    <row r="102" spans="1:48" ht="30" hidden="1" customHeight="1" x14ac:dyDescent="0.3">
      <c r="A102" s="16" t="s">
        <v>287</v>
      </c>
      <c r="B102" s="16" t="s">
        <v>278</v>
      </c>
      <c r="C102" s="16" t="s">
        <v>123</v>
      </c>
      <c r="D102" s="14"/>
      <c r="E102" s="15">
        <f>TRUNC(단가대비표!O140,0)</f>
        <v>210</v>
      </c>
      <c r="F102" s="15">
        <f t="shared" si="15"/>
        <v>0</v>
      </c>
      <c r="G102" s="15">
        <f>TRUNC(단가대비표!P140,0)</f>
        <v>0</v>
      </c>
      <c r="H102" s="15">
        <f t="shared" si="16"/>
        <v>0</v>
      </c>
      <c r="I102" s="15">
        <f>TRUNC(단가대비표!V140,0)</f>
        <v>0</v>
      </c>
      <c r="J102" s="15">
        <f t="shared" si="17"/>
        <v>0</v>
      </c>
      <c r="K102" s="15">
        <f t="shared" si="18"/>
        <v>210</v>
      </c>
      <c r="L102" s="15">
        <f t="shared" si="19"/>
        <v>0</v>
      </c>
      <c r="M102" s="16" t="s">
        <v>50</v>
      </c>
      <c r="N102" s="2" t="s">
        <v>288</v>
      </c>
      <c r="O102" s="2" t="s">
        <v>50</v>
      </c>
      <c r="P102" s="2" t="s">
        <v>50</v>
      </c>
      <c r="Q102" s="2" t="s">
        <v>193</v>
      </c>
      <c r="R102" s="2" t="s">
        <v>62</v>
      </c>
      <c r="S102" s="2" t="s">
        <v>62</v>
      </c>
      <c r="T102" s="2" t="s">
        <v>63</v>
      </c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2" t="s">
        <v>50</v>
      </c>
      <c r="AS102" s="2" t="s">
        <v>50</v>
      </c>
      <c r="AT102" s="3"/>
      <c r="AU102" s="2" t="s">
        <v>289</v>
      </c>
      <c r="AV102" s="3">
        <v>29306</v>
      </c>
    </row>
    <row r="103" spans="1:48" ht="30" hidden="1" customHeight="1" x14ac:dyDescent="0.3">
      <c r="A103" s="16" t="s">
        <v>290</v>
      </c>
      <c r="B103" s="16" t="s">
        <v>291</v>
      </c>
      <c r="C103" s="16" t="s">
        <v>123</v>
      </c>
      <c r="D103" s="14"/>
      <c r="E103" s="15">
        <f>TRUNC(단가대비표!O141,0)</f>
        <v>1650</v>
      </c>
      <c r="F103" s="15">
        <f t="shared" si="15"/>
        <v>0</v>
      </c>
      <c r="G103" s="15">
        <f>TRUNC(단가대비표!P141,0)</f>
        <v>0</v>
      </c>
      <c r="H103" s="15">
        <f t="shared" si="16"/>
        <v>0</v>
      </c>
      <c r="I103" s="15">
        <f>TRUNC(단가대비표!V141,0)</f>
        <v>0</v>
      </c>
      <c r="J103" s="15">
        <f t="shared" si="17"/>
        <v>0</v>
      </c>
      <c r="K103" s="15">
        <f t="shared" si="18"/>
        <v>1650</v>
      </c>
      <c r="L103" s="15">
        <f t="shared" si="19"/>
        <v>0</v>
      </c>
      <c r="M103" s="16" t="s">
        <v>50</v>
      </c>
      <c r="N103" s="2" t="s">
        <v>292</v>
      </c>
      <c r="O103" s="2" t="s">
        <v>50</v>
      </c>
      <c r="P103" s="2" t="s">
        <v>50</v>
      </c>
      <c r="Q103" s="2" t="s">
        <v>193</v>
      </c>
      <c r="R103" s="2" t="s">
        <v>62</v>
      </c>
      <c r="S103" s="2" t="s">
        <v>62</v>
      </c>
      <c r="T103" s="2" t="s">
        <v>63</v>
      </c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2" t="s">
        <v>50</v>
      </c>
      <c r="AS103" s="2" t="s">
        <v>50</v>
      </c>
      <c r="AT103" s="3"/>
      <c r="AU103" s="2" t="s">
        <v>293</v>
      </c>
      <c r="AV103" s="3">
        <v>29307</v>
      </c>
    </row>
    <row r="104" spans="1:48" ht="30" hidden="1" customHeight="1" x14ac:dyDescent="0.3">
      <c r="A104" s="16" t="s">
        <v>294</v>
      </c>
      <c r="B104" s="16" t="s">
        <v>295</v>
      </c>
      <c r="C104" s="16" t="s">
        <v>123</v>
      </c>
      <c r="D104" s="14"/>
      <c r="E104" s="15">
        <f>TRUNC(단가대비표!O225,0)</f>
        <v>2500</v>
      </c>
      <c r="F104" s="15">
        <f t="shared" si="15"/>
        <v>0</v>
      </c>
      <c r="G104" s="15">
        <f>TRUNC(단가대비표!P225,0)</f>
        <v>0</v>
      </c>
      <c r="H104" s="15">
        <f t="shared" si="16"/>
        <v>0</v>
      </c>
      <c r="I104" s="15">
        <f>TRUNC(단가대비표!V225,0)</f>
        <v>0</v>
      </c>
      <c r="J104" s="15">
        <f t="shared" si="17"/>
        <v>0</v>
      </c>
      <c r="K104" s="15">
        <f t="shared" si="18"/>
        <v>2500</v>
      </c>
      <c r="L104" s="15">
        <f t="shared" si="19"/>
        <v>0</v>
      </c>
      <c r="M104" s="16" t="s">
        <v>50</v>
      </c>
      <c r="N104" s="2" t="s">
        <v>296</v>
      </c>
      <c r="O104" s="2" t="s">
        <v>50</v>
      </c>
      <c r="P104" s="2" t="s">
        <v>50</v>
      </c>
      <c r="Q104" s="2" t="s">
        <v>193</v>
      </c>
      <c r="R104" s="2" t="s">
        <v>62</v>
      </c>
      <c r="S104" s="2" t="s">
        <v>62</v>
      </c>
      <c r="T104" s="2" t="s">
        <v>63</v>
      </c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2" t="s">
        <v>50</v>
      </c>
      <c r="AS104" s="2" t="s">
        <v>50</v>
      </c>
      <c r="AT104" s="3"/>
      <c r="AU104" s="2" t="s">
        <v>297</v>
      </c>
      <c r="AV104" s="3">
        <v>29308</v>
      </c>
    </row>
    <row r="105" spans="1:48" ht="30" hidden="1" customHeight="1" x14ac:dyDescent="0.3">
      <c r="A105" s="16" t="s">
        <v>294</v>
      </c>
      <c r="B105" s="16" t="s">
        <v>298</v>
      </c>
      <c r="C105" s="16" t="s">
        <v>123</v>
      </c>
      <c r="D105" s="14"/>
      <c r="E105" s="15">
        <f>TRUNC(단가대비표!O226,0)</f>
        <v>1380</v>
      </c>
      <c r="F105" s="15">
        <f t="shared" si="15"/>
        <v>0</v>
      </c>
      <c r="G105" s="15">
        <f>TRUNC(단가대비표!P226,0)</f>
        <v>0</v>
      </c>
      <c r="H105" s="15">
        <f t="shared" si="16"/>
        <v>0</v>
      </c>
      <c r="I105" s="15">
        <f>TRUNC(단가대비표!V226,0)</f>
        <v>0</v>
      </c>
      <c r="J105" s="15">
        <f t="shared" si="17"/>
        <v>0</v>
      </c>
      <c r="K105" s="15">
        <f t="shared" si="18"/>
        <v>1380</v>
      </c>
      <c r="L105" s="15">
        <f t="shared" si="19"/>
        <v>0</v>
      </c>
      <c r="M105" s="16" t="s">
        <v>50</v>
      </c>
      <c r="N105" s="2" t="s">
        <v>299</v>
      </c>
      <c r="O105" s="2" t="s">
        <v>50</v>
      </c>
      <c r="P105" s="2" t="s">
        <v>50</v>
      </c>
      <c r="Q105" s="2" t="s">
        <v>193</v>
      </c>
      <c r="R105" s="2" t="s">
        <v>62</v>
      </c>
      <c r="S105" s="2" t="s">
        <v>62</v>
      </c>
      <c r="T105" s="2" t="s">
        <v>63</v>
      </c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2" t="s">
        <v>50</v>
      </c>
      <c r="AS105" s="2" t="s">
        <v>50</v>
      </c>
      <c r="AT105" s="3"/>
      <c r="AU105" s="2" t="s">
        <v>300</v>
      </c>
      <c r="AV105" s="3">
        <v>29309</v>
      </c>
    </row>
    <row r="106" spans="1:48" ht="30" hidden="1" customHeight="1" x14ac:dyDescent="0.3">
      <c r="A106" s="16" t="s">
        <v>294</v>
      </c>
      <c r="B106" s="16" t="s">
        <v>301</v>
      </c>
      <c r="C106" s="16" t="s">
        <v>123</v>
      </c>
      <c r="D106" s="14"/>
      <c r="E106" s="15">
        <f>TRUNC(단가대비표!O227,0)</f>
        <v>1890</v>
      </c>
      <c r="F106" s="15">
        <f t="shared" si="15"/>
        <v>0</v>
      </c>
      <c r="G106" s="15">
        <f>TRUNC(단가대비표!P227,0)</f>
        <v>0</v>
      </c>
      <c r="H106" s="15">
        <f t="shared" si="16"/>
        <v>0</v>
      </c>
      <c r="I106" s="15">
        <f>TRUNC(단가대비표!V227,0)</f>
        <v>0</v>
      </c>
      <c r="J106" s="15">
        <f t="shared" si="17"/>
        <v>0</v>
      </c>
      <c r="K106" s="15">
        <f t="shared" si="18"/>
        <v>1890</v>
      </c>
      <c r="L106" s="15">
        <f t="shared" si="19"/>
        <v>0</v>
      </c>
      <c r="M106" s="16" t="s">
        <v>50</v>
      </c>
      <c r="N106" s="2" t="s">
        <v>302</v>
      </c>
      <c r="O106" s="2" t="s">
        <v>50</v>
      </c>
      <c r="P106" s="2" t="s">
        <v>50</v>
      </c>
      <c r="Q106" s="2" t="s">
        <v>193</v>
      </c>
      <c r="R106" s="2" t="s">
        <v>62</v>
      </c>
      <c r="S106" s="2" t="s">
        <v>62</v>
      </c>
      <c r="T106" s="2" t="s">
        <v>63</v>
      </c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2" t="s">
        <v>50</v>
      </c>
      <c r="AS106" s="2" t="s">
        <v>50</v>
      </c>
      <c r="AT106" s="3"/>
      <c r="AU106" s="2" t="s">
        <v>303</v>
      </c>
      <c r="AV106" s="3">
        <v>29310</v>
      </c>
    </row>
    <row r="107" spans="1:48" ht="30" hidden="1" customHeight="1" x14ac:dyDescent="0.3">
      <c r="A107" s="16" t="s">
        <v>304</v>
      </c>
      <c r="B107" s="16" t="s">
        <v>305</v>
      </c>
      <c r="C107" s="16" t="s">
        <v>123</v>
      </c>
      <c r="D107" s="14"/>
      <c r="E107" s="15">
        <f>TRUNC(단가대비표!O229,0)</f>
        <v>5690</v>
      </c>
      <c r="F107" s="15">
        <f t="shared" si="15"/>
        <v>0</v>
      </c>
      <c r="G107" s="15">
        <f>TRUNC(단가대비표!P229,0)</f>
        <v>0</v>
      </c>
      <c r="H107" s="15">
        <f t="shared" si="16"/>
        <v>0</v>
      </c>
      <c r="I107" s="15">
        <f>TRUNC(단가대비표!V229,0)</f>
        <v>0</v>
      </c>
      <c r="J107" s="15">
        <f t="shared" si="17"/>
        <v>0</v>
      </c>
      <c r="K107" s="15">
        <f t="shared" si="18"/>
        <v>5690</v>
      </c>
      <c r="L107" s="15">
        <f t="shared" si="19"/>
        <v>0</v>
      </c>
      <c r="M107" s="16" t="s">
        <v>50</v>
      </c>
      <c r="N107" s="2" t="s">
        <v>306</v>
      </c>
      <c r="O107" s="2" t="s">
        <v>50</v>
      </c>
      <c r="P107" s="2" t="s">
        <v>50</v>
      </c>
      <c r="Q107" s="2" t="s">
        <v>193</v>
      </c>
      <c r="R107" s="2" t="s">
        <v>62</v>
      </c>
      <c r="S107" s="2" t="s">
        <v>62</v>
      </c>
      <c r="T107" s="2" t="s">
        <v>63</v>
      </c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2" t="s">
        <v>50</v>
      </c>
      <c r="AS107" s="2" t="s">
        <v>50</v>
      </c>
      <c r="AT107" s="3"/>
      <c r="AU107" s="2" t="s">
        <v>307</v>
      </c>
      <c r="AV107" s="3">
        <v>29311</v>
      </c>
    </row>
    <row r="108" spans="1:48" ht="30" hidden="1" customHeight="1" x14ac:dyDescent="0.3">
      <c r="A108" s="16" t="s">
        <v>308</v>
      </c>
      <c r="B108" s="16" t="s">
        <v>309</v>
      </c>
      <c r="C108" s="16" t="s">
        <v>310</v>
      </c>
      <c r="D108" s="14"/>
      <c r="E108" s="15">
        <f>TRUNC(단가대비표!O248,0)</f>
        <v>202</v>
      </c>
      <c r="F108" s="15">
        <f t="shared" si="15"/>
        <v>0</v>
      </c>
      <c r="G108" s="15">
        <f>TRUNC(단가대비표!P248,0)</f>
        <v>0</v>
      </c>
      <c r="H108" s="15">
        <f t="shared" si="16"/>
        <v>0</v>
      </c>
      <c r="I108" s="15">
        <f>TRUNC(단가대비표!V248,0)</f>
        <v>0</v>
      </c>
      <c r="J108" s="15">
        <f t="shared" si="17"/>
        <v>0</v>
      </c>
      <c r="K108" s="15">
        <f t="shared" si="18"/>
        <v>202</v>
      </c>
      <c r="L108" s="15">
        <f t="shared" si="19"/>
        <v>0</v>
      </c>
      <c r="M108" s="16" t="s">
        <v>50</v>
      </c>
      <c r="N108" s="2" t="s">
        <v>311</v>
      </c>
      <c r="O108" s="2" t="s">
        <v>50</v>
      </c>
      <c r="P108" s="2" t="s">
        <v>50</v>
      </c>
      <c r="Q108" s="2" t="s">
        <v>193</v>
      </c>
      <c r="R108" s="2" t="s">
        <v>62</v>
      </c>
      <c r="S108" s="2" t="s">
        <v>62</v>
      </c>
      <c r="T108" s="2" t="s">
        <v>63</v>
      </c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2" t="s">
        <v>50</v>
      </c>
      <c r="AS108" s="2" t="s">
        <v>50</v>
      </c>
      <c r="AT108" s="3"/>
      <c r="AU108" s="2" t="s">
        <v>312</v>
      </c>
      <c r="AV108" s="3">
        <v>29312</v>
      </c>
    </row>
    <row r="109" spans="1:48" ht="30" hidden="1" customHeight="1" x14ac:dyDescent="0.3">
      <c r="A109" s="16" t="s">
        <v>313</v>
      </c>
      <c r="B109" s="16" t="s">
        <v>314</v>
      </c>
      <c r="C109" s="16" t="s">
        <v>123</v>
      </c>
      <c r="D109" s="14"/>
      <c r="E109" s="15">
        <f>TRUNC(일위대가목록!E12,0)</f>
        <v>3359</v>
      </c>
      <c r="F109" s="15">
        <f t="shared" si="15"/>
        <v>0</v>
      </c>
      <c r="G109" s="15">
        <f>TRUNC(일위대가목록!F12,0)</f>
        <v>65433</v>
      </c>
      <c r="H109" s="15">
        <f t="shared" si="16"/>
        <v>0</v>
      </c>
      <c r="I109" s="15">
        <f>TRUNC(일위대가목록!G12,0)</f>
        <v>0</v>
      </c>
      <c r="J109" s="15">
        <f t="shared" si="17"/>
        <v>0</v>
      </c>
      <c r="K109" s="15">
        <f t="shared" si="18"/>
        <v>68792</v>
      </c>
      <c r="L109" s="15">
        <f t="shared" si="19"/>
        <v>0</v>
      </c>
      <c r="M109" s="16" t="s">
        <v>315</v>
      </c>
      <c r="N109" s="2" t="s">
        <v>316</v>
      </c>
      <c r="O109" s="2" t="s">
        <v>50</v>
      </c>
      <c r="P109" s="2" t="s">
        <v>50</v>
      </c>
      <c r="Q109" s="2" t="s">
        <v>193</v>
      </c>
      <c r="R109" s="2" t="s">
        <v>63</v>
      </c>
      <c r="S109" s="2" t="s">
        <v>62</v>
      </c>
      <c r="T109" s="2" t="s">
        <v>62</v>
      </c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2" t="s">
        <v>50</v>
      </c>
      <c r="AS109" s="2" t="s">
        <v>50</v>
      </c>
      <c r="AT109" s="3"/>
      <c r="AU109" s="2" t="s">
        <v>317</v>
      </c>
      <c r="AV109" s="3">
        <v>29506</v>
      </c>
    </row>
    <row r="110" spans="1:48" ht="30" hidden="1" customHeight="1" x14ac:dyDescent="0.3">
      <c r="A110" s="16" t="s">
        <v>318</v>
      </c>
      <c r="B110" s="16" t="s">
        <v>319</v>
      </c>
      <c r="C110" s="16" t="s">
        <v>310</v>
      </c>
      <c r="D110" s="14"/>
      <c r="E110" s="15">
        <f>TRUNC(일위대가목록!E13,0)</f>
        <v>714</v>
      </c>
      <c r="F110" s="15">
        <f t="shared" si="15"/>
        <v>0</v>
      </c>
      <c r="G110" s="15">
        <f>TRUNC(일위대가목록!F13,0)</f>
        <v>3010</v>
      </c>
      <c r="H110" s="15">
        <f t="shared" si="16"/>
        <v>0</v>
      </c>
      <c r="I110" s="15">
        <f>TRUNC(일위대가목록!G13,0)</f>
        <v>0</v>
      </c>
      <c r="J110" s="15">
        <f t="shared" si="17"/>
        <v>0</v>
      </c>
      <c r="K110" s="15">
        <f t="shared" si="18"/>
        <v>3724</v>
      </c>
      <c r="L110" s="15">
        <f t="shared" si="19"/>
        <v>0</v>
      </c>
      <c r="M110" s="16" t="s">
        <v>320</v>
      </c>
      <c r="N110" s="2" t="s">
        <v>321</v>
      </c>
      <c r="O110" s="2" t="s">
        <v>50</v>
      </c>
      <c r="P110" s="2" t="s">
        <v>50</v>
      </c>
      <c r="Q110" s="2" t="s">
        <v>193</v>
      </c>
      <c r="R110" s="2" t="s">
        <v>63</v>
      </c>
      <c r="S110" s="2" t="s">
        <v>62</v>
      </c>
      <c r="T110" s="2" t="s">
        <v>62</v>
      </c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2" t="s">
        <v>50</v>
      </c>
      <c r="AS110" s="2" t="s">
        <v>50</v>
      </c>
      <c r="AT110" s="3"/>
      <c r="AU110" s="2" t="s">
        <v>322</v>
      </c>
      <c r="AV110" s="3">
        <v>29313</v>
      </c>
    </row>
    <row r="111" spans="1:48" ht="30" hidden="1" customHeight="1" x14ac:dyDescent="0.3">
      <c r="A111" s="16" t="s">
        <v>318</v>
      </c>
      <c r="B111" s="16" t="s">
        <v>323</v>
      </c>
      <c r="C111" s="16" t="s">
        <v>310</v>
      </c>
      <c r="D111" s="14"/>
      <c r="E111" s="15">
        <f>TRUNC(일위대가목록!E14,0)</f>
        <v>1075</v>
      </c>
      <c r="F111" s="15">
        <f t="shared" si="15"/>
        <v>0</v>
      </c>
      <c r="G111" s="15">
        <f>TRUNC(일위대가목록!F14,0)</f>
        <v>3010</v>
      </c>
      <c r="H111" s="15">
        <f t="shared" si="16"/>
        <v>0</v>
      </c>
      <c r="I111" s="15">
        <f>TRUNC(일위대가목록!G14,0)</f>
        <v>0</v>
      </c>
      <c r="J111" s="15">
        <f t="shared" si="17"/>
        <v>0</v>
      </c>
      <c r="K111" s="15">
        <f t="shared" si="18"/>
        <v>4085</v>
      </c>
      <c r="L111" s="15">
        <f t="shared" si="19"/>
        <v>0</v>
      </c>
      <c r="M111" s="16" t="s">
        <v>324</v>
      </c>
      <c r="N111" s="2" t="s">
        <v>325</v>
      </c>
      <c r="O111" s="2" t="s">
        <v>50</v>
      </c>
      <c r="P111" s="2" t="s">
        <v>50</v>
      </c>
      <c r="Q111" s="2" t="s">
        <v>193</v>
      </c>
      <c r="R111" s="2" t="s">
        <v>63</v>
      </c>
      <c r="S111" s="2" t="s">
        <v>62</v>
      </c>
      <c r="T111" s="2" t="s">
        <v>62</v>
      </c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2" t="s">
        <v>50</v>
      </c>
      <c r="AS111" s="2" t="s">
        <v>50</v>
      </c>
      <c r="AT111" s="3"/>
      <c r="AU111" s="2" t="s">
        <v>326</v>
      </c>
      <c r="AV111" s="3">
        <v>29314</v>
      </c>
    </row>
    <row r="112" spans="1:48" ht="30" hidden="1" customHeight="1" x14ac:dyDescent="0.3">
      <c r="A112" s="16" t="s">
        <v>327</v>
      </c>
      <c r="B112" s="16" t="s">
        <v>328</v>
      </c>
      <c r="C112" s="16" t="s">
        <v>310</v>
      </c>
      <c r="D112" s="14"/>
      <c r="E112" s="15">
        <f>TRUNC(일위대가목록!E15,0)</f>
        <v>1023</v>
      </c>
      <c r="F112" s="15">
        <f t="shared" si="15"/>
        <v>0</v>
      </c>
      <c r="G112" s="15">
        <f>TRUNC(일위대가목록!F15,0)</f>
        <v>1806</v>
      </c>
      <c r="H112" s="15">
        <f t="shared" si="16"/>
        <v>0</v>
      </c>
      <c r="I112" s="15">
        <f>TRUNC(일위대가목록!G15,0)</f>
        <v>0</v>
      </c>
      <c r="J112" s="15">
        <f t="shared" si="17"/>
        <v>0</v>
      </c>
      <c r="K112" s="15">
        <f t="shared" si="18"/>
        <v>2829</v>
      </c>
      <c r="L112" s="15">
        <f t="shared" si="19"/>
        <v>0</v>
      </c>
      <c r="M112" s="16" t="s">
        <v>329</v>
      </c>
      <c r="N112" s="2" t="s">
        <v>330</v>
      </c>
      <c r="O112" s="2" t="s">
        <v>50</v>
      </c>
      <c r="P112" s="2" t="s">
        <v>50</v>
      </c>
      <c r="Q112" s="2" t="s">
        <v>193</v>
      </c>
      <c r="R112" s="2" t="s">
        <v>63</v>
      </c>
      <c r="S112" s="2" t="s">
        <v>62</v>
      </c>
      <c r="T112" s="2" t="s">
        <v>62</v>
      </c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2" t="s">
        <v>50</v>
      </c>
      <c r="AS112" s="2" t="s">
        <v>50</v>
      </c>
      <c r="AT112" s="3"/>
      <c r="AU112" s="2" t="s">
        <v>331</v>
      </c>
      <c r="AV112" s="3">
        <v>29315</v>
      </c>
    </row>
    <row r="113" spans="1:48" ht="30" hidden="1" customHeight="1" x14ac:dyDescent="0.3">
      <c r="A113" s="16" t="s">
        <v>327</v>
      </c>
      <c r="B113" s="16" t="s">
        <v>332</v>
      </c>
      <c r="C113" s="16" t="s">
        <v>310</v>
      </c>
      <c r="D113" s="14"/>
      <c r="E113" s="15">
        <f>TRUNC(일위대가목록!E16,0)</f>
        <v>1368</v>
      </c>
      <c r="F113" s="15">
        <f t="shared" si="15"/>
        <v>0</v>
      </c>
      <c r="G113" s="15">
        <f>TRUNC(일위대가목록!F16,0)</f>
        <v>1806</v>
      </c>
      <c r="H113" s="15">
        <f t="shared" si="16"/>
        <v>0</v>
      </c>
      <c r="I113" s="15">
        <f>TRUNC(일위대가목록!G16,0)</f>
        <v>0</v>
      </c>
      <c r="J113" s="15">
        <f t="shared" si="17"/>
        <v>0</v>
      </c>
      <c r="K113" s="15">
        <f t="shared" si="18"/>
        <v>3174</v>
      </c>
      <c r="L113" s="15">
        <f t="shared" si="19"/>
        <v>0</v>
      </c>
      <c r="M113" s="16" t="s">
        <v>333</v>
      </c>
      <c r="N113" s="2" t="s">
        <v>334</v>
      </c>
      <c r="O113" s="2" t="s">
        <v>50</v>
      </c>
      <c r="P113" s="2" t="s">
        <v>50</v>
      </c>
      <c r="Q113" s="2" t="s">
        <v>193</v>
      </c>
      <c r="R113" s="2" t="s">
        <v>63</v>
      </c>
      <c r="S113" s="2" t="s">
        <v>62</v>
      </c>
      <c r="T113" s="2" t="s">
        <v>62</v>
      </c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2" t="s">
        <v>50</v>
      </c>
      <c r="AS113" s="2" t="s">
        <v>50</v>
      </c>
      <c r="AT113" s="3"/>
      <c r="AU113" s="2" t="s">
        <v>335</v>
      </c>
      <c r="AV113" s="3">
        <v>29316</v>
      </c>
    </row>
    <row r="114" spans="1:48" ht="30" hidden="1" customHeight="1" x14ac:dyDescent="0.3">
      <c r="A114" s="16" t="s">
        <v>327</v>
      </c>
      <c r="B114" s="16" t="s">
        <v>336</v>
      </c>
      <c r="C114" s="16" t="s">
        <v>310</v>
      </c>
      <c r="D114" s="14"/>
      <c r="E114" s="15">
        <f>TRUNC(일위대가목록!E17,0)</f>
        <v>1618</v>
      </c>
      <c r="F114" s="15">
        <f t="shared" si="15"/>
        <v>0</v>
      </c>
      <c r="G114" s="15">
        <f>TRUNC(일위대가목록!F17,0)</f>
        <v>1806</v>
      </c>
      <c r="H114" s="15">
        <f t="shared" si="16"/>
        <v>0</v>
      </c>
      <c r="I114" s="15">
        <f>TRUNC(일위대가목록!G17,0)</f>
        <v>0</v>
      </c>
      <c r="J114" s="15">
        <f t="shared" si="17"/>
        <v>0</v>
      </c>
      <c r="K114" s="15">
        <f t="shared" si="18"/>
        <v>3424</v>
      </c>
      <c r="L114" s="15">
        <f t="shared" si="19"/>
        <v>0</v>
      </c>
      <c r="M114" s="16" t="s">
        <v>337</v>
      </c>
      <c r="N114" s="2" t="s">
        <v>338</v>
      </c>
      <c r="O114" s="2" t="s">
        <v>50</v>
      </c>
      <c r="P114" s="2" t="s">
        <v>50</v>
      </c>
      <c r="Q114" s="2" t="s">
        <v>193</v>
      </c>
      <c r="R114" s="2" t="s">
        <v>63</v>
      </c>
      <c r="S114" s="2" t="s">
        <v>62</v>
      </c>
      <c r="T114" s="2" t="s">
        <v>62</v>
      </c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2" t="s">
        <v>50</v>
      </c>
      <c r="AS114" s="2" t="s">
        <v>50</v>
      </c>
      <c r="AT114" s="3"/>
      <c r="AU114" s="2" t="s">
        <v>339</v>
      </c>
      <c r="AV114" s="3">
        <v>29317</v>
      </c>
    </row>
    <row r="115" spans="1:48" ht="30" hidden="1" customHeight="1" x14ac:dyDescent="0.3">
      <c r="A115" s="16" t="s">
        <v>327</v>
      </c>
      <c r="B115" s="16" t="s">
        <v>340</v>
      </c>
      <c r="C115" s="16" t="s">
        <v>310</v>
      </c>
      <c r="D115" s="14"/>
      <c r="E115" s="15">
        <f>TRUNC(일위대가목록!E18,0)</f>
        <v>5522</v>
      </c>
      <c r="F115" s="15">
        <f t="shared" si="15"/>
        <v>0</v>
      </c>
      <c r="G115" s="15">
        <f>TRUNC(일위대가목록!F18,0)</f>
        <v>2107</v>
      </c>
      <c r="H115" s="15">
        <f t="shared" si="16"/>
        <v>0</v>
      </c>
      <c r="I115" s="15">
        <f>TRUNC(일위대가목록!G18,0)</f>
        <v>0</v>
      </c>
      <c r="J115" s="15">
        <f t="shared" si="17"/>
        <v>0</v>
      </c>
      <c r="K115" s="15">
        <f t="shared" si="18"/>
        <v>7629</v>
      </c>
      <c r="L115" s="15">
        <f t="shared" si="19"/>
        <v>0</v>
      </c>
      <c r="M115" s="16" t="s">
        <v>341</v>
      </c>
      <c r="N115" s="2" t="s">
        <v>342</v>
      </c>
      <c r="O115" s="2" t="s">
        <v>50</v>
      </c>
      <c r="P115" s="2" t="s">
        <v>50</v>
      </c>
      <c r="Q115" s="2" t="s">
        <v>193</v>
      </c>
      <c r="R115" s="2" t="s">
        <v>63</v>
      </c>
      <c r="S115" s="2" t="s">
        <v>62</v>
      </c>
      <c r="T115" s="2" t="s">
        <v>62</v>
      </c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2" t="s">
        <v>50</v>
      </c>
      <c r="AS115" s="2" t="s">
        <v>50</v>
      </c>
      <c r="AT115" s="3"/>
      <c r="AU115" s="2" t="s">
        <v>343</v>
      </c>
      <c r="AV115" s="3">
        <v>29318</v>
      </c>
    </row>
    <row r="116" spans="1:48" ht="30" hidden="1" customHeight="1" x14ac:dyDescent="0.3">
      <c r="A116" s="16" t="s">
        <v>327</v>
      </c>
      <c r="B116" s="16" t="s">
        <v>344</v>
      </c>
      <c r="C116" s="16" t="s">
        <v>310</v>
      </c>
      <c r="D116" s="14"/>
      <c r="E116" s="15">
        <f>TRUNC(일위대가목록!E19,0)</f>
        <v>14799</v>
      </c>
      <c r="F116" s="15">
        <f t="shared" si="15"/>
        <v>0</v>
      </c>
      <c r="G116" s="15">
        <f>TRUNC(일위대가목록!F19,0)</f>
        <v>2408</v>
      </c>
      <c r="H116" s="15">
        <f t="shared" si="16"/>
        <v>0</v>
      </c>
      <c r="I116" s="15">
        <f>TRUNC(일위대가목록!G19,0)</f>
        <v>0</v>
      </c>
      <c r="J116" s="15">
        <f t="shared" si="17"/>
        <v>0</v>
      </c>
      <c r="K116" s="15">
        <f t="shared" si="18"/>
        <v>17207</v>
      </c>
      <c r="L116" s="15">
        <f t="shared" si="19"/>
        <v>0</v>
      </c>
      <c r="M116" s="16" t="s">
        <v>345</v>
      </c>
      <c r="N116" s="2" t="s">
        <v>346</v>
      </c>
      <c r="O116" s="2" t="s">
        <v>50</v>
      </c>
      <c r="P116" s="2" t="s">
        <v>50</v>
      </c>
      <c r="Q116" s="2" t="s">
        <v>193</v>
      </c>
      <c r="R116" s="2" t="s">
        <v>63</v>
      </c>
      <c r="S116" s="2" t="s">
        <v>62</v>
      </c>
      <c r="T116" s="2" t="s">
        <v>62</v>
      </c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2" t="s">
        <v>50</v>
      </c>
      <c r="AS116" s="2" t="s">
        <v>50</v>
      </c>
      <c r="AT116" s="3"/>
      <c r="AU116" s="2" t="s">
        <v>347</v>
      </c>
      <c r="AV116" s="3">
        <v>29319</v>
      </c>
    </row>
    <row r="117" spans="1:48" ht="30" hidden="1" customHeight="1" x14ac:dyDescent="0.3">
      <c r="A117" s="16" t="s">
        <v>348</v>
      </c>
      <c r="B117" s="16" t="s">
        <v>349</v>
      </c>
      <c r="C117" s="16" t="s">
        <v>310</v>
      </c>
      <c r="D117" s="14"/>
      <c r="E117" s="15">
        <f>TRUNC(일위대가목록!E20,0)</f>
        <v>2264</v>
      </c>
      <c r="F117" s="15">
        <f t="shared" si="15"/>
        <v>0</v>
      </c>
      <c r="G117" s="15">
        <f>TRUNC(일위대가목록!F20,0)</f>
        <v>4385</v>
      </c>
      <c r="H117" s="15">
        <f t="shared" si="16"/>
        <v>0</v>
      </c>
      <c r="I117" s="15">
        <f>TRUNC(일위대가목록!G20,0)</f>
        <v>0</v>
      </c>
      <c r="J117" s="15">
        <f t="shared" si="17"/>
        <v>0</v>
      </c>
      <c r="K117" s="15">
        <f t="shared" si="18"/>
        <v>6649</v>
      </c>
      <c r="L117" s="15">
        <f t="shared" si="19"/>
        <v>0</v>
      </c>
      <c r="M117" s="16" t="s">
        <v>350</v>
      </c>
      <c r="N117" s="2" t="s">
        <v>351</v>
      </c>
      <c r="O117" s="2" t="s">
        <v>50</v>
      </c>
      <c r="P117" s="2" t="s">
        <v>50</v>
      </c>
      <c r="Q117" s="2" t="s">
        <v>193</v>
      </c>
      <c r="R117" s="2" t="s">
        <v>63</v>
      </c>
      <c r="S117" s="2" t="s">
        <v>62</v>
      </c>
      <c r="T117" s="2" t="s">
        <v>62</v>
      </c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2" t="s">
        <v>50</v>
      </c>
      <c r="AS117" s="2" t="s">
        <v>50</v>
      </c>
      <c r="AT117" s="3"/>
      <c r="AU117" s="2" t="s">
        <v>352</v>
      </c>
      <c r="AV117" s="3">
        <v>29320</v>
      </c>
    </row>
    <row r="118" spans="1:48" ht="30" hidden="1" customHeight="1" x14ac:dyDescent="0.3">
      <c r="A118" s="16" t="s">
        <v>348</v>
      </c>
      <c r="B118" s="16" t="s">
        <v>353</v>
      </c>
      <c r="C118" s="16" t="s">
        <v>310</v>
      </c>
      <c r="D118" s="14"/>
      <c r="E118" s="15">
        <f>TRUNC(일위대가목록!E21,0)</f>
        <v>2726</v>
      </c>
      <c r="F118" s="15">
        <f t="shared" si="15"/>
        <v>0</v>
      </c>
      <c r="G118" s="15">
        <f>TRUNC(일위대가목록!F21,0)</f>
        <v>5952</v>
      </c>
      <c r="H118" s="15">
        <f t="shared" si="16"/>
        <v>0</v>
      </c>
      <c r="I118" s="15">
        <f>TRUNC(일위대가목록!G21,0)</f>
        <v>0</v>
      </c>
      <c r="J118" s="15">
        <f t="shared" si="17"/>
        <v>0</v>
      </c>
      <c r="K118" s="15">
        <f t="shared" si="18"/>
        <v>8678</v>
      </c>
      <c r="L118" s="15">
        <f t="shared" si="19"/>
        <v>0</v>
      </c>
      <c r="M118" s="16" t="s">
        <v>354</v>
      </c>
      <c r="N118" s="2" t="s">
        <v>355</v>
      </c>
      <c r="O118" s="2" t="s">
        <v>50</v>
      </c>
      <c r="P118" s="2" t="s">
        <v>50</v>
      </c>
      <c r="Q118" s="2" t="s">
        <v>193</v>
      </c>
      <c r="R118" s="2" t="s">
        <v>63</v>
      </c>
      <c r="S118" s="2" t="s">
        <v>62</v>
      </c>
      <c r="T118" s="2" t="s">
        <v>62</v>
      </c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2" t="s">
        <v>50</v>
      </c>
      <c r="AS118" s="2" t="s">
        <v>50</v>
      </c>
      <c r="AT118" s="3"/>
      <c r="AU118" s="2" t="s">
        <v>356</v>
      </c>
      <c r="AV118" s="3">
        <v>29321</v>
      </c>
    </row>
    <row r="119" spans="1:48" ht="30" hidden="1" customHeight="1" x14ac:dyDescent="0.3">
      <c r="A119" s="16" t="s">
        <v>348</v>
      </c>
      <c r="B119" s="16" t="s">
        <v>357</v>
      </c>
      <c r="C119" s="16" t="s">
        <v>310</v>
      </c>
      <c r="D119" s="14"/>
      <c r="E119" s="15">
        <f>TRUNC(일위대가목록!E22,0)</f>
        <v>3684</v>
      </c>
      <c r="F119" s="15">
        <f t="shared" si="15"/>
        <v>0</v>
      </c>
      <c r="G119" s="15">
        <f>TRUNC(일위대가목록!F22,0)</f>
        <v>10024</v>
      </c>
      <c r="H119" s="15">
        <f t="shared" si="16"/>
        <v>0</v>
      </c>
      <c r="I119" s="15">
        <f>TRUNC(일위대가목록!G22,0)</f>
        <v>0</v>
      </c>
      <c r="J119" s="15">
        <f t="shared" si="17"/>
        <v>0</v>
      </c>
      <c r="K119" s="15">
        <f t="shared" si="18"/>
        <v>13708</v>
      </c>
      <c r="L119" s="15">
        <f t="shared" si="19"/>
        <v>0</v>
      </c>
      <c r="M119" s="16" t="s">
        <v>358</v>
      </c>
      <c r="N119" s="2" t="s">
        <v>359</v>
      </c>
      <c r="O119" s="2" t="s">
        <v>50</v>
      </c>
      <c r="P119" s="2" t="s">
        <v>50</v>
      </c>
      <c r="Q119" s="2" t="s">
        <v>193</v>
      </c>
      <c r="R119" s="2" t="s">
        <v>63</v>
      </c>
      <c r="S119" s="2" t="s">
        <v>62</v>
      </c>
      <c r="T119" s="2" t="s">
        <v>62</v>
      </c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2" t="s">
        <v>50</v>
      </c>
      <c r="AS119" s="2" t="s">
        <v>50</v>
      </c>
      <c r="AT119" s="3"/>
      <c r="AU119" s="2" t="s">
        <v>360</v>
      </c>
      <c r="AV119" s="3">
        <v>29322</v>
      </c>
    </row>
    <row r="120" spans="1:48" ht="30" hidden="1" customHeight="1" x14ac:dyDescent="0.3">
      <c r="A120" s="16" t="s">
        <v>348</v>
      </c>
      <c r="B120" s="16" t="s">
        <v>361</v>
      </c>
      <c r="C120" s="16" t="s">
        <v>310</v>
      </c>
      <c r="D120" s="14"/>
      <c r="E120" s="15">
        <f>TRUNC(일위대가목록!E23,0)</f>
        <v>5993</v>
      </c>
      <c r="F120" s="15">
        <f t="shared" si="15"/>
        <v>0</v>
      </c>
      <c r="G120" s="15">
        <f>TRUNC(일위대가목록!F23,0)</f>
        <v>15037</v>
      </c>
      <c r="H120" s="15">
        <f t="shared" si="16"/>
        <v>0</v>
      </c>
      <c r="I120" s="15">
        <f>TRUNC(일위대가목록!G23,0)</f>
        <v>0</v>
      </c>
      <c r="J120" s="15">
        <f t="shared" si="17"/>
        <v>0</v>
      </c>
      <c r="K120" s="15">
        <f t="shared" si="18"/>
        <v>21030</v>
      </c>
      <c r="L120" s="15">
        <f t="shared" si="19"/>
        <v>0</v>
      </c>
      <c r="M120" s="16" t="s">
        <v>362</v>
      </c>
      <c r="N120" s="2" t="s">
        <v>363</v>
      </c>
      <c r="O120" s="2" t="s">
        <v>50</v>
      </c>
      <c r="P120" s="2" t="s">
        <v>50</v>
      </c>
      <c r="Q120" s="2" t="s">
        <v>193</v>
      </c>
      <c r="R120" s="2" t="s">
        <v>63</v>
      </c>
      <c r="S120" s="2" t="s">
        <v>62</v>
      </c>
      <c r="T120" s="2" t="s">
        <v>62</v>
      </c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2" t="s">
        <v>50</v>
      </c>
      <c r="AS120" s="2" t="s">
        <v>50</v>
      </c>
      <c r="AT120" s="3"/>
      <c r="AU120" s="2" t="s">
        <v>364</v>
      </c>
      <c r="AV120" s="3">
        <v>29323</v>
      </c>
    </row>
    <row r="121" spans="1:48" ht="30" hidden="1" customHeight="1" x14ac:dyDescent="0.3">
      <c r="A121" s="16" t="s">
        <v>348</v>
      </c>
      <c r="B121" s="16" t="s">
        <v>365</v>
      </c>
      <c r="C121" s="16" t="s">
        <v>310</v>
      </c>
      <c r="D121" s="14"/>
      <c r="E121" s="15">
        <f>TRUNC(일위대가목록!E24,0)</f>
        <v>6899</v>
      </c>
      <c r="F121" s="15">
        <f t="shared" si="15"/>
        <v>0</v>
      </c>
      <c r="G121" s="15">
        <f>TRUNC(일위대가목록!F24,0)</f>
        <v>16917</v>
      </c>
      <c r="H121" s="15">
        <f t="shared" si="16"/>
        <v>0</v>
      </c>
      <c r="I121" s="15">
        <f>TRUNC(일위대가목록!G24,0)</f>
        <v>0</v>
      </c>
      <c r="J121" s="15">
        <f t="shared" si="17"/>
        <v>0</v>
      </c>
      <c r="K121" s="15">
        <f t="shared" si="18"/>
        <v>23816</v>
      </c>
      <c r="L121" s="15">
        <f t="shared" si="19"/>
        <v>0</v>
      </c>
      <c r="M121" s="16" t="s">
        <v>366</v>
      </c>
      <c r="N121" s="2" t="s">
        <v>367</v>
      </c>
      <c r="O121" s="2" t="s">
        <v>50</v>
      </c>
      <c r="P121" s="2" t="s">
        <v>50</v>
      </c>
      <c r="Q121" s="2" t="s">
        <v>193</v>
      </c>
      <c r="R121" s="2" t="s">
        <v>63</v>
      </c>
      <c r="S121" s="2" t="s">
        <v>62</v>
      </c>
      <c r="T121" s="2" t="s">
        <v>62</v>
      </c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2" t="s">
        <v>50</v>
      </c>
      <c r="AS121" s="2" t="s">
        <v>50</v>
      </c>
      <c r="AT121" s="3"/>
      <c r="AU121" s="2" t="s">
        <v>368</v>
      </c>
      <c r="AV121" s="3">
        <v>29324</v>
      </c>
    </row>
    <row r="122" spans="1:48" ht="30" hidden="1" customHeight="1" x14ac:dyDescent="0.3">
      <c r="A122" s="16" t="s">
        <v>348</v>
      </c>
      <c r="B122" s="16" t="s">
        <v>369</v>
      </c>
      <c r="C122" s="16" t="s">
        <v>310</v>
      </c>
      <c r="D122" s="14"/>
      <c r="E122" s="15">
        <f>TRUNC(일위대가목록!E25,0)</f>
        <v>7998</v>
      </c>
      <c r="F122" s="15">
        <f t="shared" si="15"/>
        <v>0</v>
      </c>
      <c r="G122" s="15">
        <f>TRUNC(일위대가목록!F25,0)</f>
        <v>19423</v>
      </c>
      <c r="H122" s="15">
        <f t="shared" si="16"/>
        <v>0</v>
      </c>
      <c r="I122" s="15">
        <f>TRUNC(일위대가목록!G25,0)</f>
        <v>0</v>
      </c>
      <c r="J122" s="15">
        <f t="shared" si="17"/>
        <v>0</v>
      </c>
      <c r="K122" s="15">
        <f t="shared" si="18"/>
        <v>27421</v>
      </c>
      <c r="L122" s="15">
        <f t="shared" si="19"/>
        <v>0</v>
      </c>
      <c r="M122" s="16" t="s">
        <v>370</v>
      </c>
      <c r="N122" s="2" t="s">
        <v>371</v>
      </c>
      <c r="O122" s="2" t="s">
        <v>50</v>
      </c>
      <c r="P122" s="2" t="s">
        <v>50</v>
      </c>
      <c r="Q122" s="2" t="s">
        <v>193</v>
      </c>
      <c r="R122" s="2" t="s">
        <v>63</v>
      </c>
      <c r="S122" s="2" t="s">
        <v>62</v>
      </c>
      <c r="T122" s="2" t="s">
        <v>62</v>
      </c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2" t="s">
        <v>50</v>
      </c>
      <c r="AS122" s="2" t="s">
        <v>50</v>
      </c>
      <c r="AT122" s="3"/>
      <c r="AU122" s="2" t="s">
        <v>372</v>
      </c>
      <c r="AV122" s="3">
        <v>29325</v>
      </c>
    </row>
    <row r="123" spans="1:48" ht="30" hidden="1" customHeight="1" x14ac:dyDescent="0.3">
      <c r="A123" s="16" t="s">
        <v>348</v>
      </c>
      <c r="B123" s="16" t="s">
        <v>373</v>
      </c>
      <c r="C123" s="16" t="s">
        <v>310</v>
      </c>
      <c r="D123" s="14"/>
      <c r="E123" s="15">
        <f>TRUNC(일위대가목록!E26,0)</f>
        <v>9981</v>
      </c>
      <c r="F123" s="15">
        <f t="shared" si="15"/>
        <v>0</v>
      </c>
      <c r="G123" s="15">
        <f>TRUNC(일위대가목록!F26,0)</f>
        <v>23182</v>
      </c>
      <c r="H123" s="15">
        <f t="shared" si="16"/>
        <v>0</v>
      </c>
      <c r="I123" s="15">
        <f>TRUNC(일위대가목록!G26,0)</f>
        <v>0</v>
      </c>
      <c r="J123" s="15">
        <f t="shared" si="17"/>
        <v>0</v>
      </c>
      <c r="K123" s="15">
        <f t="shared" si="18"/>
        <v>33163</v>
      </c>
      <c r="L123" s="15">
        <f t="shared" si="19"/>
        <v>0</v>
      </c>
      <c r="M123" s="16" t="s">
        <v>374</v>
      </c>
      <c r="N123" s="2" t="s">
        <v>375</v>
      </c>
      <c r="O123" s="2" t="s">
        <v>50</v>
      </c>
      <c r="P123" s="2" t="s">
        <v>50</v>
      </c>
      <c r="Q123" s="2" t="s">
        <v>193</v>
      </c>
      <c r="R123" s="2" t="s">
        <v>63</v>
      </c>
      <c r="S123" s="2" t="s">
        <v>62</v>
      </c>
      <c r="T123" s="2" t="s">
        <v>62</v>
      </c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2" t="s">
        <v>50</v>
      </c>
      <c r="AS123" s="2" t="s">
        <v>50</v>
      </c>
      <c r="AT123" s="3"/>
      <c r="AU123" s="2" t="s">
        <v>376</v>
      </c>
      <c r="AV123" s="3">
        <v>29326</v>
      </c>
    </row>
    <row r="124" spans="1:48" ht="30" hidden="1" customHeight="1" x14ac:dyDescent="0.3">
      <c r="A124" s="16" t="s">
        <v>377</v>
      </c>
      <c r="B124" s="16" t="s">
        <v>378</v>
      </c>
      <c r="C124" s="16" t="s">
        <v>123</v>
      </c>
      <c r="D124" s="14"/>
      <c r="E124" s="15">
        <f>TRUNC(일위대가목록!E27,0)</f>
        <v>98930</v>
      </c>
      <c r="F124" s="15">
        <f t="shared" si="15"/>
        <v>0</v>
      </c>
      <c r="G124" s="15">
        <f>TRUNC(일위대가목록!F27,0)</f>
        <v>117680</v>
      </c>
      <c r="H124" s="15">
        <f t="shared" si="16"/>
        <v>0</v>
      </c>
      <c r="I124" s="15">
        <f>TRUNC(일위대가목록!G27,0)</f>
        <v>0</v>
      </c>
      <c r="J124" s="15">
        <f t="shared" si="17"/>
        <v>0</v>
      </c>
      <c r="K124" s="15">
        <f t="shared" si="18"/>
        <v>216610</v>
      </c>
      <c r="L124" s="15">
        <f t="shared" si="19"/>
        <v>0</v>
      </c>
      <c r="M124" s="16" t="s">
        <v>379</v>
      </c>
      <c r="N124" s="2" t="s">
        <v>380</v>
      </c>
      <c r="O124" s="2" t="s">
        <v>50</v>
      </c>
      <c r="P124" s="2" t="s">
        <v>50</v>
      </c>
      <c r="Q124" s="2" t="s">
        <v>193</v>
      </c>
      <c r="R124" s="2" t="s">
        <v>63</v>
      </c>
      <c r="S124" s="2" t="s">
        <v>62</v>
      </c>
      <c r="T124" s="2" t="s">
        <v>62</v>
      </c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2" t="s">
        <v>50</v>
      </c>
      <c r="AS124" s="2" t="s">
        <v>50</v>
      </c>
      <c r="AT124" s="3"/>
      <c r="AU124" s="2" t="s">
        <v>381</v>
      </c>
      <c r="AV124" s="3">
        <v>29327</v>
      </c>
    </row>
    <row r="125" spans="1:48" ht="30" hidden="1" customHeight="1" x14ac:dyDescent="0.3">
      <c r="A125" s="16" t="s">
        <v>377</v>
      </c>
      <c r="B125" s="16" t="s">
        <v>382</v>
      </c>
      <c r="C125" s="16" t="s">
        <v>123</v>
      </c>
      <c r="D125" s="14"/>
      <c r="E125" s="15">
        <f>TRUNC(일위대가목록!E28,0)</f>
        <v>137147</v>
      </c>
      <c r="F125" s="15">
        <f t="shared" si="15"/>
        <v>0</v>
      </c>
      <c r="G125" s="15">
        <f>TRUNC(일위대가목록!F28,0)</f>
        <v>191573</v>
      </c>
      <c r="H125" s="15">
        <f t="shared" si="16"/>
        <v>0</v>
      </c>
      <c r="I125" s="15">
        <f>TRUNC(일위대가목록!G28,0)</f>
        <v>0</v>
      </c>
      <c r="J125" s="15">
        <f t="shared" si="17"/>
        <v>0</v>
      </c>
      <c r="K125" s="15">
        <f t="shared" si="18"/>
        <v>328720</v>
      </c>
      <c r="L125" s="15">
        <f t="shared" si="19"/>
        <v>0</v>
      </c>
      <c r="M125" s="16" t="s">
        <v>383</v>
      </c>
      <c r="N125" s="2" t="s">
        <v>384</v>
      </c>
      <c r="O125" s="2" t="s">
        <v>50</v>
      </c>
      <c r="P125" s="2" t="s">
        <v>50</v>
      </c>
      <c r="Q125" s="2" t="s">
        <v>193</v>
      </c>
      <c r="R125" s="2" t="s">
        <v>63</v>
      </c>
      <c r="S125" s="2" t="s">
        <v>62</v>
      </c>
      <c r="T125" s="2" t="s">
        <v>62</v>
      </c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2" t="s">
        <v>50</v>
      </c>
      <c r="AS125" s="2" t="s">
        <v>50</v>
      </c>
      <c r="AT125" s="3"/>
      <c r="AU125" s="2" t="s">
        <v>385</v>
      </c>
      <c r="AV125" s="3">
        <v>29328</v>
      </c>
    </row>
    <row r="126" spans="1:48" ht="30" hidden="1" customHeight="1" x14ac:dyDescent="0.3">
      <c r="A126" s="16" t="s">
        <v>377</v>
      </c>
      <c r="B126" s="16" t="s">
        <v>386</v>
      </c>
      <c r="C126" s="16" t="s">
        <v>123</v>
      </c>
      <c r="D126" s="14"/>
      <c r="E126" s="15">
        <f>TRUNC(일위대가목록!E29,0)</f>
        <v>118730</v>
      </c>
      <c r="F126" s="15">
        <f t="shared" si="15"/>
        <v>0</v>
      </c>
      <c r="G126" s="15">
        <f>TRUNC(일위대가목록!F29,0)</f>
        <v>117680</v>
      </c>
      <c r="H126" s="15">
        <f t="shared" si="16"/>
        <v>0</v>
      </c>
      <c r="I126" s="15">
        <f>TRUNC(일위대가목록!G29,0)</f>
        <v>0</v>
      </c>
      <c r="J126" s="15">
        <f t="shared" si="17"/>
        <v>0</v>
      </c>
      <c r="K126" s="15">
        <f t="shared" si="18"/>
        <v>236410</v>
      </c>
      <c r="L126" s="15">
        <f t="shared" si="19"/>
        <v>0</v>
      </c>
      <c r="M126" s="16" t="s">
        <v>387</v>
      </c>
      <c r="N126" s="2" t="s">
        <v>388</v>
      </c>
      <c r="O126" s="2" t="s">
        <v>50</v>
      </c>
      <c r="P126" s="2" t="s">
        <v>50</v>
      </c>
      <c r="Q126" s="2" t="s">
        <v>193</v>
      </c>
      <c r="R126" s="2" t="s">
        <v>63</v>
      </c>
      <c r="S126" s="2" t="s">
        <v>62</v>
      </c>
      <c r="T126" s="2" t="s">
        <v>62</v>
      </c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2" t="s">
        <v>50</v>
      </c>
      <c r="AS126" s="2" t="s">
        <v>50</v>
      </c>
      <c r="AT126" s="3"/>
      <c r="AU126" s="2" t="s">
        <v>389</v>
      </c>
      <c r="AV126" s="3">
        <v>29329</v>
      </c>
    </row>
    <row r="127" spans="1:48" ht="30" hidden="1" customHeight="1" x14ac:dyDescent="0.3">
      <c r="A127" s="16" t="s">
        <v>377</v>
      </c>
      <c r="B127" s="16" t="s">
        <v>390</v>
      </c>
      <c r="C127" s="16" t="s">
        <v>123</v>
      </c>
      <c r="D127" s="14"/>
      <c r="E127" s="15">
        <f>TRUNC(일위대가목록!E30,0)</f>
        <v>158747</v>
      </c>
      <c r="F127" s="15">
        <f t="shared" si="15"/>
        <v>0</v>
      </c>
      <c r="G127" s="15">
        <f>TRUNC(일위대가목록!F30,0)</f>
        <v>191573</v>
      </c>
      <c r="H127" s="15">
        <f t="shared" si="16"/>
        <v>0</v>
      </c>
      <c r="I127" s="15">
        <f>TRUNC(일위대가목록!G30,0)</f>
        <v>0</v>
      </c>
      <c r="J127" s="15">
        <f t="shared" si="17"/>
        <v>0</v>
      </c>
      <c r="K127" s="15">
        <f t="shared" si="18"/>
        <v>350320</v>
      </c>
      <c r="L127" s="15">
        <f t="shared" si="19"/>
        <v>0</v>
      </c>
      <c r="M127" s="16" t="s">
        <v>391</v>
      </c>
      <c r="N127" s="2" t="s">
        <v>392</v>
      </c>
      <c r="O127" s="2" t="s">
        <v>50</v>
      </c>
      <c r="P127" s="2" t="s">
        <v>50</v>
      </c>
      <c r="Q127" s="2" t="s">
        <v>193</v>
      </c>
      <c r="R127" s="2" t="s">
        <v>63</v>
      </c>
      <c r="S127" s="2" t="s">
        <v>62</v>
      </c>
      <c r="T127" s="2" t="s">
        <v>62</v>
      </c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2" t="s">
        <v>50</v>
      </c>
      <c r="AS127" s="2" t="s">
        <v>50</v>
      </c>
      <c r="AT127" s="3"/>
      <c r="AU127" s="2" t="s">
        <v>393</v>
      </c>
      <c r="AV127" s="3">
        <v>29330</v>
      </c>
    </row>
    <row r="128" spans="1:48" ht="30" hidden="1" customHeight="1" x14ac:dyDescent="0.3">
      <c r="A128" s="16" t="s">
        <v>394</v>
      </c>
      <c r="B128" s="16" t="s">
        <v>395</v>
      </c>
      <c r="C128" s="16" t="s">
        <v>310</v>
      </c>
      <c r="D128" s="14"/>
      <c r="E128" s="15">
        <f>TRUNC(일위대가목록!E31,0)</f>
        <v>1912</v>
      </c>
      <c r="F128" s="15">
        <f t="shared" si="15"/>
        <v>0</v>
      </c>
      <c r="G128" s="15">
        <f>TRUNC(일위대가목록!F31,0)</f>
        <v>4385</v>
      </c>
      <c r="H128" s="15">
        <f t="shared" si="16"/>
        <v>0</v>
      </c>
      <c r="I128" s="15">
        <f>TRUNC(일위대가목록!G31,0)</f>
        <v>0</v>
      </c>
      <c r="J128" s="15">
        <f t="shared" si="17"/>
        <v>0</v>
      </c>
      <c r="K128" s="15">
        <f t="shared" si="18"/>
        <v>6297</v>
      </c>
      <c r="L128" s="15">
        <f t="shared" si="19"/>
        <v>0</v>
      </c>
      <c r="M128" s="16" t="s">
        <v>396</v>
      </c>
      <c r="N128" s="2" t="s">
        <v>397</v>
      </c>
      <c r="O128" s="2" t="s">
        <v>50</v>
      </c>
      <c r="P128" s="2" t="s">
        <v>50</v>
      </c>
      <c r="Q128" s="2" t="s">
        <v>193</v>
      </c>
      <c r="R128" s="2" t="s">
        <v>63</v>
      </c>
      <c r="S128" s="2" t="s">
        <v>62</v>
      </c>
      <c r="T128" s="2" t="s">
        <v>62</v>
      </c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2" t="s">
        <v>50</v>
      </c>
      <c r="AS128" s="2" t="s">
        <v>50</v>
      </c>
      <c r="AT128" s="3"/>
      <c r="AU128" s="2" t="s">
        <v>398</v>
      </c>
      <c r="AV128" s="3">
        <v>29331</v>
      </c>
    </row>
    <row r="129" spans="1:48" ht="30" hidden="1" customHeight="1" x14ac:dyDescent="0.3">
      <c r="A129" s="16" t="s">
        <v>394</v>
      </c>
      <c r="B129" s="16" t="s">
        <v>399</v>
      </c>
      <c r="C129" s="16" t="s">
        <v>310</v>
      </c>
      <c r="D129" s="14"/>
      <c r="E129" s="15">
        <f>TRUNC(일위대가목록!E32,0)</f>
        <v>2571</v>
      </c>
      <c r="F129" s="15">
        <f t="shared" si="15"/>
        <v>0</v>
      </c>
      <c r="G129" s="15">
        <f>TRUNC(일위대가목록!F32,0)</f>
        <v>5012</v>
      </c>
      <c r="H129" s="15">
        <f t="shared" si="16"/>
        <v>0</v>
      </c>
      <c r="I129" s="15">
        <f>TRUNC(일위대가목록!G32,0)</f>
        <v>0</v>
      </c>
      <c r="J129" s="15">
        <f t="shared" si="17"/>
        <v>0</v>
      </c>
      <c r="K129" s="15">
        <f t="shared" si="18"/>
        <v>7583</v>
      </c>
      <c r="L129" s="15">
        <f t="shared" si="19"/>
        <v>0</v>
      </c>
      <c r="M129" s="16" t="s">
        <v>400</v>
      </c>
      <c r="N129" s="2" t="s">
        <v>401</v>
      </c>
      <c r="O129" s="2" t="s">
        <v>50</v>
      </c>
      <c r="P129" s="2" t="s">
        <v>50</v>
      </c>
      <c r="Q129" s="2" t="s">
        <v>193</v>
      </c>
      <c r="R129" s="2" t="s">
        <v>63</v>
      </c>
      <c r="S129" s="2" t="s">
        <v>62</v>
      </c>
      <c r="T129" s="2" t="s">
        <v>62</v>
      </c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2" t="s">
        <v>50</v>
      </c>
      <c r="AS129" s="2" t="s">
        <v>50</v>
      </c>
      <c r="AT129" s="3"/>
      <c r="AU129" s="2" t="s">
        <v>402</v>
      </c>
      <c r="AV129" s="3">
        <v>29332</v>
      </c>
    </row>
    <row r="130" spans="1:48" ht="30" hidden="1" customHeight="1" x14ac:dyDescent="0.3">
      <c r="A130" s="16" t="s">
        <v>394</v>
      </c>
      <c r="B130" s="16" t="s">
        <v>403</v>
      </c>
      <c r="C130" s="16" t="s">
        <v>310</v>
      </c>
      <c r="D130" s="14"/>
      <c r="E130" s="15">
        <f>TRUNC(일위대가목록!E33,0)</f>
        <v>2567</v>
      </c>
      <c r="F130" s="15">
        <f t="shared" si="15"/>
        <v>0</v>
      </c>
      <c r="G130" s="15">
        <f>TRUNC(일위대가목록!F33,0)</f>
        <v>5952</v>
      </c>
      <c r="H130" s="15">
        <f t="shared" si="16"/>
        <v>0</v>
      </c>
      <c r="I130" s="15">
        <f>TRUNC(일위대가목록!G33,0)</f>
        <v>0</v>
      </c>
      <c r="J130" s="15">
        <f t="shared" si="17"/>
        <v>0</v>
      </c>
      <c r="K130" s="15">
        <f t="shared" si="18"/>
        <v>8519</v>
      </c>
      <c r="L130" s="15">
        <f t="shared" si="19"/>
        <v>0</v>
      </c>
      <c r="M130" s="16" t="s">
        <v>404</v>
      </c>
      <c r="N130" s="2" t="s">
        <v>405</v>
      </c>
      <c r="O130" s="2" t="s">
        <v>50</v>
      </c>
      <c r="P130" s="2" t="s">
        <v>50</v>
      </c>
      <c r="Q130" s="2" t="s">
        <v>193</v>
      </c>
      <c r="R130" s="2" t="s">
        <v>63</v>
      </c>
      <c r="S130" s="2" t="s">
        <v>62</v>
      </c>
      <c r="T130" s="2" t="s">
        <v>62</v>
      </c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2" t="s">
        <v>50</v>
      </c>
      <c r="AS130" s="2" t="s">
        <v>50</v>
      </c>
      <c r="AT130" s="3"/>
      <c r="AU130" s="2" t="s">
        <v>406</v>
      </c>
      <c r="AV130" s="3">
        <v>29333</v>
      </c>
    </row>
    <row r="131" spans="1:48" ht="30" hidden="1" customHeight="1" x14ac:dyDescent="0.3">
      <c r="A131" s="16" t="s">
        <v>394</v>
      </c>
      <c r="B131" s="16" t="s">
        <v>407</v>
      </c>
      <c r="C131" s="16" t="s">
        <v>310</v>
      </c>
      <c r="D131" s="14"/>
      <c r="E131" s="15">
        <f>TRUNC(일위대가목록!E34,0)</f>
        <v>3530</v>
      </c>
      <c r="F131" s="15">
        <f t="shared" si="15"/>
        <v>0</v>
      </c>
      <c r="G131" s="15">
        <f>TRUNC(일위대가목록!F34,0)</f>
        <v>6892</v>
      </c>
      <c r="H131" s="15">
        <f t="shared" si="16"/>
        <v>0</v>
      </c>
      <c r="I131" s="15">
        <f>TRUNC(일위대가목록!G34,0)</f>
        <v>0</v>
      </c>
      <c r="J131" s="15">
        <f t="shared" si="17"/>
        <v>0</v>
      </c>
      <c r="K131" s="15">
        <f t="shared" si="18"/>
        <v>10422</v>
      </c>
      <c r="L131" s="15">
        <f t="shared" si="19"/>
        <v>0</v>
      </c>
      <c r="M131" s="16" t="s">
        <v>408</v>
      </c>
      <c r="N131" s="2" t="s">
        <v>409</v>
      </c>
      <c r="O131" s="2" t="s">
        <v>50</v>
      </c>
      <c r="P131" s="2" t="s">
        <v>50</v>
      </c>
      <c r="Q131" s="2" t="s">
        <v>193</v>
      </c>
      <c r="R131" s="2" t="s">
        <v>63</v>
      </c>
      <c r="S131" s="2" t="s">
        <v>62</v>
      </c>
      <c r="T131" s="2" t="s">
        <v>62</v>
      </c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2" t="s">
        <v>50</v>
      </c>
      <c r="AS131" s="2" t="s">
        <v>50</v>
      </c>
      <c r="AT131" s="3"/>
      <c r="AU131" s="2" t="s">
        <v>410</v>
      </c>
      <c r="AV131" s="3">
        <v>29334</v>
      </c>
    </row>
    <row r="132" spans="1:48" ht="30" hidden="1" customHeight="1" x14ac:dyDescent="0.3">
      <c r="A132" s="16" t="s">
        <v>394</v>
      </c>
      <c r="B132" s="16" t="s">
        <v>411</v>
      </c>
      <c r="C132" s="16" t="s">
        <v>310</v>
      </c>
      <c r="D132" s="14"/>
      <c r="E132" s="15">
        <f>TRUNC(일위대가목록!E35,0)</f>
        <v>6181</v>
      </c>
      <c r="F132" s="15">
        <f t="shared" si="15"/>
        <v>0</v>
      </c>
      <c r="G132" s="15">
        <f>TRUNC(일위대가목록!F35,0)</f>
        <v>10651</v>
      </c>
      <c r="H132" s="15">
        <f t="shared" si="16"/>
        <v>0</v>
      </c>
      <c r="I132" s="15">
        <f>TRUNC(일위대가목록!G35,0)</f>
        <v>0</v>
      </c>
      <c r="J132" s="15">
        <f t="shared" si="17"/>
        <v>0</v>
      </c>
      <c r="K132" s="15">
        <f t="shared" si="18"/>
        <v>16832</v>
      </c>
      <c r="L132" s="15">
        <f t="shared" si="19"/>
        <v>0</v>
      </c>
      <c r="M132" s="16" t="s">
        <v>412</v>
      </c>
      <c r="N132" s="2" t="s">
        <v>413</v>
      </c>
      <c r="O132" s="2" t="s">
        <v>50</v>
      </c>
      <c r="P132" s="2" t="s">
        <v>50</v>
      </c>
      <c r="Q132" s="2" t="s">
        <v>193</v>
      </c>
      <c r="R132" s="2" t="s">
        <v>63</v>
      </c>
      <c r="S132" s="2" t="s">
        <v>62</v>
      </c>
      <c r="T132" s="2" t="s">
        <v>62</v>
      </c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2" t="s">
        <v>50</v>
      </c>
      <c r="AS132" s="2" t="s">
        <v>50</v>
      </c>
      <c r="AT132" s="3"/>
      <c r="AU132" s="2" t="s">
        <v>414</v>
      </c>
      <c r="AV132" s="3">
        <v>29335</v>
      </c>
    </row>
    <row r="133" spans="1:48" ht="30" hidden="1" customHeight="1" x14ac:dyDescent="0.3">
      <c r="A133" s="16" t="s">
        <v>394</v>
      </c>
      <c r="B133" s="16" t="s">
        <v>415</v>
      </c>
      <c r="C133" s="16" t="s">
        <v>310</v>
      </c>
      <c r="D133" s="14"/>
      <c r="E133" s="15">
        <f>TRUNC(일위대가목록!E36,0)</f>
        <v>9909</v>
      </c>
      <c r="F133" s="15">
        <f t="shared" si="15"/>
        <v>0</v>
      </c>
      <c r="G133" s="15">
        <f>TRUNC(일위대가목록!F36,0)</f>
        <v>15350</v>
      </c>
      <c r="H133" s="15">
        <f t="shared" si="16"/>
        <v>0</v>
      </c>
      <c r="I133" s="15">
        <f>TRUNC(일위대가목록!G36,0)</f>
        <v>0</v>
      </c>
      <c r="J133" s="15">
        <f t="shared" si="17"/>
        <v>0</v>
      </c>
      <c r="K133" s="15">
        <f t="shared" si="18"/>
        <v>25259</v>
      </c>
      <c r="L133" s="15">
        <f t="shared" si="19"/>
        <v>0</v>
      </c>
      <c r="M133" s="16" t="s">
        <v>416</v>
      </c>
      <c r="N133" s="2" t="s">
        <v>417</v>
      </c>
      <c r="O133" s="2" t="s">
        <v>50</v>
      </c>
      <c r="P133" s="2" t="s">
        <v>50</v>
      </c>
      <c r="Q133" s="2" t="s">
        <v>193</v>
      </c>
      <c r="R133" s="2" t="s">
        <v>63</v>
      </c>
      <c r="S133" s="2" t="s">
        <v>62</v>
      </c>
      <c r="T133" s="2" t="s">
        <v>62</v>
      </c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2" t="s">
        <v>50</v>
      </c>
      <c r="AS133" s="2" t="s">
        <v>50</v>
      </c>
      <c r="AT133" s="3"/>
      <c r="AU133" s="2" t="s">
        <v>418</v>
      </c>
      <c r="AV133" s="3">
        <v>29336</v>
      </c>
    </row>
    <row r="134" spans="1:48" ht="30" hidden="1" customHeight="1" x14ac:dyDescent="0.3">
      <c r="A134" s="16" t="s">
        <v>419</v>
      </c>
      <c r="B134" s="16" t="s">
        <v>270</v>
      </c>
      <c r="C134" s="16" t="s">
        <v>310</v>
      </c>
      <c r="D134" s="14"/>
      <c r="E134" s="15">
        <f>TRUNC(일위대가목록!E37,0)</f>
        <v>5029</v>
      </c>
      <c r="F134" s="15">
        <f t="shared" si="15"/>
        <v>0</v>
      </c>
      <c r="G134" s="15">
        <f>TRUNC(일위대가목록!F37,0)</f>
        <v>2342</v>
      </c>
      <c r="H134" s="15">
        <f t="shared" si="16"/>
        <v>0</v>
      </c>
      <c r="I134" s="15">
        <f>TRUNC(일위대가목록!G37,0)</f>
        <v>0</v>
      </c>
      <c r="J134" s="15">
        <f t="shared" si="17"/>
        <v>0</v>
      </c>
      <c r="K134" s="15">
        <f t="shared" si="18"/>
        <v>7371</v>
      </c>
      <c r="L134" s="15">
        <f t="shared" si="19"/>
        <v>0</v>
      </c>
      <c r="M134" s="16" t="s">
        <v>420</v>
      </c>
      <c r="N134" s="2" t="s">
        <v>421</v>
      </c>
      <c r="O134" s="2" t="s">
        <v>50</v>
      </c>
      <c r="P134" s="2" t="s">
        <v>50</v>
      </c>
      <c r="Q134" s="2" t="s">
        <v>193</v>
      </c>
      <c r="R134" s="2" t="s">
        <v>63</v>
      </c>
      <c r="S134" s="2" t="s">
        <v>62</v>
      </c>
      <c r="T134" s="2" t="s">
        <v>62</v>
      </c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2" t="s">
        <v>50</v>
      </c>
      <c r="AS134" s="2" t="s">
        <v>50</v>
      </c>
      <c r="AT134" s="3"/>
      <c r="AU134" s="2" t="s">
        <v>422</v>
      </c>
      <c r="AV134" s="3">
        <v>29337</v>
      </c>
    </row>
    <row r="135" spans="1:48" ht="30" hidden="1" customHeight="1" x14ac:dyDescent="0.3">
      <c r="A135" s="16" t="s">
        <v>419</v>
      </c>
      <c r="B135" s="16" t="s">
        <v>423</v>
      </c>
      <c r="C135" s="16" t="s">
        <v>310</v>
      </c>
      <c r="D135" s="14"/>
      <c r="E135" s="15">
        <f>TRUNC(일위대가목록!E38,0)</f>
        <v>12926</v>
      </c>
      <c r="F135" s="15">
        <f t="shared" si="15"/>
        <v>0</v>
      </c>
      <c r="G135" s="15">
        <f>TRUNC(일위대가목록!F38,0)</f>
        <v>2676</v>
      </c>
      <c r="H135" s="15">
        <f t="shared" si="16"/>
        <v>0</v>
      </c>
      <c r="I135" s="15">
        <f>TRUNC(일위대가목록!G38,0)</f>
        <v>0</v>
      </c>
      <c r="J135" s="15">
        <f t="shared" si="17"/>
        <v>0</v>
      </c>
      <c r="K135" s="15">
        <f t="shared" si="18"/>
        <v>15602</v>
      </c>
      <c r="L135" s="15">
        <f t="shared" si="19"/>
        <v>0</v>
      </c>
      <c r="M135" s="16" t="s">
        <v>424</v>
      </c>
      <c r="N135" s="2" t="s">
        <v>425</v>
      </c>
      <c r="O135" s="2" t="s">
        <v>50</v>
      </c>
      <c r="P135" s="2" t="s">
        <v>50</v>
      </c>
      <c r="Q135" s="2" t="s">
        <v>193</v>
      </c>
      <c r="R135" s="2" t="s">
        <v>63</v>
      </c>
      <c r="S135" s="2" t="s">
        <v>62</v>
      </c>
      <c r="T135" s="2" t="s">
        <v>62</v>
      </c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2" t="s">
        <v>50</v>
      </c>
      <c r="AS135" s="2" t="s">
        <v>50</v>
      </c>
      <c r="AT135" s="3"/>
      <c r="AU135" s="2" t="s">
        <v>426</v>
      </c>
      <c r="AV135" s="3">
        <v>29338</v>
      </c>
    </row>
    <row r="136" spans="1:48" ht="30" hidden="1" customHeight="1" x14ac:dyDescent="0.3">
      <c r="A136" s="16" t="s">
        <v>427</v>
      </c>
      <c r="B136" s="16" t="s">
        <v>428</v>
      </c>
      <c r="C136" s="16" t="s">
        <v>310</v>
      </c>
      <c r="D136" s="14"/>
      <c r="E136" s="15">
        <f>TRUNC(일위대가목록!E39,0)</f>
        <v>1246</v>
      </c>
      <c r="F136" s="15">
        <f t="shared" si="15"/>
        <v>0</v>
      </c>
      <c r="G136" s="15">
        <f>TRUNC(일위대가목록!F39,0)</f>
        <v>29347</v>
      </c>
      <c r="H136" s="15">
        <f t="shared" si="16"/>
        <v>0</v>
      </c>
      <c r="I136" s="15">
        <f>TRUNC(일위대가목록!G39,0)</f>
        <v>0</v>
      </c>
      <c r="J136" s="15">
        <f t="shared" si="17"/>
        <v>0</v>
      </c>
      <c r="K136" s="15">
        <f t="shared" si="18"/>
        <v>30593</v>
      </c>
      <c r="L136" s="15">
        <f t="shared" si="19"/>
        <v>0</v>
      </c>
      <c r="M136" s="16" t="s">
        <v>429</v>
      </c>
      <c r="N136" s="2" t="s">
        <v>430</v>
      </c>
      <c r="O136" s="2" t="s">
        <v>50</v>
      </c>
      <c r="P136" s="2" t="s">
        <v>50</v>
      </c>
      <c r="Q136" s="2" t="s">
        <v>193</v>
      </c>
      <c r="R136" s="2" t="s">
        <v>63</v>
      </c>
      <c r="S136" s="2" t="s">
        <v>62</v>
      </c>
      <c r="T136" s="2" t="s">
        <v>62</v>
      </c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2" t="s">
        <v>50</v>
      </c>
      <c r="AS136" s="2" t="s">
        <v>50</v>
      </c>
      <c r="AT136" s="3"/>
      <c r="AU136" s="2" t="s">
        <v>431</v>
      </c>
      <c r="AV136" s="3">
        <v>29339</v>
      </c>
    </row>
    <row r="137" spans="1:48" ht="30" hidden="1" customHeight="1" x14ac:dyDescent="0.3">
      <c r="A137" s="16" t="s">
        <v>427</v>
      </c>
      <c r="B137" s="16" t="s">
        <v>432</v>
      </c>
      <c r="C137" s="16" t="s">
        <v>310</v>
      </c>
      <c r="D137" s="14"/>
      <c r="E137" s="15">
        <f>TRUNC(일위대가목록!E40,0)</f>
        <v>1467</v>
      </c>
      <c r="F137" s="15">
        <f t="shared" si="15"/>
        <v>0</v>
      </c>
      <c r="G137" s="15">
        <f>TRUNC(일위대가목록!F40,0)</f>
        <v>29347</v>
      </c>
      <c r="H137" s="15">
        <f t="shared" si="16"/>
        <v>0</v>
      </c>
      <c r="I137" s="15">
        <f>TRUNC(일위대가목록!G40,0)</f>
        <v>0</v>
      </c>
      <c r="J137" s="15">
        <f t="shared" si="17"/>
        <v>0</v>
      </c>
      <c r="K137" s="15">
        <f t="shared" si="18"/>
        <v>30814</v>
      </c>
      <c r="L137" s="15">
        <f t="shared" si="19"/>
        <v>0</v>
      </c>
      <c r="M137" s="16" t="s">
        <v>433</v>
      </c>
      <c r="N137" s="2" t="s">
        <v>434</v>
      </c>
      <c r="O137" s="2" t="s">
        <v>50</v>
      </c>
      <c r="P137" s="2" t="s">
        <v>50</v>
      </c>
      <c r="Q137" s="2" t="s">
        <v>193</v>
      </c>
      <c r="R137" s="2" t="s">
        <v>63</v>
      </c>
      <c r="S137" s="2" t="s">
        <v>62</v>
      </c>
      <c r="T137" s="2" t="s">
        <v>62</v>
      </c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2" t="s">
        <v>50</v>
      </c>
      <c r="AS137" s="2" t="s">
        <v>50</v>
      </c>
      <c r="AT137" s="3"/>
      <c r="AU137" s="2" t="s">
        <v>435</v>
      </c>
      <c r="AV137" s="3">
        <v>29340</v>
      </c>
    </row>
    <row r="138" spans="1:48" ht="30" hidden="1" customHeight="1" x14ac:dyDescent="0.3">
      <c r="A138" s="16" t="s">
        <v>436</v>
      </c>
      <c r="B138" s="16" t="s">
        <v>423</v>
      </c>
      <c r="C138" s="16" t="s">
        <v>123</v>
      </c>
      <c r="D138" s="14"/>
      <c r="E138" s="15">
        <f>TRUNC(일위대가목록!E41,0)</f>
        <v>2319</v>
      </c>
      <c r="F138" s="15">
        <f t="shared" si="15"/>
        <v>0</v>
      </c>
      <c r="G138" s="15">
        <f>TRUNC(일위대가목록!F41,0)</f>
        <v>51182</v>
      </c>
      <c r="H138" s="15">
        <f t="shared" si="16"/>
        <v>0</v>
      </c>
      <c r="I138" s="15">
        <f>TRUNC(일위대가목록!G41,0)</f>
        <v>0</v>
      </c>
      <c r="J138" s="15">
        <f t="shared" si="17"/>
        <v>0</v>
      </c>
      <c r="K138" s="15">
        <f t="shared" si="18"/>
        <v>53501</v>
      </c>
      <c r="L138" s="15">
        <f t="shared" si="19"/>
        <v>0</v>
      </c>
      <c r="M138" s="16" t="s">
        <v>437</v>
      </c>
      <c r="N138" s="2" t="s">
        <v>438</v>
      </c>
      <c r="O138" s="2" t="s">
        <v>50</v>
      </c>
      <c r="P138" s="2" t="s">
        <v>50</v>
      </c>
      <c r="Q138" s="2" t="s">
        <v>193</v>
      </c>
      <c r="R138" s="2" t="s">
        <v>63</v>
      </c>
      <c r="S138" s="2" t="s">
        <v>62</v>
      </c>
      <c r="T138" s="2" t="s">
        <v>62</v>
      </c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2" t="s">
        <v>50</v>
      </c>
      <c r="AS138" s="2" t="s">
        <v>50</v>
      </c>
      <c r="AT138" s="3"/>
      <c r="AU138" s="2" t="s">
        <v>439</v>
      </c>
      <c r="AV138" s="3">
        <v>29341</v>
      </c>
    </row>
    <row r="139" spans="1:48" ht="30" hidden="1" customHeight="1" x14ac:dyDescent="0.3">
      <c r="A139" s="16" t="s">
        <v>440</v>
      </c>
      <c r="B139" s="16" t="s">
        <v>441</v>
      </c>
      <c r="C139" s="16" t="s">
        <v>123</v>
      </c>
      <c r="D139" s="14"/>
      <c r="E139" s="15">
        <f>TRUNC(일위대가목록!E42,0)</f>
        <v>31051</v>
      </c>
      <c r="F139" s="15">
        <f t="shared" si="15"/>
        <v>0</v>
      </c>
      <c r="G139" s="15">
        <f>TRUNC(일위대가목록!F42,0)</f>
        <v>187049</v>
      </c>
      <c r="H139" s="15">
        <f t="shared" si="16"/>
        <v>0</v>
      </c>
      <c r="I139" s="15">
        <f>TRUNC(일위대가목록!G42,0)</f>
        <v>0</v>
      </c>
      <c r="J139" s="15">
        <f t="shared" si="17"/>
        <v>0</v>
      </c>
      <c r="K139" s="15">
        <f t="shared" si="18"/>
        <v>218100</v>
      </c>
      <c r="L139" s="15">
        <f t="shared" si="19"/>
        <v>0</v>
      </c>
      <c r="M139" s="16" t="s">
        <v>442</v>
      </c>
      <c r="N139" s="2" t="s">
        <v>443</v>
      </c>
      <c r="O139" s="2" t="s">
        <v>50</v>
      </c>
      <c r="P139" s="2" t="s">
        <v>50</v>
      </c>
      <c r="Q139" s="2" t="s">
        <v>193</v>
      </c>
      <c r="R139" s="2" t="s">
        <v>63</v>
      </c>
      <c r="S139" s="2" t="s">
        <v>62</v>
      </c>
      <c r="T139" s="2" t="s">
        <v>62</v>
      </c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2" t="s">
        <v>50</v>
      </c>
      <c r="AS139" s="2" t="s">
        <v>50</v>
      </c>
      <c r="AT139" s="3"/>
      <c r="AU139" s="2" t="s">
        <v>444</v>
      </c>
      <c r="AV139" s="3">
        <v>29342</v>
      </c>
    </row>
    <row r="140" spans="1:48" ht="30" hidden="1" customHeight="1" x14ac:dyDescent="0.3">
      <c r="A140" s="16" t="s">
        <v>445</v>
      </c>
      <c r="B140" s="16" t="s">
        <v>446</v>
      </c>
      <c r="C140" s="16" t="s">
        <v>310</v>
      </c>
      <c r="D140" s="14"/>
      <c r="E140" s="15">
        <f>TRUNC(일위대가목록!E43,0)</f>
        <v>1677</v>
      </c>
      <c r="F140" s="15">
        <f t="shared" si="15"/>
        <v>0</v>
      </c>
      <c r="G140" s="15">
        <f>TRUNC(일위대가목록!F43,0)</f>
        <v>13245</v>
      </c>
      <c r="H140" s="15">
        <f t="shared" si="16"/>
        <v>0</v>
      </c>
      <c r="I140" s="15">
        <f>TRUNC(일위대가목록!G43,0)</f>
        <v>0</v>
      </c>
      <c r="J140" s="15">
        <f t="shared" si="17"/>
        <v>0</v>
      </c>
      <c r="K140" s="15">
        <f t="shared" si="18"/>
        <v>14922</v>
      </c>
      <c r="L140" s="15">
        <f t="shared" si="19"/>
        <v>0</v>
      </c>
      <c r="M140" s="16" t="s">
        <v>447</v>
      </c>
      <c r="N140" s="2" t="s">
        <v>448</v>
      </c>
      <c r="O140" s="2" t="s">
        <v>50</v>
      </c>
      <c r="P140" s="2" t="s">
        <v>50</v>
      </c>
      <c r="Q140" s="2" t="s">
        <v>193</v>
      </c>
      <c r="R140" s="2" t="s">
        <v>63</v>
      </c>
      <c r="S140" s="2" t="s">
        <v>62</v>
      </c>
      <c r="T140" s="2" t="s">
        <v>62</v>
      </c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2" t="s">
        <v>50</v>
      </c>
      <c r="AS140" s="2" t="s">
        <v>50</v>
      </c>
      <c r="AT140" s="3"/>
      <c r="AU140" s="2" t="s">
        <v>449</v>
      </c>
      <c r="AV140" s="3">
        <v>29343</v>
      </c>
    </row>
    <row r="141" spans="1:48" ht="30" hidden="1" customHeight="1" x14ac:dyDescent="0.3">
      <c r="A141" s="16" t="s">
        <v>445</v>
      </c>
      <c r="B141" s="16" t="s">
        <v>450</v>
      </c>
      <c r="C141" s="16" t="s">
        <v>310</v>
      </c>
      <c r="D141" s="14"/>
      <c r="E141" s="15">
        <f>TRUNC(일위대가목록!E44,0)</f>
        <v>2231</v>
      </c>
      <c r="F141" s="15">
        <f t="shared" ref="F141:F204" si="20">TRUNC(E141*D141, 0)</f>
        <v>0</v>
      </c>
      <c r="G141" s="15">
        <f>TRUNC(일위대가목록!F44,0)</f>
        <v>17761</v>
      </c>
      <c r="H141" s="15">
        <f t="shared" ref="H141:H204" si="21">TRUNC(G141*D141, 0)</f>
        <v>0</v>
      </c>
      <c r="I141" s="15">
        <f>TRUNC(일위대가목록!G44,0)</f>
        <v>0</v>
      </c>
      <c r="J141" s="15">
        <f t="shared" ref="J141:J204" si="22">TRUNC(I141*D141, 0)</f>
        <v>0</v>
      </c>
      <c r="K141" s="15">
        <f t="shared" ref="K141:K204" si="23">TRUNC(E141+G141+I141, 0)</f>
        <v>19992</v>
      </c>
      <c r="L141" s="15">
        <f t="shared" ref="L141:L204" si="24">TRUNC(F141+H141+J141, 0)</f>
        <v>0</v>
      </c>
      <c r="M141" s="16" t="s">
        <v>451</v>
      </c>
      <c r="N141" s="2" t="s">
        <v>452</v>
      </c>
      <c r="O141" s="2" t="s">
        <v>50</v>
      </c>
      <c r="P141" s="2" t="s">
        <v>50</v>
      </c>
      <c r="Q141" s="2" t="s">
        <v>193</v>
      </c>
      <c r="R141" s="2" t="s">
        <v>63</v>
      </c>
      <c r="S141" s="2" t="s">
        <v>62</v>
      </c>
      <c r="T141" s="2" t="s">
        <v>62</v>
      </c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2" t="s">
        <v>50</v>
      </c>
      <c r="AS141" s="2" t="s">
        <v>50</v>
      </c>
      <c r="AT141" s="3"/>
      <c r="AU141" s="2" t="s">
        <v>453</v>
      </c>
      <c r="AV141" s="3">
        <v>29344</v>
      </c>
    </row>
    <row r="142" spans="1:48" ht="30" hidden="1" customHeight="1" x14ac:dyDescent="0.3">
      <c r="A142" s="16" t="s">
        <v>445</v>
      </c>
      <c r="B142" s="16" t="s">
        <v>454</v>
      </c>
      <c r="C142" s="16" t="s">
        <v>310</v>
      </c>
      <c r="D142" s="14"/>
      <c r="E142" s="15">
        <f>TRUNC(일위대가목록!E45,0)</f>
        <v>3051</v>
      </c>
      <c r="F142" s="15">
        <f t="shared" si="20"/>
        <v>0</v>
      </c>
      <c r="G142" s="15">
        <f>TRUNC(일위대가목록!F45,0)</f>
        <v>21675</v>
      </c>
      <c r="H142" s="15">
        <f t="shared" si="21"/>
        <v>0</v>
      </c>
      <c r="I142" s="15">
        <f>TRUNC(일위대가목록!G45,0)</f>
        <v>0</v>
      </c>
      <c r="J142" s="15">
        <f t="shared" si="22"/>
        <v>0</v>
      </c>
      <c r="K142" s="15">
        <f t="shared" si="23"/>
        <v>24726</v>
      </c>
      <c r="L142" s="15">
        <f t="shared" si="24"/>
        <v>0</v>
      </c>
      <c r="M142" s="16" t="s">
        <v>455</v>
      </c>
      <c r="N142" s="2" t="s">
        <v>456</v>
      </c>
      <c r="O142" s="2" t="s">
        <v>50</v>
      </c>
      <c r="P142" s="2" t="s">
        <v>50</v>
      </c>
      <c r="Q142" s="2" t="s">
        <v>193</v>
      </c>
      <c r="R142" s="2" t="s">
        <v>63</v>
      </c>
      <c r="S142" s="2" t="s">
        <v>62</v>
      </c>
      <c r="T142" s="2" t="s">
        <v>62</v>
      </c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2" t="s">
        <v>50</v>
      </c>
      <c r="AS142" s="2" t="s">
        <v>50</v>
      </c>
      <c r="AT142" s="3"/>
      <c r="AU142" s="2" t="s">
        <v>457</v>
      </c>
      <c r="AV142" s="3">
        <v>29345</v>
      </c>
    </row>
    <row r="143" spans="1:48" ht="30" hidden="1" customHeight="1" x14ac:dyDescent="0.3">
      <c r="A143" s="16" t="s">
        <v>445</v>
      </c>
      <c r="B143" s="16" t="s">
        <v>458</v>
      </c>
      <c r="C143" s="16" t="s">
        <v>310</v>
      </c>
      <c r="D143" s="14"/>
      <c r="E143" s="15">
        <f>TRUNC(일위대가목록!E46,0)</f>
        <v>4123</v>
      </c>
      <c r="F143" s="15">
        <f t="shared" si="20"/>
        <v>0</v>
      </c>
      <c r="G143" s="15">
        <f>TRUNC(일위대가목록!F46,0)</f>
        <v>26190</v>
      </c>
      <c r="H143" s="15">
        <f t="shared" si="21"/>
        <v>0</v>
      </c>
      <c r="I143" s="15">
        <f>TRUNC(일위대가목록!G46,0)</f>
        <v>0</v>
      </c>
      <c r="J143" s="15">
        <f t="shared" si="22"/>
        <v>0</v>
      </c>
      <c r="K143" s="15">
        <f t="shared" si="23"/>
        <v>30313</v>
      </c>
      <c r="L143" s="15">
        <f t="shared" si="24"/>
        <v>0</v>
      </c>
      <c r="M143" s="16" t="s">
        <v>459</v>
      </c>
      <c r="N143" s="2" t="s">
        <v>460</v>
      </c>
      <c r="O143" s="2" t="s">
        <v>50</v>
      </c>
      <c r="P143" s="2" t="s">
        <v>50</v>
      </c>
      <c r="Q143" s="2" t="s">
        <v>193</v>
      </c>
      <c r="R143" s="2" t="s">
        <v>63</v>
      </c>
      <c r="S143" s="2" t="s">
        <v>62</v>
      </c>
      <c r="T143" s="2" t="s">
        <v>62</v>
      </c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2" t="s">
        <v>50</v>
      </c>
      <c r="AS143" s="2" t="s">
        <v>50</v>
      </c>
      <c r="AT143" s="3"/>
      <c r="AU143" s="2" t="s">
        <v>461</v>
      </c>
      <c r="AV143" s="3">
        <v>29346</v>
      </c>
    </row>
    <row r="144" spans="1:48" ht="30" hidden="1" customHeight="1" x14ac:dyDescent="0.3">
      <c r="A144" s="16" t="s">
        <v>462</v>
      </c>
      <c r="B144" s="16" t="s">
        <v>463</v>
      </c>
      <c r="C144" s="16" t="s">
        <v>123</v>
      </c>
      <c r="D144" s="14"/>
      <c r="E144" s="15">
        <f>TRUNC(일위대가목록!E47,0)</f>
        <v>2618</v>
      </c>
      <c r="F144" s="15">
        <f t="shared" si="20"/>
        <v>0</v>
      </c>
      <c r="G144" s="15">
        <f>TRUNC(일위대가목록!F47,0)</f>
        <v>10947</v>
      </c>
      <c r="H144" s="15">
        <f t="shared" si="21"/>
        <v>0</v>
      </c>
      <c r="I144" s="15">
        <f>TRUNC(일위대가목록!G47,0)</f>
        <v>0</v>
      </c>
      <c r="J144" s="15">
        <f t="shared" si="22"/>
        <v>0</v>
      </c>
      <c r="K144" s="15">
        <f t="shared" si="23"/>
        <v>13565</v>
      </c>
      <c r="L144" s="15">
        <f t="shared" si="24"/>
        <v>0</v>
      </c>
      <c r="M144" s="16" t="s">
        <v>464</v>
      </c>
      <c r="N144" s="2" t="s">
        <v>465</v>
      </c>
      <c r="O144" s="2" t="s">
        <v>50</v>
      </c>
      <c r="P144" s="2" t="s">
        <v>50</v>
      </c>
      <c r="Q144" s="2" t="s">
        <v>193</v>
      </c>
      <c r="R144" s="2" t="s">
        <v>63</v>
      </c>
      <c r="S144" s="2" t="s">
        <v>62</v>
      </c>
      <c r="T144" s="2" t="s">
        <v>62</v>
      </c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2" t="s">
        <v>50</v>
      </c>
      <c r="AS144" s="2" t="s">
        <v>50</v>
      </c>
      <c r="AT144" s="3"/>
      <c r="AU144" s="2" t="s">
        <v>466</v>
      </c>
      <c r="AV144" s="3">
        <v>29347</v>
      </c>
    </row>
    <row r="145" spans="1:48" ht="30" hidden="1" customHeight="1" x14ac:dyDescent="0.3">
      <c r="A145" s="16" t="s">
        <v>462</v>
      </c>
      <c r="B145" s="16" t="s">
        <v>467</v>
      </c>
      <c r="C145" s="16" t="s">
        <v>123</v>
      </c>
      <c r="D145" s="14"/>
      <c r="E145" s="15">
        <f>TRUNC(일위대가목록!E48,0)</f>
        <v>3105</v>
      </c>
      <c r="F145" s="15">
        <f t="shared" si="20"/>
        <v>0</v>
      </c>
      <c r="G145" s="15">
        <f>TRUNC(일위대가목록!F48,0)</f>
        <v>10947</v>
      </c>
      <c r="H145" s="15">
        <f t="shared" si="21"/>
        <v>0</v>
      </c>
      <c r="I145" s="15">
        <f>TRUNC(일위대가목록!G48,0)</f>
        <v>0</v>
      </c>
      <c r="J145" s="15">
        <f t="shared" si="22"/>
        <v>0</v>
      </c>
      <c r="K145" s="15">
        <f t="shared" si="23"/>
        <v>14052</v>
      </c>
      <c r="L145" s="15">
        <f t="shared" si="24"/>
        <v>0</v>
      </c>
      <c r="M145" s="16" t="s">
        <v>468</v>
      </c>
      <c r="N145" s="2" t="s">
        <v>469</v>
      </c>
      <c r="O145" s="2" t="s">
        <v>50</v>
      </c>
      <c r="P145" s="2" t="s">
        <v>50</v>
      </c>
      <c r="Q145" s="2" t="s">
        <v>193</v>
      </c>
      <c r="R145" s="2" t="s">
        <v>63</v>
      </c>
      <c r="S145" s="2" t="s">
        <v>62</v>
      </c>
      <c r="T145" s="2" t="s">
        <v>62</v>
      </c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2" t="s">
        <v>50</v>
      </c>
      <c r="AS145" s="2" t="s">
        <v>50</v>
      </c>
      <c r="AT145" s="3"/>
      <c r="AU145" s="2" t="s">
        <v>470</v>
      </c>
      <c r="AV145" s="3">
        <v>29348</v>
      </c>
    </row>
    <row r="146" spans="1:48" ht="30" hidden="1" customHeight="1" x14ac:dyDescent="0.3">
      <c r="A146" s="16" t="s">
        <v>471</v>
      </c>
      <c r="B146" s="16" t="s">
        <v>472</v>
      </c>
      <c r="C146" s="16" t="s">
        <v>473</v>
      </c>
      <c r="D146" s="14"/>
      <c r="E146" s="15">
        <f>TRUNC(일위대가목록!E49,0)</f>
        <v>335898</v>
      </c>
      <c r="F146" s="15">
        <f t="shared" si="20"/>
        <v>0</v>
      </c>
      <c r="G146" s="15">
        <f>TRUNC(일위대가목록!F49,0)</f>
        <v>511702</v>
      </c>
      <c r="H146" s="15">
        <f t="shared" si="21"/>
        <v>0</v>
      </c>
      <c r="I146" s="15">
        <f>TRUNC(일위대가목록!G49,0)</f>
        <v>0</v>
      </c>
      <c r="J146" s="15">
        <f t="shared" si="22"/>
        <v>0</v>
      </c>
      <c r="K146" s="15">
        <f t="shared" si="23"/>
        <v>847600</v>
      </c>
      <c r="L146" s="15">
        <f t="shared" si="24"/>
        <v>0</v>
      </c>
      <c r="M146" s="16" t="s">
        <v>474</v>
      </c>
      <c r="N146" s="2" t="s">
        <v>475</v>
      </c>
      <c r="O146" s="2" t="s">
        <v>50</v>
      </c>
      <c r="P146" s="2" t="s">
        <v>50</v>
      </c>
      <c r="Q146" s="2" t="s">
        <v>193</v>
      </c>
      <c r="R146" s="2" t="s">
        <v>63</v>
      </c>
      <c r="S146" s="2" t="s">
        <v>62</v>
      </c>
      <c r="T146" s="2" t="s">
        <v>62</v>
      </c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2" t="s">
        <v>50</v>
      </c>
      <c r="AS146" s="2" t="s">
        <v>50</v>
      </c>
      <c r="AT146" s="3"/>
      <c r="AU146" s="2" t="s">
        <v>476</v>
      </c>
      <c r="AV146" s="3">
        <v>29349</v>
      </c>
    </row>
    <row r="147" spans="1:48" ht="30" hidden="1" customHeight="1" x14ac:dyDescent="0.3">
      <c r="A147" s="16" t="s">
        <v>477</v>
      </c>
      <c r="B147" s="16" t="s">
        <v>478</v>
      </c>
      <c r="C147" s="16" t="s">
        <v>310</v>
      </c>
      <c r="D147" s="14"/>
      <c r="E147" s="15">
        <f>TRUNC(일위대가목록!E50,0)</f>
        <v>212</v>
      </c>
      <c r="F147" s="15">
        <f t="shared" si="20"/>
        <v>0</v>
      </c>
      <c r="G147" s="15">
        <f>TRUNC(일위대가목록!F50,0)</f>
        <v>344</v>
      </c>
      <c r="H147" s="15">
        <f t="shared" si="21"/>
        <v>0</v>
      </c>
      <c r="I147" s="15">
        <f>TRUNC(일위대가목록!G50,0)</f>
        <v>0</v>
      </c>
      <c r="J147" s="15">
        <f t="shared" si="22"/>
        <v>0</v>
      </c>
      <c r="K147" s="15">
        <f t="shared" si="23"/>
        <v>556</v>
      </c>
      <c r="L147" s="15">
        <f t="shared" si="24"/>
        <v>0</v>
      </c>
      <c r="M147" s="16" t="s">
        <v>479</v>
      </c>
      <c r="N147" s="2" t="s">
        <v>480</v>
      </c>
      <c r="O147" s="2" t="s">
        <v>50</v>
      </c>
      <c r="P147" s="2" t="s">
        <v>50</v>
      </c>
      <c r="Q147" s="2" t="s">
        <v>193</v>
      </c>
      <c r="R147" s="2" t="s">
        <v>63</v>
      </c>
      <c r="S147" s="2" t="s">
        <v>62</v>
      </c>
      <c r="T147" s="2" t="s">
        <v>62</v>
      </c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2" t="s">
        <v>50</v>
      </c>
      <c r="AS147" s="2" t="s">
        <v>50</v>
      </c>
      <c r="AT147" s="3"/>
      <c r="AU147" s="2" t="s">
        <v>481</v>
      </c>
      <c r="AV147" s="3">
        <v>29350</v>
      </c>
    </row>
    <row r="148" spans="1:48" ht="30" hidden="1" customHeight="1" x14ac:dyDescent="0.3">
      <c r="A148" s="16" t="s">
        <v>462</v>
      </c>
      <c r="B148" s="16" t="s">
        <v>482</v>
      </c>
      <c r="C148" s="16" t="s">
        <v>123</v>
      </c>
      <c r="D148" s="14"/>
      <c r="E148" s="15">
        <f>TRUNC(일위대가목록!E51,0)</f>
        <v>3828</v>
      </c>
      <c r="F148" s="15">
        <f t="shared" si="20"/>
        <v>0</v>
      </c>
      <c r="G148" s="15">
        <f>TRUNC(일위대가목록!F51,0)</f>
        <v>10947</v>
      </c>
      <c r="H148" s="15">
        <f t="shared" si="21"/>
        <v>0</v>
      </c>
      <c r="I148" s="15">
        <f>TRUNC(일위대가목록!G51,0)</f>
        <v>0</v>
      </c>
      <c r="J148" s="15">
        <f t="shared" si="22"/>
        <v>0</v>
      </c>
      <c r="K148" s="15">
        <f t="shared" si="23"/>
        <v>14775</v>
      </c>
      <c r="L148" s="15">
        <f t="shared" si="24"/>
        <v>0</v>
      </c>
      <c r="M148" s="16" t="s">
        <v>483</v>
      </c>
      <c r="N148" s="2" t="s">
        <v>484</v>
      </c>
      <c r="O148" s="2" t="s">
        <v>50</v>
      </c>
      <c r="P148" s="2" t="s">
        <v>50</v>
      </c>
      <c r="Q148" s="2" t="s">
        <v>193</v>
      </c>
      <c r="R148" s="2" t="s">
        <v>63</v>
      </c>
      <c r="S148" s="2" t="s">
        <v>62</v>
      </c>
      <c r="T148" s="2" t="s">
        <v>62</v>
      </c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2" t="s">
        <v>50</v>
      </c>
      <c r="AS148" s="2" t="s">
        <v>50</v>
      </c>
      <c r="AT148" s="3"/>
      <c r="AU148" s="2" t="s">
        <v>485</v>
      </c>
      <c r="AV148" s="3">
        <v>29351</v>
      </c>
    </row>
    <row r="149" spans="1:48" ht="30" hidden="1" customHeight="1" x14ac:dyDescent="0.3">
      <c r="A149" s="16" t="s">
        <v>462</v>
      </c>
      <c r="B149" s="16" t="s">
        <v>486</v>
      </c>
      <c r="C149" s="16" t="s">
        <v>123</v>
      </c>
      <c r="D149" s="14"/>
      <c r="E149" s="15">
        <f>TRUNC(일위대가목록!E52,0)</f>
        <v>5258</v>
      </c>
      <c r="F149" s="15">
        <f t="shared" si="20"/>
        <v>0</v>
      </c>
      <c r="G149" s="15">
        <f>TRUNC(일위대가목록!F52,0)</f>
        <v>10947</v>
      </c>
      <c r="H149" s="15">
        <f t="shared" si="21"/>
        <v>0</v>
      </c>
      <c r="I149" s="15">
        <f>TRUNC(일위대가목록!G52,0)</f>
        <v>0</v>
      </c>
      <c r="J149" s="15">
        <f t="shared" si="22"/>
        <v>0</v>
      </c>
      <c r="K149" s="15">
        <f t="shared" si="23"/>
        <v>16205</v>
      </c>
      <c r="L149" s="15">
        <f t="shared" si="24"/>
        <v>0</v>
      </c>
      <c r="M149" s="16" t="s">
        <v>487</v>
      </c>
      <c r="N149" s="2" t="s">
        <v>488</v>
      </c>
      <c r="O149" s="2" t="s">
        <v>50</v>
      </c>
      <c r="P149" s="2" t="s">
        <v>50</v>
      </c>
      <c r="Q149" s="2" t="s">
        <v>193</v>
      </c>
      <c r="R149" s="2" t="s">
        <v>63</v>
      </c>
      <c r="S149" s="2" t="s">
        <v>62</v>
      </c>
      <c r="T149" s="2" t="s">
        <v>62</v>
      </c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2" t="s">
        <v>50</v>
      </c>
      <c r="AS149" s="2" t="s">
        <v>50</v>
      </c>
      <c r="AT149" s="3"/>
      <c r="AU149" s="2" t="s">
        <v>489</v>
      </c>
      <c r="AV149" s="3">
        <v>29352</v>
      </c>
    </row>
    <row r="150" spans="1:48" ht="30" hidden="1" customHeight="1" x14ac:dyDescent="0.3">
      <c r="A150" s="16" t="s">
        <v>490</v>
      </c>
      <c r="B150" s="16" t="s">
        <v>491</v>
      </c>
      <c r="C150" s="16" t="s">
        <v>123</v>
      </c>
      <c r="D150" s="14"/>
      <c r="E150" s="15">
        <f>TRUNC(일위대가목록!E53,0)</f>
        <v>1228</v>
      </c>
      <c r="F150" s="15">
        <f t="shared" si="20"/>
        <v>0</v>
      </c>
      <c r="G150" s="15">
        <f>TRUNC(일위대가목록!F53,0)</f>
        <v>10947</v>
      </c>
      <c r="H150" s="15">
        <f t="shared" si="21"/>
        <v>0</v>
      </c>
      <c r="I150" s="15">
        <f>TRUNC(일위대가목록!G53,0)</f>
        <v>0</v>
      </c>
      <c r="J150" s="15">
        <f t="shared" si="22"/>
        <v>0</v>
      </c>
      <c r="K150" s="15">
        <f t="shared" si="23"/>
        <v>12175</v>
      </c>
      <c r="L150" s="15">
        <f t="shared" si="24"/>
        <v>0</v>
      </c>
      <c r="M150" s="16" t="s">
        <v>492</v>
      </c>
      <c r="N150" s="2" t="s">
        <v>493</v>
      </c>
      <c r="O150" s="2" t="s">
        <v>50</v>
      </c>
      <c r="P150" s="2" t="s">
        <v>50</v>
      </c>
      <c r="Q150" s="2" t="s">
        <v>193</v>
      </c>
      <c r="R150" s="2" t="s">
        <v>63</v>
      </c>
      <c r="S150" s="2" t="s">
        <v>62</v>
      </c>
      <c r="T150" s="2" t="s">
        <v>62</v>
      </c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2" t="s">
        <v>50</v>
      </c>
      <c r="AS150" s="2" t="s">
        <v>50</v>
      </c>
      <c r="AT150" s="3"/>
      <c r="AU150" s="2" t="s">
        <v>494</v>
      </c>
      <c r="AV150" s="3">
        <v>29353</v>
      </c>
    </row>
    <row r="151" spans="1:48" ht="30" hidden="1" customHeight="1" x14ac:dyDescent="0.3">
      <c r="A151" s="16" t="s">
        <v>490</v>
      </c>
      <c r="B151" s="16" t="s">
        <v>495</v>
      </c>
      <c r="C151" s="16" t="s">
        <v>123</v>
      </c>
      <c r="D151" s="14"/>
      <c r="E151" s="15">
        <f>TRUNC(일위대가목록!E54,0)</f>
        <v>1278</v>
      </c>
      <c r="F151" s="15">
        <f t="shared" si="20"/>
        <v>0</v>
      </c>
      <c r="G151" s="15">
        <f>TRUNC(일위대가목록!F54,0)</f>
        <v>10947</v>
      </c>
      <c r="H151" s="15">
        <f t="shared" si="21"/>
        <v>0</v>
      </c>
      <c r="I151" s="15">
        <f>TRUNC(일위대가목록!G54,0)</f>
        <v>0</v>
      </c>
      <c r="J151" s="15">
        <f t="shared" si="22"/>
        <v>0</v>
      </c>
      <c r="K151" s="15">
        <f t="shared" si="23"/>
        <v>12225</v>
      </c>
      <c r="L151" s="15">
        <f t="shared" si="24"/>
        <v>0</v>
      </c>
      <c r="M151" s="16" t="s">
        <v>496</v>
      </c>
      <c r="N151" s="2" t="s">
        <v>497</v>
      </c>
      <c r="O151" s="2" t="s">
        <v>50</v>
      </c>
      <c r="P151" s="2" t="s">
        <v>50</v>
      </c>
      <c r="Q151" s="2" t="s">
        <v>193</v>
      </c>
      <c r="R151" s="2" t="s">
        <v>63</v>
      </c>
      <c r="S151" s="2" t="s">
        <v>62</v>
      </c>
      <c r="T151" s="2" t="s">
        <v>62</v>
      </c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2" t="s">
        <v>50</v>
      </c>
      <c r="AS151" s="2" t="s">
        <v>50</v>
      </c>
      <c r="AT151" s="3"/>
      <c r="AU151" s="2" t="s">
        <v>498</v>
      </c>
      <c r="AV151" s="3">
        <v>29354</v>
      </c>
    </row>
    <row r="152" spans="1:48" ht="30" hidden="1" customHeight="1" x14ac:dyDescent="0.3">
      <c r="A152" s="16" t="s">
        <v>490</v>
      </c>
      <c r="B152" s="16" t="s">
        <v>499</v>
      </c>
      <c r="C152" s="16" t="s">
        <v>123</v>
      </c>
      <c r="D152" s="14"/>
      <c r="E152" s="15">
        <f>TRUNC(일위대가목록!E55,0)</f>
        <v>1328</v>
      </c>
      <c r="F152" s="15">
        <f t="shared" si="20"/>
        <v>0</v>
      </c>
      <c r="G152" s="15">
        <f>TRUNC(일위대가목록!F55,0)</f>
        <v>10947</v>
      </c>
      <c r="H152" s="15">
        <f t="shared" si="21"/>
        <v>0</v>
      </c>
      <c r="I152" s="15">
        <f>TRUNC(일위대가목록!G55,0)</f>
        <v>0</v>
      </c>
      <c r="J152" s="15">
        <f t="shared" si="22"/>
        <v>0</v>
      </c>
      <c r="K152" s="15">
        <f t="shared" si="23"/>
        <v>12275</v>
      </c>
      <c r="L152" s="15">
        <f t="shared" si="24"/>
        <v>0</v>
      </c>
      <c r="M152" s="16" t="s">
        <v>500</v>
      </c>
      <c r="N152" s="2" t="s">
        <v>501</v>
      </c>
      <c r="O152" s="2" t="s">
        <v>50</v>
      </c>
      <c r="P152" s="2" t="s">
        <v>50</v>
      </c>
      <c r="Q152" s="2" t="s">
        <v>193</v>
      </c>
      <c r="R152" s="2" t="s">
        <v>63</v>
      </c>
      <c r="S152" s="2" t="s">
        <v>62</v>
      </c>
      <c r="T152" s="2" t="s">
        <v>62</v>
      </c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2" t="s">
        <v>50</v>
      </c>
      <c r="AS152" s="2" t="s">
        <v>50</v>
      </c>
      <c r="AT152" s="3"/>
      <c r="AU152" s="2" t="s">
        <v>502</v>
      </c>
      <c r="AV152" s="3">
        <v>29355</v>
      </c>
    </row>
    <row r="153" spans="1:48" ht="30" hidden="1" customHeight="1" x14ac:dyDescent="0.3">
      <c r="A153" s="16" t="s">
        <v>490</v>
      </c>
      <c r="B153" s="16" t="s">
        <v>503</v>
      </c>
      <c r="C153" s="16" t="s">
        <v>123</v>
      </c>
      <c r="D153" s="14"/>
      <c r="E153" s="15">
        <f>TRUNC(일위대가목록!E56,0)</f>
        <v>1528</v>
      </c>
      <c r="F153" s="15">
        <f t="shared" si="20"/>
        <v>0</v>
      </c>
      <c r="G153" s="15">
        <f>TRUNC(일위대가목록!F56,0)</f>
        <v>10947</v>
      </c>
      <c r="H153" s="15">
        <f t="shared" si="21"/>
        <v>0</v>
      </c>
      <c r="I153" s="15">
        <f>TRUNC(일위대가목록!G56,0)</f>
        <v>0</v>
      </c>
      <c r="J153" s="15">
        <f t="shared" si="22"/>
        <v>0</v>
      </c>
      <c r="K153" s="15">
        <f t="shared" si="23"/>
        <v>12475</v>
      </c>
      <c r="L153" s="15">
        <f t="shared" si="24"/>
        <v>0</v>
      </c>
      <c r="M153" s="16" t="s">
        <v>504</v>
      </c>
      <c r="N153" s="2" t="s">
        <v>505</v>
      </c>
      <c r="O153" s="2" t="s">
        <v>50</v>
      </c>
      <c r="P153" s="2" t="s">
        <v>50</v>
      </c>
      <c r="Q153" s="2" t="s">
        <v>193</v>
      </c>
      <c r="R153" s="2" t="s">
        <v>63</v>
      </c>
      <c r="S153" s="2" t="s">
        <v>62</v>
      </c>
      <c r="T153" s="2" t="s">
        <v>62</v>
      </c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2" t="s">
        <v>50</v>
      </c>
      <c r="AS153" s="2" t="s">
        <v>50</v>
      </c>
      <c r="AT153" s="3"/>
      <c r="AU153" s="2" t="s">
        <v>506</v>
      </c>
      <c r="AV153" s="3">
        <v>29356</v>
      </c>
    </row>
    <row r="154" spans="1:48" ht="30" hidden="1" customHeight="1" x14ac:dyDescent="0.3">
      <c r="A154" s="16" t="s">
        <v>507</v>
      </c>
      <c r="B154" s="16" t="s">
        <v>508</v>
      </c>
      <c r="C154" s="16" t="s">
        <v>123</v>
      </c>
      <c r="D154" s="14"/>
      <c r="E154" s="15">
        <f>TRUNC(일위대가목록!E57,0)</f>
        <v>4208</v>
      </c>
      <c r="F154" s="15">
        <f t="shared" si="20"/>
        <v>0</v>
      </c>
      <c r="G154" s="15">
        <f>TRUNC(일위대가목록!F57,0)</f>
        <v>24083</v>
      </c>
      <c r="H154" s="15">
        <f t="shared" si="21"/>
        <v>0</v>
      </c>
      <c r="I154" s="15">
        <f>TRUNC(일위대가목록!G57,0)</f>
        <v>0</v>
      </c>
      <c r="J154" s="15">
        <f t="shared" si="22"/>
        <v>0</v>
      </c>
      <c r="K154" s="15">
        <f t="shared" si="23"/>
        <v>28291</v>
      </c>
      <c r="L154" s="15">
        <f t="shared" si="24"/>
        <v>0</v>
      </c>
      <c r="M154" s="16" t="s">
        <v>509</v>
      </c>
      <c r="N154" s="2" t="s">
        <v>510</v>
      </c>
      <c r="O154" s="2" t="s">
        <v>50</v>
      </c>
      <c r="P154" s="2" t="s">
        <v>50</v>
      </c>
      <c r="Q154" s="2" t="s">
        <v>193</v>
      </c>
      <c r="R154" s="2" t="s">
        <v>63</v>
      </c>
      <c r="S154" s="2" t="s">
        <v>62</v>
      </c>
      <c r="T154" s="2" t="s">
        <v>62</v>
      </c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2" t="s">
        <v>50</v>
      </c>
      <c r="AS154" s="2" t="s">
        <v>50</v>
      </c>
      <c r="AT154" s="3"/>
      <c r="AU154" s="2" t="s">
        <v>511</v>
      </c>
      <c r="AV154" s="3">
        <v>29357</v>
      </c>
    </row>
    <row r="155" spans="1:48" ht="30" hidden="1" customHeight="1" x14ac:dyDescent="0.3">
      <c r="A155" s="16" t="s">
        <v>507</v>
      </c>
      <c r="B155" s="16" t="s">
        <v>512</v>
      </c>
      <c r="C155" s="16" t="s">
        <v>123</v>
      </c>
      <c r="D155" s="14"/>
      <c r="E155" s="15">
        <f>TRUNC(일위대가목록!E58,0)</f>
        <v>5702</v>
      </c>
      <c r="F155" s="15">
        <f t="shared" si="20"/>
        <v>0</v>
      </c>
      <c r="G155" s="15">
        <f>TRUNC(일위대가목록!F58,0)</f>
        <v>33114</v>
      </c>
      <c r="H155" s="15">
        <f t="shared" si="21"/>
        <v>0</v>
      </c>
      <c r="I155" s="15">
        <f>TRUNC(일위대가목록!G58,0)</f>
        <v>0</v>
      </c>
      <c r="J155" s="15">
        <f t="shared" si="22"/>
        <v>0</v>
      </c>
      <c r="K155" s="15">
        <f t="shared" si="23"/>
        <v>38816</v>
      </c>
      <c r="L155" s="15">
        <f t="shared" si="24"/>
        <v>0</v>
      </c>
      <c r="M155" s="16" t="s">
        <v>513</v>
      </c>
      <c r="N155" s="2" t="s">
        <v>514</v>
      </c>
      <c r="O155" s="2" t="s">
        <v>50</v>
      </c>
      <c r="P155" s="2" t="s">
        <v>50</v>
      </c>
      <c r="Q155" s="2" t="s">
        <v>193</v>
      </c>
      <c r="R155" s="2" t="s">
        <v>63</v>
      </c>
      <c r="S155" s="2" t="s">
        <v>62</v>
      </c>
      <c r="T155" s="2" t="s">
        <v>62</v>
      </c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2" t="s">
        <v>50</v>
      </c>
      <c r="AS155" s="2" t="s">
        <v>50</v>
      </c>
      <c r="AT155" s="3"/>
      <c r="AU155" s="2" t="s">
        <v>515</v>
      </c>
      <c r="AV155" s="3">
        <v>29358</v>
      </c>
    </row>
    <row r="156" spans="1:48" ht="30" hidden="1" customHeight="1" x14ac:dyDescent="0.3">
      <c r="A156" s="16" t="s">
        <v>507</v>
      </c>
      <c r="B156" s="16" t="s">
        <v>516</v>
      </c>
      <c r="C156" s="16" t="s">
        <v>123</v>
      </c>
      <c r="D156" s="14"/>
      <c r="E156" s="15">
        <f>TRUNC(일위대가목록!E59,0)</f>
        <v>7402</v>
      </c>
      <c r="F156" s="15">
        <f t="shared" si="20"/>
        <v>0</v>
      </c>
      <c r="G156" s="15">
        <f>TRUNC(일위대가목록!F59,0)</f>
        <v>42146</v>
      </c>
      <c r="H156" s="15">
        <f t="shared" si="21"/>
        <v>0</v>
      </c>
      <c r="I156" s="15">
        <f>TRUNC(일위대가목록!G59,0)</f>
        <v>0</v>
      </c>
      <c r="J156" s="15">
        <f t="shared" si="22"/>
        <v>0</v>
      </c>
      <c r="K156" s="15">
        <f t="shared" si="23"/>
        <v>49548</v>
      </c>
      <c r="L156" s="15">
        <f t="shared" si="24"/>
        <v>0</v>
      </c>
      <c r="M156" s="16" t="s">
        <v>517</v>
      </c>
      <c r="N156" s="2" t="s">
        <v>518</v>
      </c>
      <c r="O156" s="2" t="s">
        <v>50</v>
      </c>
      <c r="P156" s="2" t="s">
        <v>50</v>
      </c>
      <c r="Q156" s="2" t="s">
        <v>193</v>
      </c>
      <c r="R156" s="2" t="s">
        <v>63</v>
      </c>
      <c r="S156" s="2" t="s">
        <v>62</v>
      </c>
      <c r="T156" s="2" t="s">
        <v>62</v>
      </c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2" t="s">
        <v>50</v>
      </c>
      <c r="AS156" s="2" t="s">
        <v>50</v>
      </c>
      <c r="AT156" s="3"/>
      <c r="AU156" s="2" t="s">
        <v>519</v>
      </c>
      <c r="AV156" s="3">
        <v>29359</v>
      </c>
    </row>
    <row r="157" spans="1:48" ht="30" hidden="1" customHeight="1" x14ac:dyDescent="0.3">
      <c r="A157" s="16" t="s">
        <v>507</v>
      </c>
      <c r="B157" s="16" t="s">
        <v>520</v>
      </c>
      <c r="C157" s="16" t="s">
        <v>123</v>
      </c>
      <c r="D157" s="14"/>
      <c r="E157" s="15">
        <f>TRUNC(일위대가목록!E60,0)</f>
        <v>9656</v>
      </c>
      <c r="F157" s="15">
        <f t="shared" si="20"/>
        <v>0</v>
      </c>
      <c r="G157" s="15">
        <f>TRUNC(일위대가목록!F60,0)</f>
        <v>60208</v>
      </c>
      <c r="H157" s="15">
        <f t="shared" si="21"/>
        <v>0</v>
      </c>
      <c r="I157" s="15">
        <f>TRUNC(일위대가목록!G60,0)</f>
        <v>0</v>
      </c>
      <c r="J157" s="15">
        <f t="shared" si="22"/>
        <v>0</v>
      </c>
      <c r="K157" s="15">
        <f t="shared" si="23"/>
        <v>69864</v>
      </c>
      <c r="L157" s="15">
        <f t="shared" si="24"/>
        <v>0</v>
      </c>
      <c r="M157" s="16" t="s">
        <v>521</v>
      </c>
      <c r="N157" s="2" t="s">
        <v>522</v>
      </c>
      <c r="O157" s="2" t="s">
        <v>50</v>
      </c>
      <c r="P157" s="2" t="s">
        <v>50</v>
      </c>
      <c r="Q157" s="2" t="s">
        <v>193</v>
      </c>
      <c r="R157" s="2" t="s">
        <v>63</v>
      </c>
      <c r="S157" s="2" t="s">
        <v>62</v>
      </c>
      <c r="T157" s="2" t="s">
        <v>62</v>
      </c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2" t="s">
        <v>50</v>
      </c>
      <c r="AS157" s="2" t="s">
        <v>50</v>
      </c>
      <c r="AT157" s="3"/>
      <c r="AU157" s="2" t="s">
        <v>523</v>
      </c>
      <c r="AV157" s="3">
        <v>29360</v>
      </c>
    </row>
    <row r="158" spans="1:48" ht="30" hidden="1" customHeight="1" x14ac:dyDescent="0.3">
      <c r="A158" s="16" t="s">
        <v>524</v>
      </c>
      <c r="B158" s="16" t="s">
        <v>520</v>
      </c>
      <c r="C158" s="16" t="s">
        <v>123</v>
      </c>
      <c r="D158" s="14"/>
      <c r="E158" s="15">
        <f>TRUNC(일위대가목록!E61,0)</f>
        <v>3267</v>
      </c>
      <c r="F158" s="15">
        <f t="shared" si="20"/>
        <v>0</v>
      </c>
      <c r="G158" s="15">
        <f>TRUNC(일위대가목록!F61,0)</f>
        <v>18799</v>
      </c>
      <c r="H158" s="15">
        <f t="shared" si="21"/>
        <v>0</v>
      </c>
      <c r="I158" s="15">
        <f>TRUNC(일위대가목록!G61,0)</f>
        <v>0</v>
      </c>
      <c r="J158" s="15">
        <f t="shared" si="22"/>
        <v>0</v>
      </c>
      <c r="K158" s="15">
        <f t="shared" si="23"/>
        <v>22066</v>
      </c>
      <c r="L158" s="15">
        <f t="shared" si="24"/>
        <v>0</v>
      </c>
      <c r="M158" s="16" t="s">
        <v>525</v>
      </c>
      <c r="N158" s="2" t="s">
        <v>526</v>
      </c>
      <c r="O158" s="2" t="s">
        <v>50</v>
      </c>
      <c r="P158" s="2" t="s">
        <v>50</v>
      </c>
      <c r="Q158" s="2" t="s">
        <v>193</v>
      </c>
      <c r="R158" s="2" t="s">
        <v>63</v>
      </c>
      <c r="S158" s="2" t="s">
        <v>62</v>
      </c>
      <c r="T158" s="2" t="s">
        <v>62</v>
      </c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2" t="s">
        <v>50</v>
      </c>
      <c r="AS158" s="2" t="s">
        <v>50</v>
      </c>
      <c r="AT158" s="3"/>
      <c r="AU158" s="2" t="s">
        <v>527</v>
      </c>
      <c r="AV158" s="3">
        <v>29361</v>
      </c>
    </row>
    <row r="159" spans="1:48" ht="30" hidden="1" customHeight="1" x14ac:dyDescent="0.3">
      <c r="A159" s="16" t="s">
        <v>528</v>
      </c>
      <c r="B159" s="16" t="s">
        <v>529</v>
      </c>
      <c r="C159" s="16" t="s">
        <v>102</v>
      </c>
      <c r="D159" s="14"/>
      <c r="E159" s="15">
        <f>TRUNC(일위대가목록!E62,0)</f>
        <v>11604</v>
      </c>
      <c r="F159" s="15">
        <f t="shared" si="20"/>
        <v>0</v>
      </c>
      <c r="G159" s="15">
        <f>TRUNC(일위대가목록!F62,0)</f>
        <v>472750</v>
      </c>
      <c r="H159" s="15">
        <f t="shared" si="21"/>
        <v>0</v>
      </c>
      <c r="I159" s="15">
        <f>TRUNC(일위대가목록!G62,0)</f>
        <v>0</v>
      </c>
      <c r="J159" s="15">
        <f t="shared" si="22"/>
        <v>0</v>
      </c>
      <c r="K159" s="15">
        <f t="shared" si="23"/>
        <v>484354</v>
      </c>
      <c r="L159" s="15">
        <f t="shared" si="24"/>
        <v>0</v>
      </c>
      <c r="M159" s="16" t="s">
        <v>530</v>
      </c>
      <c r="N159" s="2" t="s">
        <v>531</v>
      </c>
      <c r="O159" s="2" t="s">
        <v>50</v>
      </c>
      <c r="P159" s="2" t="s">
        <v>50</v>
      </c>
      <c r="Q159" s="2" t="s">
        <v>193</v>
      </c>
      <c r="R159" s="2" t="s">
        <v>63</v>
      </c>
      <c r="S159" s="2" t="s">
        <v>62</v>
      </c>
      <c r="T159" s="2" t="s">
        <v>62</v>
      </c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2" t="s">
        <v>50</v>
      </c>
      <c r="AS159" s="2" t="s">
        <v>50</v>
      </c>
      <c r="AT159" s="3"/>
      <c r="AU159" s="2" t="s">
        <v>532</v>
      </c>
      <c r="AV159" s="3">
        <v>29367</v>
      </c>
    </row>
    <row r="160" spans="1:48" ht="30" hidden="1" customHeight="1" x14ac:dyDescent="0.3">
      <c r="A160" s="16" t="s">
        <v>528</v>
      </c>
      <c r="B160" s="16" t="s">
        <v>533</v>
      </c>
      <c r="C160" s="16" t="s">
        <v>534</v>
      </c>
      <c r="D160" s="14"/>
      <c r="E160" s="15">
        <f>TRUNC(일위대가목록!E63,0)</f>
        <v>209</v>
      </c>
      <c r="F160" s="15">
        <f t="shared" si="20"/>
        <v>0</v>
      </c>
      <c r="G160" s="15">
        <f>TRUNC(일위대가목록!F63,0)</f>
        <v>8787</v>
      </c>
      <c r="H160" s="15">
        <f t="shared" si="21"/>
        <v>0</v>
      </c>
      <c r="I160" s="15">
        <f>TRUNC(일위대가목록!G63,0)</f>
        <v>0</v>
      </c>
      <c r="J160" s="15">
        <f t="shared" si="22"/>
        <v>0</v>
      </c>
      <c r="K160" s="15">
        <f t="shared" si="23"/>
        <v>8996</v>
      </c>
      <c r="L160" s="15">
        <f t="shared" si="24"/>
        <v>0</v>
      </c>
      <c r="M160" s="16" t="s">
        <v>535</v>
      </c>
      <c r="N160" s="2" t="s">
        <v>536</v>
      </c>
      <c r="O160" s="2" t="s">
        <v>50</v>
      </c>
      <c r="P160" s="2" t="s">
        <v>50</v>
      </c>
      <c r="Q160" s="2" t="s">
        <v>193</v>
      </c>
      <c r="R160" s="2" t="s">
        <v>63</v>
      </c>
      <c r="S160" s="2" t="s">
        <v>62</v>
      </c>
      <c r="T160" s="2" t="s">
        <v>62</v>
      </c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2" t="s">
        <v>50</v>
      </c>
      <c r="AS160" s="2" t="s">
        <v>50</v>
      </c>
      <c r="AT160" s="3"/>
      <c r="AU160" s="2" t="s">
        <v>537</v>
      </c>
      <c r="AV160" s="3">
        <v>29368</v>
      </c>
    </row>
    <row r="161" spans="1:48" ht="30" hidden="1" customHeight="1" x14ac:dyDescent="0.3">
      <c r="A161" s="16" t="s">
        <v>528</v>
      </c>
      <c r="B161" s="16" t="s">
        <v>538</v>
      </c>
      <c r="C161" s="16" t="s">
        <v>539</v>
      </c>
      <c r="D161" s="14"/>
      <c r="E161" s="15">
        <f>TRUNC(일위대가목록!E64,0)</f>
        <v>182</v>
      </c>
      <c r="F161" s="15">
        <f t="shared" si="20"/>
        <v>0</v>
      </c>
      <c r="G161" s="15">
        <f>TRUNC(일위대가목록!F64,0)</f>
        <v>6090</v>
      </c>
      <c r="H161" s="15">
        <f t="shared" si="21"/>
        <v>0</v>
      </c>
      <c r="I161" s="15">
        <f>TRUNC(일위대가목록!G64,0)</f>
        <v>0</v>
      </c>
      <c r="J161" s="15">
        <f t="shared" si="22"/>
        <v>0</v>
      </c>
      <c r="K161" s="15">
        <f t="shared" si="23"/>
        <v>6272</v>
      </c>
      <c r="L161" s="15">
        <f t="shared" si="24"/>
        <v>0</v>
      </c>
      <c r="M161" s="16" t="s">
        <v>540</v>
      </c>
      <c r="N161" s="2" t="s">
        <v>541</v>
      </c>
      <c r="O161" s="2" t="s">
        <v>50</v>
      </c>
      <c r="P161" s="2" t="s">
        <v>50</v>
      </c>
      <c r="Q161" s="2" t="s">
        <v>193</v>
      </c>
      <c r="R161" s="2" t="s">
        <v>63</v>
      </c>
      <c r="S161" s="2" t="s">
        <v>62</v>
      </c>
      <c r="T161" s="2" t="s">
        <v>62</v>
      </c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2" t="s">
        <v>50</v>
      </c>
      <c r="AS161" s="2" t="s">
        <v>50</v>
      </c>
      <c r="AT161" s="3"/>
      <c r="AU161" s="2" t="s">
        <v>542</v>
      </c>
      <c r="AV161" s="3">
        <v>29369</v>
      </c>
    </row>
    <row r="162" spans="1:48" ht="30" hidden="1" customHeight="1" x14ac:dyDescent="0.3">
      <c r="A162" s="16" t="s">
        <v>543</v>
      </c>
      <c r="B162" s="16" t="s">
        <v>50</v>
      </c>
      <c r="C162" s="16" t="s">
        <v>123</v>
      </c>
      <c r="D162" s="14"/>
      <c r="E162" s="15">
        <f>TRUNC(일위대가목록!E65,0)</f>
        <v>62019</v>
      </c>
      <c r="F162" s="15">
        <f t="shared" si="20"/>
        <v>0</v>
      </c>
      <c r="G162" s="15">
        <f>TRUNC(일위대가목록!F65,0)</f>
        <v>87313</v>
      </c>
      <c r="H162" s="15">
        <f t="shared" si="21"/>
        <v>0</v>
      </c>
      <c r="I162" s="15">
        <f>TRUNC(일위대가목록!G65,0)</f>
        <v>0</v>
      </c>
      <c r="J162" s="15">
        <f t="shared" si="22"/>
        <v>0</v>
      </c>
      <c r="K162" s="15">
        <f t="shared" si="23"/>
        <v>149332</v>
      </c>
      <c r="L162" s="15">
        <f t="shared" si="24"/>
        <v>0</v>
      </c>
      <c r="M162" s="16" t="s">
        <v>544</v>
      </c>
      <c r="N162" s="2" t="s">
        <v>545</v>
      </c>
      <c r="O162" s="2" t="s">
        <v>50</v>
      </c>
      <c r="P162" s="2" t="s">
        <v>50</v>
      </c>
      <c r="Q162" s="2" t="s">
        <v>193</v>
      </c>
      <c r="R162" s="2" t="s">
        <v>63</v>
      </c>
      <c r="S162" s="2" t="s">
        <v>62</v>
      </c>
      <c r="T162" s="2" t="s">
        <v>62</v>
      </c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2" t="s">
        <v>50</v>
      </c>
      <c r="AS162" s="2" t="s">
        <v>50</v>
      </c>
      <c r="AT162" s="3"/>
      <c r="AU162" s="2" t="s">
        <v>546</v>
      </c>
      <c r="AV162" s="3">
        <v>29370</v>
      </c>
    </row>
    <row r="163" spans="1:48" ht="30" customHeight="1" x14ac:dyDescent="0.3">
      <c r="A163" s="16" t="s">
        <v>547</v>
      </c>
      <c r="B163" s="16" t="s">
        <v>548</v>
      </c>
      <c r="C163" s="16" t="s">
        <v>123</v>
      </c>
      <c r="D163" s="14">
        <v>1</v>
      </c>
      <c r="E163" s="15">
        <f>TRUNC(일위대가목록!E66,0)</f>
        <v>1451970</v>
      </c>
      <c r="F163" s="15">
        <f t="shared" si="20"/>
        <v>1451970</v>
      </c>
      <c r="G163" s="15">
        <f>TRUNC(일위대가목록!F66,0)</f>
        <v>65682</v>
      </c>
      <c r="H163" s="15">
        <f t="shared" si="21"/>
        <v>65682</v>
      </c>
      <c r="I163" s="15">
        <f>TRUNC(일위대가목록!G66,0)</f>
        <v>0</v>
      </c>
      <c r="J163" s="15">
        <f t="shared" si="22"/>
        <v>0</v>
      </c>
      <c r="K163" s="15">
        <f t="shared" si="23"/>
        <v>1517652</v>
      </c>
      <c r="L163" s="15">
        <f t="shared" si="24"/>
        <v>1517652</v>
      </c>
      <c r="M163" s="16" t="s">
        <v>549</v>
      </c>
      <c r="N163" s="2" t="s">
        <v>550</v>
      </c>
      <c r="O163" s="2" t="s">
        <v>50</v>
      </c>
      <c r="P163" s="2" t="s">
        <v>50</v>
      </c>
      <c r="Q163" s="2" t="s">
        <v>193</v>
      </c>
      <c r="R163" s="2" t="s">
        <v>63</v>
      </c>
      <c r="S163" s="2" t="s">
        <v>62</v>
      </c>
      <c r="T163" s="2" t="s">
        <v>62</v>
      </c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2" t="s">
        <v>50</v>
      </c>
      <c r="AS163" s="2" t="s">
        <v>50</v>
      </c>
      <c r="AT163" s="3"/>
      <c r="AU163" s="2" t="s">
        <v>551</v>
      </c>
      <c r="AV163" s="3">
        <v>29371</v>
      </c>
    </row>
    <row r="164" spans="1:48" ht="30" hidden="1" customHeight="1" x14ac:dyDescent="0.3">
      <c r="A164" s="16" t="s">
        <v>552</v>
      </c>
      <c r="B164" s="16" t="s">
        <v>553</v>
      </c>
      <c r="C164" s="16" t="s">
        <v>123</v>
      </c>
      <c r="D164" s="14"/>
      <c r="E164" s="15">
        <f>TRUNC(일위대가목록!E67,0)</f>
        <v>386149</v>
      </c>
      <c r="F164" s="15">
        <f t="shared" si="20"/>
        <v>0</v>
      </c>
      <c r="G164" s="15">
        <f>TRUNC(일위대가목록!F67,0)</f>
        <v>38314</v>
      </c>
      <c r="H164" s="15">
        <f t="shared" si="21"/>
        <v>0</v>
      </c>
      <c r="I164" s="15">
        <f>TRUNC(일위대가목록!G67,0)</f>
        <v>0</v>
      </c>
      <c r="J164" s="15">
        <f t="shared" si="22"/>
        <v>0</v>
      </c>
      <c r="K164" s="15">
        <f t="shared" si="23"/>
        <v>424463</v>
      </c>
      <c r="L164" s="15">
        <f t="shared" si="24"/>
        <v>0</v>
      </c>
      <c r="M164" s="16" t="s">
        <v>554</v>
      </c>
      <c r="N164" s="2" t="s">
        <v>555</v>
      </c>
      <c r="O164" s="2" t="s">
        <v>50</v>
      </c>
      <c r="P164" s="2" t="s">
        <v>50</v>
      </c>
      <c r="Q164" s="2" t="s">
        <v>193</v>
      </c>
      <c r="R164" s="2" t="s">
        <v>63</v>
      </c>
      <c r="S164" s="2" t="s">
        <v>62</v>
      </c>
      <c r="T164" s="2" t="s">
        <v>62</v>
      </c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2" t="s">
        <v>50</v>
      </c>
      <c r="AS164" s="2" t="s">
        <v>50</v>
      </c>
      <c r="AT164" s="3"/>
      <c r="AU164" s="2" t="s">
        <v>556</v>
      </c>
      <c r="AV164" s="3">
        <v>29372</v>
      </c>
    </row>
    <row r="165" spans="1:48" ht="30" hidden="1" customHeight="1" x14ac:dyDescent="0.3">
      <c r="A165" s="16" t="s">
        <v>552</v>
      </c>
      <c r="B165" s="16" t="s">
        <v>557</v>
      </c>
      <c r="C165" s="16" t="s">
        <v>123</v>
      </c>
      <c r="D165" s="14"/>
      <c r="E165" s="15">
        <f>TRUNC(일위대가목록!E68,0)</f>
        <v>351149</v>
      </c>
      <c r="F165" s="15">
        <f t="shared" si="20"/>
        <v>0</v>
      </c>
      <c r="G165" s="15">
        <f>TRUNC(일위대가목록!F68,0)</f>
        <v>38314</v>
      </c>
      <c r="H165" s="15">
        <f t="shared" si="21"/>
        <v>0</v>
      </c>
      <c r="I165" s="15">
        <f>TRUNC(일위대가목록!G68,0)</f>
        <v>0</v>
      </c>
      <c r="J165" s="15">
        <f t="shared" si="22"/>
        <v>0</v>
      </c>
      <c r="K165" s="15">
        <f t="shared" si="23"/>
        <v>389463</v>
      </c>
      <c r="L165" s="15">
        <f t="shared" si="24"/>
        <v>0</v>
      </c>
      <c r="M165" s="16" t="s">
        <v>558</v>
      </c>
      <c r="N165" s="2" t="s">
        <v>559</v>
      </c>
      <c r="O165" s="2" t="s">
        <v>50</v>
      </c>
      <c r="P165" s="2" t="s">
        <v>50</v>
      </c>
      <c r="Q165" s="2" t="s">
        <v>193</v>
      </c>
      <c r="R165" s="2" t="s">
        <v>63</v>
      </c>
      <c r="S165" s="2" t="s">
        <v>62</v>
      </c>
      <c r="T165" s="2" t="s">
        <v>62</v>
      </c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2" t="s">
        <v>50</v>
      </c>
      <c r="AS165" s="2" t="s">
        <v>50</v>
      </c>
      <c r="AT165" s="3"/>
      <c r="AU165" s="2" t="s">
        <v>560</v>
      </c>
      <c r="AV165" s="3">
        <v>29373</v>
      </c>
    </row>
    <row r="166" spans="1:48" ht="30" customHeight="1" x14ac:dyDescent="0.3">
      <c r="A166" s="16" t="s">
        <v>561</v>
      </c>
      <c r="B166" s="16" t="s">
        <v>562</v>
      </c>
      <c r="C166" s="16" t="s">
        <v>123</v>
      </c>
      <c r="D166" s="14">
        <v>1</v>
      </c>
      <c r="E166" s="15">
        <f>TRUNC(일위대가목록!E69,0)</f>
        <v>751970</v>
      </c>
      <c r="F166" s="15">
        <f t="shared" si="20"/>
        <v>751970</v>
      </c>
      <c r="G166" s="15">
        <f>TRUNC(일위대가목록!F69,0)</f>
        <v>65682</v>
      </c>
      <c r="H166" s="15">
        <f t="shared" si="21"/>
        <v>65682</v>
      </c>
      <c r="I166" s="15">
        <f>TRUNC(일위대가목록!G69,0)</f>
        <v>0</v>
      </c>
      <c r="J166" s="15">
        <f t="shared" si="22"/>
        <v>0</v>
      </c>
      <c r="K166" s="15">
        <f t="shared" si="23"/>
        <v>817652</v>
      </c>
      <c r="L166" s="15">
        <f t="shared" si="24"/>
        <v>817652</v>
      </c>
      <c r="M166" s="16" t="s">
        <v>563</v>
      </c>
      <c r="N166" s="2" t="s">
        <v>564</v>
      </c>
      <c r="O166" s="2" t="s">
        <v>50</v>
      </c>
      <c r="P166" s="2" t="s">
        <v>50</v>
      </c>
      <c r="Q166" s="2" t="s">
        <v>193</v>
      </c>
      <c r="R166" s="2" t="s">
        <v>63</v>
      </c>
      <c r="S166" s="2" t="s">
        <v>62</v>
      </c>
      <c r="T166" s="2" t="s">
        <v>62</v>
      </c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2" t="s">
        <v>50</v>
      </c>
      <c r="AS166" s="2" t="s">
        <v>50</v>
      </c>
      <c r="AT166" s="3"/>
      <c r="AU166" s="2" t="s">
        <v>565</v>
      </c>
      <c r="AV166" s="3">
        <v>29502</v>
      </c>
    </row>
    <row r="167" spans="1:48" ht="30" hidden="1" customHeight="1" x14ac:dyDescent="0.3">
      <c r="A167" s="16" t="s">
        <v>561</v>
      </c>
      <c r="B167" s="16" t="s">
        <v>566</v>
      </c>
      <c r="C167" s="16" t="s">
        <v>123</v>
      </c>
      <c r="D167" s="14"/>
      <c r="E167" s="15">
        <f>TRUNC(일위대가목록!E70,0)</f>
        <v>601970</v>
      </c>
      <c r="F167" s="15">
        <f t="shared" si="20"/>
        <v>0</v>
      </c>
      <c r="G167" s="15">
        <f>TRUNC(일위대가목록!F70,0)</f>
        <v>65682</v>
      </c>
      <c r="H167" s="15">
        <f t="shared" si="21"/>
        <v>0</v>
      </c>
      <c r="I167" s="15">
        <f>TRUNC(일위대가목록!G70,0)</f>
        <v>0</v>
      </c>
      <c r="J167" s="15">
        <f t="shared" si="22"/>
        <v>0</v>
      </c>
      <c r="K167" s="15">
        <f t="shared" si="23"/>
        <v>667652</v>
      </c>
      <c r="L167" s="15">
        <f t="shared" si="24"/>
        <v>0</v>
      </c>
      <c r="M167" s="16" t="s">
        <v>567</v>
      </c>
      <c r="N167" s="2" t="s">
        <v>568</v>
      </c>
      <c r="O167" s="2" t="s">
        <v>50</v>
      </c>
      <c r="P167" s="2" t="s">
        <v>50</v>
      </c>
      <c r="Q167" s="2" t="s">
        <v>193</v>
      </c>
      <c r="R167" s="2" t="s">
        <v>63</v>
      </c>
      <c r="S167" s="2" t="s">
        <v>62</v>
      </c>
      <c r="T167" s="2" t="s">
        <v>62</v>
      </c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2" t="s">
        <v>50</v>
      </c>
      <c r="AS167" s="2" t="s">
        <v>50</v>
      </c>
      <c r="AT167" s="3"/>
      <c r="AU167" s="2" t="s">
        <v>569</v>
      </c>
      <c r="AV167" s="3">
        <v>29503</v>
      </c>
    </row>
    <row r="168" spans="1:48" ht="30" hidden="1" customHeight="1" x14ac:dyDescent="0.3">
      <c r="A168" s="16" t="s">
        <v>570</v>
      </c>
      <c r="B168" s="16" t="s">
        <v>566</v>
      </c>
      <c r="C168" s="16" t="s">
        <v>123</v>
      </c>
      <c r="D168" s="14"/>
      <c r="E168" s="15">
        <f>TRUNC(일위대가목록!E71,0)</f>
        <v>451970</v>
      </c>
      <c r="F168" s="15">
        <f t="shared" si="20"/>
        <v>0</v>
      </c>
      <c r="G168" s="15">
        <f>TRUNC(일위대가목록!F71,0)</f>
        <v>65682</v>
      </c>
      <c r="H168" s="15">
        <f t="shared" si="21"/>
        <v>0</v>
      </c>
      <c r="I168" s="15">
        <f>TRUNC(일위대가목록!G71,0)</f>
        <v>0</v>
      </c>
      <c r="J168" s="15">
        <f t="shared" si="22"/>
        <v>0</v>
      </c>
      <c r="K168" s="15">
        <f t="shared" si="23"/>
        <v>517652</v>
      </c>
      <c r="L168" s="15">
        <f t="shared" si="24"/>
        <v>0</v>
      </c>
      <c r="M168" s="16" t="s">
        <v>571</v>
      </c>
      <c r="N168" s="2" t="s">
        <v>572</v>
      </c>
      <c r="O168" s="2" t="s">
        <v>50</v>
      </c>
      <c r="P168" s="2" t="s">
        <v>50</v>
      </c>
      <c r="Q168" s="2" t="s">
        <v>193</v>
      </c>
      <c r="R168" s="2" t="s">
        <v>63</v>
      </c>
      <c r="S168" s="2" t="s">
        <v>62</v>
      </c>
      <c r="T168" s="2" t="s">
        <v>62</v>
      </c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2" t="s">
        <v>50</v>
      </c>
      <c r="AS168" s="2" t="s">
        <v>50</v>
      </c>
      <c r="AT168" s="3"/>
      <c r="AU168" s="2" t="s">
        <v>573</v>
      </c>
      <c r="AV168" s="3">
        <v>29504</v>
      </c>
    </row>
    <row r="169" spans="1:48" ht="30" hidden="1" customHeight="1" x14ac:dyDescent="0.3">
      <c r="A169" s="16" t="s">
        <v>574</v>
      </c>
      <c r="B169" s="16" t="s">
        <v>575</v>
      </c>
      <c r="C169" s="16" t="s">
        <v>123</v>
      </c>
      <c r="D169" s="14"/>
      <c r="E169" s="15">
        <f>TRUNC(일위대가목록!E72,0)</f>
        <v>42201</v>
      </c>
      <c r="F169" s="15">
        <f t="shared" si="20"/>
        <v>0</v>
      </c>
      <c r="G169" s="15">
        <f>TRUNC(일위대가목록!F72,0)</f>
        <v>1613198</v>
      </c>
      <c r="H169" s="15">
        <f t="shared" si="21"/>
        <v>0</v>
      </c>
      <c r="I169" s="15">
        <f>TRUNC(일위대가목록!G72,0)</f>
        <v>0</v>
      </c>
      <c r="J169" s="15">
        <f t="shared" si="22"/>
        <v>0</v>
      </c>
      <c r="K169" s="15">
        <f t="shared" si="23"/>
        <v>1655399</v>
      </c>
      <c r="L169" s="15">
        <f t="shared" si="24"/>
        <v>0</v>
      </c>
      <c r="M169" s="16" t="s">
        <v>576</v>
      </c>
      <c r="N169" s="2" t="s">
        <v>577</v>
      </c>
      <c r="O169" s="2" t="s">
        <v>50</v>
      </c>
      <c r="P169" s="2" t="s">
        <v>50</v>
      </c>
      <c r="Q169" s="2" t="s">
        <v>193</v>
      </c>
      <c r="R169" s="2" t="s">
        <v>63</v>
      </c>
      <c r="S169" s="2" t="s">
        <v>62</v>
      </c>
      <c r="T169" s="2" t="s">
        <v>62</v>
      </c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2" t="s">
        <v>50</v>
      </c>
      <c r="AS169" s="2" t="s">
        <v>50</v>
      </c>
      <c r="AT169" s="3"/>
      <c r="AU169" s="2" t="s">
        <v>578</v>
      </c>
      <c r="AV169" s="3">
        <v>29374</v>
      </c>
    </row>
    <row r="170" spans="1:48" ht="30" customHeight="1" x14ac:dyDescent="0.3">
      <c r="A170" s="16" t="s">
        <v>579</v>
      </c>
      <c r="B170" s="16" t="s">
        <v>580</v>
      </c>
      <c r="C170" s="16" t="s">
        <v>123</v>
      </c>
      <c r="D170" s="14">
        <v>1</v>
      </c>
      <c r="E170" s="15">
        <f>TRUNC(일위대가목록!E73,0)</f>
        <v>552619</v>
      </c>
      <c r="F170" s="15">
        <f t="shared" si="20"/>
        <v>552619</v>
      </c>
      <c r="G170" s="15">
        <f>TRUNC(일위대가목록!F73,0)</f>
        <v>87313</v>
      </c>
      <c r="H170" s="15">
        <f t="shared" si="21"/>
        <v>87313</v>
      </c>
      <c r="I170" s="15">
        <f>TRUNC(일위대가목록!G73,0)</f>
        <v>0</v>
      </c>
      <c r="J170" s="15">
        <f t="shared" si="22"/>
        <v>0</v>
      </c>
      <c r="K170" s="15">
        <f t="shared" si="23"/>
        <v>639932</v>
      </c>
      <c r="L170" s="15">
        <f t="shared" si="24"/>
        <v>639932</v>
      </c>
      <c r="M170" s="16" t="s">
        <v>581</v>
      </c>
      <c r="N170" s="2" t="s">
        <v>582</v>
      </c>
      <c r="O170" s="2" t="s">
        <v>50</v>
      </c>
      <c r="P170" s="2" t="s">
        <v>50</v>
      </c>
      <c r="Q170" s="2" t="s">
        <v>193</v>
      </c>
      <c r="R170" s="2" t="s">
        <v>63</v>
      </c>
      <c r="S170" s="2" t="s">
        <v>62</v>
      </c>
      <c r="T170" s="2" t="s">
        <v>62</v>
      </c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2" t="s">
        <v>50</v>
      </c>
      <c r="AS170" s="2" t="s">
        <v>50</v>
      </c>
      <c r="AT170" s="3"/>
      <c r="AU170" s="2" t="s">
        <v>583</v>
      </c>
      <c r="AV170" s="3">
        <v>29375</v>
      </c>
    </row>
    <row r="171" spans="1:48" ht="30" hidden="1" customHeight="1" x14ac:dyDescent="0.3">
      <c r="A171" s="16" t="s">
        <v>579</v>
      </c>
      <c r="B171" s="16" t="s">
        <v>584</v>
      </c>
      <c r="C171" s="16" t="s">
        <v>123</v>
      </c>
      <c r="D171" s="14"/>
      <c r="E171" s="15">
        <f>TRUNC(일위대가목록!E74,0)</f>
        <v>652619</v>
      </c>
      <c r="F171" s="15">
        <f t="shared" si="20"/>
        <v>0</v>
      </c>
      <c r="G171" s="15">
        <f>TRUNC(일위대가목록!F74,0)</f>
        <v>87313</v>
      </c>
      <c r="H171" s="15">
        <f t="shared" si="21"/>
        <v>0</v>
      </c>
      <c r="I171" s="15">
        <f>TRUNC(일위대가목록!G74,0)</f>
        <v>0</v>
      </c>
      <c r="J171" s="15">
        <f t="shared" si="22"/>
        <v>0</v>
      </c>
      <c r="K171" s="15">
        <f t="shared" si="23"/>
        <v>739932</v>
      </c>
      <c r="L171" s="15">
        <f t="shared" si="24"/>
        <v>0</v>
      </c>
      <c r="M171" s="16" t="s">
        <v>585</v>
      </c>
      <c r="N171" s="2" t="s">
        <v>586</v>
      </c>
      <c r="O171" s="2" t="s">
        <v>50</v>
      </c>
      <c r="P171" s="2" t="s">
        <v>50</v>
      </c>
      <c r="Q171" s="2" t="s">
        <v>193</v>
      </c>
      <c r="R171" s="2" t="s">
        <v>63</v>
      </c>
      <c r="S171" s="2" t="s">
        <v>62</v>
      </c>
      <c r="T171" s="2" t="s">
        <v>62</v>
      </c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2" t="s">
        <v>50</v>
      </c>
      <c r="AS171" s="2" t="s">
        <v>50</v>
      </c>
      <c r="AT171" s="3"/>
      <c r="AU171" s="2" t="s">
        <v>587</v>
      </c>
      <c r="AV171" s="3">
        <v>29376</v>
      </c>
    </row>
    <row r="172" spans="1:48" ht="30" hidden="1" customHeight="1" x14ac:dyDescent="0.3">
      <c r="A172" s="16" t="s">
        <v>588</v>
      </c>
      <c r="B172" s="16" t="s">
        <v>589</v>
      </c>
      <c r="C172" s="16" t="s">
        <v>123</v>
      </c>
      <c r="D172" s="14"/>
      <c r="E172" s="15">
        <f>TRUNC(일위대가목록!E75,0)</f>
        <v>457415</v>
      </c>
      <c r="F172" s="15">
        <f t="shared" si="20"/>
        <v>0</v>
      </c>
      <c r="G172" s="15">
        <f>TRUNC(일위대가목록!F75,0)</f>
        <v>247167</v>
      </c>
      <c r="H172" s="15">
        <f t="shared" si="21"/>
        <v>0</v>
      </c>
      <c r="I172" s="15">
        <f>TRUNC(일위대가목록!G75,0)</f>
        <v>0</v>
      </c>
      <c r="J172" s="15">
        <f t="shared" si="22"/>
        <v>0</v>
      </c>
      <c r="K172" s="15">
        <f t="shared" si="23"/>
        <v>704582</v>
      </c>
      <c r="L172" s="15">
        <f t="shared" si="24"/>
        <v>0</v>
      </c>
      <c r="M172" s="16" t="s">
        <v>590</v>
      </c>
      <c r="N172" s="2" t="s">
        <v>591</v>
      </c>
      <c r="O172" s="2" t="s">
        <v>50</v>
      </c>
      <c r="P172" s="2" t="s">
        <v>50</v>
      </c>
      <c r="Q172" s="2" t="s">
        <v>193</v>
      </c>
      <c r="R172" s="2" t="s">
        <v>63</v>
      </c>
      <c r="S172" s="2" t="s">
        <v>62</v>
      </c>
      <c r="T172" s="2" t="s">
        <v>62</v>
      </c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2" t="s">
        <v>50</v>
      </c>
      <c r="AS172" s="2" t="s">
        <v>50</v>
      </c>
      <c r="AT172" s="3"/>
      <c r="AU172" s="2" t="s">
        <v>592</v>
      </c>
      <c r="AV172" s="3">
        <v>29377</v>
      </c>
    </row>
    <row r="173" spans="1:48" ht="30" hidden="1" customHeight="1" x14ac:dyDescent="0.3">
      <c r="A173" s="16" t="s">
        <v>593</v>
      </c>
      <c r="B173" s="16" t="s">
        <v>594</v>
      </c>
      <c r="C173" s="16" t="s">
        <v>123</v>
      </c>
      <c r="D173" s="14"/>
      <c r="E173" s="15">
        <f>TRUNC(일위대가목록!E76,0)</f>
        <v>1507261</v>
      </c>
      <c r="F173" s="15">
        <f t="shared" si="20"/>
        <v>0</v>
      </c>
      <c r="G173" s="15">
        <f>TRUNC(일위대가목록!F76,0)</f>
        <v>242041</v>
      </c>
      <c r="H173" s="15">
        <f t="shared" si="21"/>
        <v>0</v>
      </c>
      <c r="I173" s="15">
        <f>TRUNC(일위대가목록!G76,0)</f>
        <v>0</v>
      </c>
      <c r="J173" s="15">
        <f t="shared" si="22"/>
        <v>0</v>
      </c>
      <c r="K173" s="15">
        <f t="shared" si="23"/>
        <v>1749302</v>
      </c>
      <c r="L173" s="15">
        <f t="shared" si="24"/>
        <v>0</v>
      </c>
      <c r="M173" s="16" t="s">
        <v>595</v>
      </c>
      <c r="N173" s="2" t="s">
        <v>596</v>
      </c>
      <c r="O173" s="2" t="s">
        <v>50</v>
      </c>
      <c r="P173" s="2" t="s">
        <v>50</v>
      </c>
      <c r="Q173" s="2" t="s">
        <v>193</v>
      </c>
      <c r="R173" s="2" t="s">
        <v>63</v>
      </c>
      <c r="S173" s="2" t="s">
        <v>62</v>
      </c>
      <c r="T173" s="2" t="s">
        <v>62</v>
      </c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2" t="s">
        <v>50</v>
      </c>
      <c r="AS173" s="2" t="s">
        <v>50</v>
      </c>
      <c r="AT173" s="3"/>
      <c r="AU173" s="2" t="s">
        <v>597</v>
      </c>
      <c r="AV173" s="3">
        <v>29378</v>
      </c>
    </row>
    <row r="174" spans="1:48" ht="30" hidden="1" customHeight="1" x14ac:dyDescent="0.3">
      <c r="A174" s="16" t="s">
        <v>598</v>
      </c>
      <c r="B174" s="16" t="s">
        <v>599</v>
      </c>
      <c r="C174" s="16" t="s">
        <v>123</v>
      </c>
      <c r="D174" s="14"/>
      <c r="E174" s="15">
        <f>TRUNC(일위대가목록!E77,0)</f>
        <v>551367</v>
      </c>
      <c r="F174" s="15">
        <f t="shared" si="20"/>
        <v>0</v>
      </c>
      <c r="G174" s="15">
        <f>TRUNC(일위대가목록!F77,0)</f>
        <v>45580</v>
      </c>
      <c r="H174" s="15">
        <f t="shared" si="21"/>
        <v>0</v>
      </c>
      <c r="I174" s="15">
        <f>TRUNC(일위대가목록!G77,0)</f>
        <v>0</v>
      </c>
      <c r="J174" s="15">
        <f t="shared" si="22"/>
        <v>0</v>
      </c>
      <c r="K174" s="15">
        <f t="shared" si="23"/>
        <v>596947</v>
      </c>
      <c r="L174" s="15">
        <f t="shared" si="24"/>
        <v>0</v>
      </c>
      <c r="M174" s="16" t="s">
        <v>600</v>
      </c>
      <c r="N174" s="2" t="s">
        <v>601</v>
      </c>
      <c r="O174" s="2" t="s">
        <v>50</v>
      </c>
      <c r="P174" s="2" t="s">
        <v>50</v>
      </c>
      <c r="Q174" s="2" t="s">
        <v>193</v>
      </c>
      <c r="R174" s="2" t="s">
        <v>63</v>
      </c>
      <c r="S174" s="2" t="s">
        <v>62</v>
      </c>
      <c r="T174" s="2" t="s">
        <v>62</v>
      </c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2" t="s">
        <v>50</v>
      </c>
      <c r="AS174" s="2" t="s">
        <v>50</v>
      </c>
      <c r="AT174" s="3"/>
      <c r="AU174" s="2" t="s">
        <v>602</v>
      </c>
      <c r="AV174" s="3">
        <v>29379</v>
      </c>
    </row>
    <row r="175" spans="1:48" ht="30" hidden="1" customHeight="1" x14ac:dyDescent="0.3">
      <c r="A175" s="16" t="s">
        <v>598</v>
      </c>
      <c r="B175" s="16" t="s">
        <v>599</v>
      </c>
      <c r="C175" s="16" t="s">
        <v>123</v>
      </c>
      <c r="D175" s="14"/>
      <c r="E175" s="15">
        <f>TRUNC(일위대가목록!E78,0)</f>
        <v>1101367</v>
      </c>
      <c r="F175" s="15">
        <f t="shared" si="20"/>
        <v>0</v>
      </c>
      <c r="G175" s="15">
        <f>TRUNC(일위대가목록!F78,0)</f>
        <v>45580</v>
      </c>
      <c r="H175" s="15">
        <f t="shared" si="21"/>
        <v>0</v>
      </c>
      <c r="I175" s="15">
        <f>TRUNC(일위대가목록!G78,0)</f>
        <v>0</v>
      </c>
      <c r="J175" s="15">
        <f t="shared" si="22"/>
        <v>0</v>
      </c>
      <c r="K175" s="15">
        <f t="shared" si="23"/>
        <v>1146947</v>
      </c>
      <c r="L175" s="15">
        <f t="shared" si="24"/>
        <v>0</v>
      </c>
      <c r="M175" s="16" t="s">
        <v>603</v>
      </c>
      <c r="N175" s="2" t="s">
        <v>604</v>
      </c>
      <c r="O175" s="2" t="s">
        <v>50</v>
      </c>
      <c r="P175" s="2" t="s">
        <v>50</v>
      </c>
      <c r="Q175" s="2" t="s">
        <v>193</v>
      </c>
      <c r="R175" s="2" t="s">
        <v>63</v>
      </c>
      <c r="S175" s="2" t="s">
        <v>62</v>
      </c>
      <c r="T175" s="2" t="s">
        <v>62</v>
      </c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2" t="s">
        <v>50</v>
      </c>
      <c r="AS175" s="2" t="s">
        <v>50</v>
      </c>
      <c r="AT175" s="3"/>
      <c r="AU175" s="2" t="s">
        <v>605</v>
      </c>
      <c r="AV175" s="3">
        <v>29380</v>
      </c>
    </row>
    <row r="176" spans="1:48" ht="30" hidden="1" customHeight="1" x14ac:dyDescent="0.3">
      <c r="A176" s="16" t="s">
        <v>606</v>
      </c>
      <c r="B176" s="16" t="s">
        <v>607</v>
      </c>
      <c r="C176" s="16" t="s">
        <v>123</v>
      </c>
      <c r="D176" s="14"/>
      <c r="E176" s="15">
        <f>TRUNC(일위대가목록!E79,0)</f>
        <v>4506174</v>
      </c>
      <c r="F176" s="15">
        <f t="shared" si="20"/>
        <v>0</v>
      </c>
      <c r="G176" s="15">
        <f>TRUNC(일위대가목록!F79,0)</f>
        <v>205826</v>
      </c>
      <c r="H176" s="15">
        <f t="shared" si="21"/>
        <v>0</v>
      </c>
      <c r="I176" s="15">
        <f>TRUNC(일위대가목록!G79,0)</f>
        <v>0</v>
      </c>
      <c r="J176" s="15">
        <f t="shared" si="22"/>
        <v>0</v>
      </c>
      <c r="K176" s="15">
        <f t="shared" si="23"/>
        <v>4712000</v>
      </c>
      <c r="L176" s="15">
        <f t="shared" si="24"/>
        <v>0</v>
      </c>
      <c r="M176" s="16" t="s">
        <v>608</v>
      </c>
      <c r="N176" s="2" t="s">
        <v>609</v>
      </c>
      <c r="O176" s="2" t="s">
        <v>50</v>
      </c>
      <c r="P176" s="2" t="s">
        <v>50</v>
      </c>
      <c r="Q176" s="2" t="s">
        <v>193</v>
      </c>
      <c r="R176" s="2" t="s">
        <v>63</v>
      </c>
      <c r="S176" s="2" t="s">
        <v>62</v>
      </c>
      <c r="T176" s="2" t="s">
        <v>62</v>
      </c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2" t="s">
        <v>50</v>
      </c>
      <c r="AS176" s="2" t="s">
        <v>50</v>
      </c>
      <c r="AT176" s="3"/>
      <c r="AU176" s="2" t="s">
        <v>610</v>
      </c>
      <c r="AV176" s="3">
        <v>29381</v>
      </c>
    </row>
    <row r="177" spans="1:48" ht="30" hidden="1" customHeight="1" x14ac:dyDescent="0.3">
      <c r="A177" s="16" t="s">
        <v>606</v>
      </c>
      <c r="B177" s="16" t="s">
        <v>607</v>
      </c>
      <c r="C177" s="16" t="s">
        <v>123</v>
      </c>
      <c r="D177" s="14"/>
      <c r="E177" s="15">
        <f>TRUNC(일위대가목록!E80,0)</f>
        <v>5506174</v>
      </c>
      <c r="F177" s="15">
        <f t="shared" si="20"/>
        <v>0</v>
      </c>
      <c r="G177" s="15">
        <f>TRUNC(일위대가목록!F80,0)</f>
        <v>205826</v>
      </c>
      <c r="H177" s="15">
        <f t="shared" si="21"/>
        <v>0</v>
      </c>
      <c r="I177" s="15">
        <f>TRUNC(일위대가목록!G80,0)</f>
        <v>0</v>
      </c>
      <c r="J177" s="15">
        <f t="shared" si="22"/>
        <v>0</v>
      </c>
      <c r="K177" s="15">
        <f t="shared" si="23"/>
        <v>5712000</v>
      </c>
      <c r="L177" s="15">
        <f t="shared" si="24"/>
        <v>0</v>
      </c>
      <c r="M177" s="16" t="s">
        <v>611</v>
      </c>
      <c r="N177" s="2" t="s">
        <v>612</v>
      </c>
      <c r="O177" s="2" t="s">
        <v>50</v>
      </c>
      <c r="P177" s="2" t="s">
        <v>50</v>
      </c>
      <c r="Q177" s="2" t="s">
        <v>193</v>
      </c>
      <c r="R177" s="2" t="s">
        <v>63</v>
      </c>
      <c r="S177" s="2" t="s">
        <v>62</v>
      </c>
      <c r="T177" s="2" t="s">
        <v>62</v>
      </c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2" t="s">
        <v>50</v>
      </c>
      <c r="AS177" s="2" t="s">
        <v>50</v>
      </c>
      <c r="AT177" s="3"/>
      <c r="AU177" s="2" t="s">
        <v>613</v>
      </c>
      <c r="AV177" s="3">
        <v>29382</v>
      </c>
    </row>
    <row r="178" spans="1:48" ht="30" hidden="1" customHeight="1" x14ac:dyDescent="0.3">
      <c r="A178" s="16" t="s">
        <v>606</v>
      </c>
      <c r="B178" s="16" t="s">
        <v>614</v>
      </c>
      <c r="C178" s="16" t="s">
        <v>123</v>
      </c>
      <c r="D178" s="14"/>
      <c r="E178" s="15">
        <f>TRUNC(일위대가목록!E81,0)</f>
        <v>3504549</v>
      </c>
      <c r="F178" s="15">
        <f t="shared" si="20"/>
        <v>0</v>
      </c>
      <c r="G178" s="15">
        <f>TRUNC(일위대가목록!F81,0)</f>
        <v>151661</v>
      </c>
      <c r="H178" s="15">
        <f t="shared" si="21"/>
        <v>0</v>
      </c>
      <c r="I178" s="15">
        <f>TRUNC(일위대가목록!G81,0)</f>
        <v>0</v>
      </c>
      <c r="J178" s="15">
        <f t="shared" si="22"/>
        <v>0</v>
      </c>
      <c r="K178" s="15">
        <f t="shared" si="23"/>
        <v>3656210</v>
      </c>
      <c r="L178" s="15">
        <f t="shared" si="24"/>
        <v>0</v>
      </c>
      <c r="M178" s="16" t="s">
        <v>615</v>
      </c>
      <c r="N178" s="2" t="s">
        <v>616</v>
      </c>
      <c r="O178" s="2" t="s">
        <v>50</v>
      </c>
      <c r="P178" s="2" t="s">
        <v>50</v>
      </c>
      <c r="Q178" s="2" t="s">
        <v>193</v>
      </c>
      <c r="R178" s="2" t="s">
        <v>63</v>
      </c>
      <c r="S178" s="2" t="s">
        <v>62</v>
      </c>
      <c r="T178" s="2" t="s">
        <v>62</v>
      </c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2" t="s">
        <v>50</v>
      </c>
      <c r="AS178" s="2" t="s">
        <v>50</v>
      </c>
      <c r="AT178" s="3"/>
      <c r="AU178" s="2" t="s">
        <v>617</v>
      </c>
      <c r="AV178" s="3">
        <v>29383</v>
      </c>
    </row>
    <row r="179" spans="1:48" ht="30" hidden="1" customHeight="1" x14ac:dyDescent="0.3">
      <c r="A179" s="16" t="s">
        <v>606</v>
      </c>
      <c r="B179" s="16" t="s">
        <v>618</v>
      </c>
      <c r="C179" s="16" t="s">
        <v>123</v>
      </c>
      <c r="D179" s="14"/>
      <c r="E179" s="15">
        <f>TRUNC(일위대가목록!E82,0)</f>
        <v>3804549</v>
      </c>
      <c r="F179" s="15">
        <f t="shared" si="20"/>
        <v>0</v>
      </c>
      <c r="G179" s="15">
        <f>TRUNC(일위대가목록!F82,0)</f>
        <v>151661</v>
      </c>
      <c r="H179" s="15">
        <f t="shared" si="21"/>
        <v>0</v>
      </c>
      <c r="I179" s="15">
        <f>TRUNC(일위대가목록!G82,0)</f>
        <v>0</v>
      </c>
      <c r="J179" s="15">
        <f t="shared" si="22"/>
        <v>0</v>
      </c>
      <c r="K179" s="15">
        <f t="shared" si="23"/>
        <v>3956210</v>
      </c>
      <c r="L179" s="15">
        <f t="shared" si="24"/>
        <v>0</v>
      </c>
      <c r="M179" s="16" t="s">
        <v>619</v>
      </c>
      <c r="N179" s="2" t="s">
        <v>620</v>
      </c>
      <c r="O179" s="2" t="s">
        <v>50</v>
      </c>
      <c r="P179" s="2" t="s">
        <v>50</v>
      </c>
      <c r="Q179" s="2" t="s">
        <v>193</v>
      </c>
      <c r="R179" s="2" t="s">
        <v>63</v>
      </c>
      <c r="S179" s="2" t="s">
        <v>62</v>
      </c>
      <c r="T179" s="2" t="s">
        <v>62</v>
      </c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2" t="s">
        <v>50</v>
      </c>
      <c r="AS179" s="2" t="s">
        <v>50</v>
      </c>
      <c r="AT179" s="3"/>
      <c r="AU179" s="2" t="s">
        <v>621</v>
      </c>
      <c r="AV179" s="3">
        <v>29384</v>
      </c>
    </row>
    <row r="180" spans="1:48" ht="30" hidden="1" customHeight="1" x14ac:dyDescent="0.3">
      <c r="A180" s="16" t="s">
        <v>622</v>
      </c>
      <c r="B180" s="16" t="s">
        <v>614</v>
      </c>
      <c r="C180" s="16" t="s">
        <v>123</v>
      </c>
      <c r="D180" s="14"/>
      <c r="E180" s="15">
        <f>TRUNC(일위대가목록!E83,0)</f>
        <v>3734549</v>
      </c>
      <c r="F180" s="15">
        <f t="shared" si="20"/>
        <v>0</v>
      </c>
      <c r="G180" s="15">
        <f>TRUNC(일위대가목록!F83,0)</f>
        <v>151661</v>
      </c>
      <c r="H180" s="15">
        <f t="shared" si="21"/>
        <v>0</v>
      </c>
      <c r="I180" s="15">
        <f>TRUNC(일위대가목록!G83,0)</f>
        <v>0</v>
      </c>
      <c r="J180" s="15">
        <f t="shared" si="22"/>
        <v>0</v>
      </c>
      <c r="K180" s="15">
        <f t="shared" si="23"/>
        <v>3886210</v>
      </c>
      <c r="L180" s="15">
        <f t="shared" si="24"/>
        <v>0</v>
      </c>
      <c r="M180" s="16" t="s">
        <v>623</v>
      </c>
      <c r="N180" s="2" t="s">
        <v>624</v>
      </c>
      <c r="O180" s="2" t="s">
        <v>50</v>
      </c>
      <c r="P180" s="2" t="s">
        <v>50</v>
      </c>
      <c r="Q180" s="2" t="s">
        <v>193</v>
      </c>
      <c r="R180" s="2" t="s">
        <v>63</v>
      </c>
      <c r="S180" s="2" t="s">
        <v>62</v>
      </c>
      <c r="T180" s="2" t="s">
        <v>62</v>
      </c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2" t="s">
        <v>50</v>
      </c>
      <c r="AS180" s="2" t="s">
        <v>50</v>
      </c>
      <c r="AT180" s="3"/>
      <c r="AU180" s="2" t="s">
        <v>625</v>
      </c>
      <c r="AV180" s="3">
        <v>29385</v>
      </c>
    </row>
    <row r="181" spans="1:48" ht="30" hidden="1" customHeight="1" x14ac:dyDescent="0.3">
      <c r="A181" s="16" t="s">
        <v>622</v>
      </c>
      <c r="B181" s="16" t="s">
        <v>618</v>
      </c>
      <c r="C181" s="16" t="s">
        <v>123</v>
      </c>
      <c r="D181" s="14"/>
      <c r="E181" s="15">
        <f>TRUNC(일위대가목록!E84,0)</f>
        <v>4104549</v>
      </c>
      <c r="F181" s="15">
        <f t="shared" si="20"/>
        <v>0</v>
      </c>
      <c r="G181" s="15">
        <f>TRUNC(일위대가목록!F84,0)</f>
        <v>151661</v>
      </c>
      <c r="H181" s="15">
        <f t="shared" si="21"/>
        <v>0</v>
      </c>
      <c r="I181" s="15">
        <f>TRUNC(일위대가목록!G84,0)</f>
        <v>0</v>
      </c>
      <c r="J181" s="15">
        <f t="shared" si="22"/>
        <v>0</v>
      </c>
      <c r="K181" s="15">
        <f t="shared" si="23"/>
        <v>4256210</v>
      </c>
      <c r="L181" s="15">
        <f t="shared" si="24"/>
        <v>0</v>
      </c>
      <c r="M181" s="16" t="s">
        <v>626</v>
      </c>
      <c r="N181" s="2" t="s">
        <v>627</v>
      </c>
      <c r="O181" s="2" t="s">
        <v>50</v>
      </c>
      <c r="P181" s="2" t="s">
        <v>50</v>
      </c>
      <c r="Q181" s="2" t="s">
        <v>193</v>
      </c>
      <c r="R181" s="2" t="s">
        <v>63</v>
      </c>
      <c r="S181" s="2" t="s">
        <v>62</v>
      </c>
      <c r="T181" s="2" t="s">
        <v>62</v>
      </c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2" t="s">
        <v>50</v>
      </c>
      <c r="AS181" s="2" t="s">
        <v>50</v>
      </c>
      <c r="AT181" s="3"/>
      <c r="AU181" s="2" t="s">
        <v>628</v>
      </c>
      <c r="AV181" s="3">
        <v>29386</v>
      </c>
    </row>
    <row r="182" spans="1:48" ht="30" hidden="1" customHeight="1" x14ac:dyDescent="0.3">
      <c r="A182" s="16" t="s">
        <v>629</v>
      </c>
      <c r="B182" s="16" t="s">
        <v>630</v>
      </c>
      <c r="C182" s="16" t="s">
        <v>123</v>
      </c>
      <c r="D182" s="14"/>
      <c r="E182" s="15">
        <f>TRUNC(일위대가목록!E85,0)</f>
        <v>476978</v>
      </c>
      <c r="F182" s="15">
        <f t="shared" si="20"/>
        <v>0</v>
      </c>
      <c r="G182" s="15">
        <f>TRUNC(일위대가목록!F85,0)</f>
        <v>232624</v>
      </c>
      <c r="H182" s="15">
        <f t="shared" si="21"/>
        <v>0</v>
      </c>
      <c r="I182" s="15">
        <f>TRUNC(일위대가목록!G85,0)</f>
        <v>0</v>
      </c>
      <c r="J182" s="15">
        <f t="shared" si="22"/>
        <v>0</v>
      </c>
      <c r="K182" s="15">
        <f t="shared" si="23"/>
        <v>709602</v>
      </c>
      <c r="L182" s="15">
        <f t="shared" si="24"/>
        <v>0</v>
      </c>
      <c r="M182" s="16" t="s">
        <v>631</v>
      </c>
      <c r="N182" s="2" t="s">
        <v>632</v>
      </c>
      <c r="O182" s="2" t="s">
        <v>50</v>
      </c>
      <c r="P182" s="2" t="s">
        <v>50</v>
      </c>
      <c r="Q182" s="2" t="s">
        <v>193</v>
      </c>
      <c r="R182" s="2" t="s">
        <v>63</v>
      </c>
      <c r="S182" s="2" t="s">
        <v>62</v>
      </c>
      <c r="T182" s="2" t="s">
        <v>62</v>
      </c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2" t="s">
        <v>50</v>
      </c>
      <c r="AS182" s="2" t="s">
        <v>50</v>
      </c>
      <c r="AT182" s="3"/>
      <c r="AU182" s="2" t="s">
        <v>633</v>
      </c>
      <c r="AV182" s="3">
        <v>29387</v>
      </c>
    </row>
    <row r="183" spans="1:48" ht="30" hidden="1" customHeight="1" x14ac:dyDescent="0.3">
      <c r="A183" s="16" t="s">
        <v>634</v>
      </c>
      <c r="B183" s="16" t="s">
        <v>635</v>
      </c>
      <c r="C183" s="16" t="s">
        <v>123</v>
      </c>
      <c r="D183" s="14"/>
      <c r="E183" s="15">
        <f>TRUNC(일위대가목록!E86,0)</f>
        <v>476568</v>
      </c>
      <c r="F183" s="15">
        <f t="shared" si="20"/>
        <v>0</v>
      </c>
      <c r="G183" s="15">
        <f>TRUNC(일위대가목록!F86,0)</f>
        <v>218940</v>
      </c>
      <c r="H183" s="15">
        <f t="shared" si="21"/>
        <v>0</v>
      </c>
      <c r="I183" s="15">
        <f>TRUNC(일위대가목록!G86,0)</f>
        <v>0</v>
      </c>
      <c r="J183" s="15">
        <f t="shared" si="22"/>
        <v>0</v>
      </c>
      <c r="K183" s="15">
        <f t="shared" si="23"/>
        <v>695508</v>
      </c>
      <c r="L183" s="15">
        <f t="shared" si="24"/>
        <v>0</v>
      </c>
      <c r="M183" s="16" t="s">
        <v>636</v>
      </c>
      <c r="N183" s="2" t="s">
        <v>637</v>
      </c>
      <c r="O183" s="2" t="s">
        <v>50</v>
      </c>
      <c r="P183" s="2" t="s">
        <v>50</v>
      </c>
      <c r="Q183" s="2" t="s">
        <v>193</v>
      </c>
      <c r="R183" s="2" t="s">
        <v>63</v>
      </c>
      <c r="S183" s="2" t="s">
        <v>62</v>
      </c>
      <c r="T183" s="2" t="s">
        <v>62</v>
      </c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2" t="s">
        <v>50</v>
      </c>
      <c r="AS183" s="2" t="s">
        <v>50</v>
      </c>
      <c r="AT183" s="3"/>
      <c r="AU183" s="2" t="s">
        <v>638</v>
      </c>
      <c r="AV183" s="3">
        <v>29388</v>
      </c>
    </row>
    <row r="184" spans="1:48" ht="30" hidden="1" customHeight="1" x14ac:dyDescent="0.3">
      <c r="A184" s="16" t="s">
        <v>639</v>
      </c>
      <c r="B184" s="16" t="s">
        <v>640</v>
      </c>
      <c r="C184" s="16" t="s">
        <v>123</v>
      </c>
      <c r="D184" s="14"/>
      <c r="E184" s="15">
        <f>TRUNC(일위대가목록!E87,0)</f>
        <v>5351199</v>
      </c>
      <c r="F184" s="15">
        <f t="shared" si="20"/>
        <v>0</v>
      </c>
      <c r="G184" s="15">
        <f>TRUNC(일위대가목록!F87,0)</f>
        <v>173327</v>
      </c>
      <c r="H184" s="15">
        <f t="shared" si="21"/>
        <v>0</v>
      </c>
      <c r="I184" s="15">
        <f>TRUNC(일위대가목록!G87,0)</f>
        <v>0</v>
      </c>
      <c r="J184" s="15">
        <f t="shared" si="22"/>
        <v>0</v>
      </c>
      <c r="K184" s="15">
        <f t="shared" si="23"/>
        <v>5524526</v>
      </c>
      <c r="L184" s="15">
        <f t="shared" si="24"/>
        <v>0</v>
      </c>
      <c r="M184" s="16" t="s">
        <v>641</v>
      </c>
      <c r="N184" s="2" t="s">
        <v>642</v>
      </c>
      <c r="O184" s="2" t="s">
        <v>50</v>
      </c>
      <c r="P184" s="2" t="s">
        <v>50</v>
      </c>
      <c r="Q184" s="2" t="s">
        <v>193</v>
      </c>
      <c r="R184" s="2" t="s">
        <v>63</v>
      </c>
      <c r="S184" s="2" t="s">
        <v>62</v>
      </c>
      <c r="T184" s="2" t="s">
        <v>62</v>
      </c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2" t="s">
        <v>50</v>
      </c>
      <c r="AS184" s="2" t="s">
        <v>50</v>
      </c>
      <c r="AT184" s="3"/>
      <c r="AU184" s="2" t="s">
        <v>643</v>
      </c>
      <c r="AV184" s="3">
        <v>29389</v>
      </c>
    </row>
    <row r="185" spans="1:48" ht="30" hidden="1" customHeight="1" x14ac:dyDescent="0.3">
      <c r="A185" s="16" t="s">
        <v>644</v>
      </c>
      <c r="B185" s="16" t="s">
        <v>645</v>
      </c>
      <c r="C185" s="16" t="s">
        <v>123</v>
      </c>
      <c r="D185" s="14"/>
      <c r="E185" s="15">
        <f>TRUNC(일위대가목록!E88,0)</f>
        <v>5505199</v>
      </c>
      <c r="F185" s="15">
        <f t="shared" si="20"/>
        <v>0</v>
      </c>
      <c r="G185" s="15">
        <f>TRUNC(일위대가목록!F88,0)</f>
        <v>173327</v>
      </c>
      <c r="H185" s="15">
        <f t="shared" si="21"/>
        <v>0</v>
      </c>
      <c r="I185" s="15">
        <f>TRUNC(일위대가목록!G88,0)</f>
        <v>0</v>
      </c>
      <c r="J185" s="15">
        <f t="shared" si="22"/>
        <v>0</v>
      </c>
      <c r="K185" s="15">
        <f t="shared" si="23"/>
        <v>5678526</v>
      </c>
      <c r="L185" s="15">
        <f t="shared" si="24"/>
        <v>0</v>
      </c>
      <c r="M185" s="16" t="s">
        <v>646</v>
      </c>
      <c r="N185" s="2" t="s">
        <v>647</v>
      </c>
      <c r="O185" s="2" t="s">
        <v>50</v>
      </c>
      <c r="P185" s="2" t="s">
        <v>50</v>
      </c>
      <c r="Q185" s="2" t="s">
        <v>193</v>
      </c>
      <c r="R185" s="2" t="s">
        <v>63</v>
      </c>
      <c r="S185" s="2" t="s">
        <v>62</v>
      </c>
      <c r="T185" s="2" t="s">
        <v>62</v>
      </c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2" t="s">
        <v>50</v>
      </c>
      <c r="AS185" s="2" t="s">
        <v>50</v>
      </c>
      <c r="AT185" s="3"/>
      <c r="AU185" s="2" t="s">
        <v>648</v>
      </c>
      <c r="AV185" s="3">
        <v>29390</v>
      </c>
    </row>
    <row r="186" spans="1:48" ht="30" hidden="1" customHeight="1" x14ac:dyDescent="0.3">
      <c r="A186" s="16" t="s">
        <v>649</v>
      </c>
      <c r="B186" s="16" t="s">
        <v>650</v>
      </c>
      <c r="C186" s="16" t="s">
        <v>123</v>
      </c>
      <c r="D186" s="14"/>
      <c r="E186" s="15">
        <f>TRUNC(일위대가목록!E89,0)</f>
        <v>1455899</v>
      </c>
      <c r="F186" s="15">
        <f t="shared" si="20"/>
        <v>0</v>
      </c>
      <c r="G186" s="15">
        <f>TRUNC(일위대가목록!F89,0)</f>
        <v>129995</v>
      </c>
      <c r="H186" s="15">
        <f t="shared" si="21"/>
        <v>0</v>
      </c>
      <c r="I186" s="15">
        <f>TRUNC(일위대가목록!G89,0)</f>
        <v>0</v>
      </c>
      <c r="J186" s="15">
        <f t="shared" si="22"/>
        <v>0</v>
      </c>
      <c r="K186" s="15">
        <f t="shared" si="23"/>
        <v>1585894</v>
      </c>
      <c r="L186" s="15">
        <f t="shared" si="24"/>
        <v>0</v>
      </c>
      <c r="M186" s="16" t="s">
        <v>651</v>
      </c>
      <c r="N186" s="2" t="s">
        <v>652</v>
      </c>
      <c r="O186" s="2" t="s">
        <v>50</v>
      </c>
      <c r="P186" s="2" t="s">
        <v>50</v>
      </c>
      <c r="Q186" s="2" t="s">
        <v>193</v>
      </c>
      <c r="R186" s="2" t="s">
        <v>63</v>
      </c>
      <c r="S186" s="2" t="s">
        <v>62</v>
      </c>
      <c r="T186" s="2" t="s">
        <v>62</v>
      </c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2" t="s">
        <v>50</v>
      </c>
      <c r="AS186" s="2" t="s">
        <v>50</v>
      </c>
      <c r="AT186" s="3"/>
      <c r="AU186" s="2" t="s">
        <v>653</v>
      </c>
      <c r="AV186" s="3">
        <v>29391</v>
      </c>
    </row>
    <row r="187" spans="1:48" ht="30" hidden="1" customHeight="1" x14ac:dyDescent="0.3">
      <c r="A187" s="16" t="s">
        <v>654</v>
      </c>
      <c r="B187" s="16" t="s">
        <v>650</v>
      </c>
      <c r="C187" s="16" t="s">
        <v>123</v>
      </c>
      <c r="D187" s="14"/>
      <c r="E187" s="15">
        <f>TRUNC(일위대가목록!E90,0)</f>
        <v>1587899</v>
      </c>
      <c r="F187" s="15">
        <f t="shared" si="20"/>
        <v>0</v>
      </c>
      <c r="G187" s="15">
        <f>TRUNC(일위대가목록!F90,0)</f>
        <v>129995</v>
      </c>
      <c r="H187" s="15">
        <f t="shared" si="21"/>
        <v>0</v>
      </c>
      <c r="I187" s="15">
        <f>TRUNC(일위대가목록!G90,0)</f>
        <v>0</v>
      </c>
      <c r="J187" s="15">
        <f t="shared" si="22"/>
        <v>0</v>
      </c>
      <c r="K187" s="15">
        <f t="shared" si="23"/>
        <v>1717894</v>
      </c>
      <c r="L187" s="15">
        <f t="shared" si="24"/>
        <v>0</v>
      </c>
      <c r="M187" s="16" t="s">
        <v>655</v>
      </c>
      <c r="N187" s="2" t="s">
        <v>656</v>
      </c>
      <c r="O187" s="2" t="s">
        <v>50</v>
      </c>
      <c r="P187" s="2" t="s">
        <v>50</v>
      </c>
      <c r="Q187" s="2" t="s">
        <v>193</v>
      </c>
      <c r="R187" s="2" t="s">
        <v>63</v>
      </c>
      <c r="S187" s="2" t="s">
        <v>62</v>
      </c>
      <c r="T187" s="2" t="s">
        <v>62</v>
      </c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2" t="s">
        <v>50</v>
      </c>
      <c r="AS187" s="2" t="s">
        <v>50</v>
      </c>
      <c r="AT187" s="3"/>
      <c r="AU187" s="2" t="s">
        <v>657</v>
      </c>
      <c r="AV187" s="3">
        <v>29392</v>
      </c>
    </row>
    <row r="188" spans="1:48" ht="30" hidden="1" customHeight="1" x14ac:dyDescent="0.3">
      <c r="A188" s="16" t="s">
        <v>644</v>
      </c>
      <c r="B188" s="16" t="s">
        <v>658</v>
      </c>
      <c r="C188" s="16" t="s">
        <v>123</v>
      </c>
      <c r="D188" s="14"/>
      <c r="E188" s="15">
        <f>TRUNC(일위대가목록!E91,0)</f>
        <v>4205199</v>
      </c>
      <c r="F188" s="15">
        <f t="shared" si="20"/>
        <v>0</v>
      </c>
      <c r="G188" s="15">
        <f>TRUNC(일위대가목록!F91,0)</f>
        <v>173327</v>
      </c>
      <c r="H188" s="15">
        <f t="shared" si="21"/>
        <v>0</v>
      </c>
      <c r="I188" s="15">
        <f>TRUNC(일위대가목록!G91,0)</f>
        <v>0</v>
      </c>
      <c r="J188" s="15">
        <f t="shared" si="22"/>
        <v>0</v>
      </c>
      <c r="K188" s="15">
        <f t="shared" si="23"/>
        <v>4378526</v>
      </c>
      <c r="L188" s="15">
        <f t="shared" si="24"/>
        <v>0</v>
      </c>
      <c r="M188" s="16" t="s">
        <v>659</v>
      </c>
      <c r="N188" s="2" t="s">
        <v>660</v>
      </c>
      <c r="O188" s="2" t="s">
        <v>50</v>
      </c>
      <c r="P188" s="2" t="s">
        <v>50</v>
      </c>
      <c r="Q188" s="2" t="s">
        <v>193</v>
      </c>
      <c r="R188" s="2" t="s">
        <v>63</v>
      </c>
      <c r="S188" s="2" t="s">
        <v>62</v>
      </c>
      <c r="T188" s="2" t="s">
        <v>62</v>
      </c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2" t="s">
        <v>50</v>
      </c>
      <c r="AS188" s="2" t="s">
        <v>50</v>
      </c>
      <c r="AT188" s="3"/>
      <c r="AU188" s="2" t="s">
        <v>661</v>
      </c>
      <c r="AV188" s="3">
        <v>29505</v>
      </c>
    </row>
    <row r="189" spans="1:48" ht="30" hidden="1" customHeight="1" x14ac:dyDescent="0.3">
      <c r="A189" s="16" t="s">
        <v>662</v>
      </c>
      <c r="B189" s="16" t="s">
        <v>663</v>
      </c>
      <c r="C189" s="16" t="s">
        <v>123</v>
      </c>
      <c r="D189" s="14"/>
      <c r="E189" s="15">
        <f>TRUNC(일위대가목록!E92,0)</f>
        <v>1209024</v>
      </c>
      <c r="F189" s="15">
        <f t="shared" si="20"/>
        <v>0</v>
      </c>
      <c r="G189" s="15">
        <f>TRUNC(일위대가목록!F92,0)</f>
        <v>300829</v>
      </c>
      <c r="H189" s="15">
        <f t="shared" si="21"/>
        <v>0</v>
      </c>
      <c r="I189" s="15">
        <f>TRUNC(일위대가목록!G92,0)</f>
        <v>0</v>
      </c>
      <c r="J189" s="15">
        <f t="shared" si="22"/>
        <v>0</v>
      </c>
      <c r="K189" s="15">
        <f t="shared" si="23"/>
        <v>1509853</v>
      </c>
      <c r="L189" s="15">
        <f t="shared" si="24"/>
        <v>0</v>
      </c>
      <c r="M189" s="16" t="s">
        <v>664</v>
      </c>
      <c r="N189" s="2" t="s">
        <v>665</v>
      </c>
      <c r="O189" s="2" t="s">
        <v>50</v>
      </c>
      <c r="P189" s="2" t="s">
        <v>50</v>
      </c>
      <c r="Q189" s="2" t="s">
        <v>193</v>
      </c>
      <c r="R189" s="2" t="s">
        <v>63</v>
      </c>
      <c r="S189" s="2" t="s">
        <v>62</v>
      </c>
      <c r="T189" s="2" t="s">
        <v>62</v>
      </c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2" t="s">
        <v>50</v>
      </c>
      <c r="AS189" s="2" t="s">
        <v>50</v>
      </c>
      <c r="AT189" s="3"/>
      <c r="AU189" s="2" t="s">
        <v>666</v>
      </c>
      <c r="AV189" s="3">
        <v>29393</v>
      </c>
    </row>
    <row r="190" spans="1:48" ht="30" hidden="1" customHeight="1" x14ac:dyDescent="0.3">
      <c r="A190" s="16" t="s">
        <v>667</v>
      </c>
      <c r="B190" s="16" t="s">
        <v>668</v>
      </c>
      <c r="C190" s="16" t="s">
        <v>123</v>
      </c>
      <c r="D190" s="14"/>
      <c r="E190" s="15">
        <f>TRUNC(일위대가목록!E93,0)</f>
        <v>856957</v>
      </c>
      <c r="F190" s="15">
        <f t="shared" si="20"/>
        <v>0</v>
      </c>
      <c r="G190" s="15">
        <f>TRUNC(일위대가목록!F93,0)</f>
        <v>231906</v>
      </c>
      <c r="H190" s="15">
        <f t="shared" si="21"/>
        <v>0</v>
      </c>
      <c r="I190" s="15">
        <f>TRUNC(일위대가목록!G93,0)</f>
        <v>0</v>
      </c>
      <c r="J190" s="15">
        <f t="shared" si="22"/>
        <v>0</v>
      </c>
      <c r="K190" s="15">
        <f t="shared" si="23"/>
        <v>1088863</v>
      </c>
      <c r="L190" s="15">
        <f t="shared" si="24"/>
        <v>0</v>
      </c>
      <c r="M190" s="16" t="s">
        <v>669</v>
      </c>
      <c r="N190" s="2" t="s">
        <v>670</v>
      </c>
      <c r="O190" s="2" t="s">
        <v>50</v>
      </c>
      <c r="P190" s="2" t="s">
        <v>50</v>
      </c>
      <c r="Q190" s="2" t="s">
        <v>193</v>
      </c>
      <c r="R190" s="2" t="s">
        <v>63</v>
      </c>
      <c r="S190" s="2" t="s">
        <v>62</v>
      </c>
      <c r="T190" s="2" t="s">
        <v>62</v>
      </c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2" t="s">
        <v>50</v>
      </c>
      <c r="AS190" s="2" t="s">
        <v>50</v>
      </c>
      <c r="AT190" s="3"/>
      <c r="AU190" s="2" t="s">
        <v>671</v>
      </c>
      <c r="AV190" s="3">
        <v>29394</v>
      </c>
    </row>
    <row r="191" spans="1:48" ht="30" hidden="1" customHeight="1" x14ac:dyDescent="0.3">
      <c r="A191" s="16" t="s">
        <v>667</v>
      </c>
      <c r="B191" s="16" t="s">
        <v>672</v>
      </c>
      <c r="C191" s="16" t="s">
        <v>123</v>
      </c>
      <c r="D191" s="14"/>
      <c r="E191" s="15">
        <f>TRUNC(일위대가목록!E94,0)</f>
        <v>1260957</v>
      </c>
      <c r="F191" s="15">
        <f t="shared" si="20"/>
        <v>0</v>
      </c>
      <c r="G191" s="15">
        <f>TRUNC(일위대가목록!F94,0)</f>
        <v>231906</v>
      </c>
      <c r="H191" s="15">
        <f t="shared" si="21"/>
        <v>0</v>
      </c>
      <c r="I191" s="15">
        <f>TRUNC(일위대가목록!G94,0)</f>
        <v>0</v>
      </c>
      <c r="J191" s="15">
        <f t="shared" si="22"/>
        <v>0</v>
      </c>
      <c r="K191" s="15">
        <f t="shared" si="23"/>
        <v>1492863</v>
      </c>
      <c r="L191" s="15">
        <f t="shared" si="24"/>
        <v>0</v>
      </c>
      <c r="M191" s="16" t="s">
        <v>673</v>
      </c>
      <c r="N191" s="2" t="s">
        <v>674</v>
      </c>
      <c r="O191" s="2" t="s">
        <v>50</v>
      </c>
      <c r="P191" s="2" t="s">
        <v>50</v>
      </c>
      <c r="Q191" s="2" t="s">
        <v>193</v>
      </c>
      <c r="R191" s="2" t="s">
        <v>63</v>
      </c>
      <c r="S191" s="2" t="s">
        <v>62</v>
      </c>
      <c r="T191" s="2" t="s">
        <v>62</v>
      </c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2" t="s">
        <v>50</v>
      </c>
      <c r="AS191" s="2" t="s">
        <v>50</v>
      </c>
      <c r="AT191" s="3"/>
      <c r="AU191" s="2" t="s">
        <v>675</v>
      </c>
      <c r="AV191" s="3">
        <v>29395</v>
      </c>
    </row>
    <row r="192" spans="1:48" ht="30" hidden="1" customHeight="1" x14ac:dyDescent="0.3">
      <c r="A192" s="16" t="s">
        <v>676</v>
      </c>
      <c r="B192" s="16" t="s">
        <v>677</v>
      </c>
      <c r="C192" s="16" t="s">
        <v>123</v>
      </c>
      <c r="D192" s="14"/>
      <c r="E192" s="15">
        <f>TRUNC(일위대가목록!E95,0)</f>
        <v>127567</v>
      </c>
      <c r="F192" s="15">
        <f t="shared" si="20"/>
        <v>0</v>
      </c>
      <c r="G192" s="15">
        <f>TRUNC(일위대가목록!F95,0)</f>
        <v>18931</v>
      </c>
      <c r="H192" s="15">
        <f t="shared" si="21"/>
        <v>0</v>
      </c>
      <c r="I192" s="15">
        <f>TRUNC(일위대가목록!G95,0)</f>
        <v>0</v>
      </c>
      <c r="J192" s="15">
        <f t="shared" si="22"/>
        <v>0</v>
      </c>
      <c r="K192" s="15">
        <f t="shared" si="23"/>
        <v>146498</v>
      </c>
      <c r="L192" s="15">
        <f t="shared" si="24"/>
        <v>0</v>
      </c>
      <c r="M192" s="16" t="s">
        <v>678</v>
      </c>
      <c r="N192" s="2" t="s">
        <v>679</v>
      </c>
      <c r="O192" s="2" t="s">
        <v>50</v>
      </c>
      <c r="P192" s="2" t="s">
        <v>50</v>
      </c>
      <c r="Q192" s="2" t="s">
        <v>193</v>
      </c>
      <c r="R192" s="2" t="s">
        <v>63</v>
      </c>
      <c r="S192" s="2" t="s">
        <v>62</v>
      </c>
      <c r="T192" s="2" t="s">
        <v>62</v>
      </c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2" t="s">
        <v>50</v>
      </c>
      <c r="AS192" s="2" t="s">
        <v>50</v>
      </c>
      <c r="AT192" s="3"/>
      <c r="AU192" s="2" t="s">
        <v>680</v>
      </c>
      <c r="AV192" s="3">
        <v>29396</v>
      </c>
    </row>
    <row r="193" spans="1:48" ht="30" hidden="1" customHeight="1" x14ac:dyDescent="0.3">
      <c r="A193" s="16" t="s">
        <v>681</v>
      </c>
      <c r="B193" s="16" t="s">
        <v>682</v>
      </c>
      <c r="C193" s="16" t="s">
        <v>123</v>
      </c>
      <c r="D193" s="14"/>
      <c r="E193" s="15">
        <f>TRUNC(일위대가목록!E96,0)</f>
        <v>80177</v>
      </c>
      <c r="F193" s="15">
        <f t="shared" si="20"/>
        <v>0</v>
      </c>
      <c r="G193" s="15">
        <f>TRUNC(일위대가목록!F96,0)</f>
        <v>112146</v>
      </c>
      <c r="H193" s="15">
        <f t="shared" si="21"/>
        <v>0</v>
      </c>
      <c r="I193" s="15">
        <f>TRUNC(일위대가목록!G96,0)</f>
        <v>0</v>
      </c>
      <c r="J193" s="15">
        <f t="shared" si="22"/>
        <v>0</v>
      </c>
      <c r="K193" s="15">
        <f t="shared" si="23"/>
        <v>192323</v>
      </c>
      <c r="L193" s="15">
        <f t="shared" si="24"/>
        <v>0</v>
      </c>
      <c r="M193" s="16" t="s">
        <v>683</v>
      </c>
      <c r="N193" s="2" t="s">
        <v>684</v>
      </c>
      <c r="O193" s="2" t="s">
        <v>50</v>
      </c>
      <c r="P193" s="2" t="s">
        <v>50</v>
      </c>
      <c r="Q193" s="2" t="s">
        <v>193</v>
      </c>
      <c r="R193" s="2" t="s">
        <v>63</v>
      </c>
      <c r="S193" s="2" t="s">
        <v>62</v>
      </c>
      <c r="T193" s="2" t="s">
        <v>62</v>
      </c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2" t="s">
        <v>50</v>
      </c>
      <c r="AS193" s="2" t="s">
        <v>50</v>
      </c>
      <c r="AT193" s="3"/>
      <c r="AU193" s="2" t="s">
        <v>685</v>
      </c>
      <c r="AV193" s="3">
        <v>29397</v>
      </c>
    </row>
    <row r="194" spans="1:48" ht="30" hidden="1" customHeight="1" x14ac:dyDescent="0.3">
      <c r="A194" s="16" t="s">
        <v>686</v>
      </c>
      <c r="B194" s="16" t="s">
        <v>687</v>
      </c>
      <c r="C194" s="16" t="s">
        <v>123</v>
      </c>
      <c r="D194" s="14"/>
      <c r="E194" s="15">
        <f>TRUNC(일위대가목록!E97,0)</f>
        <v>18341</v>
      </c>
      <c r="F194" s="15">
        <f t="shared" si="20"/>
        <v>0</v>
      </c>
      <c r="G194" s="15">
        <f>TRUNC(일위대가목록!F97,0)</f>
        <v>66092</v>
      </c>
      <c r="H194" s="15">
        <f t="shared" si="21"/>
        <v>0</v>
      </c>
      <c r="I194" s="15">
        <f>TRUNC(일위대가목록!G97,0)</f>
        <v>0</v>
      </c>
      <c r="J194" s="15">
        <f t="shared" si="22"/>
        <v>0</v>
      </c>
      <c r="K194" s="15">
        <f t="shared" si="23"/>
        <v>84433</v>
      </c>
      <c r="L194" s="15">
        <f t="shared" si="24"/>
        <v>0</v>
      </c>
      <c r="M194" s="16" t="s">
        <v>688</v>
      </c>
      <c r="N194" s="2" t="s">
        <v>689</v>
      </c>
      <c r="O194" s="2" t="s">
        <v>50</v>
      </c>
      <c r="P194" s="2" t="s">
        <v>50</v>
      </c>
      <c r="Q194" s="2" t="s">
        <v>193</v>
      </c>
      <c r="R194" s="2" t="s">
        <v>63</v>
      </c>
      <c r="S194" s="2" t="s">
        <v>62</v>
      </c>
      <c r="T194" s="2" t="s">
        <v>62</v>
      </c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2" t="s">
        <v>50</v>
      </c>
      <c r="AS194" s="2" t="s">
        <v>50</v>
      </c>
      <c r="AT194" s="3"/>
      <c r="AU194" s="2" t="s">
        <v>690</v>
      </c>
      <c r="AV194" s="3">
        <v>29398</v>
      </c>
    </row>
    <row r="195" spans="1:48" ht="30" hidden="1" customHeight="1" x14ac:dyDescent="0.3">
      <c r="A195" s="16" t="s">
        <v>686</v>
      </c>
      <c r="B195" s="16" t="s">
        <v>691</v>
      </c>
      <c r="C195" s="16" t="s">
        <v>123</v>
      </c>
      <c r="D195" s="14"/>
      <c r="E195" s="15">
        <f>TRUNC(일위대가목록!E98,0)</f>
        <v>19842</v>
      </c>
      <c r="F195" s="15">
        <f t="shared" si="20"/>
        <v>0</v>
      </c>
      <c r="G195" s="15">
        <f>TRUNC(일위대가목록!F98,0)</f>
        <v>66092</v>
      </c>
      <c r="H195" s="15">
        <f t="shared" si="21"/>
        <v>0</v>
      </c>
      <c r="I195" s="15">
        <f>TRUNC(일위대가목록!G98,0)</f>
        <v>0</v>
      </c>
      <c r="J195" s="15">
        <f t="shared" si="22"/>
        <v>0</v>
      </c>
      <c r="K195" s="15">
        <f t="shared" si="23"/>
        <v>85934</v>
      </c>
      <c r="L195" s="15">
        <f t="shared" si="24"/>
        <v>0</v>
      </c>
      <c r="M195" s="16" t="s">
        <v>692</v>
      </c>
      <c r="N195" s="2" t="s">
        <v>693</v>
      </c>
      <c r="O195" s="2" t="s">
        <v>50</v>
      </c>
      <c r="P195" s="2" t="s">
        <v>50</v>
      </c>
      <c r="Q195" s="2" t="s">
        <v>193</v>
      </c>
      <c r="R195" s="2" t="s">
        <v>63</v>
      </c>
      <c r="S195" s="2" t="s">
        <v>62</v>
      </c>
      <c r="T195" s="2" t="s">
        <v>62</v>
      </c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2" t="s">
        <v>50</v>
      </c>
      <c r="AS195" s="2" t="s">
        <v>50</v>
      </c>
      <c r="AT195" s="3"/>
      <c r="AU195" s="2" t="s">
        <v>694</v>
      </c>
      <c r="AV195" s="3">
        <v>29399</v>
      </c>
    </row>
    <row r="196" spans="1:48" ht="30" hidden="1" customHeight="1" x14ac:dyDescent="0.3">
      <c r="A196" s="16" t="s">
        <v>695</v>
      </c>
      <c r="B196" s="16" t="s">
        <v>687</v>
      </c>
      <c r="C196" s="16" t="s">
        <v>123</v>
      </c>
      <c r="D196" s="14"/>
      <c r="E196" s="15">
        <f>TRUNC(일위대가목록!E99,0)</f>
        <v>14937</v>
      </c>
      <c r="F196" s="15">
        <f t="shared" si="20"/>
        <v>0</v>
      </c>
      <c r="G196" s="15">
        <f>TRUNC(일위대가목록!F99,0)</f>
        <v>12589</v>
      </c>
      <c r="H196" s="15">
        <f t="shared" si="21"/>
        <v>0</v>
      </c>
      <c r="I196" s="15">
        <f>TRUNC(일위대가목록!G99,0)</f>
        <v>0</v>
      </c>
      <c r="J196" s="15">
        <f t="shared" si="22"/>
        <v>0</v>
      </c>
      <c r="K196" s="15">
        <f t="shared" si="23"/>
        <v>27526</v>
      </c>
      <c r="L196" s="15">
        <f t="shared" si="24"/>
        <v>0</v>
      </c>
      <c r="M196" s="16" t="s">
        <v>696</v>
      </c>
      <c r="N196" s="2" t="s">
        <v>697</v>
      </c>
      <c r="O196" s="2" t="s">
        <v>50</v>
      </c>
      <c r="P196" s="2" t="s">
        <v>50</v>
      </c>
      <c r="Q196" s="2" t="s">
        <v>193</v>
      </c>
      <c r="R196" s="2" t="s">
        <v>63</v>
      </c>
      <c r="S196" s="2" t="s">
        <v>62</v>
      </c>
      <c r="T196" s="2" t="s">
        <v>62</v>
      </c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2" t="s">
        <v>50</v>
      </c>
      <c r="AS196" s="2" t="s">
        <v>50</v>
      </c>
      <c r="AT196" s="3"/>
      <c r="AU196" s="2" t="s">
        <v>698</v>
      </c>
      <c r="AV196" s="3">
        <v>29400</v>
      </c>
    </row>
    <row r="197" spans="1:48" ht="30" hidden="1" customHeight="1" x14ac:dyDescent="0.3">
      <c r="A197" s="16" t="s">
        <v>695</v>
      </c>
      <c r="B197" s="16" t="s">
        <v>691</v>
      </c>
      <c r="C197" s="16" t="s">
        <v>123</v>
      </c>
      <c r="D197" s="14"/>
      <c r="E197" s="15">
        <f>TRUNC(일위대가목록!E100,0)</f>
        <v>26317</v>
      </c>
      <c r="F197" s="15">
        <f t="shared" si="20"/>
        <v>0</v>
      </c>
      <c r="G197" s="15">
        <f>TRUNC(일위대가목록!F100,0)</f>
        <v>12589</v>
      </c>
      <c r="H197" s="15">
        <f t="shared" si="21"/>
        <v>0</v>
      </c>
      <c r="I197" s="15">
        <f>TRUNC(일위대가목록!G100,0)</f>
        <v>0</v>
      </c>
      <c r="J197" s="15">
        <f t="shared" si="22"/>
        <v>0</v>
      </c>
      <c r="K197" s="15">
        <f t="shared" si="23"/>
        <v>38906</v>
      </c>
      <c r="L197" s="15">
        <f t="shared" si="24"/>
        <v>0</v>
      </c>
      <c r="M197" s="16" t="s">
        <v>699</v>
      </c>
      <c r="N197" s="2" t="s">
        <v>700</v>
      </c>
      <c r="O197" s="2" t="s">
        <v>50</v>
      </c>
      <c r="P197" s="2" t="s">
        <v>50</v>
      </c>
      <c r="Q197" s="2" t="s">
        <v>193</v>
      </c>
      <c r="R197" s="2" t="s">
        <v>63</v>
      </c>
      <c r="S197" s="2" t="s">
        <v>62</v>
      </c>
      <c r="T197" s="2" t="s">
        <v>62</v>
      </c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2" t="s">
        <v>50</v>
      </c>
      <c r="AS197" s="2" t="s">
        <v>50</v>
      </c>
      <c r="AT197" s="3"/>
      <c r="AU197" s="2" t="s">
        <v>701</v>
      </c>
      <c r="AV197" s="3">
        <v>29401</v>
      </c>
    </row>
    <row r="198" spans="1:48" ht="30" hidden="1" customHeight="1" x14ac:dyDescent="0.3">
      <c r="A198" s="16" t="s">
        <v>702</v>
      </c>
      <c r="B198" s="16" t="s">
        <v>687</v>
      </c>
      <c r="C198" s="16" t="s">
        <v>123</v>
      </c>
      <c r="D198" s="14"/>
      <c r="E198" s="15">
        <f>TRUNC(일위대가목록!E101,0)</f>
        <v>22798</v>
      </c>
      <c r="F198" s="15">
        <f t="shared" si="20"/>
        <v>0</v>
      </c>
      <c r="G198" s="15">
        <f>TRUNC(일위대가목록!F101,0)</f>
        <v>62945</v>
      </c>
      <c r="H198" s="15">
        <f t="shared" si="21"/>
        <v>0</v>
      </c>
      <c r="I198" s="15">
        <f>TRUNC(일위대가목록!G101,0)</f>
        <v>0</v>
      </c>
      <c r="J198" s="15">
        <f t="shared" si="22"/>
        <v>0</v>
      </c>
      <c r="K198" s="15">
        <f t="shared" si="23"/>
        <v>85743</v>
      </c>
      <c r="L198" s="15">
        <f t="shared" si="24"/>
        <v>0</v>
      </c>
      <c r="M198" s="16" t="s">
        <v>703</v>
      </c>
      <c r="N198" s="2" t="s">
        <v>704</v>
      </c>
      <c r="O198" s="2" t="s">
        <v>50</v>
      </c>
      <c r="P198" s="2" t="s">
        <v>50</v>
      </c>
      <c r="Q198" s="2" t="s">
        <v>193</v>
      </c>
      <c r="R198" s="2" t="s">
        <v>63</v>
      </c>
      <c r="S198" s="2" t="s">
        <v>62</v>
      </c>
      <c r="T198" s="2" t="s">
        <v>62</v>
      </c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2" t="s">
        <v>50</v>
      </c>
      <c r="AS198" s="2" t="s">
        <v>50</v>
      </c>
      <c r="AT198" s="3"/>
      <c r="AU198" s="2" t="s">
        <v>705</v>
      </c>
      <c r="AV198" s="3">
        <v>29402</v>
      </c>
    </row>
    <row r="199" spans="1:48" ht="30" hidden="1" customHeight="1" x14ac:dyDescent="0.3">
      <c r="A199" s="16" t="s">
        <v>702</v>
      </c>
      <c r="B199" s="16" t="s">
        <v>691</v>
      </c>
      <c r="C199" s="16" t="s">
        <v>123</v>
      </c>
      <c r="D199" s="14"/>
      <c r="E199" s="15">
        <f>TRUNC(일위대가목록!E102,0)</f>
        <v>27408</v>
      </c>
      <c r="F199" s="15">
        <f t="shared" si="20"/>
        <v>0</v>
      </c>
      <c r="G199" s="15">
        <f>TRUNC(일위대가목록!F102,0)</f>
        <v>62945</v>
      </c>
      <c r="H199" s="15">
        <f t="shared" si="21"/>
        <v>0</v>
      </c>
      <c r="I199" s="15">
        <f>TRUNC(일위대가목록!G102,0)</f>
        <v>0</v>
      </c>
      <c r="J199" s="15">
        <f t="shared" si="22"/>
        <v>0</v>
      </c>
      <c r="K199" s="15">
        <f t="shared" si="23"/>
        <v>90353</v>
      </c>
      <c r="L199" s="15">
        <f t="shared" si="24"/>
        <v>0</v>
      </c>
      <c r="M199" s="16" t="s">
        <v>706</v>
      </c>
      <c r="N199" s="2" t="s">
        <v>707</v>
      </c>
      <c r="O199" s="2" t="s">
        <v>50</v>
      </c>
      <c r="P199" s="2" t="s">
        <v>50</v>
      </c>
      <c r="Q199" s="2" t="s">
        <v>193</v>
      </c>
      <c r="R199" s="2" t="s">
        <v>63</v>
      </c>
      <c r="S199" s="2" t="s">
        <v>62</v>
      </c>
      <c r="T199" s="2" t="s">
        <v>62</v>
      </c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2" t="s">
        <v>50</v>
      </c>
      <c r="AS199" s="2" t="s">
        <v>50</v>
      </c>
      <c r="AT199" s="3"/>
      <c r="AU199" s="2" t="s">
        <v>708</v>
      </c>
      <c r="AV199" s="3">
        <v>29403</v>
      </c>
    </row>
    <row r="200" spans="1:48" ht="30" hidden="1" customHeight="1" x14ac:dyDescent="0.3">
      <c r="A200" s="16" t="s">
        <v>709</v>
      </c>
      <c r="B200" s="16" t="s">
        <v>687</v>
      </c>
      <c r="C200" s="16" t="s">
        <v>123</v>
      </c>
      <c r="D200" s="14"/>
      <c r="E200" s="15">
        <f>TRUNC(일위대가목록!E103,0)</f>
        <v>14877</v>
      </c>
      <c r="F200" s="15">
        <f t="shared" si="20"/>
        <v>0</v>
      </c>
      <c r="G200" s="15">
        <f>TRUNC(일위대가목록!F103,0)</f>
        <v>12589</v>
      </c>
      <c r="H200" s="15">
        <f t="shared" si="21"/>
        <v>0</v>
      </c>
      <c r="I200" s="15">
        <f>TRUNC(일위대가목록!G103,0)</f>
        <v>0</v>
      </c>
      <c r="J200" s="15">
        <f t="shared" si="22"/>
        <v>0</v>
      </c>
      <c r="K200" s="15">
        <f t="shared" si="23"/>
        <v>27466</v>
      </c>
      <c r="L200" s="15">
        <f t="shared" si="24"/>
        <v>0</v>
      </c>
      <c r="M200" s="16" t="s">
        <v>710</v>
      </c>
      <c r="N200" s="2" t="s">
        <v>711</v>
      </c>
      <c r="O200" s="2" t="s">
        <v>50</v>
      </c>
      <c r="P200" s="2" t="s">
        <v>50</v>
      </c>
      <c r="Q200" s="2" t="s">
        <v>193</v>
      </c>
      <c r="R200" s="2" t="s">
        <v>63</v>
      </c>
      <c r="S200" s="2" t="s">
        <v>62</v>
      </c>
      <c r="T200" s="2" t="s">
        <v>62</v>
      </c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2" t="s">
        <v>50</v>
      </c>
      <c r="AS200" s="2" t="s">
        <v>50</v>
      </c>
      <c r="AT200" s="3"/>
      <c r="AU200" s="2" t="s">
        <v>712</v>
      </c>
      <c r="AV200" s="3">
        <v>29404</v>
      </c>
    </row>
    <row r="201" spans="1:48" ht="30" hidden="1" customHeight="1" x14ac:dyDescent="0.3">
      <c r="A201" s="16" t="s">
        <v>709</v>
      </c>
      <c r="B201" s="16" t="s">
        <v>687</v>
      </c>
      <c r="C201" s="16" t="s">
        <v>123</v>
      </c>
      <c r="D201" s="14"/>
      <c r="E201" s="15">
        <f>TRUNC(일위대가목록!E104,0)</f>
        <v>31237</v>
      </c>
      <c r="F201" s="15">
        <f t="shared" si="20"/>
        <v>0</v>
      </c>
      <c r="G201" s="15">
        <f>TRUNC(일위대가목록!F104,0)</f>
        <v>12589</v>
      </c>
      <c r="H201" s="15">
        <f t="shared" si="21"/>
        <v>0</v>
      </c>
      <c r="I201" s="15">
        <f>TRUNC(일위대가목록!G104,0)</f>
        <v>0</v>
      </c>
      <c r="J201" s="15">
        <f t="shared" si="22"/>
        <v>0</v>
      </c>
      <c r="K201" s="15">
        <f t="shared" si="23"/>
        <v>43826</v>
      </c>
      <c r="L201" s="15">
        <f t="shared" si="24"/>
        <v>0</v>
      </c>
      <c r="M201" s="16" t="s">
        <v>713</v>
      </c>
      <c r="N201" s="2" t="s">
        <v>714</v>
      </c>
      <c r="O201" s="2" t="s">
        <v>50</v>
      </c>
      <c r="P201" s="2" t="s">
        <v>50</v>
      </c>
      <c r="Q201" s="2" t="s">
        <v>193</v>
      </c>
      <c r="R201" s="2" t="s">
        <v>63</v>
      </c>
      <c r="S201" s="2" t="s">
        <v>62</v>
      </c>
      <c r="T201" s="2" t="s">
        <v>62</v>
      </c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2" t="s">
        <v>50</v>
      </c>
      <c r="AS201" s="2" t="s">
        <v>50</v>
      </c>
      <c r="AT201" s="3"/>
      <c r="AU201" s="2" t="s">
        <v>715</v>
      </c>
      <c r="AV201" s="3">
        <v>29405</v>
      </c>
    </row>
    <row r="202" spans="1:48" ht="30" hidden="1" customHeight="1" x14ac:dyDescent="0.3">
      <c r="A202" s="16" t="s">
        <v>716</v>
      </c>
      <c r="B202" s="16" t="s">
        <v>717</v>
      </c>
      <c r="C202" s="16" t="s">
        <v>123</v>
      </c>
      <c r="D202" s="14"/>
      <c r="E202" s="15">
        <f>TRUNC(일위대가목록!E105,0)</f>
        <v>25375</v>
      </c>
      <c r="F202" s="15">
        <f t="shared" si="20"/>
        <v>0</v>
      </c>
      <c r="G202" s="15">
        <f>TRUNC(일위대가목록!F105,0)</f>
        <v>51724</v>
      </c>
      <c r="H202" s="15">
        <f t="shared" si="21"/>
        <v>0</v>
      </c>
      <c r="I202" s="15">
        <f>TRUNC(일위대가목록!G105,0)</f>
        <v>0</v>
      </c>
      <c r="J202" s="15">
        <f t="shared" si="22"/>
        <v>0</v>
      </c>
      <c r="K202" s="15">
        <f t="shared" si="23"/>
        <v>77099</v>
      </c>
      <c r="L202" s="15">
        <f t="shared" si="24"/>
        <v>0</v>
      </c>
      <c r="M202" s="16" t="s">
        <v>718</v>
      </c>
      <c r="N202" s="2" t="s">
        <v>719</v>
      </c>
      <c r="O202" s="2" t="s">
        <v>50</v>
      </c>
      <c r="P202" s="2" t="s">
        <v>50</v>
      </c>
      <c r="Q202" s="2" t="s">
        <v>193</v>
      </c>
      <c r="R202" s="2" t="s">
        <v>63</v>
      </c>
      <c r="S202" s="2" t="s">
        <v>62</v>
      </c>
      <c r="T202" s="2" t="s">
        <v>62</v>
      </c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2" t="s">
        <v>50</v>
      </c>
      <c r="AS202" s="2" t="s">
        <v>50</v>
      </c>
      <c r="AT202" s="3"/>
      <c r="AU202" s="2" t="s">
        <v>720</v>
      </c>
      <c r="AV202" s="3">
        <v>29406</v>
      </c>
    </row>
    <row r="203" spans="1:48" ht="30" hidden="1" customHeight="1" x14ac:dyDescent="0.3">
      <c r="A203" s="16" t="s">
        <v>716</v>
      </c>
      <c r="B203" s="16" t="s">
        <v>687</v>
      </c>
      <c r="C203" s="16" t="s">
        <v>123</v>
      </c>
      <c r="D203" s="14"/>
      <c r="E203" s="15">
        <f>TRUNC(일위대가목록!E106,0)</f>
        <v>22320</v>
      </c>
      <c r="F203" s="15">
        <f t="shared" si="20"/>
        <v>0</v>
      </c>
      <c r="G203" s="15">
        <f>TRUNC(일위대가목록!F106,0)</f>
        <v>66092</v>
      </c>
      <c r="H203" s="15">
        <f t="shared" si="21"/>
        <v>0</v>
      </c>
      <c r="I203" s="15">
        <f>TRUNC(일위대가목록!G106,0)</f>
        <v>0</v>
      </c>
      <c r="J203" s="15">
        <f t="shared" si="22"/>
        <v>0</v>
      </c>
      <c r="K203" s="15">
        <f t="shared" si="23"/>
        <v>88412</v>
      </c>
      <c r="L203" s="15">
        <f t="shared" si="24"/>
        <v>0</v>
      </c>
      <c r="M203" s="16" t="s">
        <v>721</v>
      </c>
      <c r="N203" s="2" t="s">
        <v>722</v>
      </c>
      <c r="O203" s="2" t="s">
        <v>50</v>
      </c>
      <c r="P203" s="2" t="s">
        <v>50</v>
      </c>
      <c r="Q203" s="2" t="s">
        <v>193</v>
      </c>
      <c r="R203" s="2" t="s">
        <v>63</v>
      </c>
      <c r="S203" s="2" t="s">
        <v>62</v>
      </c>
      <c r="T203" s="2" t="s">
        <v>62</v>
      </c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2" t="s">
        <v>50</v>
      </c>
      <c r="AS203" s="2" t="s">
        <v>50</v>
      </c>
      <c r="AT203" s="3"/>
      <c r="AU203" s="2" t="s">
        <v>723</v>
      </c>
      <c r="AV203" s="3">
        <v>29407</v>
      </c>
    </row>
    <row r="204" spans="1:48" ht="30" hidden="1" customHeight="1" x14ac:dyDescent="0.3">
      <c r="A204" s="16" t="s">
        <v>716</v>
      </c>
      <c r="B204" s="16" t="s">
        <v>724</v>
      </c>
      <c r="C204" s="16" t="s">
        <v>123</v>
      </c>
      <c r="D204" s="14"/>
      <c r="E204" s="15">
        <f>TRUNC(일위대가목록!E107,0)</f>
        <v>22320</v>
      </c>
      <c r="F204" s="15">
        <f t="shared" si="20"/>
        <v>0</v>
      </c>
      <c r="G204" s="15">
        <f>TRUNC(일위대가목록!F107,0)</f>
        <v>66092</v>
      </c>
      <c r="H204" s="15">
        <f t="shared" si="21"/>
        <v>0</v>
      </c>
      <c r="I204" s="15">
        <f>TRUNC(일위대가목록!G107,0)</f>
        <v>0</v>
      </c>
      <c r="J204" s="15">
        <f t="shared" si="22"/>
        <v>0</v>
      </c>
      <c r="K204" s="15">
        <f t="shared" si="23"/>
        <v>88412</v>
      </c>
      <c r="L204" s="15">
        <f t="shared" si="24"/>
        <v>0</v>
      </c>
      <c r="M204" s="16" t="s">
        <v>725</v>
      </c>
      <c r="N204" s="2" t="s">
        <v>726</v>
      </c>
      <c r="O204" s="2" t="s">
        <v>50</v>
      </c>
      <c r="P204" s="2" t="s">
        <v>50</v>
      </c>
      <c r="Q204" s="2" t="s">
        <v>193</v>
      </c>
      <c r="R204" s="2" t="s">
        <v>63</v>
      </c>
      <c r="S204" s="2" t="s">
        <v>62</v>
      </c>
      <c r="T204" s="2" t="s">
        <v>62</v>
      </c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2" t="s">
        <v>50</v>
      </c>
      <c r="AS204" s="2" t="s">
        <v>50</v>
      </c>
      <c r="AT204" s="3"/>
      <c r="AU204" s="2" t="s">
        <v>727</v>
      </c>
      <c r="AV204" s="3">
        <v>29408</v>
      </c>
    </row>
    <row r="205" spans="1:48" ht="30" hidden="1" customHeight="1" x14ac:dyDescent="0.3">
      <c r="A205" s="16" t="s">
        <v>716</v>
      </c>
      <c r="B205" s="16" t="s">
        <v>691</v>
      </c>
      <c r="C205" s="16" t="s">
        <v>123</v>
      </c>
      <c r="D205" s="14"/>
      <c r="E205" s="15">
        <f>TRUNC(일위대가목록!E108,0)</f>
        <v>32264</v>
      </c>
      <c r="F205" s="15">
        <f t="shared" ref="F205:F268" si="25">TRUNC(E205*D205, 0)</f>
        <v>0</v>
      </c>
      <c r="G205" s="15">
        <f>TRUNC(일위대가목록!F108,0)</f>
        <v>66092</v>
      </c>
      <c r="H205" s="15">
        <f t="shared" ref="H205:H268" si="26">TRUNC(G205*D205, 0)</f>
        <v>0</v>
      </c>
      <c r="I205" s="15">
        <f>TRUNC(일위대가목록!G108,0)</f>
        <v>0</v>
      </c>
      <c r="J205" s="15">
        <f t="shared" ref="J205:J268" si="27">TRUNC(I205*D205, 0)</f>
        <v>0</v>
      </c>
      <c r="K205" s="15">
        <f t="shared" ref="K205:K268" si="28">TRUNC(E205+G205+I205, 0)</f>
        <v>98356</v>
      </c>
      <c r="L205" s="15">
        <f t="shared" ref="L205:L268" si="29">TRUNC(F205+H205+J205, 0)</f>
        <v>0</v>
      </c>
      <c r="M205" s="16" t="s">
        <v>728</v>
      </c>
      <c r="N205" s="2" t="s">
        <v>729</v>
      </c>
      <c r="O205" s="2" t="s">
        <v>50</v>
      </c>
      <c r="P205" s="2" t="s">
        <v>50</v>
      </c>
      <c r="Q205" s="2" t="s">
        <v>193</v>
      </c>
      <c r="R205" s="2" t="s">
        <v>63</v>
      </c>
      <c r="S205" s="2" t="s">
        <v>62</v>
      </c>
      <c r="T205" s="2" t="s">
        <v>62</v>
      </c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2" t="s">
        <v>50</v>
      </c>
      <c r="AS205" s="2" t="s">
        <v>50</v>
      </c>
      <c r="AT205" s="3"/>
      <c r="AU205" s="2" t="s">
        <v>730</v>
      </c>
      <c r="AV205" s="3">
        <v>29409</v>
      </c>
    </row>
    <row r="206" spans="1:48" ht="30" hidden="1" customHeight="1" x14ac:dyDescent="0.3">
      <c r="A206" s="16" t="s">
        <v>731</v>
      </c>
      <c r="B206" s="16" t="s">
        <v>717</v>
      </c>
      <c r="C206" s="16" t="s">
        <v>123</v>
      </c>
      <c r="D206" s="14"/>
      <c r="E206" s="15">
        <f>TRUNC(일위대가목록!E109,0)</f>
        <v>15005</v>
      </c>
      <c r="F206" s="15">
        <f t="shared" si="25"/>
        <v>0</v>
      </c>
      <c r="G206" s="15">
        <f>TRUNC(일위대가목록!F109,0)</f>
        <v>9852</v>
      </c>
      <c r="H206" s="15">
        <f t="shared" si="26"/>
        <v>0</v>
      </c>
      <c r="I206" s="15">
        <f>TRUNC(일위대가목록!G109,0)</f>
        <v>0</v>
      </c>
      <c r="J206" s="15">
        <f t="shared" si="27"/>
        <v>0</v>
      </c>
      <c r="K206" s="15">
        <f t="shared" si="28"/>
        <v>24857</v>
      </c>
      <c r="L206" s="15">
        <f t="shared" si="29"/>
        <v>0</v>
      </c>
      <c r="M206" s="16" t="s">
        <v>732</v>
      </c>
      <c r="N206" s="2" t="s">
        <v>733</v>
      </c>
      <c r="O206" s="2" t="s">
        <v>50</v>
      </c>
      <c r="P206" s="2" t="s">
        <v>50</v>
      </c>
      <c r="Q206" s="2" t="s">
        <v>193</v>
      </c>
      <c r="R206" s="2" t="s">
        <v>63</v>
      </c>
      <c r="S206" s="2" t="s">
        <v>62</v>
      </c>
      <c r="T206" s="2" t="s">
        <v>62</v>
      </c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2" t="s">
        <v>50</v>
      </c>
      <c r="AS206" s="2" t="s">
        <v>50</v>
      </c>
      <c r="AT206" s="3"/>
      <c r="AU206" s="2" t="s">
        <v>734</v>
      </c>
      <c r="AV206" s="3">
        <v>29410</v>
      </c>
    </row>
    <row r="207" spans="1:48" ht="30" hidden="1" customHeight="1" x14ac:dyDescent="0.3">
      <c r="A207" s="16" t="s">
        <v>731</v>
      </c>
      <c r="B207" s="16" t="s">
        <v>687</v>
      </c>
      <c r="C207" s="16" t="s">
        <v>123</v>
      </c>
      <c r="D207" s="14"/>
      <c r="E207" s="15">
        <f>TRUNC(일위대가목록!E110,0)</f>
        <v>13877</v>
      </c>
      <c r="F207" s="15">
        <f t="shared" si="25"/>
        <v>0</v>
      </c>
      <c r="G207" s="15">
        <f>TRUNC(일위대가목록!F110,0)</f>
        <v>12589</v>
      </c>
      <c r="H207" s="15">
        <f t="shared" si="26"/>
        <v>0</v>
      </c>
      <c r="I207" s="15">
        <f>TRUNC(일위대가목록!G110,0)</f>
        <v>0</v>
      </c>
      <c r="J207" s="15">
        <f t="shared" si="27"/>
        <v>0</v>
      </c>
      <c r="K207" s="15">
        <f t="shared" si="28"/>
        <v>26466</v>
      </c>
      <c r="L207" s="15">
        <f t="shared" si="29"/>
        <v>0</v>
      </c>
      <c r="M207" s="16" t="s">
        <v>735</v>
      </c>
      <c r="N207" s="2" t="s">
        <v>736</v>
      </c>
      <c r="O207" s="2" t="s">
        <v>50</v>
      </c>
      <c r="P207" s="2" t="s">
        <v>50</v>
      </c>
      <c r="Q207" s="2" t="s">
        <v>193</v>
      </c>
      <c r="R207" s="2" t="s">
        <v>63</v>
      </c>
      <c r="S207" s="2" t="s">
        <v>62</v>
      </c>
      <c r="T207" s="2" t="s">
        <v>62</v>
      </c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2" t="s">
        <v>50</v>
      </c>
      <c r="AS207" s="2" t="s">
        <v>50</v>
      </c>
      <c r="AT207" s="3"/>
      <c r="AU207" s="2" t="s">
        <v>737</v>
      </c>
      <c r="AV207" s="3">
        <v>29411</v>
      </c>
    </row>
    <row r="208" spans="1:48" ht="30" hidden="1" customHeight="1" x14ac:dyDescent="0.3">
      <c r="A208" s="16" t="s">
        <v>731</v>
      </c>
      <c r="B208" s="16" t="s">
        <v>724</v>
      </c>
      <c r="C208" s="16" t="s">
        <v>123</v>
      </c>
      <c r="D208" s="14"/>
      <c r="E208" s="15">
        <f>TRUNC(일위대가목록!E111,0)</f>
        <v>16067</v>
      </c>
      <c r="F208" s="15">
        <f t="shared" si="25"/>
        <v>0</v>
      </c>
      <c r="G208" s="15">
        <f>TRUNC(일위대가목록!F111,0)</f>
        <v>12589</v>
      </c>
      <c r="H208" s="15">
        <f t="shared" si="26"/>
        <v>0</v>
      </c>
      <c r="I208" s="15">
        <f>TRUNC(일위대가목록!G111,0)</f>
        <v>0</v>
      </c>
      <c r="J208" s="15">
        <f t="shared" si="27"/>
        <v>0</v>
      </c>
      <c r="K208" s="15">
        <f t="shared" si="28"/>
        <v>28656</v>
      </c>
      <c r="L208" s="15">
        <f t="shared" si="29"/>
        <v>0</v>
      </c>
      <c r="M208" s="16" t="s">
        <v>738</v>
      </c>
      <c r="N208" s="2" t="s">
        <v>739</v>
      </c>
      <c r="O208" s="2" t="s">
        <v>50</v>
      </c>
      <c r="P208" s="2" t="s">
        <v>50</v>
      </c>
      <c r="Q208" s="2" t="s">
        <v>193</v>
      </c>
      <c r="R208" s="2" t="s">
        <v>63</v>
      </c>
      <c r="S208" s="2" t="s">
        <v>62</v>
      </c>
      <c r="T208" s="2" t="s">
        <v>62</v>
      </c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2" t="s">
        <v>50</v>
      </c>
      <c r="AS208" s="2" t="s">
        <v>50</v>
      </c>
      <c r="AT208" s="3"/>
      <c r="AU208" s="2" t="s">
        <v>740</v>
      </c>
      <c r="AV208" s="3">
        <v>29412</v>
      </c>
    </row>
    <row r="209" spans="1:48" ht="30" hidden="1" customHeight="1" x14ac:dyDescent="0.3">
      <c r="A209" s="16" t="s">
        <v>731</v>
      </c>
      <c r="B209" s="16" t="s">
        <v>724</v>
      </c>
      <c r="C209" s="16" t="s">
        <v>123</v>
      </c>
      <c r="D209" s="14"/>
      <c r="E209" s="15">
        <f>TRUNC(일위대가목록!E112,0)</f>
        <v>22767</v>
      </c>
      <c r="F209" s="15">
        <f t="shared" si="25"/>
        <v>0</v>
      </c>
      <c r="G209" s="15">
        <f>TRUNC(일위대가목록!F112,0)</f>
        <v>12589</v>
      </c>
      <c r="H209" s="15">
        <f t="shared" si="26"/>
        <v>0</v>
      </c>
      <c r="I209" s="15">
        <f>TRUNC(일위대가목록!G112,0)</f>
        <v>0</v>
      </c>
      <c r="J209" s="15">
        <f t="shared" si="27"/>
        <v>0</v>
      </c>
      <c r="K209" s="15">
        <f t="shared" si="28"/>
        <v>35356</v>
      </c>
      <c r="L209" s="15">
        <f t="shared" si="29"/>
        <v>0</v>
      </c>
      <c r="M209" s="16" t="s">
        <v>741</v>
      </c>
      <c r="N209" s="2" t="s">
        <v>742</v>
      </c>
      <c r="O209" s="2" t="s">
        <v>50</v>
      </c>
      <c r="P209" s="2" t="s">
        <v>50</v>
      </c>
      <c r="Q209" s="2" t="s">
        <v>193</v>
      </c>
      <c r="R209" s="2" t="s">
        <v>63</v>
      </c>
      <c r="S209" s="2" t="s">
        <v>62</v>
      </c>
      <c r="T209" s="2" t="s">
        <v>62</v>
      </c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2" t="s">
        <v>50</v>
      </c>
      <c r="AS209" s="2" t="s">
        <v>50</v>
      </c>
      <c r="AT209" s="3"/>
      <c r="AU209" s="2" t="s">
        <v>743</v>
      </c>
      <c r="AV209" s="3">
        <v>29413</v>
      </c>
    </row>
    <row r="210" spans="1:48" ht="30" hidden="1" customHeight="1" x14ac:dyDescent="0.3">
      <c r="A210" s="16" t="s">
        <v>744</v>
      </c>
      <c r="B210" s="16" t="s">
        <v>717</v>
      </c>
      <c r="C210" s="16" t="s">
        <v>123</v>
      </c>
      <c r="D210" s="14"/>
      <c r="E210" s="15">
        <f>TRUNC(일위대가목록!E113,0)</f>
        <v>19717</v>
      </c>
      <c r="F210" s="15">
        <f t="shared" si="25"/>
        <v>0</v>
      </c>
      <c r="G210" s="15">
        <f>TRUNC(일위대가목록!F113,0)</f>
        <v>49261</v>
      </c>
      <c r="H210" s="15">
        <f t="shared" si="26"/>
        <v>0</v>
      </c>
      <c r="I210" s="15">
        <f>TRUNC(일위대가목록!G113,0)</f>
        <v>0</v>
      </c>
      <c r="J210" s="15">
        <f t="shared" si="27"/>
        <v>0</v>
      </c>
      <c r="K210" s="15">
        <f t="shared" si="28"/>
        <v>68978</v>
      </c>
      <c r="L210" s="15">
        <f t="shared" si="29"/>
        <v>0</v>
      </c>
      <c r="M210" s="16" t="s">
        <v>745</v>
      </c>
      <c r="N210" s="2" t="s">
        <v>746</v>
      </c>
      <c r="O210" s="2" t="s">
        <v>50</v>
      </c>
      <c r="P210" s="2" t="s">
        <v>50</v>
      </c>
      <c r="Q210" s="2" t="s">
        <v>193</v>
      </c>
      <c r="R210" s="2" t="s">
        <v>63</v>
      </c>
      <c r="S210" s="2" t="s">
        <v>62</v>
      </c>
      <c r="T210" s="2" t="s">
        <v>62</v>
      </c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2" t="s">
        <v>50</v>
      </c>
      <c r="AS210" s="2" t="s">
        <v>50</v>
      </c>
      <c r="AT210" s="3"/>
      <c r="AU210" s="2" t="s">
        <v>747</v>
      </c>
      <c r="AV210" s="3">
        <v>29414</v>
      </c>
    </row>
    <row r="211" spans="1:48" ht="30" hidden="1" customHeight="1" x14ac:dyDescent="0.3">
      <c r="A211" s="16" t="s">
        <v>744</v>
      </c>
      <c r="B211" s="16" t="s">
        <v>687</v>
      </c>
      <c r="C211" s="16" t="s">
        <v>123</v>
      </c>
      <c r="D211" s="14"/>
      <c r="E211" s="15">
        <f>TRUNC(일위대가목록!E114,0)</f>
        <v>18148</v>
      </c>
      <c r="F211" s="15">
        <f t="shared" si="25"/>
        <v>0</v>
      </c>
      <c r="G211" s="15">
        <f>TRUNC(일위대가목록!F114,0)</f>
        <v>62945</v>
      </c>
      <c r="H211" s="15">
        <f t="shared" si="26"/>
        <v>0</v>
      </c>
      <c r="I211" s="15">
        <f>TRUNC(일위대가목록!G114,0)</f>
        <v>0</v>
      </c>
      <c r="J211" s="15">
        <f t="shared" si="27"/>
        <v>0</v>
      </c>
      <c r="K211" s="15">
        <f t="shared" si="28"/>
        <v>81093</v>
      </c>
      <c r="L211" s="15">
        <f t="shared" si="29"/>
        <v>0</v>
      </c>
      <c r="M211" s="16" t="s">
        <v>748</v>
      </c>
      <c r="N211" s="2" t="s">
        <v>749</v>
      </c>
      <c r="O211" s="2" t="s">
        <v>50</v>
      </c>
      <c r="P211" s="2" t="s">
        <v>50</v>
      </c>
      <c r="Q211" s="2" t="s">
        <v>193</v>
      </c>
      <c r="R211" s="2" t="s">
        <v>63</v>
      </c>
      <c r="S211" s="2" t="s">
        <v>62</v>
      </c>
      <c r="T211" s="2" t="s">
        <v>62</v>
      </c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2" t="s">
        <v>50</v>
      </c>
      <c r="AS211" s="2" t="s">
        <v>50</v>
      </c>
      <c r="AT211" s="3"/>
      <c r="AU211" s="2" t="s">
        <v>750</v>
      </c>
      <c r="AV211" s="3">
        <v>29415</v>
      </c>
    </row>
    <row r="212" spans="1:48" ht="30" hidden="1" customHeight="1" x14ac:dyDescent="0.3">
      <c r="A212" s="16" t="s">
        <v>744</v>
      </c>
      <c r="B212" s="16" t="s">
        <v>724</v>
      </c>
      <c r="C212" s="16" t="s">
        <v>123</v>
      </c>
      <c r="D212" s="14"/>
      <c r="E212" s="15">
        <f>TRUNC(일위대가목록!E115,0)</f>
        <v>29378</v>
      </c>
      <c r="F212" s="15">
        <f t="shared" si="25"/>
        <v>0</v>
      </c>
      <c r="G212" s="15">
        <f>TRUNC(일위대가목록!F115,0)</f>
        <v>62945</v>
      </c>
      <c r="H212" s="15">
        <f t="shared" si="26"/>
        <v>0</v>
      </c>
      <c r="I212" s="15">
        <f>TRUNC(일위대가목록!G115,0)</f>
        <v>0</v>
      </c>
      <c r="J212" s="15">
        <f t="shared" si="27"/>
        <v>0</v>
      </c>
      <c r="K212" s="15">
        <f t="shared" si="28"/>
        <v>92323</v>
      </c>
      <c r="L212" s="15">
        <f t="shared" si="29"/>
        <v>0</v>
      </c>
      <c r="M212" s="16" t="s">
        <v>751</v>
      </c>
      <c r="N212" s="2" t="s">
        <v>752</v>
      </c>
      <c r="O212" s="2" t="s">
        <v>50</v>
      </c>
      <c r="P212" s="2" t="s">
        <v>50</v>
      </c>
      <c r="Q212" s="2" t="s">
        <v>193</v>
      </c>
      <c r="R212" s="2" t="s">
        <v>63</v>
      </c>
      <c r="S212" s="2" t="s">
        <v>62</v>
      </c>
      <c r="T212" s="2" t="s">
        <v>62</v>
      </c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2" t="s">
        <v>50</v>
      </c>
      <c r="AS212" s="2" t="s">
        <v>50</v>
      </c>
      <c r="AT212" s="3"/>
      <c r="AU212" s="2" t="s">
        <v>753</v>
      </c>
      <c r="AV212" s="3">
        <v>29416</v>
      </c>
    </row>
    <row r="213" spans="1:48" ht="30" hidden="1" customHeight="1" x14ac:dyDescent="0.3">
      <c r="A213" s="16" t="s">
        <v>744</v>
      </c>
      <c r="B213" s="16" t="s">
        <v>691</v>
      </c>
      <c r="C213" s="16" t="s">
        <v>123</v>
      </c>
      <c r="D213" s="14"/>
      <c r="E213" s="15">
        <f>TRUNC(일위대가목록!E116,0)</f>
        <v>40418</v>
      </c>
      <c r="F213" s="15">
        <f t="shared" si="25"/>
        <v>0</v>
      </c>
      <c r="G213" s="15">
        <f>TRUNC(일위대가목록!F116,0)</f>
        <v>62945</v>
      </c>
      <c r="H213" s="15">
        <f t="shared" si="26"/>
        <v>0</v>
      </c>
      <c r="I213" s="15">
        <f>TRUNC(일위대가목록!G116,0)</f>
        <v>0</v>
      </c>
      <c r="J213" s="15">
        <f t="shared" si="27"/>
        <v>0</v>
      </c>
      <c r="K213" s="15">
        <f t="shared" si="28"/>
        <v>103363</v>
      </c>
      <c r="L213" s="15">
        <f t="shared" si="29"/>
        <v>0</v>
      </c>
      <c r="M213" s="16" t="s">
        <v>754</v>
      </c>
      <c r="N213" s="2" t="s">
        <v>755</v>
      </c>
      <c r="O213" s="2" t="s">
        <v>50</v>
      </c>
      <c r="P213" s="2" t="s">
        <v>50</v>
      </c>
      <c r="Q213" s="2" t="s">
        <v>193</v>
      </c>
      <c r="R213" s="2" t="s">
        <v>63</v>
      </c>
      <c r="S213" s="2" t="s">
        <v>62</v>
      </c>
      <c r="T213" s="2" t="s">
        <v>62</v>
      </c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2" t="s">
        <v>50</v>
      </c>
      <c r="AS213" s="2" t="s">
        <v>50</v>
      </c>
      <c r="AT213" s="3"/>
      <c r="AU213" s="2" t="s">
        <v>756</v>
      </c>
      <c r="AV213" s="3">
        <v>29417</v>
      </c>
    </row>
    <row r="214" spans="1:48" ht="30" hidden="1" customHeight="1" x14ac:dyDescent="0.3">
      <c r="A214" s="16" t="s">
        <v>757</v>
      </c>
      <c r="B214" s="16" t="s">
        <v>717</v>
      </c>
      <c r="C214" s="16" t="s">
        <v>123</v>
      </c>
      <c r="D214" s="14"/>
      <c r="E214" s="15">
        <f>TRUNC(일위대가목록!E117,0)</f>
        <v>14695</v>
      </c>
      <c r="F214" s="15">
        <f t="shared" si="25"/>
        <v>0</v>
      </c>
      <c r="G214" s="15">
        <f>TRUNC(일위대가목록!F117,0)</f>
        <v>9852</v>
      </c>
      <c r="H214" s="15">
        <f t="shared" si="26"/>
        <v>0</v>
      </c>
      <c r="I214" s="15">
        <f>TRUNC(일위대가목록!G117,0)</f>
        <v>0</v>
      </c>
      <c r="J214" s="15">
        <f t="shared" si="27"/>
        <v>0</v>
      </c>
      <c r="K214" s="15">
        <f t="shared" si="28"/>
        <v>24547</v>
      </c>
      <c r="L214" s="15">
        <f t="shared" si="29"/>
        <v>0</v>
      </c>
      <c r="M214" s="16" t="s">
        <v>758</v>
      </c>
      <c r="N214" s="2" t="s">
        <v>759</v>
      </c>
      <c r="O214" s="2" t="s">
        <v>50</v>
      </c>
      <c r="P214" s="2" t="s">
        <v>50</v>
      </c>
      <c r="Q214" s="2" t="s">
        <v>193</v>
      </c>
      <c r="R214" s="2" t="s">
        <v>63</v>
      </c>
      <c r="S214" s="2" t="s">
        <v>62</v>
      </c>
      <c r="T214" s="2" t="s">
        <v>62</v>
      </c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2" t="s">
        <v>50</v>
      </c>
      <c r="AS214" s="2" t="s">
        <v>50</v>
      </c>
      <c r="AT214" s="3"/>
      <c r="AU214" s="2" t="s">
        <v>760</v>
      </c>
      <c r="AV214" s="3">
        <v>29418</v>
      </c>
    </row>
    <row r="215" spans="1:48" ht="30" hidden="1" customHeight="1" x14ac:dyDescent="0.3">
      <c r="A215" s="16" t="s">
        <v>757</v>
      </c>
      <c r="B215" s="16" t="s">
        <v>687</v>
      </c>
      <c r="C215" s="16" t="s">
        <v>123</v>
      </c>
      <c r="D215" s="14"/>
      <c r="E215" s="15">
        <f>TRUNC(일위대가목록!E118,0)</f>
        <v>16877</v>
      </c>
      <c r="F215" s="15">
        <f t="shared" si="25"/>
        <v>0</v>
      </c>
      <c r="G215" s="15">
        <f>TRUNC(일위대가목록!F118,0)</f>
        <v>12589</v>
      </c>
      <c r="H215" s="15">
        <f t="shared" si="26"/>
        <v>0</v>
      </c>
      <c r="I215" s="15">
        <f>TRUNC(일위대가목록!G118,0)</f>
        <v>0</v>
      </c>
      <c r="J215" s="15">
        <f t="shared" si="27"/>
        <v>0</v>
      </c>
      <c r="K215" s="15">
        <f t="shared" si="28"/>
        <v>29466</v>
      </c>
      <c r="L215" s="15">
        <f t="shared" si="29"/>
        <v>0</v>
      </c>
      <c r="M215" s="16" t="s">
        <v>761</v>
      </c>
      <c r="N215" s="2" t="s">
        <v>762</v>
      </c>
      <c r="O215" s="2" t="s">
        <v>50</v>
      </c>
      <c r="P215" s="2" t="s">
        <v>50</v>
      </c>
      <c r="Q215" s="2" t="s">
        <v>193</v>
      </c>
      <c r="R215" s="2" t="s">
        <v>63</v>
      </c>
      <c r="S215" s="2" t="s">
        <v>62</v>
      </c>
      <c r="T215" s="2" t="s">
        <v>62</v>
      </c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2" t="s">
        <v>50</v>
      </c>
      <c r="AS215" s="2" t="s">
        <v>50</v>
      </c>
      <c r="AT215" s="3"/>
      <c r="AU215" s="2" t="s">
        <v>763</v>
      </c>
      <c r="AV215" s="3">
        <v>29419</v>
      </c>
    </row>
    <row r="216" spans="1:48" ht="30" hidden="1" customHeight="1" x14ac:dyDescent="0.3">
      <c r="A216" s="16" t="s">
        <v>757</v>
      </c>
      <c r="B216" s="16" t="s">
        <v>724</v>
      </c>
      <c r="C216" s="16" t="s">
        <v>123</v>
      </c>
      <c r="D216" s="14"/>
      <c r="E216" s="15">
        <f>TRUNC(일위대가목록!E119,0)</f>
        <v>19327</v>
      </c>
      <c r="F216" s="15">
        <f t="shared" si="25"/>
        <v>0</v>
      </c>
      <c r="G216" s="15">
        <f>TRUNC(일위대가목록!F119,0)</f>
        <v>12589</v>
      </c>
      <c r="H216" s="15">
        <f t="shared" si="26"/>
        <v>0</v>
      </c>
      <c r="I216" s="15">
        <f>TRUNC(일위대가목록!G119,0)</f>
        <v>0</v>
      </c>
      <c r="J216" s="15">
        <f t="shared" si="27"/>
        <v>0</v>
      </c>
      <c r="K216" s="15">
        <f t="shared" si="28"/>
        <v>31916</v>
      </c>
      <c r="L216" s="15">
        <f t="shared" si="29"/>
        <v>0</v>
      </c>
      <c r="M216" s="16" t="s">
        <v>764</v>
      </c>
      <c r="N216" s="2" t="s">
        <v>765</v>
      </c>
      <c r="O216" s="2" t="s">
        <v>50</v>
      </c>
      <c r="P216" s="2" t="s">
        <v>50</v>
      </c>
      <c r="Q216" s="2" t="s">
        <v>193</v>
      </c>
      <c r="R216" s="2" t="s">
        <v>63</v>
      </c>
      <c r="S216" s="2" t="s">
        <v>62</v>
      </c>
      <c r="T216" s="2" t="s">
        <v>62</v>
      </c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2" t="s">
        <v>50</v>
      </c>
      <c r="AS216" s="2" t="s">
        <v>50</v>
      </c>
      <c r="AT216" s="3"/>
      <c r="AU216" s="2" t="s">
        <v>766</v>
      </c>
      <c r="AV216" s="3">
        <v>29420</v>
      </c>
    </row>
    <row r="217" spans="1:48" ht="30" hidden="1" customHeight="1" x14ac:dyDescent="0.3">
      <c r="A217" s="16" t="s">
        <v>757</v>
      </c>
      <c r="B217" s="16" t="s">
        <v>691</v>
      </c>
      <c r="C217" s="16" t="s">
        <v>123</v>
      </c>
      <c r="D217" s="14"/>
      <c r="E217" s="15">
        <f>TRUNC(일위대가목록!E120,0)</f>
        <v>247857</v>
      </c>
      <c r="F217" s="15">
        <f t="shared" si="25"/>
        <v>0</v>
      </c>
      <c r="G217" s="15">
        <f>TRUNC(일위대가목록!F120,0)</f>
        <v>12589</v>
      </c>
      <c r="H217" s="15">
        <f t="shared" si="26"/>
        <v>0</v>
      </c>
      <c r="I217" s="15">
        <f>TRUNC(일위대가목록!G120,0)</f>
        <v>0</v>
      </c>
      <c r="J217" s="15">
        <f t="shared" si="27"/>
        <v>0</v>
      </c>
      <c r="K217" s="15">
        <f t="shared" si="28"/>
        <v>260446</v>
      </c>
      <c r="L217" s="15">
        <f t="shared" si="29"/>
        <v>0</v>
      </c>
      <c r="M217" s="16" t="s">
        <v>767</v>
      </c>
      <c r="N217" s="2" t="s">
        <v>768</v>
      </c>
      <c r="O217" s="2" t="s">
        <v>50</v>
      </c>
      <c r="P217" s="2" t="s">
        <v>50</v>
      </c>
      <c r="Q217" s="2" t="s">
        <v>193</v>
      </c>
      <c r="R217" s="2" t="s">
        <v>63</v>
      </c>
      <c r="S217" s="2" t="s">
        <v>62</v>
      </c>
      <c r="T217" s="2" t="s">
        <v>62</v>
      </c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2" t="s">
        <v>50</v>
      </c>
      <c r="AS217" s="2" t="s">
        <v>50</v>
      </c>
      <c r="AT217" s="3"/>
      <c r="AU217" s="2" t="s">
        <v>769</v>
      </c>
      <c r="AV217" s="3">
        <v>29421</v>
      </c>
    </row>
    <row r="218" spans="1:48" ht="30" hidden="1" customHeight="1" x14ac:dyDescent="0.3">
      <c r="A218" s="16" t="s">
        <v>770</v>
      </c>
      <c r="B218" s="16" t="s">
        <v>771</v>
      </c>
      <c r="C218" s="16" t="s">
        <v>123</v>
      </c>
      <c r="D218" s="14"/>
      <c r="E218" s="15">
        <f>TRUNC(일위대가목록!E121,0)</f>
        <v>10133</v>
      </c>
      <c r="F218" s="15">
        <f t="shared" si="25"/>
        <v>0</v>
      </c>
      <c r="G218" s="15">
        <f>TRUNC(일위대가목록!F121,0)</f>
        <v>17788</v>
      </c>
      <c r="H218" s="15">
        <f t="shared" si="26"/>
        <v>0</v>
      </c>
      <c r="I218" s="15">
        <f>TRUNC(일위대가목록!G121,0)</f>
        <v>0</v>
      </c>
      <c r="J218" s="15">
        <f t="shared" si="27"/>
        <v>0</v>
      </c>
      <c r="K218" s="15">
        <f t="shared" si="28"/>
        <v>27921</v>
      </c>
      <c r="L218" s="15">
        <f t="shared" si="29"/>
        <v>0</v>
      </c>
      <c r="M218" s="16" t="s">
        <v>772</v>
      </c>
      <c r="N218" s="2" t="s">
        <v>773</v>
      </c>
      <c r="O218" s="2" t="s">
        <v>50</v>
      </c>
      <c r="P218" s="2" t="s">
        <v>50</v>
      </c>
      <c r="Q218" s="2" t="s">
        <v>193</v>
      </c>
      <c r="R218" s="2" t="s">
        <v>63</v>
      </c>
      <c r="S218" s="2" t="s">
        <v>62</v>
      </c>
      <c r="T218" s="2" t="s">
        <v>62</v>
      </c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2" t="s">
        <v>50</v>
      </c>
      <c r="AS218" s="2" t="s">
        <v>50</v>
      </c>
      <c r="AT218" s="3"/>
      <c r="AU218" s="2" t="s">
        <v>774</v>
      </c>
      <c r="AV218" s="3">
        <v>29422</v>
      </c>
    </row>
    <row r="219" spans="1:48" ht="30" hidden="1" customHeight="1" x14ac:dyDescent="0.3">
      <c r="A219" s="16" t="s">
        <v>775</v>
      </c>
      <c r="B219" s="16" t="s">
        <v>776</v>
      </c>
      <c r="C219" s="16" t="s">
        <v>123</v>
      </c>
      <c r="D219" s="14"/>
      <c r="E219" s="15">
        <f>TRUNC(일위대가목록!E122,0)</f>
        <v>3207</v>
      </c>
      <c r="F219" s="15">
        <f t="shared" si="25"/>
        <v>0</v>
      </c>
      <c r="G219" s="15">
        <f>TRUNC(일위대가목록!F122,0)</f>
        <v>21346</v>
      </c>
      <c r="H219" s="15">
        <f t="shared" si="26"/>
        <v>0</v>
      </c>
      <c r="I219" s="15">
        <f>TRUNC(일위대가목록!G122,0)</f>
        <v>0</v>
      </c>
      <c r="J219" s="15">
        <f t="shared" si="27"/>
        <v>0</v>
      </c>
      <c r="K219" s="15">
        <f t="shared" si="28"/>
        <v>24553</v>
      </c>
      <c r="L219" s="15">
        <f t="shared" si="29"/>
        <v>0</v>
      </c>
      <c r="M219" s="16" t="s">
        <v>777</v>
      </c>
      <c r="N219" s="2" t="s">
        <v>778</v>
      </c>
      <c r="O219" s="2" t="s">
        <v>50</v>
      </c>
      <c r="P219" s="2" t="s">
        <v>50</v>
      </c>
      <c r="Q219" s="2" t="s">
        <v>193</v>
      </c>
      <c r="R219" s="2" t="s">
        <v>63</v>
      </c>
      <c r="S219" s="2" t="s">
        <v>62</v>
      </c>
      <c r="T219" s="2" t="s">
        <v>62</v>
      </c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2" t="s">
        <v>50</v>
      </c>
      <c r="AS219" s="2" t="s">
        <v>50</v>
      </c>
      <c r="AT219" s="3"/>
      <c r="AU219" s="2" t="s">
        <v>779</v>
      </c>
      <c r="AV219" s="3">
        <v>29423</v>
      </c>
    </row>
    <row r="220" spans="1:48" ht="30" hidden="1" customHeight="1" x14ac:dyDescent="0.3">
      <c r="A220" s="16" t="s">
        <v>780</v>
      </c>
      <c r="B220" s="16" t="s">
        <v>781</v>
      </c>
      <c r="C220" s="16" t="s">
        <v>123</v>
      </c>
      <c r="D220" s="14"/>
      <c r="E220" s="15">
        <f>TRUNC(일위대가목록!E123,0)</f>
        <v>2577</v>
      </c>
      <c r="F220" s="15">
        <f t="shared" si="25"/>
        <v>0</v>
      </c>
      <c r="G220" s="15">
        <f>TRUNC(일위대가목록!F123,0)</f>
        <v>23262</v>
      </c>
      <c r="H220" s="15">
        <f t="shared" si="26"/>
        <v>0</v>
      </c>
      <c r="I220" s="15">
        <f>TRUNC(일위대가목록!G123,0)</f>
        <v>0</v>
      </c>
      <c r="J220" s="15">
        <f t="shared" si="27"/>
        <v>0</v>
      </c>
      <c r="K220" s="15">
        <f t="shared" si="28"/>
        <v>25839</v>
      </c>
      <c r="L220" s="15">
        <f t="shared" si="29"/>
        <v>0</v>
      </c>
      <c r="M220" s="16" t="s">
        <v>782</v>
      </c>
      <c r="N220" s="2" t="s">
        <v>783</v>
      </c>
      <c r="O220" s="2" t="s">
        <v>50</v>
      </c>
      <c r="P220" s="2" t="s">
        <v>50</v>
      </c>
      <c r="Q220" s="2" t="s">
        <v>193</v>
      </c>
      <c r="R220" s="2" t="s">
        <v>63</v>
      </c>
      <c r="S220" s="2" t="s">
        <v>62</v>
      </c>
      <c r="T220" s="2" t="s">
        <v>62</v>
      </c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2" t="s">
        <v>50</v>
      </c>
      <c r="AS220" s="2" t="s">
        <v>50</v>
      </c>
      <c r="AT220" s="3"/>
      <c r="AU220" s="2" t="s">
        <v>784</v>
      </c>
      <c r="AV220" s="3">
        <v>29424</v>
      </c>
    </row>
    <row r="221" spans="1:48" ht="30" hidden="1" customHeight="1" x14ac:dyDescent="0.3">
      <c r="A221" s="16" t="s">
        <v>785</v>
      </c>
      <c r="B221" s="16" t="s">
        <v>781</v>
      </c>
      <c r="C221" s="16" t="s">
        <v>123</v>
      </c>
      <c r="D221" s="14"/>
      <c r="E221" s="15">
        <f>TRUNC(일위대가목록!E124,0)</f>
        <v>3517</v>
      </c>
      <c r="F221" s="15">
        <f t="shared" si="25"/>
        <v>0</v>
      </c>
      <c r="G221" s="15">
        <f>TRUNC(일위대가목록!F124,0)</f>
        <v>23262</v>
      </c>
      <c r="H221" s="15">
        <f t="shared" si="26"/>
        <v>0</v>
      </c>
      <c r="I221" s="15">
        <f>TRUNC(일위대가목록!G124,0)</f>
        <v>0</v>
      </c>
      <c r="J221" s="15">
        <f t="shared" si="27"/>
        <v>0</v>
      </c>
      <c r="K221" s="15">
        <f t="shared" si="28"/>
        <v>26779</v>
      </c>
      <c r="L221" s="15">
        <f t="shared" si="29"/>
        <v>0</v>
      </c>
      <c r="M221" s="16" t="s">
        <v>786</v>
      </c>
      <c r="N221" s="2" t="s">
        <v>787</v>
      </c>
      <c r="O221" s="2" t="s">
        <v>50</v>
      </c>
      <c r="P221" s="2" t="s">
        <v>50</v>
      </c>
      <c r="Q221" s="2" t="s">
        <v>193</v>
      </c>
      <c r="R221" s="2" t="s">
        <v>63</v>
      </c>
      <c r="S221" s="2" t="s">
        <v>62</v>
      </c>
      <c r="T221" s="2" t="s">
        <v>62</v>
      </c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2" t="s">
        <v>50</v>
      </c>
      <c r="AS221" s="2" t="s">
        <v>50</v>
      </c>
      <c r="AT221" s="3"/>
      <c r="AU221" s="2" t="s">
        <v>788</v>
      </c>
      <c r="AV221" s="3">
        <v>29425</v>
      </c>
    </row>
    <row r="222" spans="1:48" ht="30" hidden="1" customHeight="1" x14ac:dyDescent="0.3">
      <c r="A222" s="16" t="s">
        <v>789</v>
      </c>
      <c r="B222" s="16" t="s">
        <v>781</v>
      </c>
      <c r="C222" s="16" t="s">
        <v>123</v>
      </c>
      <c r="D222" s="14"/>
      <c r="E222" s="15">
        <f>TRUNC(일위대가목록!E125,0)</f>
        <v>3517</v>
      </c>
      <c r="F222" s="15">
        <f t="shared" si="25"/>
        <v>0</v>
      </c>
      <c r="G222" s="15">
        <f>TRUNC(일위대가목록!F125,0)</f>
        <v>23262</v>
      </c>
      <c r="H222" s="15">
        <f t="shared" si="26"/>
        <v>0</v>
      </c>
      <c r="I222" s="15">
        <f>TRUNC(일위대가목록!G125,0)</f>
        <v>0</v>
      </c>
      <c r="J222" s="15">
        <f t="shared" si="27"/>
        <v>0</v>
      </c>
      <c r="K222" s="15">
        <f t="shared" si="28"/>
        <v>26779</v>
      </c>
      <c r="L222" s="15">
        <f t="shared" si="29"/>
        <v>0</v>
      </c>
      <c r="M222" s="16" t="s">
        <v>790</v>
      </c>
      <c r="N222" s="2" t="s">
        <v>791</v>
      </c>
      <c r="O222" s="2" t="s">
        <v>50</v>
      </c>
      <c r="P222" s="2" t="s">
        <v>50</v>
      </c>
      <c r="Q222" s="2" t="s">
        <v>193</v>
      </c>
      <c r="R222" s="2" t="s">
        <v>63</v>
      </c>
      <c r="S222" s="2" t="s">
        <v>62</v>
      </c>
      <c r="T222" s="2" t="s">
        <v>62</v>
      </c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2" t="s">
        <v>50</v>
      </c>
      <c r="AS222" s="2" t="s">
        <v>50</v>
      </c>
      <c r="AT222" s="3"/>
      <c r="AU222" s="2" t="s">
        <v>792</v>
      </c>
      <c r="AV222" s="3">
        <v>29426</v>
      </c>
    </row>
    <row r="223" spans="1:48" ht="30" hidden="1" customHeight="1" x14ac:dyDescent="0.3">
      <c r="A223" s="16" t="s">
        <v>793</v>
      </c>
      <c r="B223" s="16" t="s">
        <v>794</v>
      </c>
      <c r="C223" s="16" t="s">
        <v>123</v>
      </c>
      <c r="D223" s="14"/>
      <c r="E223" s="15">
        <f>TRUNC(일위대가목록!E126,0)</f>
        <v>1216420</v>
      </c>
      <c r="F223" s="15">
        <f t="shared" si="25"/>
        <v>0</v>
      </c>
      <c r="G223" s="15">
        <f>TRUNC(일위대가목록!F126,0)</f>
        <v>547352</v>
      </c>
      <c r="H223" s="15">
        <f t="shared" si="26"/>
        <v>0</v>
      </c>
      <c r="I223" s="15">
        <f>TRUNC(일위대가목록!G126,0)</f>
        <v>0</v>
      </c>
      <c r="J223" s="15">
        <f t="shared" si="27"/>
        <v>0</v>
      </c>
      <c r="K223" s="15">
        <f t="shared" si="28"/>
        <v>1763772</v>
      </c>
      <c r="L223" s="15">
        <f t="shared" si="29"/>
        <v>0</v>
      </c>
      <c r="M223" s="16" t="s">
        <v>795</v>
      </c>
      <c r="N223" s="2" t="s">
        <v>796</v>
      </c>
      <c r="O223" s="2" t="s">
        <v>50</v>
      </c>
      <c r="P223" s="2" t="s">
        <v>50</v>
      </c>
      <c r="Q223" s="2" t="s">
        <v>193</v>
      </c>
      <c r="R223" s="2" t="s">
        <v>63</v>
      </c>
      <c r="S223" s="2" t="s">
        <v>62</v>
      </c>
      <c r="T223" s="2" t="s">
        <v>62</v>
      </c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2" t="s">
        <v>50</v>
      </c>
      <c r="AS223" s="2" t="s">
        <v>50</v>
      </c>
      <c r="AT223" s="3"/>
      <c r="AU223" s="2" t="s">
        <v>797</v>
      </c>
      <c r="AV223" s="3">
        <v>29427</v>
      </c>
    </row>
    <row r="224" spans="1:48" ht="30" hidden="1" customHeight="1" x14ac:dyDescent="0.3">
      <c r="A224" s="16" t="s">
        <v>798</v>
      </c>
      <c r="B224" s="16" t="s">
        <v>799</v>
      </c>
      <c r="C224" s="16" t="s">
        <v>123</v>
      </c>
      <c r="D224" s="14"/>
      <c r="E224" s="15">
        <f>TRUNC(일위대가목록!E127,0)</f>
        <v>371674</v>
      </c>
      <c r="F224" s="15">
        <f t="shared" si="25"/>
        <v>0</v>
      </c>
      <c r="G224" s="15">
        <f>TRUNC(일위대가목록!F127,0)</f>
        <v>55829</v>
      </c>
      <c r="H224" s="15">
        <f t="shared" si="26"/>
        <v>0</v>
      </c>
      <c r="I224" s="15">
        <f>TRUNC(일위대가목록!G127,0)</f>
        <v>0</v>
      </c>
      <c r="J224" s="15">
        <f t="shared" si="27"/>
        <v>0</v>
      </c>
      <c r="K224" s="15">
        <f t="shared" si="28"/>
        <v>427503</v>
      </c>
      <c r="L224" s="15">
        <f t="shared" si="29"/>
        <v>0</v>
      </c>
      <c r="M224" s="16" t="s">
        <v>800</v>
      </c>
      <c r="N224" s="2" t="s">
        <v>801</v>
      </c>
      <c r="O224" s="2" t="s">
        <v>50</v>
      </c>
      <c r="P224" s="2" t="s">
        <v>50</v>
      </c>
      <c r="Q224" s="2" t="s">
        <v>193</v>
      </c>
      <c r="R224" s="2" t="s">
        <v>63</v>
      </c>
      <c r="S224" s="2" t="s">
        <v>62</v>
      </c>
      <c r="T224" s="2" t="s">
        <v>62</v>
      </c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2" t="s">
        <v>50</v>
      </c>
      <c r="AS224" s="2" t="s">
        <v>50</v>
      </c>
      <c r="AT224" s="3"/>
      <c r="AU224" s="2" t="s">
        <v>802</v>
      </c>
      <c r="AV224" s="3">
        <v>29428</v>
      </c>
    </row>
    <row r="225" spans="1:48" ht="30" hidden="1" customHeight="1" x14ac:dyDescent="0.3">
      <c r="A225" s="16" t="s">
        <v>803</v>
      </c>
      <c r="B225" s="16" t="s">
        <v>804</v>
      </c>
      <c r="C225" s="16" t="s">
        <v>123</v>
      </c>
      <c r="D225" s="14"/>
      <c r="E225" s="15">
        <f>TRUNC(일위대가목록!E128,0)</f>
        <v>72335</v>
      </c>
      <c r="F225" s="15">
        <f t="shared" si="25"/>
        <v>0</v>
      </c>
      <c r="G225" s="15">
        <f>TRUNC(일위대가목록!F128,0)</f>
        <v>77845</v>
      </c>
      <c r="H225" s="15">
        <f t="shared" si="26"/>
        <v>0</v>
      </c>
      <c r="I225" s="15">
        <f>TRUNC(일위대가목록!G128,0)</f>
        <v>0</v>
      </c>
      <c r="J225" s="15">
        <f t="shared" si="27"/>
        <v>0</v>
      </c>
      <c r="K225" s="15">
        <f t="shared" si="28"/>
        <v>150180</v>
      </c>
      <c r="L225" s="15">
        <f t="shared" si="29"/>
        <v>0</v>
      </c>
      <c r="M225" s="16" t="s">
        <v>805</v>
      </c>
      <c r="N225" s="2" t="s">
        <v>806</v>
      </c>
      <c r="O225" s="2" t="s">
        <v>50</v>
      </c>
      <c r="P225" s="2" t="s">
        <v>50</v>
      </c>
      <c r="Q225" s="2" t="s">
        <v>193</v>
      </c>
      <c r="R225" s="2" t="s">
        <v>63</v>
      </c>
      <c r="S225" s="2" t="s">
        <v>62</v>
      </c>
      <c r="T225" s="2" t="s">
        <v>62</v>
      </c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2" t="s">
        <v>50</v>
      </c>
      <c r="AS225" s="2" t="s">
        <v>50</v>
      </c>
      <c r="AT225" s="3"/>
      <c r="AU225" s="2" t="s">
        <v>807</v>
      </c>
      <c r="AV225" s="3">
        <v>29429</v>
      </c>
    </row>
    <row r="226" spans="1:48" ht="30" hidden="1" customHeight="1" x14ac:dyDescent="0.3">
      <c r="A226" s="16" t="s">
        <v>803</v>
      </c>
      <c r="B226" s="16" t="s">
        <v>808</v>
      </c>
      <c r="C226" s="16" t="s">
        <v>123</v>
      </c>
      <c r="D226" s="14"/>
      <c r="E226" s="15">
        <f>TRUNC(일위대가목록!E129,0)</f>
        <v>86335</v>
      </c>
      <c r="F226" s="15">
        <f t="shared" si="25"/>
        <v>0</v>
      </c>
      <c r="G226" s="15">
        <f>TRUNC(일위대가목록!F129,0)</f>
        <v>77845</v>
      </c>
      <c r="H226" s="15">
        <f t="shared" si="26"/>
        <v>0</v>
      </c>
      <c r="I226" s="15">
        <f>TRUNC(일위대가목록!G129,0)</f>
        <v>0</v>
      </c>
      <c r="J226" s="15">
        <f t="shared" si="27"/>
        <v>0</v>
      </c>
      <c r="K226" s="15">
        <f t="shared" si="28"/>
        <v>164180</v>
      </c>
      <c r="L226" s="15">
        <f t="shared" si="29"/>
        <v>0</v>
      </c>
      <c r="M226" s="16" t="s">
        <v>809</v>
      </c>
      <c r="N226" s="2" t="s">
        <v>810</v>
      </c>
      <c r="O226" s="2" t="s">
        <v>50</v>
      </c>
      <c r="P226" s="2" t="s">
        <v>50</v>
      </c>
      <c r="Q226" s="2" t="s">
        <v>193</v>
      </c>
      <c r="R226" s="2" t="s">
        <v>63</v>
      </c>
      <c r="S226" s="2" t="s">
        <v>62</v>
      </c>
      <c r="T226" s="2" t="s">
        <v>62</v>
      </c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2" t="s">
        <v>50</v>
      </c>
      <c r="AS226" s="2" t="s">
        <v>50</v>
      </c>
      <c r="AT226" s="3"/>
      <c r="AU226" s="2" t="s">
        <v>811</v>
      </c>
      <c r="AV226" s="3">
        <v>29430</v>
      </c>
    </row>
    <row r="227" spans="1:48" ht="30" hidden="1" customHeight="1" x14ac:dyDescent="0.3">
      <c r="A227" s="16" t="s">
        <v>812</v>
      </c>
      <c r="B227" s="16" t="s">
        <v>813</v>
      </c>
      <c r="C227" s="16" t="s">
        <v>123</v>
      </c>
      <c r="D227" s="14"/>
      <c r="E227" s="15">
        <f>TRUNC(일위대가목록!E130,0)</f>
        <v>502208</v>
      </c>
      <c r="F227" s="15">
        <f t="shared" si="25"/>
        <v>0</v>
      </c>
      <c r="G227" s="15">
        <f>TRUNC(일위대가목록!F130,0)</f>
        <v>73618</v>
      </c>
      <c r="H227" s="15">
        <f t="shared" si="26"/>
        <v>0</v>
      </c>
      <c r="I227" s="15">
        <f>TRUNC(일위대가목록!G130,0)</f>
        <v>0</v>
      </c>
      <c r="J227" s="15">
        <f t="shared" si="27"/>
        <v>0</v>
      </c>
      <c r="K227" s="15">
        <f t="shared" si="28"/>
        <v>575826</v>
      </c>
      <c r="L227" s="15">
        <f t="shared" si="29"/>
        <v>0</v>
      </c>
      <c r="M227" s="16" t="s">
        <v>814</v>
      </c>
      <c r="N227" s="2" t="s">
        <v>815</v>
      </c>
      <c r="O227" s="2" t="s">
        <v>50</v>
      </c>
      <c r="P227" s="2" t="s">
        <v>50</v>
      </c>
      <c r="Q227" s="2" t="s">
        <v>193</v>
      </c>
      <c r="R227" s="2" t="s">
        <v>63</v>
      </c>
      <c r="S227" s="2" t="s">
        <v>62</v>
      </c>
      <c r="T227" s="2" t="s">
        <v>62</v>
      </c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2" t="s">
        <v>50</v>
      </c>
      <c r="AS227" s="2" t="s">
        <v>50</v>
      </c>
      <c r="AT227" s="3"/>
      <c r="AU227" s="2" t="s">
        <v>816</v>
      </c>
      <c r="AV227" s="3">
        <v>29431</v>
      </c>
    </row>
    <row r="228" spans="1:48" ht="30" hidden="1" customHeight="1" x14ac:dyDescent="0.3">
      <c r="A228" s="16" t="s">
        <v>817</v>
      </c>
      <c r="B228" s="16" t="s">
        <v>818</v>
      </c>
      <c r="C228" s="16" t="s">
        <v>123</v>
      </c>
      <c r="D228" s="14"/>
      <c r="E228" s="15">
        <f>TRUNC(일위대가목록!E131,0)</f>
        <v>664707</v>
      </c>
      <c r="F228" s="15">
        <f t="shared" si="25"/>
        <v>0</v>
      </c>
      <c r="G228" s="15">
        <f>TRUNC(일위대가목록!F131,0)</f>
        <v>56924</v>
      </c>
      <c r="H228" s="15">
        <f t="shared" si="26"/>
        <v>0</v>
      </c>
      <c r="I228" s="15">
        <f>TRUNC(일위대가목록!G131,0)</f>
        <v>0</v>
      </c>
      <c r="J228" s="15">
        <f t="shared" si="27"/>
        <v>0</v>
      </c>
      <c r="K228" s="15">
        <f t="shared" si="28"/>
        <v>721631</v>
      </c>
      <c r="L228" s="15">
        <f t="shared" si="29"/>
        <v>0</v>
      </c>
      <c r="M228" s="16" t="s">
        <v>819</v>
      </c>
      <c r="N228" s="2" t="s">
        <v>820</v>
      </c>
      <c r="O228" s="2" t="s">
        <v>50</v>
      </c>
      <c r="P228" s="2" t="s">
        <v>50</v>
      </c>
      <c r="Q228" s="2" t="s">
        <v>193</v>
      </c>
      <c r="R228" s="2" t="s">
        <v>63</v>
      </c>
      <c r="S228" s="2" t="s">
        <v>62</v>
      </c>
      <c r="T228" s="2" t="s">
        <v>62</v>
      </c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2" t="s">
        <v>50</v>
      </c>
      <c r="AS228" s="2" t="s">
        <v>50</v>
      </c>
      <c r="AT228" s="3"/>
      <c r="AU228" s="2" t="s">
        <v>821</v>
      </c>
      <c r="AV228" s="3">
        <v>29432</v>
      </c>
    </row>
    <row r="229" spans="1:48" ht="30" hidden="1" customHeight="1" x14ac:dyDescent="0.3">
      <c r="A229" s="16" t="s">
        <v>822</v>
      </c>
      <c r="B229" s="16" t="s">
        <v>823</v>
      </c>
      <c r="C229" s="16" t="s">
        <v>123</v>
      </c>
      <c r="D229" s="14"/>
      <c r="E229" s="15">
        <f>TRUNC(일위대가목록!E132,0)</f>
        <v>76960</v>
      </c>
      <c r="F229" s="15">
        <f t="shared" si="25"/>
        <v>0</v>
      </c>
      <c r="G229" s="15">
        <f>TRUNC(일위대가목록!F132,0)</f>
        <v>32020</v>
      </c>
      <c r="H229" s="15">
        <f t="shared" si="26"/>
        <v>0</v>
      </c>
      <c r="I229" s="15">
        <f>TRUNC(일위대가목록!G132,0)</f>
        <v>0</v>
      </c>
      <c r="J229" s="15">
        <f t="shared" si="27"/>
        <v>0</v>
      </c>
      <c r="K229" s="15">
        <f t="shared" si="28"/>
        <v>108980</v>
      </c>
      <c r="L229" s="15">
        <f t="shared" si="29"/>
        <v>0</v>
      </c>
      <c r="M229" s="16" t="s">
        <v>824</v>
      </c>
      <c r="N229" s="2" t="s">
        <v>825</v>
      </c>
      <c r="O229" s="2" t="s">
        <v>50</v>
      </c>
      <c r="P229" s="2" t="s">
        <v>50</v>
      </c>
      <c r="Q229" s="2" t="s">
        <v>193</v>
      </c>
      <c r="R229" s="2" t="s">
        <v>63</v>
      </c>
      <c r="S229" s="2" t="s">
        <v>62</v>
      </c>
      <c r="T229" s="2" t="s">
        <v>62</v>
      </c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2" t="s">
        <v>50</v>
      </c>
      <c r="AS229" s="2" t="s">
        <v>50</v>
      </c>
      <c r="AT229" s="3"/>
      <c r="AU229" s="2" t="s">
        <v>826</v>
      </c>
      <c r="AV229" s="3">
        <v>29433</v>
      </c>
    </row>
    <row r="230" spans="1:48" ht="30" hidden="1" customHeight="1" x14ac:dyDescent="0.3">
      <c r="A230" s="16" t="s">
        <v>827</v>
      </c>
      <c r="B230" s="16" t="s">
        <v>823</v>
      </c>
      <c r="C230" s="16" t="s">
        <v>123</v>
      </c>
      <c r="D230" s="14"/>
      <c r="E230" s="15">
        <f>TRUNC(일위대가목록!E133,0)</f>
        <v>47960</v>
      </c>
      <c r="F230" s="15">
        <f t="shared" si="25"/>
        <v>0</v>
      </c>
      <c r="G230" s="15">
        <f>TRUNC(일위대가목록!F133,0)</f>
        <v>32020</v>
      </c>
      <c r="H230" s="15">
        <f t="shared" si="26"/>
        <v>0</v>
      </c>
      <c r="I230" s="15">
        <f>TRUNC(일위대가목록!G133,0)</f>
        <v>0</v>
      </c>
      <c r="J230" s="15">
        <f t="shared" si="27"/>
        <v>0</v>
      </c>
      <c r="K230" s="15">
        <f t="shared" si="28"/>
        <v>79980</v>
      </c>
      <c r="L230" s="15">
        <f t="shared" si="29"/>
        <v>0</v>
      </c>
      <c r="M230" s="16" t="s">
        <v>828</v>
      </c>
      <c r="N230" s="2" t="s">
        <v>829</v>
      </c>
      <c r="O230" s="2" t="s">
        <v>50</v>
      </c>
      <c r="P230" s="2" t="s">
        <v>50</v>
      </c>
      <c r="Q230" s="2" t="s">
        <v>193</v>
      </c>
      <c r="R230" s="2" t="s">
        <v>63</v>
      </c>
      <c r="S230" s="2" t="s">
        <v>62</v>
      </c>
      <c r="T230" s="2" t="s">
        <v>62</v>
      </c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2" t="s">
        <v>50</v>
      </c>
      <c r="AS230" s="2" t="s">
        <v>50</v>
      </c>
      <c r="AT230" s="3"/>
      <c r="AU230" s="2" t="s">
        <v>830</v>
      </c>
      <c r="AV230" s="3">
        <v>29434</v>
      </c>
    </row>
    <row r="231" spans="1:48" ht="30" hidden="1" customHeight="1" x14ac:dyDescent="0.3">
      <c r="A231" s="16" t="s">
        <v>831</v>
      </c>
      <c r="B231" s="16" t="s">
        <v>823</v>
      </c>
      <c r="C231" s="16" t="s">
        <v>123</v>
      </c>
      <c r="D231" s="14"/>
      <c r="E231" s="15">
        <f>TRUNC(일위대가목록!E134,0)</f>
        <v>36272</v>
      </c>
      <c r="F231" s="15">
        <f t="shared" si="25"/>
        <v>0</v>
      </c>
      <c r="G231" s="15">
        <f>TRUNC(일위대가목록!F134,0)</f>
        <v>42419</v>
      </c>
      <c r="H231" s="15">
        <f t="shared" si="26"/>
        <v>0</v>
      </c>
      <c r="I231" s="15">
        <f>TRUNC(일위대가목록!G134,0)</f>
        <v>0</v>
      </c>
      <c r="J231" s="15">
        <f t="shared" si="27"/>
        <v>0</v>
      </c>
      <c r="K231" s="15">
        <f t="shared" si="28"/>
        <v>78691</v>
      </c>
      <c r="L231" s="15">
        <f t="shared" si="29"/>
        <v>0</v>
      </c>
      <c r="M231" s="16" t="s">
        <v>832</v>
      </c>
      <c r="N231" s="2" t="s">
        <v>833</v>
      </c>
      <c r="O231" s="2" t="s">
        <v>50</v>
      </c>
      <c r="P231" s="2" t="s">
        <v>50</v>
      </c>
      <c r="Q231" s="2" t="s">
        <v>193</v>
      </c>
      <c r="R231" s="2" t="s">
        <v>63</v>
      </c>
      <c r="S231" s="2" t="s">
        <v>62</v>
      </c>
      <c r="T231" s="2" t="s">
        <v>62</v>
      </c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2" t="s">
        <v>50</v>
      </c>
      <c r="AS231" s="2" t="s">
        <v>50</v>
      </c>
      <c r="AT231" s="3"/>
      <c r="AU231" s="2" t="s">
        <v>834</v>
      </c>
      <c r="AV231" s="3">
        <v>29435</v>
      </c>
    </row>
    <row r="232" spans="1:48" ht="30" hidden="1" customHeight="1" x14ac:dyDescent="0.3">
      <c r="A232" s="16" t="s">
        <v>835</v>
      </c>
      <c r="B232" s="16" t="s">
        <v>836</v>
      </c>
      <c r="C232" s="16" t="s">
        <v>123</v>
      </c>
      <c r="D232" s="14"/>
      <c r="E232" s="15">
        <f>TRUNC(일위대가목록!E135,0)</f>
        <v>102085</v>
      </c>
      <c r="F232" s="15">
        <f t="shared" si="25"/>
        <v>0</v>
      </c>
      <c r="G232" s="15">
        <f>TRUNC(일위대가목록!F135,0)</f>
        <v>69513</v>
      </c>
      <c r="H232" s="15">
        <f t="shared" si="26"/>
        <v>0</v>
      </c>
      <c r="I232" s="15">
        <f>TRUNC(일위대가목록!G135,0)</f>
        <v>0</v>
      </c>
      <c r="J232" s="15">
        <f t="shared" si="27"/>
        <v>0</v>
      </c>
      <c r="K232" s="15">
        <f t="shared" si="28"/>
        <v>171598</v>
      </c>
      <c r="L232" s="15">
        <f t="shared" si="29"/>
        <v>0</v>
      </c>
      <c r="M232" s="16" t="s">
        <v>837</v>
      </c>
      <c r="N232" s="2" t="s">
        <v>838</v>
      </c>
      <c r="O232" s="2" t="s">
        <v>50</v>
      </c>
      <c r="P232" s="2" t="s">
        <v>50</v>
      </c>
      <c r="Q232" s="2" t="s">
        <v>193</v>
      </c>
      <c r="R232" s="2" t="s">
        <v>63</v>
      </c>
      <c r="S232" s="2" t="s">
        <v>62</v>
      </c>
      <c r="T232" s="2" t="s">
        <v>62</v>
      </c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2" t="s">
        <v>50</v>
      </c>
      <c r="AS232" s="2" t="s">
        <v>50</v>
      </c>
      <c r="AT232" s="3"/>
      <c r="AU232" s="2" t="s">
        <v>839</v>
      </c>
      <c r="AV232" s="3">
        <v>29436</v>
      </c>
    </row>
    <row r="233" spans="1:48" ht="30" hidden="1" customHeight="1" x14ac:dyDescent="0.3">
      <c r="A233" s="16" t="s">
        <v>840</v>
      </c>
      <c r="B233" s="16" t="s">
        <v>841</v>
      </c>
      <c r="C233" s="16" t="s">
        <v>123</v>
      </c>
      <c r="D233" s="14"/>
      <c r="E233" s="15">
        <f>TRUNC(일위대가목록!E136,0)</f>
        <v>85091</v>
      </c>
      <c r="F233" s="15">
        <f t="shared" si="25"/>
        <v>0</v>
      </c>
      <c r="G233" s="15">
        <f>TRUNC(일위대가목록!F136,0)</f>
        <v>36398</v>
      </c>
      <c r="H233" s="15">
        <f t="shared" si="26"/>
        <v>0</v>
      </c>
      <c r="I233" s="15">
        <f>TRUNC(일위대가목록!G136,0)</f>
        <v>0</v>
      </c>
      <c r="J233" s="15">
        <f t="shared" si="27"/>
        <v>0</v>
      </c>
      <c r="K233" s="15">
        <f t="shared" si="28"/>
        <v>121489</v>
      </c>
      <c r="L233" s="15">
        <f t="shared" si="29"/>
        <v>0</v>
      </c>
      <c r="M233" s="16" t="s">
        <v>842</v>
      </c>
      <c r="N233" s="2" t="s">
        <v>843</v>
      </c>
      <c r="O233" s="2" t="s">
        <v>50</v>
      </c>
      <c r="P233" s="2" t="s">
        <v>50</v>
      </c>
      <c r="Q233" s="2" t="s">
        <v>193</v>
      </c>
      <c r="R233" s="2" t="s">
        <v>63</v>
      </c>
      <c r="S233" s="2" t="s">
        <v>62</v>
      </c>
      <c r="T233" s="2" t="s">
        <v>62</v>
      </c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2" t="s">
        <v>50</v>
      </c>
      <c r="AS233" s="2" t="s">
        <v>50</v>
      </c>
      <c r="AT233" s="3"/>
      <c r="AU233" s="2" t="s">
        <v>844</v>
      </c>
      <c r="AV233" s="3">
        <v>29437</v>
      </c>
    </row>
    <row r="234" spans="1:48" ht="30" hidden="1" customHeight="1" x14ac:dyDescent="0.3">
      <c r="A234" s="16" t="s">
        <v>845</v>
      </c>
      <c r="B234" s="16" t="s">
        <v>841</v>
      </c>
      <c r="C234" s="16" t="s">
        <v>123</v>
      </c>
      <c r="D234" s="14"/>
      <c r="E234" s="15">
        <f>TRUNC(일위대가목록!E137,0)</f>
        <v>13091</v>
      </c>
      <c r="F234" s="15">
        <f t="shared" si="25"/>
        <v>0</v>
      </c>
      <c r="G234" s="15">
        <f>TRUNC(일위대가목록!F137,0)</f>
        <v>36398</v>
      </c>
      <c r="H234" s="15">
        <f t="shared" si="26"/>
        <v>0</v>
      </c>
      <c r="I234" s="15">
        <f>TRUNC(일위대가목록!G137,0)</f>
        <v>0</v>
      </c>
      <c r="J234" s="15">
        <f t="shared" si="27"/>
        <v>0</v>
      </c>
      <c r="K234" s="15">
        <f t="shared" si="28"/>
        <v>49489</v>
      </c>
      <c r="L234" s="15">
        <f t="shared" si="29"/>
        <v>0</v>
      </c>
      <c r="M234" s="16" t="s">
        <v>846</v>
      </c>
      <c r="N234" s="2" t="s">
        <v>847</v>
      </c>
      <c r="O234" s="2" t="s">
        <v>50</v>
      </c>
      <c r="P234" s="2" t="s">
        <v>50</v>
      </c>
      <c r="Q234" s="2" t="s">
        <v>193</v>
      </c>
      <c r="R234" s="2" t="s">
        <v>63</v>
      </c>
      <c r="S234" s="2" t="s">
        <v>62</v>
      </c>
      <c r="T234" s="2" t="s">
        <v>62</v>
      </c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2" t="s">
        <v>50</v>
      </c>
      <c r="AS234" s="2" t="s">
        <v>50</v>
      </c>
      <c r="AT234" s="3"/>
      <c r="AU234" s="2" t="s">
        <v>848</v>
      </c>
      <c r="AV234" s="3">
        <v>29438</v>
      </c>
    </row>
    <row r="235" spans="1:48" ht="30" hidden="1" customHeight="1" x14ac:dyDescent="0.3">
      <c r="A235" s="16" t="s">
        <v>845</v>
      </c>
      <c r="B235" s="16" t="s">
        <v>849</v>
      </c>
      <c r="C235" s="16" t="s">
        <v>123</v>
      </c>
      <c r="D235" s="14"/>
      <c r="E235" s="15">
        <f>TRUNC(일위대가목록!E138,0)</f>
        <v>58059</v>
      </c>
      <c r="F235" s="15">
        <f t="shared" si="25"/>
        <v>0</v>
      </c>
      <c r="G235" s="15">
        <f>TRUNC(일위대가목록!F138,0)</f>
        <v>51998</v>
      </c>
      <c r="H235" s="15">
        <f t="shared" si="26"/>
        <v>0</v>
      </c>
      <c r="I235" s="15">
        <f>TRUNC(일위대가목록!G138,0)</f>
        <v>0</v>
      </c>
      <c r="J235" s="15">
        <f t="shared" si="27"/>
        <v>0</v>
      </c>
      <c r="K235" s="15">
        <f t="shared" si="28"/>
        <v>110057</v>
      </c>
      <c r="L235" s="15">
        <f t="shared" si="29"/>
        <v>0</v>
      </c>
      <c r="M235" s="16" t="s">
        <v>850</v>
      </c>
      <c r="N235" s="2" t="s">
        <v>851</v>
      </c>
      <c r="O235" s="2" t="s">
        <v>50</v>
      </c>
      <c r="P235" s="2" t="s">
        <v>50</v>
      </c>
      <c r="Q235" s="2" t="s">
        <v>193</v>
      </c>
      <c r="R235" s="2" t="s">
        <v>63</v>
      </c>
      <c r="S235" s="2" t="s">
        <v>62</v>
      </c>
      <c r="T235" s="2" t="s">
        <v>62</v>
      </c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2" t="s">
        <v>50</v>
      </c>
      <c r="AS235" s="2" t="s">
        <v>50</v>
      </c>
      <c r="AT235" s="3"/>
      <c r="AU235" s="2" t="s">
        <v>852</v>
      </c>
      <c r="AV235" s="3">
        <v>29439</v>
      </c>
    </row>
    <row r="236" spans="1:48" ht="30" hidden="1" customHeight="1" x14ac:dyDescent="0.3">
      <c r="A236" s="16" t="s">
        <v>845</v>
      </c>
      <c r="B236" s="16" t="s">
        <v>849</v>
      </c>
      <c r="C236" s="16" t="s">
        <v>123</v>
      </c>
      <c r="D236" s="14"/>
      <c r="E236" s="15">
        <f>TRUNC(일위대가목록!E139,0)</f>
        <v>63734</v>
      </c>
      <c r="F236" s="15">
        <f t="shared" si="25"/>
        <v>0</v>
      </c>
      <c r="G236" s="15">
        <f>TRUNC(일위대가목록!F139,0)</f>
        <v>71155</v>
      </c>
      <c r="H236" s="15">
        <f t="shared" si="26"/>
        <v>0</v>
      </c>
      <c r="I236" s="15">
        <f>TRUNC(일위대가목록!G139,0)</f>
        <v>0</v>
      </c>
      <c r="J236" s="15">
        <f t="shared" si="27"/>
        <v>0</v>
      </c>
      <c r="K236" s="15">
        <f t="shared" si="28"/>
        <v>134889</v>
      </c>
      <c r="L236" s="15">
        <f t="shared" si="29"/>
        <v>0</v>
      </c>
      <c r="M236" s="16" t="s">
        <v>853</v>
      </c>
      <c r="N236" s="2" t="s">
        <v>854</v>
      </c>
      <c r="O236" s="2" t="s">
        <v>50</v>
      </c>
      <c r="P236" s="2" t="s">
        <v>50</v>
      </c>
      <c r="Q236" s="2" t="s">
        <v>193</v>
      </c>
      <c r="R236" s="2" t="s">
        <v>63</v>
      </c>
      <c r="S236" s="2" t="s">
        <v>62</v>
      </c>
      <c r="T236" s="2" t="s">
        <v>62</v>
      </c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2" t="s">
        <v>50</v>
      </c>
      <c r="AS236" s="2" t="s">
        <v>50</v>
      </c>
      <c r="AT236" s="3"/>
      <c r="AU236" s="2" t="s">
        <v>855</v>
      </c>
      <c r="AV236" s="3">
        <v>29440</v>
      </c>
    </row>
    <row r="237" spans="1:48" ht="30" hidden="1" customHeight="1" x14ac:dyDescent="0.3">
      <c r="A237" s="16" t="s">
        <v>856</v>
      </c>
      <c r="B237" s="16" t="s">
        <v>857</v>
      </c>
      <c r="C237" s="16" t="s">
        <v>123</v>
      </c>
      <c r="D237" s="14"/>
      <c r="E237" s="15">
        <f>TRUNC(일위대가목록!E140,0)</f>
        <v>25091</v>
      </c>
      <c r="F237" s="15">
        <f t="shared" si="25"/>
        <v>0</v>
      </c>
      <c r="G237" s="15">
        <f>TRUNC(일위대가목록!F140,0)</f>
        <v>36398</v>
      </c>
      <c r="H237" s="15">
        <f t="shared" si="26"/>
        <v>0</v>
      </c>
      <c r="I237" s="15">
        <f>TRUNC(일위대가목록!G140,0)</f>
        <v>0</v>
      </c>
      <c r="J237" s="15">
        <f t="shared" si="27"/>
        <v>0</v>
      </c>
      <c r="K237" s="15">
        <f t="shared" si="28"/>
        <v>61489</v>
      </c>
      <c r="L237" s="15">
        <f t="shared" si="29"/>
        <v>0</v>
      </c>
      <c r="M237" s="16" t="s">
        <v>858</v>
      </c>
      <c r="N237" s="2" t="s">
        <v>859</v>
      </c>
      <c r="O237" s="2" t="s">
        <v>50</v>
      </c>
      <c r="P237" s="2" t="s">
        <v>50</v>
      </c>
      <c r="Q237" s="2" t="s">
        <v>193</v>
      </c>
      <c r="R237" s="2" t="s">
        <v>63</v>
      </c>
      <c r="S237" s="2" t="s">
        <v>62</v>
      </c>
      <c r="T237" s="2" t="s">
        <v>62</v>
      </c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2" t="s">
        <v>50</v>
      </c>
      <c r="AS237" s="2" t="s">
        <v>50</v>
      </c>
      <c r="AT237" s="3"/>
      <c r="AU237" s="2" t="s">
        <v>860</v>
      </c>
      <c r="AV237" s="3">
        <v>29441</v>
      </c>
    </row>
    <row r="238" spans="1:48" ht="30" hidden="1" customHeight="1" x14ac:dyDescent="0.3">
      <c r="A238" s="16" t="s">
        <v>856</v>
      </c>
      <c r="B238" s="16" t="s">
        <v>861</v>
      </c>
      <c r="C238" s="16" t="s">
        <v>123</v>
      </c>
      <c r="D238" s="14"/>
      <c r="E238" s="15">
        <f>TRUNC(일위대가목록!E141,0)</f>
        <v>37494</v>
      </c>
      <c r="F238" s="15">
        <f t="shared" si="25"/>
        <v>0</v>
      </c>
      <c r="G238" s="15">
        <f>TRUNC(일위대가목록!F141,0)</f>
        <v>49809</v>
      </c>
      <c r="H238" s="15">
        <f t="shared" si="26"/>
        <v>0</v>
      </c>
      <c r="I238" s="15">
        <f>TRUNC(일위대가목록!G141,0)</f>
        <v>0</v>
      </c>
      <c r="J238" s="15">
        <f t="shared" si="27"/>
        <v>0</v>
      </c>
      <c r="K238" s="15">
        <f t="shared" si="28"/>
        <v>87303</v>
      </c>
      <c r="L238" s="15">
        <f t="shared" si="29"/>
        <v>0</v>
      </c>
      <c r="M238" s="16" t="s">
        <v>862</v>
      </c>
      <c r="N238" s="2" t="s">
        <v>863</v>
      </c>
      <c r="O238" s="2" t="s">
        <v>50</v>
      </c>
      <c r="P238" s="2" t="s">
        <v>50</v>
      </c>
      <c r="Q238" s="2" t="s">
        <v>193</v>
      </c>
      <c r="R238" s="2" t="s">
        <v>63</v>
      </c>
      <c r="S238" s="2" t="s">
        <v>62</v>
      </c>
      <c r="T238" s="2" t="s">
        <v>62</v>
      </c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2" t="s">
        <v>50</v>
      </c>
      <c r="AS238" s="2" t="s">
        <v>50</v>
      </c>
      <c r="AT238" s="3"/>
      <c r="AU238" s="2" t="s">
        <v>864</v>
      </c>
      <c r="AV238" s="3">
        <v>29442</v>
      </c>
    </row>
    <row r="239" spans="1:48" ht="30" hidden="1" customHeight="1" x14ac:dyDescent="0.3">
      <c r="A239" s="16" t="s">
        <v>856</v>
      </c>
      <c r="B239" s="16" t="s">
        <v>865</v>
      </c>
      <c r="C239" s="16" t="s">
        <v>123</v>
      </c>
      <c r="D239" s="14"/>
      <c r="E239" s="15">
        <f>TRUNC(일위대가목록!E142,0)</f>
        <v>41268</v>
      </c>
      <c r="F239" s="15">
        <f t="shared" si="25"/>
        <v>0</v>
      </c>
      <c r="G239" s="15">
        <f>TRUNC(일위대가목록!F142,0)</f>
        <v>68966</v>
      </c>
      <c r="H239" s="15">
        <f t="shared" si="26"/>
        <v>0</v>
      </c>
      <c r="I239" s="15">
        <f>TRUNC(일위대가목록!G142,0)</f>
        <v>0</v>
      </c>
      <c r="J239" s="15">
        <f t="shared" si="27"/>
        <v>0</v>
      </c>
      <c r="K239" s="15">
        <f t="shared" si="28"/>
        <v>110234</v>
      </c>
      <c r="L239" s="15">
        <f t="shared" si="29"/>
        <v>0</v>
      </c>
      <c r="M239" s="16" t="s">
        <v>866</v>
      </c>
      <c r="N239" s="2" t="s">
        <v>867</v>
      </c>
      <c r="O239" s="2" t="s">
        <v>50</v>
      </c>
      <c r="P239" s="2" t="s">
        <v>50</v>
      </c>
      <c r="Q239" s="2" t="s">
        <v>193</v>
      </c>
      <c r="R239" s="2" t="s">
        <v>63</v>
      </c>
      <c r="S239" s="2" t="s">
        <v>62</v>
      </c>
      <c r="T239" s="2" t="s">
        <v>62</v>
      </c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2" t="s">
        <v>50</v>
      </c>
      <c r="AS239" s="2" t="s">
        <v>50</v>
      </c>
      <c r="AT239" s="3"/>
      <c r="AU239" s="2" t="s">
        <v>868</v>
      </c>
      <c r="AV239" s="3">
        <v>29443</v>
      </c>
    </row>
    <row r="240" spans="1:48" ht="30" hidden="1" customHeight="1" x14ac:dyDescent="0.3">
      <c r="A240" s="16" t="s">
        <v>856</v>
      </c>
      <c r="B240" s="16" t="s">
        <v>869</v>
      </c>
      <c r="C240" s="16" t="s">
        <v>123</v>
      </c>
      <c r="D240" s="14"/>
      <c r="E240" s="15">
        <f>TRUNC(일위대가목록!E143,0)</f>
        <v>57775</v>
      </c>
      <c r="F240" s="15">
        <f t="shared" si="25"/>
        <v>0</v>
      </c>
      <c r="G240" s="15">
        <f>TRUNC(일위대가목록!F143,0)</f>
        <v>92502</v>
      </c>
      <c r="H240" s="15">
        <f t="shared" si="26"/>
        <v>0</v>
      </c>
      <c r="I240" s="15">
        <f>TRUNC(일위대가목록!G143,0)</f>
        <v>0</v>
      </c>
      <c r="J240" s="15">
        <f t="shared" si="27"/>
        <v>0</v>
      </c>
      <c r="K240" s="15">
        <f t="shared" si="28"/>
        <v>150277</v>
      </c>
      <c r="L240" s="15">
        <f t="shared" si="29"/>
        <v>0</v>
      </c>
      <c r="M240" s="16" t="s">
        <v>870</v>
      </c>
      <c r="N240" s="2" t="s">
        <v>871</v>
      </c>
      <c r="O240" s="2" t="s">
        <v>50</v>
      </c>
      <c r="P240" s="2" t="s">
        <v>50</v>
      </c>
      <c r="Q240" s="2" t="s">
        <v>193</v>
      </c>
      <c r="R240" s="2" t="s">
        <v>63</v>
      </c>
      <c r="S240" s="2" t="s">
        <v>62</v>
      </c>
      <c r="T240" s="2" t="s">
        <v>62</v>
      </c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2" t="s">
        <v>50</v>
      </c>
      <c r="AS240" s="2" t="s">
        <v>50</v>
      </c>
      <c r="AT240" s="3"/>
      <c r="AU240" s="2" t="s">
        <v>872</v>
      </c>
      <c r="AV240" s="3">
        <v>29444</v>
      </c>
    </row>
    <row r="241" spans="1:48" ht="30" hidden="1" customHeight="1" x14ac:dyDescent="0.3">
      <c r="A241" s="16" t="s">
        <v>856</v>
      </c>
      <c r="B241" s="16" t="s">
        <v>873</v>
      </c>
      <c r="C241" s="16" t="s">
        <v>123</v>
      </c>
      <c r="D241" s="14"/>
      <c r="E241" s="15">
        <f>TRUNC(일위대가목록!E144,0)</f>
        <v>60042</v>
      </c>
      <c r="F241" s="15">
        <f t="shared" si="25"/>
        <v>0</v>
      </c>
      <c r="G241" s="15">
        <f>TRUNC(일위대가목록!F144,0)</f>
        <v>128080</v>
      </c>
      <c r="H241" s="15">
        <f t="shared" si="26"/>
        <v>0</v>
      </c>
      <c r="I241" s="15">
        <f>TRUNC(일위대가목록!G144,0)</f>
        <v>0</v>
      </c>
      <c r="J241" s="15">
        <f t="shared" si="27"/>
        <v>0</v>
      </c>
      <c r="K241" s="15">
        <f t="shared" si="28"/>
        <v>188122</v>
      </c>
      <c r="L241" s="15">
        <f t="shared" si="29"/>
        <v>0</v>
      </c>
      <c r="M241" s="16" t="s">
        <v>874</v>
      </c>
      <c r="N241" s="2" t="s">
        <v>875</v>
      </c>
      <c r="O241" s="2" t="s">
        <v>50</v>
      </c>
      <c r="P241" s="2" t="s">
        <v>50</v>
      </c>
      <c r="Q241" s="2" t="s">
        <v>193</v>
      </c>
      <c r="R241" s="2" t="s">
        <v>63</v>
      </c>
      <c r="S241" s="2" t="s">
        <v>62</v>
      </c>
      <c r="T241" s="2" t="s">
        <v>62</v>
      </c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2" t="s">
        <v>50</v>
      </c>
      <c r="AS241" s="2" t="s">
        <v>50</v>
      </c>
      <c r="AT241" s="3"/>
      <c r="AU241" s="2" t="s">
        <v>876</v>
      </c>
      <c r="AV241" s="3">
        <v>29445</v>
      </c>
    </row>
    <row r="242" spans="1:48" ht="30" hidden="1" customHeight="1" x14ac:dyDescent="0.3">
      <c r="A242" s="16" t="s">
        <v>856</v>
      </c>
      <c r="B242" s="16" t="s">
        <v>877</v>
      </c>
      <c r="C242" s="16" t="s">
        <v>123</v>
      </c>
      <c r="D242" s="14"/>
      <c r="E242" s="15">
        <f>TRUNC(일위대가목록!E145,0)</f>
        <v>56527</v>
      </c>
      <c r="F242" s="15">
        <f t="shared" si="25"/>
        <v>0</v>
      </c>
      <c r="G242" s="15">
        <f>TRUNC(일위대가목록!F145,0)</f>
        <v>67597</v>
      </c>
      <c r="H242" s="15">
        <f t="shared" si="26"/>
        <v>0</v>
      </c>
      <c r="I242" s="15">
        <f>TRUNC(일위대가목록!G145,0)</f>
        <v>0</v>
      </c>
      <c r="J242" s="15">
        <f t="shared" si="27"/>
        <v>0</v>
      </c>
      <c r="K242" s="15">
        <f t="shared" si="28"/>
        <v>124124</v>
      </c>
      <c r="L242" s="15">
        <f t="shared" si="29"/>
        <v>0</v>
      </c>
      <c r="M242" s="16" t="s">
        <v>878</v>
      </c>
      <c r="N242" s="2" t="s">
        <v>879</v>
      </c>
      <c r="O242" s="2" t="s">
        <v>50</v>
      </c>
      <c r="P242" s="2" t="s">
        <v>50</v>
      </c>
      <c r="Q242" s="2" t="s">
        <v>193</v>
      </c>
      <c r="R242" s="2" t="s">
        <v>63</v>
      </c>
      <c r="S242" s="2" t="s">
        <v>62</v>
      </c>
      <c r="T242" s="2" t="s">
        <v>62</v>
      </c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2" t="s">
        <v>50</v>
      </c>
      <c r="AS242" s="2" t="s">
        <v>50</v>
      </c>
      <c r="AT242" s="3"/>
      <c r="AU242" s="2" t="s">
        <v>880</v>
      </c>
      <c r="AV242" s="3">
        <v>29446</v>
      </c>
    </row>
    <row r="243" spans="1:48" ht="30" hidden="1" customHeight="1" x14ac:dyDescent="0.3">
      <c r="A243" s="16" t="s">
        <v>881</v>
      </c>
      <c r="B243" s="16" t="s">
        <v>882</v>
      </c>
      <c r="C243" s="16" t="s">
        <v>123</v>
      </c>
      <c r="D243" s="14"/>
      <c r="E243" s="15">
        <f>TRUNC(일위대가목록!E146,0)</f>
        <v>14613</v>
      </c>
      <c r="F243" s="15">
        <f t="shared" si="25"/>
        <v>0</v>
      </c>
      <c r="G243" s="15">
        <f>TRUNC(일위대가목록!F146,0)</f>
        <v>82102</v>
      </c>
      <c r="H243" s="15">
        <f t="shared" si="26"/>
        <v>0</v>
      </c>
      <c r="I243" s="15">
        <f>TRUNC(일위대가목록!G146,0)</f>
        <v>0</v>
      </c>
      <c r="J243" s="15">
        <f t="shared" si="27"/>
        <v>0</v>
      </c>
      <c r="K243" s="15">
        <f t="shared" si="28"/>
        <v>96715</v>
      </c>
      <c r="L243" s="15">
        <f t="shared" si="29"/>
        <v>0</v>
      </c>
      <c r="M243" s="16" t="s">
        <v>883</v>
      </c>
      <c r="N243" s="2" t="s">
        <v>884</v>
      </c>
      <c r="O243" s="2" t="s">
        <v>50</v>
      </c>
      <c r="P243" s="2" t="s">
        <v>50</v>
      </c>
      <c r="Q243" s="2" t="s">
        <v>193</v>
      </c>
      <c r="R243" s="2" t="s">
        <v>63</v>
      </c>
      <c r="S243" s="2" t="s">
        <v>62</v>
      </c>
      <c r="T243" s="2" t="s">
        <v>62</v>
      </c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2" t="s">
        <v>50</v>
      </c>
      <c r="AS243" s="2" t="s">
        <v>50</v>
      </c>
      <c r="AT243" s="3"/>
      <c r="AU243" s="2" t="s">
        <v>885</v>
      </c>
      <c r="AV243" s="3">
        <v>29447</v>
      </c>
    </row>
    <row r="244" spans="1:48" ht="30" hidden="1" customHeight="1" x14ac:dyDescent="0.3">
      <c r="A244" s="16" t="s">
        <v>881</v>
      </c>
      <c r="B244" s="16" t="s">
        <v>886</v>
      </c>
      <c r="C244" s="16" t="s">
        <v>123</v>
      </c>
      <c r="D244" s="14"/>
      <c r="E244" s="15">
        <f>TRUNC(일위대가목록!E147,0)</f>
        <v>15363</v>
      </c>
      <c r="F244" s="15">
        <f t="shared" si="25"/>
        <v>0</v>
      </c>
      <c r="G244" s="15">
        <f>TRUNC(일위대가목록!F147,0)</f>
        <v>82102</v>
      </c>
      <c r="H244" s="15">
        <f t="shared" si="26"/>
        <v>0</v>
      </c>
      <c r="I244" s="15">
        <f>TRUNC(일위대가목록!G147,0)</f>
        <v>0</v>
      </c>
      <c r="J244" s="15">
        <f t="shared" si="27"/>
        <v>0</v>
      </c>
      <c r="K244" s="15">
        <f t="shared" si="28"/>
        <v>97465</v>
      </c>
      <c r="L244" s="15">
        <f t="shared" si="29"/>
        <v>0</v>
      </c>
      <c r="M244" s="16" t="s">
        <v>887</v>
      </c>
      <c r="N244" s="2" t="s">
        <v>888</v>
      </c>
      <c r="O244" s="2" t="s">
        <v>50</v>
      </c>
      <c r="P244" s="2" t="s">
        <v>50</v>
      </c>
      <c r="Q244" s="2" t="s">
        <v>193</v>
      </c>
      <c r="R244" s="2" t="s">
        <v>63</v>
      </c>
      <c r="S244" s="2" t="s">
        <v>62</v>
      </c>
      <c r="T244" s="2" t="s">
        <v>62</v>
      </c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2" t="s">
        <v>50</v>
      </c>
      <c r="AS244" s="2" t="s">
        <v>50</v>
      </c>
      <c r="AT244" s="3"/>
      <c r="AU244" s="2" t="s">
        <v>889</v>
      </c>
      <c r="AV244" s="3">
        <v>29448</v>
      </c>
    </row>
    <row r="245" spans="1:48" ht="30" hidden="1" customHeight="1" x14ac:dyDescent="0.3">
      <c r="A245" s="16" t="s">
        <v>881</v>
      </c>
      <c r="B245" s="16" t="s">
        <v>890</v>
      </c>
      <c r="C245" s="16" t="s">
        <v>123</v>
      </c>
      <c r="D245" s="14"/>
      <c r="E245" s="15">
        <f>TRUNC(일위대가목록!E148,0)</f>
        <v>16063</v>
      </c>
      <c r="F245" s="15">
        <f t="shared" si="25"/>
        <v>0</v>
      </c>
      <c r="G245" s="15">
        <f>TRUNC(일위대가목록!F148,0)</f>
        <v>82102</v>
      </c>
      <c r="H245" s="15">
        <f t="shared" si="26"/>
        <v>0</v>
      </c>
      <c r="I245" s="15">
        <f>TRUNC(일위대가목록!G148,0)</f>
        <v>0</v>
      </c>
      <c r="J245" s="15">
        <f t="shared" si="27"/>
        <v>0</v>
      </c>
      <c r="K245" s="15">
        <f t="shared" si="28"/>
        <v>98165</v>
      </c>
      <c r="L245" s="15">
        <f t="shared" si="29"/>
        <v>0</v>
      </c>
      <c r="M245" s="16" t="s">
        <v>891</v>
      </c>
      <c r="N245" s="2" t="s">
        <v>892</v>
      </c>
      <c r="O245" s="2" t="s">
        <v>50</v>
      </c>
      <c r="P245" s="2" t="s">
        <v>50</v>
      </c>
      <c r="Q245" s="2" t="s">
        <v>193</v>
      </c>
      <c r="R245" s="2" t="s">
        <v>63</v>
      </c>
      <c r="S245" s="2" t="s">
        <v>62</v>
      </c>
      <c r="T245" s="2" t="s">
        <v>62</v>
      </c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2" t="s">
        <v>50</v>
      </c>
      <c r="AS245" s="2" t="s">
        <v>50</v>
      </c>
      <c r="AT245" s="3"/>
      <c r="AU245" s="2" t="s">
        <v>893</v>
      </c>
      <c r="AV245" s="3">
        <v>29449</v>
      </c>
    </row>
    <row r="246" spans="1:48" ht="30" hidden="1" customHeight="1" x14ac:dyDescent="0.3">
      <c r="A246" s="16" t="s">
        <v>894</v>
      </c>
      <c r="B246" s="16" t="s">
        <v>895</v>
      </c>
      <c r="C246" s="16" t="s">
        <v>123</v>
      </c>
      <c r="D246" s="14"/>
      <c r="E246" s="15">
        <f>TRUNC(일위대가목록!E149,0)</f>
        <v>9471</v>
      </c>
      <c r="F246" s="15">
        <f t="shared" si="25"/>
        <v>0</v>
      </c>
      <c r="G246" s="15">
        <f>TRUNC(일위대가목록!F149,0)</f>
        <v>29047</v>
      </c>
      <c r="H246" s="15">
        <f t="shared" si="26"/>
        <v>0</v>
      </c>
      <c r="I246" s="15">
        <f>TRUNC(일위대가목록!G149,0)</f>
        <v>0</v>
      </c>
      <c r="J246" s="15">
        <f t="shared" si="27"/>
        <v>0</v>
      </c>
      <c r="K246" s="15">
        <f t="shared" si="28"/>
        <v>38518</v>
      </c>
      <c r="L246" s="15">
        <f t="shared" si="29"/>
        <v>0</v>
      </c>
      <c r="M246" s="16" t="s">
        <v>896</v>
      </c>
      <c r="N246" s="2" t="s">
        <v>897</v>
      </c>
      <c r="O246" s="2" t="s">
        <v>50</v>
      </c>
      <c r="P246" s="2" t="s">
        <v>50</v>
      </c>
      <c r="Q246" s="2" t="s">
        <v>193</v>
      </c>
      <c r="R246" s="2" t="s">
        <v>63</v>
      </c>
      <c r="S246" s="2" t="s">
        <v>62</v>
      </c>
      <c r="T246" s="2" t="s">
        <v>62</v>
      </c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2" t="s">
        <v>50</v>
      </c>
      <c r="AS246" s="2" t="s">
        <v>50</v>
      </c>
      <c r="AT246" s="3"/>
      <c r="AU246" s="2" t="s">
        <v>898</v>
      </c>
      <c r="AV246" s="3">
        <v>29450</v>
      </c>
    </row>
    <row r="247" spans="1:48" ht="30" hidden="1" customHeight="1" x14ac:dyDescent="0.3">
      <c r="A247" s="16" t="s">
        <v>894</v>
      </c>
      <c r="B247" s="16" t="s">
        <v>899</v>
      </c>
      <c r="C247" s="16" t="s">
        <v>123</v>
      </c>
      <c r="D247" s="14"/>
      <c r="E247" s="15">
        <f>TRUNC(일위대가목록!E150,0)</f>
        <v>12871</v>
      </c>
      <c r="F247" s="15">
        <f t="shared" si="25"/>
        <v>0</v>
      </c>
      <c r="G247" s="15">
        <f>TRUNC(일위대가목록!F150,0)</f>
        <v>29047</v>
      </c>
      <c r="H247" s="15">
        <f t="shared" si="26"/>
        <v>0</v>
      </c>
      <c r="I247" s="15">
        <f>TRUNC(일위대가목록!G150,0)</f>
        <v>0</v>
      </c>
      <c r="J247" s="15">
        <f t="shared" si="27"/>
        <v>0</v>
      </c>
      <c r="K247" s="15">
        <f t="shared" si="28"/>
        <v>41918</v>
      </c>
      <c r="L247" s="15">
        <f t="shared" si="29"/>
        <v>0</v>
      </c>
      <c r="M247" s="16" t="s">
        <v>900</v>
      </c>
      <c r="N247" s="2" t="s">
        <v>901</v>
      </c>
      <c r="O247" s="2" t="s">
        <v>50</v>
      </c>
      <c r="P247" s="2" t="s">
        <v>50</v>
      </c>
      <c r="Q247" s="2" t="s">
        <v>193</v>
      </c>
      <c r="R247" s="2" t="s">
        <v>63</v>
      </c>
      <c r="S247" s="2" t="s">
        <v>62</v>
      </c>
      <c r="T247" s="2" t="s">
        <v>62</v>
      </c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2" t="s">
        <v>50</v>
      </c>
      <c r="AS247" s="2" t="s">
        <v>50</v>
      </c>
      <c r="AT247" s="3"/>
      <c r="AU247" s="2" t="s">
        <v>902</v>
      </c>
      <c r="AV247" s="3">
        <v>29451</v>
      </c>
    </row>
    <row r="248" spans="1:48" ht="30" hidden="1" customHeight="1" x14ac:dyDescent="0.3">
      <c r="A248" s="16" t="s">
        <v>894</v>
      </c>
      <c r="B248" s="16" t="s">
        <v>903</v>
      </c>
      <c r="C248" s="16" t="s">
        <v>123</v>
      </c>
      <c r="D248" s="14"/>
      <c r="E248" s="15">
        <f>TRUNC(일위대가목록!E151,0)</f>
        <v>16971</v>
      </c>
      <c r="F248" s="15">
        <f t="shared" si="25"/>
        <v>0</v>
      </c>
      <c r="G248" s="15">
        <f>TRUNC(일위대가목록!F151,0)</f>
        <v>29047</v>
      </c>
      <c r="H248" s="15">
        <f t="shared" si="26"/>
        <v>0</v>
      </c>
      <c r="I248" s="15">
        <f>TRUNC(일위대가목록!G151,0)</f>
        <v>0</v>
      </c>
      <c r="J248" s="15">
        <f t="shared" si="27"/>
        <v>0</v>
      </c>
      <c r="K248" s="15">
        <f t="shared" si="28"/>
        <v>46018</v>
      </c>
      <c r="L248" s="15">
        <f t="shared" si="29"/>
        <v>0</v>
      </c>
      <c r="M248" s="16" t="s">
        <v>904</v>
      </c>
      <c r="N248" s="2" t="s">
        <v>905</v>
      </c>
      <c r="O248" s="2" t="s">
        <v>50</v>
      </c>
      <c r="P248" s="2" t="s">
        <v>50</v>
      </c>
      <c r="Q248" s="2" t="s">
        <v>193</v>
      </c>
      <c r="R248" s="2" t="s">
        <v>63</v>
      </c>
      <c r="S248" s="2" t="s">
        <v>62</v>
      </c>
      <c r="T248" s="2" t="s">
        <v>62</v>
      </c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2" t="s">
        <v>50</v>
      </c>
      <c r="AS248" s="2" t="s">
        <v>50</v>
      </c>
      <c r="AT248" s="3"/>
      <c r="AU248" s="2" t="s">
        <v>906</v>
      </c>
      <c r="AV248" s="3">
        <v>29452</v>
      </c>
    </row>
    <row r="249" spans="1:48" ht="30" hidden="1" customHeight="1" x14ac:dyDescent="0.3">
      <c r="A249" s="16" t="s">
        <v>894</v>
      </c>
      <c r="B249" s="16" t="s">
        <v>907</v>
      </c>
      <c r="C249" s="16" t="s">
        <v>123</v>
      </c>
      <c r="D249" s="14"/>
      <c r="E249" s="15">
        <f>TRUNC(일위대가목록!E152,0)</f>
        <v>34171</v>
      </c>
      <c r="F249" s="15">
        <f t="shared" si="25"/>
        <v>0</v>
      </c>
      <c r="G249" s="15">
        <f>TRUNC(일위대가목록!F152,0)</f>
        <v>29047</v>
      </c>
      <c r="H249" s="15">
        <f t="shared" si="26"/>
        <v>0</v>
      </c>
      <c r="I249" s="15">
        <f>TRUNC(일위대가목록!G152,0)</f>
        <v>0</v>
      </c>
      <c r="J249" s="15">
        <f t="shared" si="27"/>
        <v>0</v>
      </c>
      <c r="K249" s="15">
        <f t="shared" si="28"/>
        <v>63218</v>
      </c>
      <c r="L249" s="15">
        <f t="shared" si="29"/>
        <v>0</v>
      </c>
      <c r="M249" s="16" t="s">
        <v>908</v>
      </c>
      <c r="N249" s="2" t="s">
        <v>909</v>
      </c>
      <c r="O249" s="2" t="s">
        <v>50</v>
      </c>
      <c r="P249" s="2" t="s">
        <v>50</v>
      </c>
      <c r="Q249" s="2" t="s">
        <v>193</v>
      </c>
      <c r="R249" s="2" t="s">
        <v>63</v>
      </c>
      <c r="S249" s="2" t="s">
        <v>62</v>
      </c>
      <c r="T249" s="2" t="s">
        <v>62</v>
      </c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2" t="s">
        <v>50</v>
      </c>
      <c r="AS249" s="2" t="s">
        <v>50</v>
      </c>
      <c r="AT249" s="3"/>
      <c r="AU249" s="2" t="s">
        <v>910</v>
      </c>
      <c r="AV249" s="3">
        <v>29453</v>
      </c>
    </row>
    <row r="250" spans="1:48" ht="30" hidden="1" customHeight="1" x14ac:dyDescent="0.3">
      <c r="A250" s="16" t="s">
        <v>911</v>
      </c>
      <c r="B250" s="16" t="s">
        <v>912</v>
      </c>
      <c r="C250" s="16" t="s">
        <v>123</v>
      </c>
      <c r="D250" s="14"/>
      <c r="E250" s="15">
        <f>TRUNC(일위대가목록!E153,0)</f>
        <v>23947</v>
      </c>
      <c r="F250" s="15">
        <f t="shared" si="25"/>
        <v>0</v>
      </c>
      <c r="G250" s="15">
        <f>TRUNC(일위대가목록!F153,0)</f>
        <v>164925</v>
      </c>
      <c r="H250" s="15">
        <f t="shared" si="26"/>
        <v>0</v>
      </c>
      <c r="I250" s="15">
        <f>TRUNC(일위대가목록!G153,0)</f>
        <v>0</v>
      </c>
      <c r="J250" s="15">
        <f t="shared" si="27"/>
        <v>0</v>
      </c>
      <c r="K250" s="15">
        <f t="shared" si="28"/>
        <v>188872</v>
      </c>
      <c r="L250" s="15">
        <f t="shared" si="29"/>
        <v>0</v>
      </c>
      <c r="M250" s="16" t="s">
        <v>913</v>
      </c>
      <c r="N250" s="2" t="s">
        <v>914</v>
      </c>
      <c r="O250" s="2" t="s">
        <v>50</v>
      </c>
      <c r="P250" s="2" t="s">
        <v>50</v>
      </c>
      <c r="Q250" s="2" t="s">
        <v>193</v>
      </c>
      <c r="R250" s="2" t="s">
        <v>63</v>
      </c>
      <c r="S250" s="2" t="s">
        <v>62</v>
      </c>
      <c r="T250" s="2" t="s">
        <v>62</v>
      </c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2" t="s">
        <v>50</v>
      </c>
      <c r="AS250" s="2" t="s">
        <v>50</v>
      </c>
      <c r="AT250" s="3"/>
      <c r="AU250" s="2" t="s">
        <v>915</v>
      </c>
      <c r="AV250" s="3">
        <v>29454</v>
      </c>
    </row>
    <row r="251" spans="1:48" ht="30" hidden="1" customHeight="1" x14ac:dyDescent="0.3">
      <c r="A251" s="16" t="s">
        <v>916</v>
      </c>
      <c r="B251" s="16" t="s">
        <v>917</v>
      </c>
      <c r="C251" s="16" t="s">
        <v>123</v>
      </c>
      <c r="D251" s="14"/>
      <c r="E251" s="15">
        <f>TRUNC(일위대가목록!E154,0)</f>
        <v>94947</v>
      </c>
      <c r="F251" s="15">
        <f t="shared" si="25"/>
        <v>0</v>
      </c>
      <c r="G251" s="15">
        <f>TRUNC(일위대가목록!F154,0)</f>
        <v>164925</v>
      </c>
      <c r="H251" s="15">
        <f t="shared" si="26"/>
        <v>0</v>
      </c>
      <c r="I251" s="15">
        <f>TRUNC(일위대가목록!G154,0)</f>
        <v>0</v>
      </c>
      <c r="J251" s="15">
        <f t="shared" si="27"/>
        <v>0</v>
      </c>
      <c r="K251" s="15">
        <f t="shared" si="28"/>
        <v>259872</v>
      </c>
      <c r="L251" s="15">
        <f t="shared" si="29"/>
        <v>0</v>
      </c>
      <c r="M251" s="16" t="s">
        <v>918</v>
      </c>
      <c r="N251" s="2" t="s">
        <v>919</v>
      </c>
      <c r="O251" s="2" t="s">
        <v>50</v>
      </c>
      <c r="P251" s="2" t="s">
        <v>50</v>
      </c>
      <c r="Q251" s="2" t="s">
        <v>193</v>
      </c>
      <c r="R251" s="2" t="s">
        <v>63</v>
      </c>
      <c r="S251" s="2" t="s">
        <v>62</v>
      </c>
      <c r="T251" s="2" t="s">
        <v>62</v>
      </c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2" t="s">
        <v>50</v>
      </c>
      <c r="AS251" s="2" t="s">
        <v>50</v>
      </c>
      <c r="AT251" s="3"/>
      <c r="AU251" s="2" t="s">
        <v>920</v>
      </c>
      <c r="AV251" s="3">
        <v>29455</v>
      </c>
    </row>
    <row r="252" spans="1:48" ht="30" customHeight="1" x14ac:dyDescent="0.3">
      <c r="A252" s="16" t="s">
        <v>921</v>
      </c>
      <c r="B252" s="16" t="s">
        <v>922</v>
      </c>
      <c r="C252" s="16" t="s">
        <v>123</v>
      </c>
      <c r="D252" s="14">
        <v>1</v>
      </c>
      <c r="E252" s="15">
        <f>TRUNC(일위대가목록!E155,0)</f>
        <v>42119</v>
      </c>
      <c r="F252" s="15">
        <f t="shared" si="25"/>
        <v>42119</v>
      </c>
      <c r="G252" s="15">
        <f>TRUNC(일위대가목록!F155,0)</f>
        <v>87313</v>
      </c>
      <c r="H252" s="15">
        <f t="shared" si="26"/>
        <v>87313</v>
      </c>
      <c r="I252" s="15">
        <f>TRUNC(일위대가목록!G155,0)</f>
        <v>0</v>
      </c>
      <c r="J252" s="15">
        <f t="shared" si="27"/>
        <v>0</v>
      </c>
      <c r="K252" s="15">
        <f t="shared" si="28"/>
        <v>129432</v>
      </c>
      <c r="L252" s="15">
        <f t="shared" si="29"/>
        <v>129432</v>
      </c>
      <c r="M252" s="16" t="s">
        <v>923</v>
      </c>
      <c r="N252" s="2" t="s">
        <v>924</v>
      </c>
      <c r="O252" s="2" t="s">
        <v>50</v>
      </c>
      <c r="P252" s="2" t="s">
        <v>50</v>
      </c>
      <c r="Q252" s="2" t="s">
        <v>193</v>
      </c>
      <c r="R252" s="2" t="s">
        <v>63</v>
      </c>
      <c r="S252" s="2" t="s">
        <v>62</v>
      </c>
      <c r="T252" s="2" t="s">
        <v>62</v>
      </c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2" t="s">
        <v>50</v>
      </c>
      <c r="AS252" s="2" t="s">
        <v>50</v>
      </c>
      <c r="AT252" s="3"/>
      <c r="AU252" s="2" t="s">
        <v>925</v>
      </c>
      <c r="AV252" s="3">
        <v>29456</v>
      </c>
    </row>
    <row r="253" spans="1:48" ht="30" hidden="1" customHeight="1" x14ac:dyDescent="0.3">
      <c r="A253" s="16" t="s">
        <v>926</v>
      </c>
      <c r="B253" s="16" t="s">
        <v>927</v>
      </c>
      <c r="C253" s="16" t="s">
        <v>123</v>
      </c>
      <c r="D253" s="14"/>
      <c r="E253" s="15">
        <f>TRUNC(일위대가목록!E156,0)</f>
        <v>14955</v>
      </c>
      <c r="F253" s="15">
        <f t="shared" si="25"/>
        <v>0</v>
      </c>
      <c r="G253" s="15">
        <f>TRUNC(일위대가목록!F156,0)</f>
        <v>48507</v>
      </c>
      <c r="H253" s="15">
        <f t="shared" si="26"/>
        <v>0</v>
      </c>
      <c r="I253" s="15">
        <f>TRUNC(일위대가목록!G156,0)</f>
        <v>0</v>
      </c>
      <c r="J253" s="15">
        <f t="shared" si="27"/>
        <v>0</v>
      </c>
      <c r="K253" s="15">
        <f t="shared" si="28"/>
        <v>63462</v>
      </c>
      <c r="L253" s="15">
        <f t="shared" si="29"/>
        <v>0</v>
      </c>
      <c r="M253" s="16" t="s">
        <v>928</v>
      </c>
      <c r="N253" s="2" t="s">
        <v>929</v>
      </c>
      <c r="O253" s="2" t="s">
        <v>50</v>
      </c>
      <c r="P253" s="2" t="s">
        <v>50</v>
      </c>
      <c r="Q253" s="2" t="s">
        <v>193</v>
      </c>
      <c r="R253" s="2" t="s">
        <v>63</v>
      </c>
      <c r="S253" s="2" t="s">
        <v>62</v>
      </c>
      <c r="T253" s="2" t="s">
        <v>62</v>
      </c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2" t="s">
        <v>50</v>
      </c>
      <c r="AS253" s="2" t="s">
        <v>50</v>
      </c>
      <c r="AT253" s="3"/>
      <c r="AU253" s="2" t="s">
        <v>930</v>
      </c>
      <c r="AV253" s="3">
        <v>29457</v>
      </c>
    </row>
    <row r="254" spans="1:48" ht="30" hidden="1" customHeight="1" x14ac:dyDescent="0.3">
      <c r="A254" s="16" t="s">
        <v>926</v>
      </c>
      <c r="B254" s="16" t="s">
        <v>50</v>
      </c>
      <c r="C254" s="16" t="s">
        <v>123</v>
      </c>
      <c r="D254" s="14"/>
      <c r="E254" s="15">
        <f>TRUNC(일위대가목록!E157,0)</f>
        <v>3555</v>
      </c>
      <c r="F254" s="15">
        <f t="shared" si="25"/>
        <v>0</v>
      </c>
      <c r="G254" s="15">
        <f>TRUNC(일위대가목록!F157,0)</f>
        <v>48507</v>
      </c>
      <c r="H254" s="15">
        <f t="shared" si="26"/>
        <v>0</v>
      </c>
      <c r="I254" s="15">
        <f>TRUNC(일위대가목록!G157,0)</f>
        <v>0</v>
      </c>
      <c r="J254" s="15">
        <f t="shared" si="27"/>
        <v>0</v>
      </c>
      <c r="K254" s="15">
        <f t="shared" si="28"/>
        <v>52062</v>
      </c>
      <c r="L254" s="15">
        <f t="shared" si="29"/>
        <v>0</v>
      </c>
      <c r="M254" s="16" t="s">
        <v>931</v>
      </c>
      <c r="N254" s="2" t="s">
        <v>932</v>
      </c>
      <c r="O254" s="2" t="s">
        <v>50</v>
      </c>
      <c r="P254" s="2" t="s">
        <v>50</v>
      </c>
      <c r="Q254" s="2" t="s">
        <v>193</v>
      </c>
      <c r="R254" s="2" t="s">
        <v>63</v>
      </c>
      <c r="S254" s="2" t="s">
        <v>62</v>
      </c>
      <c r="T254" s="2" t="s">
        <v>62</v>
      </c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2" t="s">
        <v>50</v>
      </c>
      <c r="AS254" s="2" t="s">
        <v>50</v>
      </c>
      <c r="AT254" s="3"/>
      <c r="AU254" s="2" t="s">
        <v>933</v>
      </c>
      <c r="AV254" s="3">
        <v>29458</v>
      </c>
    </row>
    <row r="255" spans="1:48" ht="30" hidden="1" customHeight="1" x14ac:dyDescent="0.3">
      <c r="A255" s="16" t="s">
        <v>934</v>
      </c>
      <c r="B255" s="16" t="s">
        <v>935</v>
      </c>
      <c r="C255" s="16" t="s">
        <v>123</v>
      </c>
      <c r="D255" s="14"/>
      <c r="E255" s="15">
        <f>TRUNC(일위대가목록!E158,0)</f>
        <v>6419</v>
      </c>
      <c r="F255" s="15">
        <f t="shared" si="25"/>
        <v>0</v>
      </c>
      <c r="G255" s="15">
        <f>TRUNC(일위대가목록!F158,0)</f>
        <v>87313</v>
      </c>
      <c r="H255" s="15">
        <f t="shared" si="26"/>
        <v>0</v>
      </c>
      <c r="I255" s="15">
        <f>TRUNC(일위대가목록!G158,0)</f>
        <v>0</v>
      </c>
      <c r="J255" s="15">
        <f t="shared" si="27"/>
        <v>0</v>
      </c>
      <c r="K255" s="15">
        <f t="shared" si="28"/>
        <v>93732</v>
      </c>
      <c r="L255" s="15">
        <f t="shared" si="29"/>
        <v>0</v>
      </c>
      <c r="M255" s="16" t="s">
        <v>936</v>
      </c>
      <c r="N255" s="2" t="s">
        <v>937</v>
      </c>
      <c r="O255" s="2" t="s">
        <v>50</v>
      </c>
      <c r="P255" s="2" t="s">
        <v>50</v>
      </c>
      <c r="Q255" s="2" t="s">
        <v>193</v>
      </c>
      <c r="R255" s="2" t="s">
        <v>63</v>
      </c>
      <c r="S255" s="2" t="s">
        <v>62</v>
      </c>
      <c r="T255" s="2" t="s">
        <v>62</v>
      </c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2" t="s">
        <v>50</v>
      </c>
      <c r="AS255" s="2" t="s">
        <v>50</v>
      </c>
      <c r="AT255" s="3"/>
      <c r="AU255" s="2" t="s">
        <v>938</v>
      </c>
      <c r="AV255" s="3">
        <v>29459</v>
      </c>
    </row>
    <row r="256" spans="1:48" ht="30" hidden="1" customHeight="1" x14ac:dyDescent="0.3">
      <c r="A256" s="16" t="s">
        <v>939</v>
      </c>
      <c r="B256" s="16" t="s">
        <v>940</v>
      </c>
      <c r="C256" s="16" t="s">
        <v>123</v>
      </c>
      <c r="D256" s="14"/>
      <c r="E256" s="15">
        <f>TRUNC(일위대가목록!E159,0)</f>
        <v>355529</v>
      </c>
      <c r="F256" s="15">
        <f t="shared" si="25"/>
        <v>0</v>
      </c>
      <c r="G256" s="15">
        <f>TRUNC(일위대가목록!F159,0)</f>
        <v>184328</v>
      </c>
      <c r="H256" s="15">
        <f t="shared" si="26"/>
        <v>0</v>
      </c>
      <c r="I256" s="15">
        <f>TRUNC(일위대가목록!G159,0)</f>
        <v>0</v>
      </c>
      <c r="J256" s="15">
        <f t="shared" si="27"/>
        <v>0</v>
      </c>
      <c r="K256" s="15">
        <f t="shared" si="28"/>
        <v>539857</v>
      </c>
      <c r="L256" s="15">
        <f t="shared" si="29"/>
        <v>0</v>
      </c>
      <c r="M256" s="16" t="s">
        <v>941</v>
      </c>
      <c r="N256" s="2" t="s">
        <v>942</v>
      </c>
      <c r="O256" s="2" t="s">
        <v>50</v>
      </c>
      <c r="P256" s="2" t="s">
        <v>50</v>
      </c>
      <c r="Q256" s="2" t="s">
        <v>193</v>
      </c>
      <c r="R256" s="2" t="s">
        <v>63</v>
      </c>
      <c r="S256" s="2" t="s">
        <v>62</v>
      </c>
      <c r="T256" s="2" t="s">
        <v>62</v>
      </c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2" t="s">
        <v>50</v>
      </c>
      <c r="AS256" s="2" t="s">
        <v>50</v>
      </c>
      <c r="AT256" s="3"/>
      <c r="AU256" s="2" t="s">
        <v>943</v>
      </c>
      <c r="AV256" s="3">
        <v>29460</v>
      </c>
    </row>
    <row r="257" spans="1:48" ht="30" hidden="1" customHeight="1" x14ac:dyDescent="0.3">
      <c r="A257" s="16" t="s">
        <v>944</v>
      </c>
      <c r="B257" s="16" t="s">
        <v>945</v>
      </c>
      <c r="C257" s="16" t="s">
        <v>123</v>
      </c>
      <c r="D257" s="14"/>
      <c r="E257" s="15">
        <f>TRUNC(일위대가목록!E160,0)</f>
        <v>20869</v>
      </c>
      <c r="F257" s="15">
        <f t="shared" si="25"/>
        <v>0</v>
      </c>
      <c r="G257" s="15">
        <f>TRUNC(일위대가목록!F160,0)</f>
        <v>43656</v>
      </c>
      <c r="H257" s="15">
        <f t="shared" si="26"/>
        <v>0</v>
      </c>
      <c r="I257" s="15">
        <f>TRUNC(일위대가목록!G160,0)</f>
        <v>0</v>
      </c>
      <c r="J257" s="15">
        <f t="shared" si="27"/>
        <v>0</v>
      </c>
      <c r="K257" s="15">
        <f t="shared" si="28"/>
        <v>64525</v>
      </c>
      <c r="L257" s="15">
        <f t="shared" si="29"/>
        <v>0</v>
      </c>
      <c r="M257" s="16" t="s">
        <v>946</v>
      </c>
      <c r="N257" s="2" t="s">
        <v>947</v>
      </c>
      <c r="O257" s="2" t="s">
        <v>50</v>
      </c>
      <c r="P257" s="2" t="s">
        <v>50</v>
      </c>
      <c r="Q257" s="2" t="s">
        <v>193</v>
      </c>
      <c r="R257" s="2" t="s">
        <v>63</v>
      </c>
      <c r="S257" s="2" t="s">
        <v>62</v>
      </c>
      <c r="T257" s="2" t="s">
        <v>62</v>
      </c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2" t="s">
        <v>50</v>
      </c>
      <c r="AS257" s="2" t="s">
        <v>50</v>
      </c>
      <c r="AT257" s="3"/>
      <c r="AU257" s="2" t="s">
        <v>948</v>
      </c>
      <c r="AV257" s="3">
        <v>29461</v>
      </c>
    </row>
    <row r="258" spans="1:48" ht="30" hidden="1" customHeight="1" x14ac:dyDescent="0.3">
      <c r="A258" s="16" t="s">
        <v>944</v>
      </c>
      <c r="B258" s="16" t="s">
        <v>949</v>
      </c>
      <c r="C258" s="16" t="s">
        <v>123</v>
      </c>
      <c r="D258" s="14"/>
      <c r="E258" s="15">
        <f>TRUNC(일위대가목록!E161,0)</f>
        <v>15009</v>
      </c>
      <c r="F258" s="15">
        <f t="shared" si="25"/>
        <v>0</v>
      </c>
      <c r="G258" s="15">
        <f>TRUNC(일위대가목록!F161,0)</f>
        <v>43656</v>
      </c>
      <c r="H258" s="15">
        <f t="shared" si="26"/>
        <v>0</v>
      </c>
      <c r="I258" s="15">
        <f>TRUNC(일위대가목록!G161,0)</f>
        <v>0</v>
      </c>
      <c r="J258" s="15">
        <f t="shared" si="27"/>
        <v>0</v>
      </c>
      <c r="K258" s="15">
        <f t="shared" si="28"/>
        <v>58665</v>
      </c>
      <c r="L258" s="15">
        <f t="shared" si="29"/>
        <v>0</v>
      </c>
      <c r="M258" s="16" t="s">
        <v>950</v>
      </c>
      <c r="N258" s="2" t="s">
        <v>951</v>
      </c>
      <c r="O258" s="2" t="s">
        <v>50</v>
      </c>
      <c r="P258" s="2" t="s">
        <v>50</v>
      </c>
      <c r="Q258" s="2" t="s">
        <v>193</v>
      </c>
      <c r="R258" s="2" t="s">
        <v>63</v>
      </c>
      <c r="S258" s="2" t="s">
        <v>62</v>
      </c>
      <c r="T258" s="2" t="s">
        <v>62</v>
      </c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2" t="s">
        <v>50</v>
      </c>
      <c r="AS258" s="2" t="s">
        <v>50</v>
      </c>
      <c r="AT258" s="3"/>
      <c r="AU258" s="2" t="s">
        <v>952</v>
      </c>
      <c r="AV258" s="3">
        <v>29462</v>
      </c>
    </row>
    <row r="259" spans="1:48" ht="30" hidden="1" customHeight="1" x14ac:dyDescent="0.3">
      <c r="A259" s="16" t="s">
        <v>953</v>
      </c>
      <c r="B259" s="16" t="s">
        <v>954</v>
      </c>
      <c r="C259" s="16" t="s">
        <v>123</v>
      </c>
      <c r="D259" s="14"/>
      <c r="E259" s="15">
        <f>TRUNC(일위대가목록!E162,0)</f>
        <v>7033</v>
      </c>
      <c r="F259" s="15">
        <f t="shared" si="25"/>
        <v>0</v>
      </c>
      <c r="G259" s="15">
        <f>TRUNC(일위대가목록!F162,0)</f>
        <v>17788</v>
      </c>
      <c r="H259" s="15">
        <f t="shared" si="26"/>
        <v>0</v>
      </c>
      <c r="I259" s="15">
        <f>TRUNC(일위대가목록!G162,0)</f>
        <v>0</v>
      </c>
      <c r="J259" s="15">
        <f t="shared" si="27"/>
        <v>0</v>
      </c>
      <c r="K259" s="15">
        <f t="shared" si="28"/>
        <v>24821</v>
      </c>
      <c r="L259" s="15">
        <f t="shared" si="29"/>
        <v>0</v>
      </c>
      <c r="M259" s="16" t="s">
        <v>955</v>
      </c>
      <c r="N259" s="2" t="s">
        <v>956</v>
      </c>
      <c r="O259" s="2" t="s">
        <v>50</v>
      </c>
      <c r="P259" s="2" t="s">
        <v>50</v>
      </c>
      <c r="Q259" s="2" t="s">
        <v>193</v>
      </c>
      <c r="R259" s="2" t="s">
        <v>63</v>
      </c>
      <c r="S259" s="2" t="s">
        <v>62</v>
      </c>
      <c r="T259" s="2" t="s">
        <v>62</v>
      </c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2" t="s">
        <v>50</v>
      </c>
      <c r="AS259" s="2" t="s">
        <v>50</v>
      </c>
      <c r="AT259" s="3"/>
      <c r="AU259" s="2" t="s">
        <v>957</v>
      </c>
      <c r="AV259" s="3">
        <v>29463</v>
      </c>
    </row>
    <row r="260" spans="1:48" ht="30" hidden="1" customHeight="1" x14ac:dyDescent="0.3">
      <c r="A260" s="16" t="s">
        <v>958</v>
      </c>
      <c r="B260" s="16" t="s">
        <v>959</v>
      </c>
      <c r="C260" s="16" t="s">
        <v>123</v>
      </c>
      <c r="D260" s="14"/>
      <c r="E260" s="15">
        <f>TRUNC(일위대가목록!E163,0)</f>
        <v>7321</v>
      </c>
      <c r="F260" s="15">
        <f t="shared" si="25"/>
        <v>0</v>
      </c>
      <c r="G260" s="15">
        <f>TRUNC(일위대가목록!F163,0)</f>
        <v>27367</v>
      </c>
      <c r="H260" s="15">
        <f t="shared" si="26"/>
        <v>0</v>
      </c>
      <c r="I260" s="15">
        <f>TRUNC(일위대가목록!G163,0)</f>
        <v>0</v>
      </c>
      <c r="J260" s="15">
        <f t="shared" si="27"/>
        <v>0</v>
      </c>
      <c r="K260" s="15">
        <f t="shared" si="28"/>
        <v>34688</v>
      </c>
      <c r="L260" s="15">
        <f t="shared" si="29"/>
        <v>0</v>
      </c>
      <c r="M260" s="16" t="s">
        <v>960</v>
      </c>
      <c r="N260" s="2" t="s">
        <v>961</v>
      </c>
      <c r="O260" s="2" t="s">
        <v>50</v>
      </c>
      <c r="P260" s="2" t="s">
        <v>50</v>
      </c>
      <c r="Q260" s="2" t="s">
        <v>193</v>
      </c>
      <c r="R260" s="2" t="s">
        <v>63</v>
      </c>
      <c r="S260" s="2" t="s">
        <v>62</v>
      </c>
      <c r="T260" s="2" t="s">
        <v>62</v>
      </c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2" t="s">
        <v>50</v>
      </c>
      <c r="AS260" s="2" t="s">
        <v>50</v>
      </c>
      <c r="AT260" s="3"/>
      <c r="AU260" s="2" t="s">
        <v>962</v>
      </c>
      <c r="AV260" s="3">
        <v>29464</v>
      </c>
    </row>
    <row r="261" spans="1:48" ht="30" hidden="1" customHeight="1" x14ac:dyDescent="0.3">
      <c r="A261" s="16" t="s">
        <v>963</v>
      </c>
      <c r="B261" s="16" t="s">
        <v>964</v>
      </c>
      <c r="C261" s="16" t="s">
        <v>123</v>
      </c>
      <c r="D261" s="14"/>
      <c r="E261" s="15">
        <f>TRUNC(일위대가목록!E164,0)</f>
        <v>11021</v>
      </c>
      <c r="F261" s="15">
        <f t="shared" si="25"/>
        <v>0</v>
      </c>
      <c r="G261" s="15">
        <f>TRUNC(일위대가목록!F164,0)</f>
        <v>27367</v>
      </c>
      <c r="H261" s="15">
        <f t="shared" si="26"/>
        <v>0</v>
      </c>
      <c r="I261" s="15">
        <f>TRUNC(일위대가목록!G164,0)</f>
        <v>0</v>
      </c>
      <c r="J261" s="15">
        <f t="shared" si="27"/>
        <v>0</v>
      </c>
      <c r="K261" s="15">
        <f t="shared" si="28"/>
        <v>38388</v>
      </c>
      <c r="L261" s="15">
        <f t="shared" si="29"/>
        <v>0</v>
      </c>
      <c r="M261" s="16" t="s">
        <v>965</v>
      </c>
      <c r="N261" s="2" t="s">
        <v>966</v>
      </c>
      <c r="O261" s="2" t="s">
        <v>50</v>
      </c>
      <c r="P261" s="2" t="s">
        <v>50</v>
      </c>
      <c r="Q261" s="2" t="s">
        <v>193</v>
      </c>
      <c r="R261" s="2" t="s">
        <v>63</v>
      </c>
      <c r="S261" s="2" t="s">
        <v>62</v>
      </c>
      <c r="T261" s="2" t="s">
        <v>62</v>
      </c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2" t="s">
        <v>50</v>
      </c>
      <c r="AS261" s="2" t="s">
        <v>50</v>
      </c>
      <c r="AT261" s="3"/>
      <c r="AU261" s="2" t="s">
        <v>967</v>
      </c>
      <c r="AV261" s="3">
        <v>29465</v>
      </c>
    </row>
    <row r="262" spans="1:48" ht="30" hidden="1" customHeight="1" x14ac:dyDescent="0.3">
      <c r="A262" s="16" t="s">
        <v>968</v>
      </c>
      <c r="B262" s="16" t="s">
        <v>969</v>
      </c>
      <c r="C262" s="16" t="s">
        <v>123</v>
      </c>
      <c r="D262" s="14"/>
      <c r="E262" s="15">
        <f>TRUNC(일위대가목록!E165,0)</f>
        <v>15000</v>
      </c>
      <c r="F262" s="15">
        <f t="shared" si="25"/>
        <v>0</v>
      </c>
      <c r="G262" s="15">
        <f>TRUNC(일위대가목록!F165,0)</f>
        <v>97015</v>
      </c>
      <c r="H262" s="15">
        <f t="shared" si="26"/>
        <v>0</v>
      </c>
      <c r="I262" s="15">
        <f>TRUNC(일위대가목록!G165,0)</f>
        <v>0</v>
      </c>
      <c r="J262" s="15">
        <f t="shared" si="27"/>
        <v>0</v>
      </c>
      <c r="K262" s="15">
        <f t="shared" si="28"/>
        <v>112015</v>
      </c>
      <c r="L262" s="15">
        <f t="shared" si="29"/>
        <v>0</v>
      </c>
      <c r="M262" s="16" t="s">
        <v>970</v>
      </c>
      <c r="N262" s="2" t="s">
        <v>971</v>
      </c>
      <c r="O262" s="2" t="s">
        <v>50</v>
      </c>
      <c r="P262" s="2" t="s">
        <v>50</v>
      </c>
      <c r="Q262" s="2" t="s">
        <v>193</v>
      </c>
      <c r="R262" s="2" t="s">
        <v>63</v>
      </c>
      <c r="S262" s="2" t="s">
        <v>62</v>
      </c>
      <c r="T262" s="2" t="s">
        <v>62</v>
      </c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2" t="s">
        <v>50</v>
      </c>
      <c r="AS262" s="2" t="s">
        <v>50</v>
      </c>
      <c r="AT262" s="3"/>
      <c r="AU262" s="2" t="s">
        <v>972</v>
      </c>
      <c r="AV262" s="3">
        <v>29466</v>
      </c>
    </row>
    <row r="263" spans="1:48" ht="30" hidden="1" customHeight="1" x14ac:dyDescent="0.3">
      <c r="A263" s="16" t="s">
        <v>973</v>
      </c>
      <c r="B263" s="16" t="s">
        <v>974</v>
      </c>
      <c r="C263" s="16" t="s">
        <v>123</v>
      </c>
      <c r="D263" s="14"/>
      <c r="E263" s="15">
        <f>TRUNC(일위대가목록!E166,0)</f>
        <v>70119</v>
      </c>
      <c r="F263" s="15">
        <f t="shared" si="25"/>
        <v>0</v>
      </c>
      <c r="G263" s="15">
        <f>TRUNC(일위대가목록!F166,0)</f>
        <v>87313</v>
      </c>
      <c r="H263" s="15">
        <f t="shared" si="26"/>
        <v>0</v>
      </c>
      <c r="I263" s="15">
        <f>TRUNC(일위대가목록!G166,0)</f>
        <v>0</v>
      </c>
      <c r="J263" s="15">
        <f t="shared" si="27"/>
        <v>0</v>
      </c>
      <c r="K263" s="15">
        <f t="shared" si="28"/>
        <v>157432</v>
      </c>
      <c r="L263" s="15">
        <f t="shared" si="29"/>
        <v>0</v>
      </c>
      <c r="M263" s="16" t="s">
        <v>975</v>
      </c>
      <c r="N263" s="2" t="s">
        <v>976</v>
      </c>
      <c r="O263" s="2" t="s">
        <v>50</v>
      </c>
      <c r="P263" s="2" t="s">
        <v>50</v>
      </c>
      <c r="Q263" s="2" t="s">
        <v>193</v>
      </c>
      <c r="R263" s="2" t="s">
        <v>63</v>
      </c>
      <c r="S263" s="2" t="s">
        <v>62</v>
      </c>
      <c r="T263" s="2" t="s">
        <v>62</v>
      </c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2" t="s">
        <v>50</v>
      </c>
      <c r="AS263" s="2" t="s">
        <v>50</v>
      </c>
      <c r="AT263" s="3"/>
      <c r="AU263" s="2" t="s">
        <v>977</v>
      </c>
      <c r="AV263" s="3">
        <v>29467</v>
      </c>
    </row>
    <row r="264" spans="1:48" ht="30" hidden="1" customHeight="1" x14ac:dyDescent="0.3">
      <c r="A264" s="16" t="s">
        <v>973</v>
      </c>
      <c r="B264" s="16" t="s">
        <v>978</v>
      </c>
      <c r="C264" s="16" t="s">
        <v>123</v>
      </c>
      <c r="D264" s="14"/>
      <c r="E264" s="15">
        <f>TRUNC(일위대가목록!E167,0)</f>
        <v>137619</v>
      </c>
      <c r="F264" s="15">
        <f t="shared" si="25"/>
        <v>0</v>
      </c>
      <c r="G264" s="15">
        <f>TRUNC(일위대가목록!F167,0)</f>
        <v>87313</v>
      </c>
      <c r="H264" s="15">
        <f t="shared" si="26"/>
        <v>0</v>
      </c>
      <c r="I264" s="15">
        <f>TRUNC(일위대가목록!G167,0)</f>
        <v>0</v>
      </c>
      <c r="J264" s="15">
        <f t="shared" si="27"/>
        <v>0</v>
      </c>
      <c r="K264" s="15">
        <f t="shared" si="28"/>
        <v>224932</v>
      </c>
      <c r="L264" s="15">
        <f t="shared" si="29"/>
        <v>0</v>
      </c>
      <c r="M264" s="16" t="s">
        <v>979</v>
      </c>
      <c r="N264" s="2" t="s">
        <v>980</v>
      </c>
      <c r="O264" s="2" t="s">
        <v>50</v>
      </c>
      <c r="P264" s="2" t="s">
        <v>50</v>
      </c>
      <c r="Q264" s="2" t="s">
        <v>193</v>
      </c>
      <c r="R264" s="2" t="s">
        <v>63</v>
      </c>
      <c r="S264" s="2" t="s">
        <v>62</v>
      </c>
      <c r="T264" s="2" t="s">
        <v>62</v>
      </c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2" t="s">
        <v>50</v>
      </c>
      <c r="AS264" s="2" t="s">
        <v>50</v>
      </c>
      <c r="AT264" s="3"/>
      <c r="AU264" s="2" t="s">
        <v>981</v>
      </c>
      <c r="AV264" s="3">
        <v>29468</v>
      </c>
    </row>
    <row r="265" spans="1:48" ht="30" hidden="1" customHeight="1" x14ac:dyDescent="0.3">
      <c r="A265" s="16" t="s">
        <v>982</v>
      </c>
      <c r="B265" s="16" t="s">
        <v>983</v>
      </c>
      <c r="C265" s="16" t="s">
        <v>123</v>
      </c>
      <c r="D265" s="14"/>
      <c r="E265" s="15">
        <f>TRUNC(일위대가목록!E168,0)</f>
        <v>70119</v>
      </c>
      <c r="F265" s="15">
        <f t="shared" si="25"/>
        <v>0</v>
      </c>
      <c r="G265" s="15">
        <f>TRUNC(일위대가목록!F168,0)</f>
        <v>87313</v>
      </c>
      <c r="H265" s="15">
        <f t="shared" si="26"/>
        <v>0</v>
      </c>
      <c r="I265" s="15">
        <f>TRUNC(일위대가목록!G168,0)</f>
        <v>0</v>
      </c>
      <c r="J265" s="15">
        <f t="shared" si="27"/>
        <v>0</v>
      </c>
      <c r="K265" s="15">
        <f t="shared" si="28"/>
        <v>157432</v>
      </c>
      <c r="L265" s="15">
        <f t="shared" si="29"/>
        <v>0</v>
      </c>
      <c r="M265" s="16" t="s">
        <v>984</v>
      </c>
      <c r="N265" s="2" t="s">
        <v>985</v>
      </c>
      <c r="O265" s="2" t="s">
        <v>50</v>
      </c>
      <c r="P265" s="2" t="s">
        <v>50</v>
      </c>
      <c r="Q265" s="2" t="s">
        <v>193</v>
      </c>
      <c r="R265" s="2" t="s">
        <v>63</v>
      </c>
      <c r="S265" s="2" t="s">
        <v>62</v>
      </c>
      <c r="T265" s="2" t="s">
        <v>62</v>
      </c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2" t="s">
        <v>50</v>
      </c>
      <c r="AS265" s="2" t="s">
        <v>50</v>
      </c>
      <c r="AT265" s="3"/>
      <c r="AU265" s="2" t="s">
        <v>986</v>
      </c>
      <c r="AV265" s="3">
        <v>29469</v>
      </c>
    </row>
    <row r="266" spans="1:48" ht="30" hidden="1" customHeight="1" x14ac:dyDescent="0.3">
      <c r="A266" s="16" t="s">
        <v>982</v>
      </c>
      <c r="B266" s="16" t="s">
        <v>987</v>
      </c>
      <c r="C266" s="16" t="s">
        <v>123</v>
      </c>
      <c r="D266" s="14"/>
      <c r="E266" s="15">
        <f>TRUNC(일위대가목록!E169,0)</f>
        <v>137619</v>
      </c>
      <c r="F266" s="15">
        <f t="shared" si="25"/>
        <v>0</v>
      </c>
      <c r="G266" s="15">
        <f>TRUNC(일위대가목록!F169,0)</f>
        <v>87313</v>
      </c>
      <c r="H266" s="15">
        <f t="shared" si="26"/>
        <v>0</v>
      </c>
      <c r="I266" s="15">
        <f>TRUNC(일위대가목록!G169,0)</f>
        <v>0</v>
      </c>
      <c r="J266" s="15">
        <f t="shared" si="27"/>
        <v>0</v>
      </c>
      <c r="K266" s="15">
        <f t="shared" si="28"/>
        <v>224932</v>
      </c>
      <c r="L266" s="15">
        <f t="shared" si="29"/>
        <v>0</v>
      </c>
      <c r="M266" s="16" t="s">
        <v>988</v>
      </c>
      <c r="N266" s="2" t="s">
        <v>989</v>
      </c>
      <c r="O266" s="2" t="s">
        <v>50</v>
      </c>
      <c r="P266" s="2" t="s">
        <v>50</v>
      </c>
      <c r="Q266" s="2" t="s">
        <v>193</v>
      </c>
      <c r="R266" s="2" t="s">
        <v>63</v>
      </c>
      <c r="S266" s="2" t="s">
        <v>62</v>
      </c>
      <c r="T266" s="2" t="s">
        <v>62</v>
      </c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2" t="s">
        <v>50</v>
      </c>
      <c r="AS266" s="2" t="s">
        <v>50</v>
      </c>
      <c r="AT266" s="3"/>
      <c r="AU266" s="2" t="s">
        <v>990</v>
      </c>
      <c r="AV266" s="3">
        <v>29470</v>
      </c>
    </row>
    <row r="267" spans="1:48" ht="30" hidden="1" customHeight="1" x14ac:dyDescent="0.3">
      <c r="A267" s="16" t="s">
        <v>991</v>
      </c>
      <c r="B267" s="16" t="s">
        <v>992</v>
      </c>
      <c r="C267" s="16" t="s">
        <v>123</v>
      </c>
      <c r="D267" s="14"/>
      <c r="E267" s="15">
        <f>TRUNC(일위대가목록!E170,0)</f>
        <v>127619</v>
      </c>
      <c r="F267" s="15">
        <f t="shared" si="25"/>
        <v>0</v>
      </c>
      <c r="G267" s="15">
        <f>TRUNC(일위대가목록!F170,0)</f>
        <v>87313</v>
      </c>
      <c r="H267" s="15">
        <f t="shared" si="26"/>
        <v>0</v>
      </c>
      <c r="I267" s="15">
        <f>TRUNC(일위대가목록!G170,0)</f>
        <v>0</v>
      </c>
      <c r="J267" s="15">
        <f t="shared" si="27"/>
        <v>0</v>
      </c>
      <c r="K267" s="15">
        <f t="shared" si="28"/>
        <v>214932</v>
      </c>
      <c r="L267" s="15">
        <f t="shared" si="29"/>
        <v>0</v>
      </c>
      <c r="M267" s="16" t="s">
        <v>993</v>
      </c>
      <c r="N267" s="2" t="s">
        <v>994</v>
      </c>
      <c r="O267" s="2" t="s">
        <v>50</v>
      </c>
      <c r="P267" s="2" t="s">
        <v>50</v>
      </c>
      <c r="Q267" s="2" t="s">
        <v>193</v>
      </c>
      <c r="R267" s="2" t="s">
        <v>63</v>
      </c>
      <c r="S267" s="2" t="s">
        <v>62</v>
      </c>
      <c r="T267" s="2" t="s">
        <v>62</v>
      </c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2" t="s">
        <v>50</v>
      </c>
      <c r="AS267" s="2" t="s">
        <v>50</v>
      </c>
      <c r="AT267" s="3"/>
      <c r="AU267" s="2" t="s">
        <v>995</v>
      </c>
      <c r="AV267" s="3">
        <v>29471</v>
      </c>
    </row>
    <row r="268" spans="1:48" ht="30" hidden="1" customHeight="1" x14ac:dyDescent="0.3">
      <c r="A268" s="16" t="s">
        <v>991</v>
      </c>
      <c r="B268" s="16" t="s">
        <v>996</v>
      </c>
      <c r="C268" s="16" t="s">
        <v>123</v>
      </c>
      <c r="D268" s="14"/>
      <c r="E268" s="15">
        <f>TRUNC(일위대가목록!E171,0)</f>
        <v>201619</v>
      </c>
      <c r="F268" s="15">
        <f t="shared" si="25"/>
        <v>0</v>
      </c>
      <c r="G268" s="15">
        <f>TRUNC(일위대가목록!F171,0)</f>
        <v>87313</v>
      </c>
      <c r="H268" s="15">
        <f t="shared" si="26"/>
        <v>0</v>
      </c>
      <c r="I268" s="15">
        <f>TRUNC(일위대가목록!G171,0)</f>
        <v>0</v>
      </c>
      <c r="J268" s="15">
        <f t="shared" si="27"/>
        <v>0</v>
      </c>
      <c r="K268" s="15">
        <f t="shared" si="28"/>
        <v>288932</v>
      </c>
      <c r="L268" s="15">
        <f t="shared" si="29"/>
        <v>0</v>
      </c>
      <c r="M268" s="16" t="s">
        <v>997</v>
      </c>
      <c r="N268" s="2" t="s">
        <v>998</v>
      </c>
      <c r="O268" s="2" t="s">
        <v>50</v>
      </c>
      <c r="P268" s="2" t="s">
        <v>50</v>
      </c>
      <c r="Q268" s="2" t="s">
        <v>193</v>
      </c>
      <c r="R268" s="2" t="s">
        <v>63</v>
      </c>
      <c r="S268" s="2" t="s">
        <v>62</v>
      </c>
      <c r="T268" s="2" t="s">
        <v>62</v>
      </c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2" t="s">
        <v>50</v>
      </c>
      <c r="AS268" s="2" t="s">
        <v>50</v>
      </c>
      <c r="AT268" s="3"/>
      <c r="AU268" s="2" t="s">
        <v>999</v>
      </c>
      <c r="AV268" s="3">
        <v>29472</v>
      </c>
    </row>
    <row r="269" spans="1:48" ht="30" hidden="1" customHeight="1" x14ac:dyDescent="0.3">
      <c r="A269" s="16" t="s">
        <v>1000</v>
      </c>
      <c r="B269" s="16" t="s">
        <v>1001</v>
      </c>
      <c r="C269" s="16" t="s">
        <v>123</v>
      </c>
      <c r="D269" s="14"/>
      <c r="E269" s="15">
        <f>TRUNC(일위대가목록!E172,0)</f>
        <v>50619</v>
      </c>
      <c r="F269" s="15">
        <f t="shared" ref="F269:F297" si="30">TRUNC(E269*D269, 0)</f>
        <v>0</v>
      </c>
      <c r="G269" s="15">
        <f>TRUNC(일위대가목록!F172,0)</f>
        <v>87313</v>
      </c>
      <c r="H269" s="15">
        <f t="shared" ref="H269:H297" si="31">TRUNC(G269*D269, 0)</f>
        <v>0</v>
      </c>
      <c r="I269" s="15">
        <f>TRUNC(일위대가목록!G172,0)</f>
        <v>0</v>
      </c>
      <c r="J269" s="15">
        <f t="shared" ref="J269:J297" si="32">TRUNC(I269*D269, 0)</f>
        <v>0</v>
      </c>
      <c r="K269" s="15">
        <f t="shared" ref="K269:K297" si="33">TRUNC(E269+G269+I269, 0)</f>
        <v>137932</v>
      </c>
      <c r="L269" s="15">
        <f t="shared" ref="L269:L297" si="34">TRUNC(F269+H269+J269, 0)</f>
        <v>0</v>
      </c>
      <c r="M269" s="16" t="s">
        <v>1002</v>
      </c>
      <c r="N269" s="2" t="s">
        <v>1003</v>
      </c>
      <c r="O269" s="2" t="s">
        <v>50</v>
      </c>
      <c r="P269" s="2" t="s">
        <v>50</v>
      </c>
      <c r="Q269" s="2" t="s">
        <v>193</v>
      </c>
      <c r="R269" s="2" t="s">
        <v>63</v>
      </c>
      <c r="S269" s="2" t="s">
        <v>62</v>
      </c>
      <c r="T269" s="2" t="s">
        <v>62</v>
      </c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2" t="s">
        <v>50</v>
      </c>
      <c r="AS269" s="2" t="s">
        <v>50</v>
      </c>
      <c r="AT269" s="3"/>
      <c r="AU269" s="2" t="s">
        <v>1004</v>
      </c>
      <c r="AV269" s="3">
        <v>29473</v>
      </c>
    </row>
    <row r="270" spans="1:48" ht="30" hidden="1" customHeight="1" x14ac:dyDescent="0.3">
      <c r="A270" s="16" t="s">
        <v>1005</v>
      </c>
      <c r="B270" s="16" t="s">
        <v>1006</v>
      </c>
      <c r="C270" s="16" t="s">
        <v>123</v>
      </c>
      <c r="D270" s="14"/>
      <c r="E270" s="15">
        <f>TRUNC(일위대가목록!E173,0)</f>
        <v>452873</v>
      </c>
      <c r="F270" s="15">
        <f t="shared" si="30"/>
        <v>0</v>
      </c>
      <c r="G270" s="15">
        <f>TRUNC(일위대가목록!F173,0)</f>
        <v>95786</v>
      </c>
      <c r="H270" s="15">
        <f t="shared" si="31"/>
        <v>0</v>
      </c>
      <c r="I270" s="15">
        <f>TRUNC(일위대가목록!G173,0)</f>
        <v>0</v>
      </c>
      <c r="J270" s="15">
        <f t="shared" si="32"/>
        <v>0</v>
      </c>
      <c r="K270" s="15">
        <f t="shared" si="33"/>
        <v>548659</v>
      </c>
      <c r="L270" s="15">
        <f t="shared" si="34"/>
        <v>0</v>
      </c>
      <c r="M270" s="16" t="s">
        <v>1007</v>
      </c>
      <c r="N270" s="2" t="s">
        <v>1008</v>
      </c>
      <c r="O270" s="2" t="s">
        <v>50</v>
      </c>
      <c r="P270" s="2" t="s">
        <v>50</v>
      </c>
      <c r="Q270" s="2" t="s">
        <v>193</v>
      </c>
      <c r="R270" s="2" t="s">
        <v>63</v>
      </c>
      <c r="S270" s="2" t="s">
        <v>62</v>
      </c>
      <c r="T270" s="2" t="s">
        <v>62</v>
      </c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2" t="s">
        <v>50</v>
      </c>
      <c r="AS270" s="2" t="s">
        <v>50</v>
      </c>
      <c r="AT270" s="3"/>
      <c r="AU270" s="2" t="s">
        <v>1009</v>
      </c>
      <c r="AV270" s="3">
        <v>29474</v>
      </c>
    </row>
    <row r="271" spans="1:48" ht="30" hidden="1" customHeight="1" x14ac:dyDescent="0.3">
      <c r="A271" s="16" t="s">
        <v>1010</v>
      </c>
      <c r="B271" s="16" t="s">
        <v>1011</v>
      </c>
      <c r="C271" s="16" t="s">
        <v>123</v>
      </c>
      <c r="D271" s="14"/>
      <c r="E271" s="15">
        <f>TRUNC(일위대가목록!E174,0)</f>
        <v>7410</v>
      </c>
      <c r="F271" s="15">
        <f t="shared" si="30"/>
        <v>0</v>
      </c>
      <c r="G271" s="15">
        <f>TRUNC(일위대가목록!F174,0)</f>
        <v>97015</v>
      </c>
      <c r="H271" s="15">
        <f t="shared" si="31"/>
        <v>0</v>
      </c>
      <c r="I271" s="15">
        <f>TRUNC(일위대가목록!G174,0)</f>
        <v>0</v>
      </c>
      <c r="J271" s="15">
        <f t="shared" si="32"/>
        <v>0</v>
      </c>
      <c r="K271" s="15">
        <f t="shared" si="33"/>
        <v>104425</v>
      </c>
      <c r="L271" s="15">
        <f t="shared" si="34"/>
        <v>0</v>
      </c>
      <c r="M271" s="16" t="s">
        <v>1012</v>
      </c>
      <c r="N271" s="2" t="s">
        <v>1013</v>
      </c>
      <c r="O271" s="2" t="s">
        <v>50</v>
      </c>
      <c r="P271" s="2" t="s">
        <v>50</v>
      </c>
      <c r="Q271" s="2" t="s">
        <v>193</v>
      </c>
      <c r="R271" s="2" t="s">
        <v>63</v>
      </c>
      <c r="S271" s="2" t="s">
        <v>62</v>
      </c>
      <c r="T271" s="2" t="s">
        <v>62</v>
      </c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2" t="s">
        <v>50</v>
      </c>
      <c r="AS271" s="2" t="s">
        <v>50</v>
      </c>
      <c r="AT271" s="3"/>
      <c r="AU271" s="2" t="s">
        <v>1014</v>
      </c>
      <c r="AV271" s="3">
        <v>29475</v>
      </c>
    </row>
    <row r="272" spans="1:48" ht="30" hidden="1" customHeight="1" x14ac:dyDescent="0.3">
      <c r="A272" s="16" t="s">
        <v>1015</v>
      </c>
      <c r="B272" s="16" t="s">
        <v>1016</v>
      </c>
      <c r="C272" s="16" t="s">
        <v>123</v>
      </c>
      <c r="D272" s="14"/>
      <c r="E272" s="15">
        <f>TRUNC(일위대가목록!E175,0)</f>
        <v>30060</v>
      </c>
      <c r="F272" s="15">
        <f t="shared" si="30"/>
        <v>0</v>
      </c>
      <c r="G272" s="15">
        <f>TRUNC(일위대가목록!F175,0)</f>
        <v>97015</v>
      </c>
      <c r="H272" s="15">
        <f t="shared" si="31"/>
        <v>0</v>
      </c>
      <c r="I272" s="15">
        <f>TRUNC(일위대가목록!G175,0)</f>
        <v>0</v>
      </c>
      <c r="J272" s="15">
        <f t="shared" si="32"/>
        <v>0</v>
      </c>
      <c r="K272" s="15">
        <f t="shared" si="33"/>
        <v>127075</v>
      </c>
      <c r="L272" s="15">
        <f t="shared" si="34"/>
        <v>0</v>
      </c>
      <c r="M272" s="16" t="s">
        <v>1017</v>
      </c>
      <c r="N272" s="2" t="s">
        <v>1018</v>
      </c>
      <c r="O272" s="2" t="s">
        <v>50</v>
      </c>
      <c r="P272" s="2" t="s">
        <v>50</v>
      </c>
      <c r="Q272" s="2" t="s">
        <v>193</v>
      </c>
      <c r="R272" s="2" t="s">
        <v>63</v>
      </c>
      <c r="S272" s="2" t="s">
        <v>62</v>
      </c>
      <c r="T272" s="2" t="s">
        <v>62</v>
      </c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2" t="s">
        <v>50</v>
      </c>
      <c r="AS272" s="2" t="s">
        <v>50</v>
      </c>
      <c r="AT272" s="3"/>
      <c r="AU272" s="2" t="s">
        <v>1019</v>
      </c>
      <c r="AV272" s="3">
        <v>29476</v>
      </c>
    </row>
    <row r="273" spans="1:48" ht="30" hidden="1" customHeight="1" x14ac:dyDescent="0.3">
      <c r="A273" s="16" t="s">
        <v>1020</v>
      </c>
      <c r="B273" s="16" t="s">
        <v>1021</v>
      </c>
      <c r="C273" s="16" t="s">
        <v>123</v>
      </c>
      <c r="D273" s="14"/>
      <c r="E273" s="15">
        <f>TRUNC(일위대가목록!E176,0)</f>
        <v>662910</v>
      </c>
      <c r="F273" s="15">
        <f t="shared" si="30"/>
        <v>0</v>
      </c>
      <c r="G273" s="15">
        <f>TRUNC(일위대가목록!F176,0)</f>
        <v>97015</v>
      </c>
      <c r="H273" s="15">
        <f t="shared" si="31"/>
        <v>0</v>
      </c>
      <c r="I273" s="15">
        <f>TRUNC(일위대가목록!G176,0)</f>
        <v>0</v>
      </c>
      <c r="J273" s="15">
        <f t="shared" si="32"/>
        <v>0</v>
      </c>
      <c r="K273" s="15">
        <f t="shared" si="33"/>
        <v>759925</v>
      </c>
      <c r="L273" s="15">
        <f t="shared" si="34"/>
        <v>0</v>
      </c>
      <c r="M273" s="16" t="s">
        <v>1022</v>
      </c>
      <c r="N273" s="2" t="s">
        <v>1023</v>
      </c>
      <c r="O273" s="2" t="s">
        <v>50</v>
      </c>
      <c r="P273" s="2" t="s">
        <v>50</v>
      </c>
      <c r="Q273" s="2" t="s">
        <v>193</v>
      </c>
      <c r="R273" s="2" t="s">
        <v>63</v>
      </c>
      <c r="S273" s="2" t="s">
        <v>62</v>
      </c>
      <c r="T273" s="2" t="s">
        <v>62</v>
      </c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2" t="s">
        <v>50</v>
      </c>
      <c r="AS273" s="2" t="s">
        <v>50</v>
      </c>
      <c r="AT273" s="3"/>
      <c r="AU273" s="2" t="s">
        <v>1024</v>
      </c>
      <c r="AV273" s="3">
        <v>29477</v>
      </c>
    </row>
    <row r="274" spans="1:48" ht="30" customHeight="1" x14ac:dyDescent="0.3">
      <c r="A274" s="16" t="s">
        <v>1025</v>
      </c>
      <c r="B274" s="16" t="s">
        <v>1026</v>
      </c>
      <c r="C274" s="16" t="s">
        <v>123</v>
      </c>
      <c r="D274" s="14">
        <v>1</v>
      </c>
      <c r="E274" s="15">
        <f>TRUNC(일위대가목록!E177,0)</f>
        <v>152910</v>
      </c>
      <c r="F274" s="15">
        <f t="shared" si="30"/>
        <v>152910</v>
      </c>
      <c r="G274" s="15">
        <f>TRUNC(일위대가목록!F177,0)</f>
        <v>97015</v>
      </c>
      <c r="H274" s="15">
        <f t="shared" si="31"/>
        <v>97015</v>
      </c>
      <c r="I274" s="15">
        <f>TRUNC(일위대가목록!G177,0)</f>
        <v>0</v>
      </c>
      <c r="J274" s="15">
        <f t="shared" si="32"/>
        <v>0</v>
      </c>
      <c r="K274" s="15">
        <f t="shared" si="33"/>
        <v>249925</v>
      </c>
      <c r="L274" s="15">
        <f t="shared" si="34"/>
        <v>249925</v>
      </c>
      <c r="M274" s="16" t="s">
        <v>1027</v>
      </c>
      <c r="N274" s="2" t="s">
        <v>1028</v>
      </c>
      <c r="O274" s="2" t="s">
        <v>50</v>
      </c>
      <c r="P274" s="2" t="s">
        <v>50</v>
      </c>
      <c r="Q274" s="2" t="s">
        <v>193</v>
      </c>
      <c r="R274" s="2" t="s">
        <v>63</v>
      </c>
      <c r="S274" s="2" t="s">
        <v>62</v>
      </c>
      <c r="T274" s="2" t="s">
        <v>62</v>
      </c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2" t="s">
        <v>50</v>
      </c>
      <c r="AS274" s="2" t="s">
        <v>50</v>
      </c>
      <c r="AT274" s="3"/>
      <c r="AU274" s="2" t="s">
        <v>1029</v>
      </c>
      <c r="AV274" s="3">
        <v>29478</v>
      </c>
    </row>
    <row r="275" spans="1:48" ht="30" hidden="1" customHeight="1" x14ac:dyDescent="0.3">
      <c r="A275" s="16" t="s">
        <v>1030</v>
      </c>
      <c r="B275" s="16" t="s">
        <v>1031</v>
      </c>
      <c r="C275" s="16" t="s">
        <v>123</v>
      </c>
      <c r="D275" s="14"/>
      <c r="E275" s="15">
        <f>TRUNC(일위대가목록!E178,0)</f>
        <v>202910</v>
      </c>
      <c r="F275" s="15">
        <f t="shared" si="30"/>
        <v>0</v>
      </c>
      <c r="G275" s="15">
        <f>TRUNC(일위대가목록!F178,0)</f>
        <v>97015</v>
      </c>
      <c r="H275" s="15">
        <f t="shared" si="31"/>
        <v>0</v>
      </c>
      <c r="I275" s="15">
        <f>TRUNC(일위대가목록!G178,0)</f>
        <v>0</v>
      </c>
      <c r="J275" s="15">
        <f t="shared" si="32"/>
        <v>0</v>
      </c>
      <c r="K275" s="15">
        <f t="shared" si="33"/>
        <v>299925</v>
      </c>
      <c r="L275" s="15">
        <f t="shared" si="34"/>
        <v>0</v>
      </c>
      <c r="M275" s="16" t="s">
        <v>1032</v>
      </c>
      <c r="N275" s="2" t="s">
        <v>1033</v>
      </c>
      <c r="O275" s="2" t="s">
        <v>50</v>
      </c>
      <c r="P275" s="2" t="s">
        <v>50</v>
      </c>
      <c r="Q275" s="2" t="s">
        <v>193</v>
      </c>
      <c r="R275" s="2" t="s">
        <v>63</v>
      </c>
      <c r="S275" s="2" t="s">
        <v>62</v>
      </c>
      <c r="T275" s="2" t="s">
        <v>62</v>
      </c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2" t="s">
        <v>50</v>
      </c>
      <c r="AS275" s="2" t="s">
        <v>50</v>
      </c>
      <c r="AT275" s="3"/>
      <c r="AU275" s="2" t="s">
        <v>1034</v>
      </c>
      <c r="AV275" s="3">
        <v>29479</v>
      </c>
    </row>
    <row r="276" spans="1:48" ht="30" hidden="1" customHeight="1" x14ac:dyDescent="0.3">
      <c r="A276" s="16" t="s">
        <v>1035</v>
      </c>
      <c r="B276" s="16" t="s">
        <v>1036</v>
      </c>
      <c r="C276" s="16" t="s">
        <v>123</v>
      </c>
      <c r="D276" s="14"/>
      <c r="E276" s="15">
        <f>TRUNC(일위대가목록!E179,0)</f>
        <v>202910</v>
      </c>
      <c r="F276" s="15">
        <f t="shared" si="30"/>
        <v>0</v>
      </c>
      <c r="G276" s="15">
        <f>TRUNC(일위대가목록!F179,0)</f>
        <v>97015</v>
      </c>
      <c r="H276" s="15">
        <f t="shared" si="31"/>
        <v>0</v>
      </c>
      <c r="I276" s="15">
        <f>TRUNC(일위대가목록!G179,0)</f>
        <v>0</v>
      </c>
      <c r="J276" s="15">
        <f t="shared" si="32"/>
        <v>0</v>
      </c>
      <c r="K276" s="15">
        <f t="shared" si="33"/>
        <v>299925</v>
      </c>
      <c r="L276" s="15">
        <f t="shared" si="34"/>
        <v>0</v>
      </c>
      <c r="M276" s="16" t="s">
        <v>1037</v>
      </c>
      <c r="N276" s="2" t="s">
        <v>1038</v>
      </c>
      <c r="O276" s="2" t="s">
        <v>50</v>
      </c>
      <c r="P276" s="2" t="s">
        <v>50</v>
      </c>
      <c r="Q276" s="2" t="s">
        <v>193</v>
      </c>
      <c r="R276" s="2" t="s">
        <v>63</v>
      </c>
      <c r="S276" s="2" t="s">
        <v>62</v>
      </c>
      <c r="T276" s="2" t="s">
        <v>62</v>
      </c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2" t="s">
        <v>50</v>
      </c>
      <c r="AS276" s="2" t="s">
        <v>50</v>
      </c>
      <c r="AT276" s="3"/>
      <c r="AU276" s="2" t="s">
        <v>1039</v>
      </c>
      <c r="AV276" s="3">
        <v>29480</v>
      </c>
    </row>
    <row r="277" spans="1:48" ht="30" hidden="1" customHeight="1" x14ac:dyDescent="0.3">
      <c r="A277" s="16" t="s">
        <v>1040</v>
      </c>
      <c r="B277" s="16" t="s">
        <v>1041</v>
      </c>
      <c r="C277" s="16" t="s">
        <v>123</v>
      </c>
      <c r="D277" s="14"/>
      <c r="E277" s="15">
        <f>TRUNC(일위대가목록!E180,0)</f>
        <v>20920</v>
      </c>
      <c r="F277" s="15">
        <f t="shared" si="30"/>
        <v>0</v>
      </c>
      <c r="G277" s="15">
        <f>TRUNC(일위대가목록!F180,0)</f>
        <v>32020</v>
      </c>
      <c r="H277" s="15">
        <f t="shared" si="31"/>
        <v>0</v>
      </c>
      <c r="I277" s="15">
        <f>TRUNC(일위대가목록!G180,0)</f>
        <v>0</v>
      </c>
      <c r="J277" s="15">
        <f t="shared" si="32"/>
        <v>0</v>
      </c>
      <c r="K277" s="15">
        <f t="shared" si="33"/>
        <v>52940</v>
      </c>
      <c r="L277" s="15">
        <f t="shared" si="34"/>
        <v>0</v>
      </c>
      <c r="M277" s="16" t="s">
        <v>1042</v>
      </c>
      <c r="N277" s="2" t="s">
        <v>1043</v>
      </c>
      <c r="O277" s="2" t="s">
        <v>50</v>
      </c>
      <c r="P277" s="2" t="s">
        <v>50</v>
      </c>
      <c r="Q277" s="2" t="s">
        <v>193</v>
      </c>
      <c r="R277" s="2" t="s">
        <v>63</v>
      </c>
      <c r="S277" s="2" t="s">
        <v>62</v>
      </c>
      <c r="T277" s="2" t="s">
        <v>62</v>
      </c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2" t="s">
        <v>50</v>
      </c>
      <c r="AS277" s="2" t="s">
        <v>50</v>
      </c>
      <c r="AT277" s="3"/>
      <c r="AU277" s="2" t="s">
        <v>1044</v>
      </c>
      <c r="AV277" s="3">
        <v>29481</v>
      </c>
    </row>
    <row r="278" spans="1:48" ht="30" hidden="1" customHeight="1" x14ac:dyDescent="0.3">
      <c r="A278" s="16" t="s">
        <v>1045</v>
      </c>
      <c r="B278" s="16" t="s">
        <v>1046</v>
      </c>
      <c r="C278" s="16" t="s">
        <v>123</v>
      </c>
      <c r="D278" s="14"/>
      <c r="E278" s="15">
        <f>TRUNC(일위대가목록!E181,0)</f>
        <v>3873</v>
      </c>
      <c r="F278" s="15">
        <f t="shared" si="30"/>
        <v>0</v>
      </c>
      <c r="G278" s="15">
        <f>TRUNC(일위대가목록!F181,0)</f>
        <v>29104</v>
      </c>
      <c r="H278" s="15">
        <f t="shared" si="31"/>
        <v>0</v>
      </c>
      <c r="I278" s="15">
        <f>TRUNC(일위대가목록!G181,0)</f>
        <v>0</v>
      </c>
      <c r="J278" s="15">
        <f t="shared" si="32"/>
        <v>0</v>
      </c>
      <c r="K278" s="15">
        <f t="shared" si="33"/>
        <v>32977</v>
      </c>
      <c r="L278" s="15">
        <f t="shared" si="34"/>
        <v>0</v>
      </c>
      <c r="M278" s="16" t="s">
        <v>1047</v>
      </c>
      <c r="N278" s="2" t="s">
        <v>1048</v>
      </c>
      <c r="O278" s="2" t="s">
        <v>50</v>
      </c>
      <c r="P278" s="2" t="s">
        <v>50</v>
      </c>
      <c r="Q278" s="2" t="s">
        <v>193</v>
      </c>
      <c r="R278" s="2" t="s">
        <v>63</v>
      </c>
      <c r="S278" s="2" t="s">
        <v>62</v>
      </c>
      <c r="T278" s="2" t="s">
        <v>62</v>
      </c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2" t="s">
        <v>50</v>
      </c>
      <c r="AS278" s="2" t="s">
        <v>50</v>
      </c>
      <c r="AT278" s="3"/>
      <c r="AU278" s="2" t="s">
        <v>1049</v>
      </c>
      <c r="AV278" s="3">
        <v>29482</v>
      </c>
    </row>
    <row r="279" spans="1:48" ht="30" hidden="1" customHeight="1" x14ac:dyDescent="0.3">
      <c r="A279" s="16" t="s">
        <v>1050</v>
      </c>
      <c r="B279" s="16" t="s">
        <v>1051</v>
      </c>
      <c r="C279" s="16" t="s">
        <v>123</v>
      </c>
      <c r="D279" s="14"/>
      <c r="E279" s="15">
        <f>TRUNC(일위대가목록!E182,0)</f>
        <v>32910</v>
      </c>
      <c r="F279" s="15">
        <f t="shared" si="30"/>
        <v>0</v>
      </c>
      <c r="G279" s="15">
        <f>TRUNC(일위대가목록!F182,0)</f>
        <v>97015</v>
      </c>
      <c r="H279" s="15">
        <f t="shared" si="31"/>
        <v>0</v>
      </c>
      <c r="I279" s="15">
        <f>TRUNC(일위대가목록!G182,0)</f>
        <v>0</v>
      </c>
      <c r="J279" s="15">
        <f t="shared" si="32"/>
        <v>0</v>
      </c>
      <c r="K279" s="15">
        <f t="shared" si="33"/>
        <v>129925</v>
      </c>
      <c r="L279" s="15">
        <f t="shared" si="34"/>
        <v>0</v>
      </c>
      <c r="M279" s="16" t="s">
        <v>1052</v>
      </c>
      <c r="N279" s="2" t="s">
        <v>1053</v>
      </c>
      <c r="O279" s="2" t="s">
        <v>50</v>
      </c>
      <c r="P279" s="2" t="s">
        <v>50</v>
      </c>
      <c r="Q279" s="2" t="s">
        <v>193</v>
      </c>
      <c r="R279" s="2" t="s">
        <v>63</v>
      </c>
      <c r="S279" s="2" t="s">
        <v>62</v>
      </c>
      <c r="T279" s="2" t="s">
        <v>62</v>
      </c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2" t="s">
        <v>50</v>
      </c>
      <c r="AS279" s="2" t="s">
        <v>50</v>
      </c>
      <c r="AT279" s="3"/>
      <c r="AU279" s="2" t="s">
        <v>1054</v>
      </c>
      <c r="AV279" s="3">
        <v>29483</v>
      </c>
    </row>
    <row r="280" spans="1:48" ht="30" hidden="1" customHeight="1" x14ac:dyDescent="0.3">
      <c r="A280" s="16" t="s">
        <v>1055</v>
      </c>
      <c r="B280" s="16" t="s">
        <v>1056</v>
      </c>
      <c r="C280" s="16" t="s">
        <v>123</v>
      </c>
      <c r="D280" s="14"/>
      <c r="E280" s="15">
        <f>TRUNC(일위대가목록!E183,0)</f>
        <v>16880</v>
      </c>
      <c r="F280" s="15">
        <f t="shared" si="30"/>
        <v>0</v>
      </c>
      <c r="G280" s="15">
        <f>TRUNC(일위대가목록!F183,0)</f>
        <v>97015</v>
      </c>
      <c r="H280" s="15">
        <f t="shared" si="31"/>
        <v>0</v>
      </c>
      <c r="I280" s="15">
        <f>TRUNC(일위대가목록!G183,0)</f>
        <v>0</v>
      </c>
      <c r="J280" s="15">
        <f t="shared" si="32"/>
        <v>0</v>
      </c>
      <c r="K280" s="15">
        <f t="shared" si="33"/>
        <v>113895</v>
      </c>
      <c r="L280" s="15">
        <f t="shared" si="34"/>
        <v>0</v>
      </c>
      <c r="M280" s="16" t="s">
        <v>1057</v>
      </c>
      <c r="N280" s="2" t="s">
        <v>1058</v>
      </c>
      <c r="O280" s="2" t="s">
        <v>50</v>
      </c>
      <c r="P280" s="2" t="s">
        <v>50</v>
      </c>
      <c r="Q280" s="2" t="s">
        <v>193</v>
      </c>
      <c r="R280" s="2" t="s">
        <v>63</v>
      </c>
      <c r="S280" s="2" t="s">
        <v>62</v>
      </c>
      <c r="T280" s="2" t="s">
        <v>62</v>
      </c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2" t="s">
        <v>50</v>
      </c>
      <c r="AS280" s="2" t="s">
        <v>50</v>
      </c>
      <c r="AT280" s="3"/>
      <c r="AU280" s="2" t="s">
        <v>1059</v>
      </c>
      <c r="AV280" s="3">
        <v>29484</v>
      </c>
    </row>
    <row r="281" spans="1:48" ht="30" hidden="1" customHeight="1" x14ac:dyDescent="0.3">
      <c r="A281" s="16" t="s">
        <v>1060</v>
      </c>
      <c r="B281" s="16" t="s">
        <v>1061</v>
      </c>
      <c r="C281" s="16" t="s">
        <v>123</v>
      </c>
      <c r="D281" s="14"/>
      <c r="E281" s="15">
        <f>TRUNC(일위대가목록!E184,0)</f>
        <v>18880</v>
      </c>
      <c r="F281" s="15">
        <f t="shared" si="30"/>
        <v>0</v>
      </c>
      <c r="G281" s="15">
        <f>TRUNC(일위대가목록!F184,0)</f>
        <v>97015</v>
      </c>
      <c r="H281" s="15">
        <f t="shared" si="31"/>
        <v>0</v>
      </c>
      <c r="I281" s="15">
        <f>TRUNC(일위대가목록!G184,0)</f>
        <v>0</v>
      </c>
      <c r="J281" s="15">
        <f t="shared" si="32"/>
        <v>0</v>
      </c>
      <c r="K281" s="15">
        <f t="shared" si="33"/>
        <v>115895</v>
      </c>
      <c r="L281" s="15">
        <f t="shared" si="34"/>
        <v>0</v>
      </c>
      <c r="M281" s="16" t="s">
        <v>1062</v>
      </c>
      <c r="N281" s="2" t="s">
        <v>1063</v>
      </c>
      <c r="O281" s="2" t="s">
        <v>50</v>
      </c>
      <c r="P281" s="2" t="s">
        <v>50</v>
      </c>
      <c r="Q281" s="2" t="s">
        <v>193</v>
      </c>
      <c r="R281" s="2" t="s">
        <v>63</v>
      </c>
      <c r="S281" s="2" t="s">
        <v>62</v>
      </c>
      <c r="T281" s="2" t="s">
        <v>62</v>
      </c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2" t="s">
        <v>50</v>
      </c>
      <c r="AS281" s="2" t="s">
        <v>50</v>
      </c>
      <c r="AT281" s="3"/>
      <c r="AU281" s="2" t="s">
        <v>1064</v>
      </c>
      <c r="AV281" s="3">
        <v>29485</v>
      </c>
    </row>
    <row r="282" spans="1:48" ht="30" hidden="1" customHeight="1" x14ac:dyDescent="0.3">
      <c r="A282" s="16" t="s">
        <v>1065</v>
      </c>
      <c r="B282" s="16" t="s">
        <v>482</v>
      </c>
      <c r="C282" s="16" t="s">
        <v>123</v>
      </c>
      <c r="D282" s="14"/>
      <c r="E282" s="15">
        <f>TRUNC(일위대가목록!E185,0)</f>
        <v>3386</v>
      </c>
      <c r="F282" s="15">
        <f t="shared" si="30"/>
        <v>0</v>
      </c>
      <c r="G282" s="15">
        <f>TRUNC(일위대가목록!F185,0)</f>
        <v>8210</v>
      </c>
      <c r="H282" s="15">
        <f t="shared" si="31"/>
        <v>0</v>
      </c>
      <c r="I282" s="15">
        <f>TRUNC(일위대가목록!G185,0)</f>
        <v>0</v>
      </c>
      <c r="J282" s="15">
        <f t="shared" si="32"/>
        <v>0</v>
      </c>
      <c r="K282" s="15">
        <f t="shared" si="33"/>
        <v>11596</v>
      </c>
      <c r="L282" s="15">
        <f t="shared" si="34"/>
        <v>0</v>
      </c>
      <c r="M282" s="16" t="s">
        <v>1066</v>
      </c>
      <c r="N282" s="2" t="s">
        <v>1067</v>
      </c>
      <c r="O282" s="2" t="s">
        <v>50</v>
      </c>
      <c r="P282" s="2" t="s">
        <v>50</v>
      </c>
      <c r="Q282" s="2" t="s">
        <v>193</v>
      </c>
      <c r="R282" s="2" t="s">
        <v>63</v>
      </c>
      <c r="S282" s="2" t="s">
        <v>62</v>
      </c>
      <c r="T282" s="2" t="s">
        <v>62</v>
      </c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2" t="s">
        <v>50</v>
      </c>
      <c r="AS282" s="2" t="s">
        <v>50</v>
      </c>
      <c r="AT282" s="3"/>
      <c r="AU282" s="2" t="s">
        <v>1068</v>
      </c>
      <c r="AV282" s="3">
        <v>29486</v>
      </c>
    </row>
    <row r="283" spans="1:48" ht="30" hidden="1" customHeight="1" x14ac:dyDescent="0.3">
      <c r="A283" s="16" t="s">
        <v>1065</v>
      </c>
      <c r="B283" s="16" t="s">
        <v>486</v>
      </c>
      <c r="C283" s="16" t="s">
        <v>123</v>
      </c>
      <c r="D283" s="14"/>
      <c r="E283" s="15">
        <f>TRUNC(일위대가목록!E186,0)</f>
        <v>5026</v>
      </c>
      <c r="F283" s="15">
        <f t="shared" si="30"/>
        <v>0</v>
      </c>
      <c r="G283" s="15">
        <f>TRUNC(일위대가목록!F186,0)</f>
        <v>8210</v>
      </c>
      <c r="H283" s="15">
        <f t="shared" si="31"/>
        <v>0</v>
      </c>
      <c r="I283" s="15">
        <f>TRUNC(일위대가목록!G186,0)</f>
        <v>0</v>
      </c>
      <c r="J283" s="15">
        <f t="shared" si="32"/>
        <v>0</v>
      </c>
      <c r="K283" s="15">
        <f t="shared" si="33"/>
        <v>13236</v>
      </c>
      <c r="L283" s="15">
        <f t="shared" si="34"/>
        <v>0</v>
      </c>
      <c r="M283" s="16" t="s">
        <v>1069</v>
      </c>
      <c r="N283" s="2" t="s">
        <v>1070</v>
      </c>
      <c r="O283" s="2" t="s">
        <v>50</v>
      </c>
      <c r="P283" s="2" t="s">
        <v>50</v>
      </c>
      <c r="Q283" s="2" t="s">
        <v>193</v>
      </c>
      <c r="R283" s="2" t="s">
        <v>63</v>
      </c>
      <c r="S283" s="2" t="s">
        <v>62</v>
      </c>
      <c r="T283" s="2" t="s">
        <v>62</v>
      </c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2" t="s">
        <v>50</v>
      </c>
      <c r="AS283" s="2" t="s">
        <v>50</v>
      </c>
      <c r="AT283" s="3"/>
      <c r="AU283" s="2" t="s">
        <v>1071</v>
      </c>
      <c r="AV283" s="3">
        <v>29487</v>
      </c>
    </row>
    <row r="284" spans="1:48" ht="30" hidden="1" customHeight="1" x14ac:dyDescent="0.3">
      <c r="A284" s="16" t="s">
        <v>1065</v>
      </c>
      <c r="B284" s="16" t="s">
        <v>467</v>
      </c>
      <c r="C284" s="16" t="s">
        <v>123</v>
      </c>
      <c r="D284" s="14"/>
      <c r="E284" s="15">
        <f>TRUNC(일위대가목록!E187,0)</f>
        <v>2756</v>
      </c>
      <c r="F284" s="15">
        <f t="shared" si="30"/>
        <v>0</v>
      </c>
      <c r="G284" s="15">
        <f>TRUNC(일위대가목록!F187,0)</f>
        <v>8210</v>
      </c>
      <c r="H284" s="15">
        <f t="shared" si="31"/>
        <v>0</v>
      </c>
      <c r="I284" s="15">
        <f>TRUNC(일위대가목록!G187,0)</f>
        <v>0</v>
      </c>
      <c r="J284" s="15">
        <f t="shared" si="32"/>
        <v>0</v>
      </c>
      <c r="K284" s="15">
        <f t="shared" si="33"/>
        <v>10966</v>
      </c>
      <c r="L284" s="15">
        <f t="shared" si="34"/>
        <v>0</v>
      </c>
      <c r="M284" s="16" t="s">
        <v>1072</v>
      </c>
      <c r="N284" s="2" t="s">
        <v>1073</v>
      </c>
      <c r="O284" s="2" t="s">
        <v>50</v>
      </c>
      <c r="P284" s="2" t="s">
        <v>50</v>
      </c>
      <c r="Q284" s="2" t="s">
        <v>193</v>
      </c>
      <c r="R284" s="2" t="s">
        <v>63</v>
      </c>
      <c r="S284" s="2" t="s">
        <v>62</v>
      </c>
      <c r="T284" s="2" t="s">
        <v>62</v>
      </c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2" t="s">
        <v>50</v>
      </c>
      <c r="AS284" s="2" t="s">
        <v>50</v>
      </c>
      <c r="AT284" s="3"/>
      <c r="AU284" s="2" t="s">
        <v>1074</v>
      </c>
      <c r="AV284" s="3">
        <v>29488</v>
      </c>
    </row>
    <row r="285" spans="1:48" ht="30" hidden="1" customHeight="1" x14ac:dyDescent="0.3">
      <c r="A285" s="16" t="s">
        <v>1075</v>
      </c>
      <c r="B285" s="16" t="s">
        <v>1076</v>
      </c>
      <c r="C285" s="16" t="s">
        <v>123</v>
      </c>
      <c r="D285" s="14"/>
      <c r="E285" s="15">
        <f>TRUNC(일위대가목록!E188,0)</f>
        <v>836</v>
      </c>
      <c r="F285" s="15">
        <f t="shared" si="30"/>
        <v>0</v>
      </c>
      <c r="G285" s="15">
        <f>TRUNC(일위대가목록!F188,0)</f>
        <v>13683</v>
      </c>
      <c r="H285" s="15">
        <f t="shared" si="31"/>
        <v>0</v>
      </c>
      <c r="I285" s="15">
        <f>TRUNC(일위대가목록!G188,0)</f>
        <v>0</v>
      </c>
      <c r="J285" s="15">
        <f t="shared" si="32"/>
        <v>0</v>
      </c>
      <c r="K285" s="15">
        <f t="shared" si="33"/>
        <v>14519</v>
      </c>
      <c r="L285" s="15">
        <f t="shared" si="34"/>
        <v>0</v>
      </c>
      <c r="M285" s="16" t="s">
        <v>1077</v>
      </c>
      <c r="N285" s="2" t="s">
        <v>1078</v>
      </c>
      <c r="O285" s="2" t="s">
        <v>50</v>
      </c>
      <c r="P285" s="2" t="s">
        <v>50</v>
      </c>
      <c r="Q285" s="2" t="s">
        <v>193</v>
      </c>
      <c r="R285" s="2" t="s">
        <v>63</v>
      </c>
      <c r="S285" s="2" t="s">
        <v>62</v>
      </c>
      <c r="T285" s="2" t="s">
        <v>62</v>
      </c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2" t="s">
        <v>50</v>
      </c>
      <c r="AS285" s="2" t="s">
        <v>50</v>
      </c>
      <c r="AT285" s="3"/>
      <c r="AU285" s="2" t="s">
        <v>1079</v>
      </c>
      <c r="AV285" s="3">
        <v>29489</v>
      </c>
    </row>
    <row r="286" spans="1:48" ht="30" hidden="1" customHeight="1" x14ac:dyDescent="0.3">
      <c r="A286" s="16" t="s">
        <v>1075</v>
      </c>
      <c r="B286" s="16" t="s">
        <v>1080</v>
      </c>
      <c r="C286" s="16" t="s">
        <v>123</v>
      </c>
      <c r="D286" s="14"/>
      <c r="E286" s="15">
        <f>TRUNC(일위대가목록!E189,0)</f>
        <v>1006</v>
      </c>
      <c r="F286" s="15">
        <f t="shared" si="30"/>
        <v>0</v>
      </c>
      <c r="G286" s="15">
        <f>TRUNC(일위대가목록!F189,0)</f>
        <v>16420</v>
      </c>
      <c r="H286" s="15">
        <f t="shared" si="31"/>
        <v>0</v>
      </c>
      <c r="I286" s="15">
        <f>TRUNC(일위대가목록!G189,0)</f>
        <v>0</v>
      </c>
      <c r="J286" s="15">
        <f t="shared" si="32"/>
        <v>0</v>
      </c>
      <c r="K286" s="15">
        <f t="shared" si="33"/>
        <v>17426</v>
      </c>
      <c r="L286" s="15">
        <f t="shared" si="34"/>
        <v>0</v>
      </c>
      <c r="M286" s="16" t="s">
        <v>1081</v>
      </c>
      <c r="N286" s="2" t="s">
        <v>1082</v>
      </c>
      <c r="O286" s="2" t="s">
        <v>50</v>
      </c>
      <c r="P286" s="2" t="s">
        <v>50</v>
      </c>
      <c r="Q286" s="2" t="s">
        <v>193</v>
      </c>
      <c r="R286" s="2" t="s">
        <v>63</v>
      </c>
      <c r="S286" s="2" t="s">
        <v>62</v>
      </c>
      <c r="T286" s="2" t="s">
        <v>62</v>
      </c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2" t="s">
        <v>50</v>
      </c>
      <c r="AS286" s="2" t="s">
        <v>50</v>
      </c>
      <c r="AT286" s="3"/>
      <c r="AU286" s="2" t="s">
        <v>1083</v>
      </c>
      <c r="AV286" s="3">
        <v>29490</v>
      </c>
    </row>
    <row r="287" spans="1:48" ht="30" hidden="1" customHeight="1" x14ac:dyDescent="0.3">
      <c r="A287" s="16" t="s">
        <v>1075</v>
      </c>
      <c r="B287" s="16" t="s">
        <v>1084</v>
      </c>
      <c r="C287" s="16" t="s">
        <v>123</v>
      </c>
      <c r="D287" s="14"/>
      <c r="E287" s="15">
        <f>TRUNC(일위대가목록!E190,0)</f>
        <v>1651</v>
      </c>
      <c r="F287" s="15">
        <f t="shared" si="30"/>
        <v>0</v>
      </c>
      <c r="G287" s="15">
        <f>TRUNC(일위대가목록!F190,0)</f>
        <v>21894</v>
      </c>
      <c r="H287" s="15">
        <f t="shared" si="31"/>
        <v>0</v>
      </c>
      <c r="I287" s="15">
        <f>TRUNC(일위대가목록!G190,0)</f>
        <v>0</v>
      </c>
      <c r="J287" s="15">
        <f t="shared" si="32"/>
        <v>0</v>
      </c>
      <c r="K287" s="15">
        <f t="shared" si="33"/>
        <v>23545</v>
      </c>
      <c r="L287" s="15">
        <f t="shared" si="34"/>
        <v>0</v>
      </c>
      <c r="M287" s="16" t="s">
        <v>1085</v>
      </c>
      <c r="N287" s="2" t="s">
        <v>1086</v>
      </c>
      <c r="O287" s="2" t="s">
        <v>50</v>
      </c>
      <c r="P287" s="2" t="s">
        <v>50</v>
      </c>
      <c r="Q287" s="2" t="s">
        <v>193</v>
      </c>
      <c r="R287" s="2" t="s">
        <v>63</v>
      </c>
      <c r="S287" s="2" t="s">
        <v>62</v>
      </c>
      <c r="T287" s="2" t="s">
        <v>62</v>
      </c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2" t="s">
        <v>50</v>
      </c>
      <c r="AS287" s="2" t="s">
        <v>50</v>
      </c>
      <c r="AT287" s="3"/>
      <c r="AU287" s="2" t="s">
        <v>1087</v>
      </c>
      <c r="AV287" s="3">
        <v>29491</v>
      </c>
    </row>
    <row r="288" spans="1:48" ht="30" hidden="1" customHeight="1" x14ac:dyDescent="0.3">
      <c r="A288" s="16" t="s">
        <v>1075</v>
      </c>
      <c r="B288" s="16" t="s">
        <v>1088</v>
      </c>
      <c r="C288" s="16" t="s">
        <v>123</v>
      </c>
      <c r="D288" s="14"/>
      <c r="E288" s="15">
        <f>TRUNC(일위대가목록!E191,0)</f>
        <v>2262</v>
      </c>
      <c r="F288" s="15">
        <f t="shared" si="30"/>
        <v>0</v>
      </c>
      <c r="G288" s="15">
        <f>TRUNC(일위대가목록!F191,0)</f>
        <v>27367</v>
      </c>
      <c r="H288" s="15">
        <f t="shared" si="31"/>
        <v>0</v>
      </c>
      <c r="I288" s="15">
        <f>TRUNC(일위대가목록!G191,0)</f>
        <v>0</v>
      </c>
      <c r="J288" s="15">
        <f t="shared" si="32"/>
        <v>0</v>
      </c>
      <c r="K288" s="15">
        <f t="shared" si="33"/>
        <v>29629</v>
      </c>
      <c r="L288" s="15">
        <f t="shared" si="34"/>
        <v>0</v>
      </c>
      <c r="M288" s="16" t="s">
        <v>1089</v>
      </c>
      <c r="N288" s="2" t="s">
        <v>1090</v>
      </c>
      <c r="O288" s="2" t="s">
        <v>50</v>
      </c>
      <c r="P288" s="2" t="s">
        <v>50</v>
      </c>
      <c r="Q288" s="2" t="s">
        <v>193</v>
      </c>
      <c r="R288" s="2" t="s">
        <v>63</v>
      </c>
      <c r="S288" s="2" t="s">
        <v>62</v>
      </c>
      <c r="T288" s="2" t="s">
        <v>62</v>
      </c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2" t="s">
        <v>50</v>
      </c>
      <c r="AS288" s="2" t="s">
        <v>50</v>
      </c>
      <c r="AT288" s="3"/>
      <c r="AU288" s="2" t="s">
        <v>1091</v>
      </c>
      <c r="AV288" s="3">
        <v>29492</v>
      </c>
    </row>
    <row r="289" spans="1:48" ht="30" hidden="1" customHeight="1" x14ac:dyDescent="0.3">
      <c r="A289" s="16" t="s">
        <v>1092</v>
      </c>
      <c r="B289" s="16" t="s">
        <v>1093</v>
      </c>
      <c r="C289" s="16" t="s">
        <v>123</v>
      </c>
      <c r="D289" s="14"/>
      <c r="E289" s="15">
        <f>TRUNC(일위대가목록!E192,0)</f>
        <v>578</v>
      </c>
      <c r="F289" s="15">
        <f t="shared" si="30"/>
        <v>0</v>
      </c>
      <c r="G289" s="15">
        <f>TRUNC(일위대가목록!F192,0)</f>
        <v>4897</v>
      </c>
      <c r="H289" s="15">
        <f t="shared" si="31"/>
        <v>0</v>
      </c>
      <c r="I289" s="15">
        <f>TRUNC(일위대가목록!G192,0)</f>
        <v>0</v>
      </c>
      <c r="J289" s="15">
        <f t="shared" si="32"/>
        <v>0</v>
      </c>
      <c r="K289" s="15">
        <f t="shared" si="33"/>
        <v>5475</v>
      </c>
      <c r="L289" s="15">
        <f t="shared" si="34"/>
        <v>0</v>
      </c>
      <c r="M289" s="16" t="s">
        <v>1094</v>
      </c>
      <c r="N289" s="2" t="s">
        <v>1095</v>
      </c>
      <c r="O289" s="2" t="s">
        <v>50</v>
      </c>
      <c r="P289" s="2" t="s">
        <v>50</v>
      </c>
      <c r="Q289" s="2" t="s">
        <v>193</v>
      </c>
      <c r="R289" s="2" t="s">
        <v>63</v>
      </c>
      <c r="S289" s="2" t="s">
        <v>62</v>
      </c>
      <c r="T289" s="2" t="s">
        <v>62</v>
      </c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2" t="s">
        <v>50</v>
      </c>
      <c r="AS289" s="2" t="s">
        <v>50</v>
      </c>
      <c r="AT289" s="3"/>
      <c r="AU289" s="2" t="s">
        <v>1096</v>
      </c>
      <c r="AV289" s="3">
        <v>29493</v>
      </c>
    </row>
    <row r="290" spans="1:48" ht="30" hidden="1" customHeight="1" x14ac:dyDescent="0.3">
      <c r="A290" s="16" t="s">
        <v>1092</v>
      </c>
      <c r="B290" s="16" t="s">
        <v>1097</v>
      </c>
      <c r="C290" s="16" t="s">
        <v>123</v>
      </c>
      <c r="D290" s="14"/>
      <c r="E290" s="15">
        <f>TRUNC(일위대가목록!E193,0)</f>
        <v>866</v>
      </c>
      <c r="F290" s="15">
        <f t="shared" si="30"/>
        <v>0</v>
      </c>
      <c r="G290" s="15">
        <f>TRUNC(일위대가목록!F193,0)</f>
        <v>6841</v>
      </c>
      <c r="H290" s="15">
        <f t="shared" si="31"/>
        <v>0</v>
      </c>
      <c r="I290" s="15">
        <f>TRUNC(일위대가목록!G193,0)</f>
        <v>0</v>
      </c>
      <c r="J290" s="15">
        <f t="shared" si="32"/>
        <v>0</v>
      </c>
      <c r="K290" s="15">
        <f t="shared" si="33"/>
        <v>7707</v>
      </c>
      <c r="L290" s="15">
        <f t="shared" si="34"/>
        <v>0</v>
      </c>
      <c r="M290" s="16" t="s">
        <v>1098</v>
      </c>
      <c r="N290" s="2" t="s">
        <v>1099</v>
      </c>
      <c r="O290" s="2" t="s">
        <v>50</v>
      </c>
      <c r="P290" s="2" t="s">
        <v>50</v>
      </c>
      <c r="Q290" s="2" t="s">
        <v>193</v>
      </c>
      <c r="R290" s="2" t="s">
        <v>63</v>
      </c>
      <c r="S290" s="2" t="s">
        <v>62</v>
      </c>
      <c r="T290" s="2" t="s">
        <v>62</v>
      </c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2" t="s">
        <v>50</v>
      </c>
      <c r="AS290" s="2" t="s">
        <v>50</v>
      </c>
      <c r="AT290" s="3"/>
      <c r="AU290" s="2" t="s">
        <v>1100</v>
      </c>
      <c r="AV290" s="3">
        <v>29494</v>
      </c>
    </row>
    <row r="291" spans="1:48" ht="30" hidden="1" customHeight="1" x14ac:dyDescent="0.3">
      <c r="A291" s="16" t="s">
        <v>1092</v>
      </c>
      <c r="B291" s="16" t="s">
        <v>1101</v>
      </c>
      <c r="C291" s="16" t="s">
        <v>123</v>
      </c>
      <c r="D291" s="14"/>
      <c r="E291" s="15">
        <f>TRUNC(일위대가목록!E194,0)</f>
        <v>1058</v>
      </c>
      <c r="F291" s="15">
        <f t="shared" si="30"/>
        <v>0</v>
      </c>
      <c r="G291" s="15">
        <f>TRUNC(일위대가목록!F194,0)</f>
        <v>6001</v>
      </c>
      <c r="H291" s="15">
        <f t="shared" si="31"/>
        <v>0</v>
      </c>
      <c r="I291" s="15">
        <f>TRUNC(일위대가목록!G194,0)</f>
        <v>0</v>
      </c>
      <c r="J291" s="15">
        <f t="shared" si="32"/>
        <v>0</v>
      </c>
      <c r="K291" s="15">
        <f t="shared" si="33"/>
        <v>7059</v>
      </c>
      <c r="L291" s="15">
        <f t="shared" si="34"/>
        <v>0</v>
      </c>
      <c r="M291" s="16" t="s">
        <v>1102</v>
      </c>
      <c r="N291" s="2" t="s">
        <v>1103</v>
      </c>
      <c r="O291" s="2" t="s">
        <v>50</v>
      </c>
      <c r="P291" s="2" t="s">
        <v>50</v>
      </c>
      <c r="Q291" s="2" t="s">
        <v>193</v>
      </c>
      <c r="R291" s="2" t="s">
        <v>63</v>
      </c>
      <c r="S291" s="2" t="s">
        <v>62</v>
      </c>
      <c r="T291" s="2" t="s">
        <v>62</v>
      </c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2" t="s">
        <v>50</v>
      </c>
      <c r="AS291" s="2" t="s">
        <v>50</v>
      </c>
      <c r="AT291" s="3"/>
      <c r="AU291" s="2" t="s">
        <v>1104</v>
      </c>
      <c r="AV291" s="3">
        <v>29495</v>
      </c>
    </row>
    <row r="292" spans="1:48" ht="30" hidden="1" customHeight="1" x14ac:dyDescent="0.3">
      <c r="A292" s="16" t="s">
        <v>490</v>
      </c>
      <c r="B292" s="16" t="s">
        <v>1105</v>
      </c>
      <c r="C292" s="16" t="s">
        <v>123</v>
      </c>
      <c r="D292" s="14"/>
      <c r="E292" s="15">
        <f>TRUNC(일위대가목록!E195,0)</f>
        <v>1228</v>
      </c>
      <c r="F292" s="15">
        <f t="shared" si="30"/>
        <v>0</v>
      </c>
      <c r="G292" s="15">
        <f>TRUNC(일위대가목록!F195,0)</f>
        <v>10947</v>
      </c>
      <c r="H292" s="15">
        <f t="shared" si="31"/>
        <v>0</v>
      </c>
      <c r="I292" s="15">
        <f>TRUNC(일위대가목록!G195,0)</f>
        <v>0</v>
      </c>
      <c r="J292" s="15">
        <f t="shared" si="32"/>
        <v>0</v>
      </c>
      <c r="K292" s="15">
        <f t="shared" si="33"/>
        <v>12175</v>
      </c>
      <c r="L292" s="15">
        <f t="shared" si="34"/>
        <v>0</v>
      </c>
      <c r="M292" s="16" t="s">
        <v>1106</v>
      </c>
      <c r="N292" s="2" t="s">
        <v>1107</v>
      </c>
      <c r="O292" s="2" t="s">
        <v>50</v>
      </c>
      <c r="P292" s="2" t="s">
        <v>50</v>
      </c>
      <c r="Q292" s="2" t="s">
        <v>193</v>
      </c>
      <c r="R292" s="2" t="s">
        <v>63</v>
      </c>
      <c r="S292" s="2" t="s">
        <v>62</v>
      </c>
      <c r="T292" s="2" t="s">
        <v>62</v>
      </c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2" t="s">
        <v>50</v>
      </c>
      <c r="AS292" s="2" t="s">
        <v>50</v>
      </c>
      <c r="AT292" s="3"/>
      <c r="AU292" s="2" t="s">
        <v>1108</v>
      </c>
      <c r="AV292" s="3">
        <v>29496</v>
      </c>
    </row>
    <row r="293" spans="1:48" ht="30" hidden="1" customHeight="1" x14ac:dyDescent="0.3">
      <c r="A293" s="16" t="s">
        <v>490</v>
      </c>
      <c r="B293" s="16" t="s">
        <v>1109</v>
      </c>
      <c r="C293" s="16" t="s">
        <v>123</v>
      </c>
      <c r="D293" s="14"/>
      <c r="E293" s="15">
        <f>TRUNC(일위대가목록!E196,0)</f>
        <v>1278</v>
      </c>
      <c r="F293" s="15">
        <f t="shared" si="30"/>
        <v>0</v>
      </c>
      <c r="G293" s="15">
        <f>TRUNC(일위대가목록!F196,0)</f>
        <v>10947</v>
      </c>
      <c r="H293" s="15">
        <f t="shared" si="31"/>
        <v>0</v>
      </c>
      <c r="I293" s="15">
        <f>TRUNC(일위대가목록!G196,0)</f>
        <v>0</v>
      </c>
      <c r="J293" s="15">
        <f t="shared" si="32"/>
        <v>0</v>
      </c>
      <c r="K293" s="15">
        <f t="shared" si="33"/>
        <v>12225</v>
      </c>
      <c r="L293" s="15">
        <f t="shared" si="34"/>
        <v>0</v>
      </c>
      <c r="M293" s="16" t="s">
        <v>1110</v>
      </c>
      <c r="N293" s="2" t="s">
        <v>1111</v>
      </c>
      <c r="O293" s="2" t="s">
        <v>50</v>
      </c>
      <c r="P293" s="2" t="s">
        <v>50</v>
      </c>
      <c r="Q293" s="2" t="s">
        <v>193</v>
      </c>
      <c r="R293" s="2" t="s">
        <v>63</v>
      </c>
      <c r="S293" s="2" t="s">
        <v>62</v>
      </c>
      <c r="T293" s="2" t="s">
        <v>62</v>
      </c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2" t="s">
        <v>50</v>
      </c>
      <c r="AS293" s="2" t="s">
        <v>50</v>
      </c>
      <c r="AT293" s="3"/>
      <c r="AU293" s="2" t="s">
        <v>1112</v>
      </c>
      <c r="AV293" s="3">
        <v>29497</v>
      </c>
    </row>
    <row r="294" spans="1:48" ht="30" hidden="1" customHeight="1" x14ac:dyDescent="0.3">
      <c r="A294" s="16" t="s">
        <v>490</v>
      </c>
      <c r="B294" s="16" t="s">
        <v>1113</v>
      </c>
      <c r="C294" s="16" t="s">
        <v>123</v>
      </c>
      <c r="D294" s="14"/>
      <c r="E294" s="15">
        <f>TRUNC(일위대가목록!E197,0)</f>
        <v>1328</v>
      </c>
      <c r="F294" s="15">
        <f t="shared" si="30"/>
        <v>0</v>
      </c>
      <c r="G294" s="15">
        <f>TRUNC(일위대가목록!F197,0)</f>
        <v>10947</v>
      </c>
      <c r="H294" s="15">
        <f t="shared" si="31"/>
        <v>0</v>
      </c>
      <c r="I294" s="15">
        <f>TRUNC(일위대가목록!G197,0)</f>
        <v>0</v>
      </c>
      <c r="J294" s="15">
        <f t="shared" si="32"/>
        <v>0</v>
      </c>
      <c r="K294" s="15">
        <f t="shared" si="33"/>
        <v>12275</v>
      </c>
      <c r="L294" s="15">
        <f t="shared" si="34"/>
        <v>0</v>
      </c>
      <c r="M294" s="16" t="s">
        <v>1114</v>
      </c>
      <c r="N294" s="2" t="s">
        <v>1115</v>
      </c>
      <c r="O294" s="2" t="s">
        <v>50</v>
      </c>
      <c r="P294" s="2" t="s">
        <v>50</v>
      </c>
      <c r="Q294" s="2" t="s">
        <v>193</v>
      </c>
      <c r="R294" s="2" t="s">
        <v>63</v>
      </c>
      <c r="S294" s="2" t="s">
        <v>62</v>
      </c>
      <c r="T294" s="2" t="s">
        <v>62</v>
      </c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2" t="s">
        <v>50</v>
      </c>
      <c r="AS294" s="2" t="s">
        <v>50</v>
      </c>
      <c r="AT294" s="3"/>
      <c r="AU294" s="2" t="s">
        <v>1116</v>
      </c>
      <c r="AV294" s="3">
        <v>29498</v>
      </c>
    </row>
    <row r="295" spans="1:48" ht="30" hidden="1" customHeight="1" x14ac:dyDescent="0.3">
      <c r="A295" s="16" t="s">
        <v>490</v>
      </c>
      <c r="B295" s="16" t="s">
        <v>1117</v>
      </c>
      <c r="C295" s="16" t="s">
        <v>123</v>
      </c>
      <c r="D295" s="14"/>
      <c r="E295" s="15">
        <f>TRUNC(일위대가목록!E198,0)</f>
        <v>1528</v>
      </c>
      <c r="F295" s="15">
        <f t="shared" si="30"/>
        <v>0</v>
      </c>
      <c r="G295" s="15">
        <f>TRUNC(일위대가목록!F198,0)</f>
        <v>10947</v>
      </c>
      <c r="H295" s="15">
        <f t="shared" si="31"/>
        <v>0</v>
      </c>
      <c r="I295" s="15">
        <f>TRUNC(일위대가목록!G198,0)</f>
        <v>0</v>
      </c>
      <c r="J295" s="15">
        <f t="shared" si="32"/>
        <v>0</v>
      </c>
      <c r="K295" s="15">
        <f t="shared" si="33"/>
        <v>12475</v>
      </c>
      <c r="L295" s="15">
        <f t="shared" si="34"/>
        <v>0</v>
      </c>
      <c r="M295" s="16" t="s">
        <v>1118</v>
      </c>
      <c r="N295" s="2" t="s">
        <v>1119</v>
      </c>
      <c r="O295" s="2" t="s">
        <v>50</v>
      </c>
      <c r="P295" s="2" t="s">
        <v>50</v>
      </c>
      <c r="Q295" s="2" t="s">
        <v>193</v>
      </c>
      <c r="R295" s="2" t="s">
        <v>63</v>
      </c>
      <c r="S295" s="2" t="s">
        <v>62</v>
      </c>
      <c r="T295" s="2" t="s">
        <v>62</v>
      </c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2" t="s">
        <v>50</v>
      </c>
      <c r="AS295" s="2" t="s">
        <v>50</v>
      </c>
      <c r="AT295" s="3"/>
      <c r="AU295" s="2" t="s">
        <v>1120</v>
      </c>
      <c r="AV295" s="3">
        <v>29499</v>
      </c>
    </row>
    <row r="296" spans="1:48" ht="30" hidden="1" customHeight="1" x14ac:dyDescent="0.3">
      <c r="A296" s="16" t="s">
        <v>524</v>
      </c>
      <c r="B296" s="16" t="s">
        <v>309</v>
      </c>
      <c r="C296" s="16" t="s">
        <v>123</v>
      </c>
      <c r="D296" s="14"/>
      <c r="E296" s="15">
        <f>TRUNC(일위대가목록!E199,0)</f>
        <v>3267</v>
      </c>
      <c r="F296" s="15">
        <f t="shared" si="30"/>
        <v>0</v>
      </c>
      <c r="G296" s="15">
        <f>TRUNC(일위대가목록!F199,0)</f>
        <v>18799</v>
      </c>
      <c r="H296" s="15">
        <f t="shared" si="31"/>
        <v>0</v>
      </c>
      <c r="I296" s="15">
        <f>TRUNC(일위대가목록!G199,0)</f>
        <v>0</v>
      </c>
      <c r="J296" s="15">
        <f t="shared" si="32"/>
        <v>0</v>
      </c>
      <c r="K296" s="15">
        <f t="shared" si="33"/>
        <v>22066</v>
      </c>
      <c r="L296" s="15">
        <f t="shared" si="34"/>
        <v>0</v>
      </c>
      <c r="M296" s="16" t="s">
        <v>1121</v>
      </c>
      <c r="N296" s="2" t="s">
        <v>1122</v>
      </c>
      <c r="O296" s="2" t="s">
        <v>50</v>
      </c>
      <c r="P296" s="2" t="s">
        <v>50</v>
      </c>
      <c r="Q296" s="2" t="s">
        <v>193</v>
      </c>
      <c r="R296" s="2" t="s">
        <v>63</v>
      </c>
      <c r="S296" s="2" t="s">
        <v>62</v>
      </c>
      <c r="T296" s="2" t="s">
        <v>62</v>
      </c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2" t="s">
        <v>50</v>
      </c>
      <c r="AS296" s="2" t="s">
        <v>50</v>
      </c>
      <c r="AT296" s="3"/>
      <c r="AU296" s="2" t="s">
        <v>1123</v>
      </c>
      <c r="AV296" s="3">
        <v>29500</v>
      </c>
    </row>
    <row r="297" spans="1:48" ht="30" hidden="1" customHeight="1" x14ac:dyDescent="0.3">
      <c r="A297" s="16" t="s">
        <v>1124</v>
      </c>
      <c r="B297" s="16" t="s">
        <v>1125</v>
      </c>
      <c r="C297" s="16" t="s">
        <v>123</v>
      </c>
      <c r="D297" s="14"/>
      <c r="E297" s="15">
        <f>TRUNC(일위대가목록!E200,0)</f>
        <v>502910</v>
      </c>
      <c r="F297" s="15">
        <f t="shared" si="30"/>
        <v>0</v>
      </c>
      <c r="G297" s="15">
        <f>TRUNC(일위대가목록!F200,0)</f>
        <v>97015</v>
      </c>
      <c r="H297" s="15">
        <f t="shared" si="31"/>
        <v>0</v>
      </c>
      <c r="I297" s="15">
        <f>TRUNC(일위대가목록!G200,0)</f>
        <v>0</v>
      </c>
      <c r="J297" s="15">
        <f t="shared" si="32"/>
        <v>0</v>
      </c>
      <c r="K297" s="15">
        <f t="shared" si="33"/>
        <v>599925</v>
      </c>
      <c r="L297" s="15">
        <f t="shared" si="34"/>
        <v>0</v>
      </c>
      <c r="M297" s="16" t="s">
        <v>1126</v>
      </c>
      <c r="N297" s="2" t="s">
        <v>1127</v>
      </c>
      <c r="O297" s="2" t="s">
        <v>50</v>
      </c>
      <c r="P297" s="2" t="s">
        <v>50</v>
      </c>
      <c r="Q297" s="2" t="s">
        <v>193</v>
      </c>
      <c r="R297" s="2" t="s">
        <v>63</v>
      </c>
      <c r="S297" s="2" t="s">
        <v>62</v>
      </c>
      <c r="T297" s="2" t="s">
        <v>62</v>
      </c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2" t="s">
        <v>50</v>
      </c>
      <c r="AS297" s="2" t="s">
        <v>50</v>
      </c>
      <c r="AT297" s="3"/>
      <c r="AU297" s="2" t="s">
        <v>1128</v>
      </c>
      <c r="AV297" s="3">
        <v>29501</v>
      </c>
    </row>
    <row r="298" spans="1:48" ht="30" hidden="1" customHeight="1" x14ac:dyDescent="0.3">
      <c r="A298" s="14"/>
      <c r="B298" s="14"/>
      <c r="C298" s="14"/>
      <c r="D298" s="14"/>
      <c r="E298" s="15"/>
      <c r="F298" s="15"/>
      <c r="G298" s="15"/>
      <c r="H298" s="15"/>
      <c r="I298" s="15"/>
      <c r="J298" s="15"/>
      <c r="K298" s="15"/>
      <c r="L298" s="15"/>
      <c r="M298" s="14"/>
      <c r="Q298" s="1" t="s">
        <v>193</v>
      </c>
    </row>
    <row r="299" spans="1:48" ht="30" hidden="1" customHeight="1" x14ac:dyDescent="0.3">
      <c r="A299" s="14"/>
      <c r="B299" s="14"/>
      <c r="C299" s="14"/>
      <c r="D299" s="14"/>
      <c r="E299" s="15"/>
      <c r="F299" s="15"/>
      <c r="G299" s="15"/>
      <c r="H299" s="15"/>
      <c r="I299" s="15"/>
      <c r="J299" s="15"/>
      <c r="K299" s="15"/>
      <c r="L299" s="15"/>
      <c r="M299" s="14"/>
      <c r="Q299" s="1" t="s">
        <v>193</v>
      </c>
    </row>
    <row r="300" spans="1:48" ht="30" hidden="1" customHeight="1" x14ac:dyDescent="0.3">
      <c r="A300" s="14"/>
      <c r="B300" s="14"/>
      <c r="C300" s="14"/>
      <c r="D300" s="14"/>
      <c r="E300" s="15"/>
      <c r="F300" s="15"/>
      <c r="G300" s="15"/>
      <c r="H300" s="15"/>
      <c r="I300" s="15"/>
      <c r="J300" s="15"/>
      <c r="K300" s="15"/>
      <c r="L300" s="15"/>
      <c r="M300" s="14"/>
      <c r="Q300" s="1" t="s">
        <v>193</v>
      </c>
    </row>
    <row r="301" spans="1:48" ht="30" hidden="1" customHeight="1" x14ac:dyDescent="0.3">
      <c r="A301" s="14"/>
      <c r="B301" s="14"/>
      <c r="C301" s="14"/>
      <c r="D301" s="14"/>
      <c r="E301" s="15"/>
      <c r="F301" s="15"/>
      <c r="G301" s="15"/>
      <c r="H301" s="15"/>
      <c r="I301" s="15"/>
      <c r="J301" s="15"/>
      <c r="K301" s="15"/>
      <c r="L301" s="15"/>
      <c r="M301" s="14"/>
      <c r="Q301" s="1" t="s">
        <v>193</v>
      </c>
    </row>
    <row r="302" spans="1:48" ht="30" hidden="1" customHeight="1" x14ac:dyDescent="0.3">
      <c r="A302" s="14"/>
      <c r="B302" s="14"/>
      <c r="C302" s="14"/>
      <c r="D302" s="14"/>
      <c r="E302" s="15"/>
      <c r="F302" s="15"/>
      <c r="G302" s="15"/>
      <c r="H302" s="15"/>
      <c r="I302" s="15"/>
      <c r="J302" s="15"/>
      <c r="K302" s="15"/>
      <c r="L302" s="15"/>
      <c r="M302" s="14"/>
      <c r="Q302" s="1" t="s">
        <v>193</v>
      </c>
    </row>
    <row r="303" spans="1:48" ht="30" hidden="1" customHeight="1" x14ac:dyDescent="0.3">
      <c r="A303" s="14"/>
      <c r="B303" s="14"/>
      <c r="C303" s="14"/>
      <c r="D303" s="14"/>
      <c r="E303" s="15"/>
      <c r="F303" s="15"/>
      <c r="G303" s="15"/>
      <c r="H303" s="15"/>
      <c r="I303" s="15"/>
      <c r="J303" s="15"/>
      <c r="K303" s="15"/>
      <c r="L303" s="15"/>
      <c r="M303" s="14"/>
      <c r="Q303" s="1" t="s">
        <v>193</v>
      </c>
    </row>
    <row r="304" spans="1:48" ht="30" hidden="1" customHeight="1" x14ac:dyDescent="0.3">
      <c r="A304" s="14"/>
      <c r="B304" s="14"/>
      <c r="C304" s="14"/>
      <c r="D304" s="14"/>
      <c r="E304" s="15"/>
      <c r="F304" s="15"/>
      <c r="G304" s="15"/>
      <c r="H304" s="15"/>
      <c r="I304" s="15"/>
      <c r="J304" s="15"/>
      <c r="K304" s="15"/>
      <c r="L304" s="15"/>
      <c r="M304" s="14"/>
      <c r="Q304" s="1" t="s">
        <v>193</v>
      </c>
    </row>
    <row r="305" spans="1:17" ht="30" hidden="1" customHeight="1" x14ac:dyDescent="0.3">
      <c r="A305" s="14"/>
      <c r="B305" s="14"/>
      <c r="C305" s="14"/>
      <c r="D305" s="14"/>
      <c r="E305" s="15"/>
      <c r="F305" s="15"/>
      <c r="G305" s="15"/>
      <c r="H305" s="15"/>
      <c r="I305" s="15"/>
      <c r="J305" s="15"/>
      <c r="K305" s="15"/>
      <c r="L305" s="15"/>
      <c r="M305" s="14"/>
      <c r="Q305" s="1" t="s">
        <v>193</v>
      </c>
    </row>
    <row r="306" spans="1:17" ht="30" hidden="1" customHeight="1" x14ac:dyDescent="0.3">
      <c r="A306" s="14"/>
      <c r="B306" s="14"/>
      <c r="C306" s="14"/>
      <c r="D306" s="14"/>
      <c r="E306" s="15"/>
      <c r="F306" s="15"/>
      <c r="G306" s="15"/>
      <c r="H306" s="15"/>
      <c r="I306" s="15"/>
      <c r="J306" s="15"/>
      <c r="K306" s="15"/>
      <c r="L306" s="15"/>
      <c r="M306" s="14"/>
      <c r="Q306" s="1" t="s">
        <v>193</v>
      </c>
    </row>
    <row r="307" spans="1:17" ht="30" hidden="1" customHeight="1" x14ac:dyDescent="0.3">
      <c r="A307" s="14"/>
      <c r="B307" s="14"/>
      <c r="C307" s="14"/>
      <c r="D307" s="14"/>
      <c r="E307" s="15"/>
      <c r="F307" s="15"/>
      <c r="G307" s="15"/>
      <c r="H307" s="15"/>
      <c r="I307" s="15"/>
      <c r="J307" s="15"/>
      <c r="K307" s="15"/>
      <c r="L307" s="15"/>
      <c r="M307" s="14"/>
      <c r="Q307" s="1" t="s">
        <v>193</v>
      </c>
    </row>
    <row r="308" spans="1:17" ht="30" hidden="1" customHeight="1" x14ac:dyDescent="0.3">
      <c r="A308" s="14"/>
      <c r="B308" s="14"/>
      <c r="C308" s="14"/>
      <c r="D308" s="14"/>
      <c r="E308" s="15"/>
      <c r="F308" s="15"/>
      <c r="G308" s="15"/>
      <c r="H308" s="15"/>
      <c r="I308" s="15"/>
      <c r="J308" s="15"/>
      <c r="K308" s="15"/>
      <c r="L308" s="15"/>
      <c r="M308" s="14"/>
      <c r="Q308" s="1" t="s">
        <v>193</v>
      </c>
    </row>
    <row r="309" spans="1:17" ht="30" hidden="1" customHeight="1" x14ac:dyDescent="0.3">
      <c r="A309" s="14"/>
      <c r="B309" s="14"/>
      <c r="C309" s="14"/>
      <c r="D309" s="14"/>
      <c r="E309" s="15"/>
      <c r="F309" s="15"/>
      <c r="G309" s="15"/>
      <c r="H309" s="15"/>
      <c r="I309" s="15"/>
      <c r="J309" s="15"/>
      <c r="K309" s="15"/>
      <c r="L309" s="15"/>
      <c r="M309" s="14"/>
      <c r="Q309" s="1" t="s">
        <v>193</v>
      </c>
    </row>
    <row r="310" spans="1:17" ht="30" hidden="1" customHeight="1" x14ac:dyDescent="0.3">
      <c r="A310" s="14"/>
      <c r="B310" s="14"/>
      <c r="C310" s="14"/>
      <c r="D310" s="14"/>
      <c r="E310" s="15"/>
      <c r="F310" s="15"/>
      <c r="G310" s="15"/>
      <c r="H310" s="15"/>
      <c r="I310" s="15"/>
      <c r="J310" s="15"/>
      <c r="K310" s="15"/>
      <c r="L310" s="15"/>
      <c r="M310" s="14"/>
      <c r="Q310" s="1" t="s">
        <v>193</v>
      </c>
    </row>
    <row r="311" spans="1:17" ht="30" hidden="1" customHeight="1" x14ac:dyDescent="0.3">
      <c r="A311" s="14"/>
      <c r="B311" s="14"/>
      <c r="C311" s="14"/>
      <c r="D311" s="14"/>
      <c r="E311" s="15"/>
      <c r="F311" s="15"/>
      <c r="G311" s="15"/>
      <c r="H311" s="15"/>
      <c r="I311" s="15"/>
      <c r="J311" s="15"/>
      <c r="K311" s="15"/>
      <c r="L311" s="15"/>
      <c r="M311" s="14"/>
      <c r="Q311" s="1" t="s">
        <v>193</v>
      </c>
    </row>
    <row r="312" spans="1:17" ht="30" hidden="1" customHeight="1" x14ac:dyDescent="0.3">
      <c r="A312" s="14"/>
      <c r="B312" s="14"/>
      <c r="C312" s="14"/>
      <c r="D312" s="14"/>
      <c r="E312" s="15"/>
      <c r="F312" s="15"/>
      <c r="G312" s="15"/>
      <c r="H312" s="15"/>
      <c r="I312" s="15"/>
      <c r="J312" s="15"/>
      <c r="K312" s="15"/>
      <c r="L312" s="15"/>
      <c r="M312" s="14"/>
      <c r="Q312" s="1" t="s">
        <v>193</v>
      </c>
    </row>
    <row r="313" spans="1:17" ht="30" hidden="1" customHeight="1" x14ac:dyDescent="0.3">
      <c r="A313" s="14"/>
      <c r="B313" s="14"/>
      <c r="C313" s="14"/>
      <c r="D313" s="14"/>
      <c r="E313" s="15"/>
      <c r="F313" s="15"/>
      <c r="G313" s="15"/>
      <c r="H313" s="15"/>
      <c r="I313" s="15"/>
      <c r="J313" s="15"/>
      <c r="K313" s="15"/>
      <c r="L313" s="15"/>
      <c r="M313" s="14"/>
      <c r="Q313" s="1" t="s">
        <v>193</v>
      </c>
    </row>
    <row r="314" spans="1:17" ht="30" hidden="1" customHeight="1" x14ac:dyDescent="0.3">
      <c r="A314" s="14"/>
      <c r="B314" s="14"/>
      <c r="C314" s="14"/>
      <c r="D314" s="14"/>
      <c r="E314" s="15"/>
      <c r="F314" s="15"/>
      <c r="G314" s="15"/>
      <c r="H314" s="15"/>
      <c r="I314" s="15"/>
      <c r="J314" s="15"/>
      <c r="K314" s="15"/>
      <c r="L314" s="15"/>
      <c r="M314" s="14"/>
      <c r="Q314" s="1" t="s">
        <v>193</v>
      </c>
    </row>
    <row r="315" spans="1:17" ht="30" hidden="1" customHeight="1" x14ac:dyDescent="0.3">
      <c r="A315" s="16" t="s">
        <v>96</v>
      </c>
      <c r="B315" s="14"/>
      <c r="C315" s="14"/>
      <c r="D315" s="14"/>
      <c r="E315" s="15"/>
      <c r="F315" s="15">
        <f>SUMIF(Q77:Q314,"010202",F77:F314)</f>
        <v>5407588</v>
      </c>
      <c r="G315" s="15"/>
      <c r="H315" s="15">
        <f>SUMIF(Q77:Q314,"010202",H77:H314)</f>
        <v>403005</v>
      </c>
      <c r="I315" s="15"/>
      <c r="J315" s="15">
        <f>SUMIF(Q77:Q314,"010202",J77:J314)</f>
        <v>0</v>
      </c>
      <c r="K315" s="15"/>
      <c r="L315" s="15">
        <f>SUMIF(Q77:Q314,"010202",L77:L314)</f>
        <v>5810593</v>
      </c>
      <c r="M315" s="14"/>
      <c r="N315" t="s">
        <v>97</v>
      </c>
    </row>
  </sheetData>
  <autoFilter ref="A1:AV315" xr:uid="{00000000-0001-0000-0200-000000000000}">
    <filterColumn colId="3">
      <filters>
        <filter val="1"/>
      </filters>
    </filterColumn>
  </autoFilter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verticalDpi="0" r:id="rId1"/>
  <rowBreaks count="4" manualBreakCount="4">
    <brk id="27" max="16383" man="1"/>
    <brk id="51" max="16383" man="1"/>
    <brk id="75" max="16383" man="1"/>
    <brk id="31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211"/>
  <sheetViews>
    <sheetView topLeftCell="B106" workbookViewId="0">
      <selection activeCell="B3" sqref="B3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2" width="2.625" hidden="1" customWidth="1"/>
    <col min="13" max="13" width="20.625" hidden="1" customWidth="1"/>
    <col min="14" max="14" width="2.625" hidden="1" customWidth="1"/>
  </cols>
  <sheetData>
    <row r="1" spans="1:14" ht="30" customHeight="1" x14ac:dyDescent="0.3">
      <c r="A1" s="5"/>
      <c r="B1" s="4" t="s">
        <v>1129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4" ht="30" customHeight="1" x14ac:dyDescent="0.3">
      <c r="A2" s="17"/>
      <c r="B2" s="18" t="s">
        <v>3846</v>
      </c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14" ht="30" customHeight="1" x14ac:dyDescent="0.3">
      <c r="A3" s="9" t="s">
        <v>1130</v>
      </c>
      <c r="B3" s="9" t="s">
        <v>1</v>
      </c>
      <c r="C3" s="9" t="s">
        <v>2</v>
      </c>
      <c r="D3" s="9" t="s">
        <v>3</v>
      </c>
      <c r="E3" s="9" t="s">
        <v>1131</v>
      </c>
      <c r="F3" s="9" t="s">
        <v>1132</v>
      </c>
      <c r="G3" s="9" t="s">
        <v>1133</v>
      </c>
      <c r="H3" s="9" t="s">
        <v>1134</v>
      </c>
      <c r="I3" s="9" t="s">
        <v>1135</v>
      </c>
      <c r="J3" s="9" t="s">
        <v>1136</v>
      </c>
      <c r="K3" s="9" t="s">
        <v>1137</v>
      </c>
      <c r="L3" s="9" t="s">
        <v>1138</v>
      </c>
      <c r="M3" s="9" t="s">
        <v>1139</v>
      </c>
      <c r="N3" s="1" t="s">
        <v>1140</v>
      </c>
    </row>
    <row r="4" spans="1:14" ht="30" customHeight="1" x14ac:dyDescent="0.3">
      <c r="A4" s="16" t="s">
        <v>104</v>
      </c>
      <c r="B4" s="16" t="s">
        <v>100</v>
      </c>
      <c r="C4" s="16" t="s">
        <v>101</v>
      </c>
      <c r="D4" s="16" t="s">
        <v>102</v>
      </c>
      <c r="E4" s="26">
        <f>일위대가!F15</f>
        <v>17480580</v>
      </c>
      <c r="F4" s="26">
        <f>일위대가!H15</f>
        <v>0</v>
      </c>
      <c r="G4" s="26">
        <f>일위대가!J15</f>
        <v>0</v>
      </c>
      <c r="H4" s="26">
        <f t="shared" ref="H4:H67" si="0">E4+F4+G4</f>
        <v>17480580</v>
      </c>
      <c r="I4" s="16" t="s">
        <v>103</v>
      </c>
      <c r="J4" s="16" t="s">
        <v>50</v>
      </c>
      <c r="K4" s="16" t="s">
        <v>50</v>
      </c>
      <c r="L4" s="16" t="s">
        <v>50</v>
      </c>
      <c r="M4" s="16" t="s">
        <v>50</v>
      </c>
      <c r="N4" s="2" t="s">
        <v>50</v>
      </c>
    </row>
    <row r="5" spans="1:14" ht="30" customHeight="1" x14ac:dyDescent="0.3">
      <c r="A5" s="16" t="s">
        <v>109</v>
      </c>
      <c r="B5" s="16" t="s">
        <v>106</v>
      </c>
      <c r="C5" s="16" t="s">
        <v>107</v>
      </c>
      <c r="D5" s="16" t="s">
        <v>102</v>
      </c>
      <c r="E5" s="26">
        <f>일위대가!F28</f>
        <v>19428589</v>
      </c>
      <c r="F5" s="26">
        <f>일위대가!H28</f>
        <v>0</v>
      </c>
      <c r="G5" s="26">
        <f>일위대가!J28</f>
        <v>0</v>
      </c>
      <c r="H5" s="26">
        <f t="shared" si="0"/>
        <v>19428589</v>
      </c>
      <c r="I5" s="16" t="s">
        <v>108</v>
      </c>
      <c r="J5" s="16" t="s">
        <v>50</v>
      </c>
      <c r="K5" s="16" t="s">
        <v>50</v>
      </c>
      <c r="L5" s="16" t="s">
        <v>50</v>
      </c>
      <c r="M5" s="16" t="s">
        <v>50</v>
      </c>
      <c r="N5" s="2" t="s">
        <v>50</v>
      </c>
    </row>
    <row r="6" spans="1:14" ht="30" customHeight="1" x14ac:dyDescent="0.3">
      <c r="A6" s="16" t="s">
        <v>168</v>
      </c>
      <c r="B6" s="16" t="s">
        <v>165</v>
      </c>
      <c r="C6" s="16" t="s">
        <v>166</v>
      </c>
      <c r="D6" s="16" t="s">
        <v>113</v>
      </c>
      <c r="E6" s="26">
        <f>일위대가!F34</f>
        <v>9235</v>
      </c>
      <c r="F6" s="26">
        <f>일위대가!H34</f>
        <v>307854</v>
      </c>
      <c r="G6" s="26">
        <f>일위대가!J34</f>
        <v>0</v>
      </c>
      <c r="H6" s="26">
        <f t="shared" si="0"/>
        <v>317089</v>
      </c>
      <c r="I6" s="16" t="s">
        <v>167</v>
      </c>
      <c r="J6" s="16" t="s">
        <v>50</v>
      </c>
      <c r="K6" s="16" t="s">
        <v>50</v>
      </c>
      <c r="L6" s="16" t="s">
        <v>50</v>
      </c>
      <c r="M6" s="16" t="s">
        <v>50</v>
      </c>
      <c r="N6" s="2" t="s">
        <v>50</v>
      </c>
    </row>
    <row r="7" spans="1:14" ht="30" customHeight="1" x14ac:dyDescent="0.3">
      <c r="A7" s="16" t="s">
        <v>173</v>
      </c>
      <c r="B7" s="16" t="s">
        <v>170</v>
      </c>
      <c r="C7" s="16" t="s">
        <v>171</v>
      </c>
      <c r="D7" s="16" t="s">
        <v>123</v>
      </c>
      <c r="E7" s="26">
        <f>일위대가!F40</f>
        <v>8069</v>
      </c>
      <c r="F7" s="26">
        <f>일위대가!H40</f>
        <v>268991</v>
      </c>
      <c r="G7" s="26">
        <f>일위대가!J40</f>
        <v>0</v>
      </c>
      <c r="H7" s="26">
        <f t="shared" si="0"/>
        <v>277060</v>
      </c>
      <c r="I7" s="16" t="s">
        <v>172</v>
      </c>
      <c r="J7" s="16" t="s">
        <v>50</v>
      </c>
      <c r="K7" s="16" t="s">
        <v>50</v>
      </c>
      <c r="L7" s="16" t="s">
        <v>50</v>
      </c>
      <c r="M7" s="16" t="s">
        <v>50</v>
      </c>
      <c r="N7" s="2" t="s">
        <v>50</v>
      </c>
    </row>
    <row r="8" spans="1:14" ht="30" customHeight="1" x14ac:dyDescent="0.3">
      <c r="A8" s="16" t="s">
        <v>177</v>
      </c>
      <c r="B8" s="16" t="s">
        <v>170</v>
      </c>
      <c r="C8" s="16" t="s">
        <v>175</v>
      </c>
      <c r="D8" s="16" t="s">
        <v>123</v>
      </c>
      <c r="E8" s="26">
        <f>일위대가!F46</f>
        <v>2219</v>
      </c>
      <c r="F8" s="26">
        <f>일위대가!H46</f>
        <v>73972</v>
      </c>
      <c r="G8" s="26">
        <f>일위대가!J46</f>
        <v>0</v>
      </c>
      <c r="H8" s="26">
        <f t="shared" si="0"/>
        <v>76191</v>
      </c>
      <c r="I8" s="16" t="s">
        <v>176</v>
      </c>
      <c r="J8" s="16" t="s">
        <v>50</v>
      </c>
      <c r="K8" s="16" t="s">
        <v>50</v>
      </c>
      <c r="L8" s="16" t="s">
        <v>50</v>
      </c>
      <c r="M8" s="16" t="s">
        <v>50</v>
      </c>
      <c r="N8" s="2" t="s">
        <v>50</v>
      </c>
    </row>
    <row r="9" spans="1:14" ht="30" customHeight="1" x14ac:dyDescent="0.3">
      <c r="A9" s="16" t="s">
        <v>183</v>
      </c>
      <c r="B9" s="16" t="s">
        <v>179</v>
      </c>
      <c r="C9" s="16" t="s">
        <v>180</v>
      </c>
      <c r="D9" s="16" t="s">
        <v>181</v>
      </c>
      <c r="E9" s="26">
        <f>일위대가!F53</f>
        <v>2353</v>
      </c>
      <c r="F9" s="26">
        <f>일위대가!H53</f>
        <v>78461</v>
      </c>
      <c r="G9" s="26">
        <f>일위대가!J53</f>
        <v>0</v>
      </c>
      <c r="H9" s="26">
        <f t="shared" si="0"/>
        <v>80814</v>
      </c>
      <c r="I9" s="16" t="s">
        <v>182</v>
      </c>
      <c r="J9" s="16" t="s">
        <v>50</v>
      </c>
      <c r="K9" s="16" t="s">
        <v>50</v>
      </c>
      <c r="L9" s="16" t="s">
        <v>50</v>
      </c>
      <c r="M9" s="16" t="s">
        <v>50</v>
      </c>
      <c r="N9" s="2" t="s">
        <v>50</v>
      </c>
    </row>
    <row r="10" spans="1:14" ht="30" customHeight="1" x14ac:dyDescent="0.3">
      <c r="A10" s="16" t="s">
        <v>187</v>
      </c>
      <c r="B10" s="16" t="s">
        <v>179</v>
      </c>
      <c r="C10" s="16" t="s">
        <v>185</v>
      </c>
      <c r="D10" s="16" t="s">
        <v>181</v>
      </c>
      <c r="E10" s="26">
        <f>일위대가!F60</f>
        <v>2353</v>
      </c>
      <c r="F10" s="26">
        <f>일위대가!H60</f>
        <v>78461</v>
      </c>
      <c r="G10" s="26">
        <f>일위대가!J60</f>
        <v>0</v>
      </c>
      <c r="H10" s="26">
        <f t="shared" si="0"/>
        <v>80814</v>
      </c>
      <c r="I10" s="16" t="s">
        <v>186</v>
      </c>
      <c r="J10" s="16" t="s">
        <v>50</v>
      </c>
      <c r="K10" s="16" t="s">
        <v>50</v>
      </c>
      <c r="L10" s="16" t="s">
        <v>50</v>
      </c>
      <c r="M10" s="16" t="s">
        <v>50</v>
      </c>
      <c r="N10" s="2" t="s">
        <v>50</v>
      </c>
    </row>
    <row r="11" spans="1:14" ht="30" customHeight="1" x14ac:dyDescent="0.3">
      <c r="A11" s="16" t="s">
        <v>191</v>
      </c>
      <c r="B11" s="16" t="s">
        <v>179</v>
      </c>
      <c r="C11" s="16" t="s">
        <v>189</v>
      </c>
      <c r="D11" s="16" t="s">
        <v>181</v>
      </c>
      <c r="E11" s="26">
        <f>일위대가!F67</f>
        <v>2353</v>
      </c>
      <c r="F11" s="26">
        <f>일위대가!H67</f>
        <v>78461</v>
      </c>
      <c r="G11" s="26">
        <f>일위대가!J67</f>
        <v>0</v>
      </c>
      <c r="H11" s="26">
        <f t="shared" si="0"/>
        <v>80814</v>
      </c>
      <c r="I11" s="16" t="s">
        <v>190</v>
      </c>
      <c r="J11" s="16" t="s">
        <v>50</v>
      </c>
      <c r="K11" s="16" t="s">
        <v>50</v>
      </c>
      <c r="L11" s="16" t="s">
        <v>50</v>
      </c>
      <c r="M11" s="16" t="s">
        <v>50</v>
      </c>
      <c r="N11" s="2" t="s">
        <v>50</v>
      </c>
    </row>
    <row r="12" spans="1:14" ht="30" customHeight="1" x14ac:dyDescent="0.3">
      <c r="A12" s="16" t="s">
        <v>316</v>
      </c>
      <c r="B12" s="16" t="s">
        <v>313</v>
      </c>
      <c r="C12" s="16" t="s">
        <v>314</v>
      </c>
      <c r="D12" s="16" t="s">
        <v>123</v>
      </c>
      <c r="E12" s="26">
        <f>일위대가!F74</f>
        <v>3359</v>
      </c>
      <c r="F12" s="26">
        <f>일위대가!H74</f>
        <v>65433</v>
      </c>
      <c r="G12" s="26">
        <f>일위대가!J74</f>
        <v>0</v>
      </c>
      <c r="H12" s="26">
        <f t="shared" si="0"/>
        <v>68792</v>
      </c>
      <c r="I12" s="16" t="s">
        <v>315</v>
      </c>
      <c r="J12" s="16" t="s">
        <v>50</v>
      </c>
      <c r="K12" s="16" t="s">
        <v>50</v>
      </c>
      <c r="L12" s="16" t="s">
        <v>50</v>
      </c>
      <c r="M12" s="16" t="s">
        <v>50</v>
      </c>
      <c r="N12" s="2" t="s">
        <v>50</v>
      </c>
    </row>
    <row r="13" spans="1:14" ht="30" customHeight="1" x14ac:dyDescent="0.3">
      <c r="A13" s="16" t="s">
        <v>321</v>
      </c>
      <c r="B13" s="16" t="s">
        <v>318</v>
      </c>
      <c r="C13" s="16" t="s">
        <v>319</v>
      </c>
      <c r="D13" s="16" t="s">
        <v>310</v>
      </c>
      <c r="E13" s="26">
        <f>일위대가!F81</f>
        <v>714</v>
      </c>
      <c r="F13" s="26">
        <f>일위대가!H81</f>
        <v>3010</v>
      </c>
      <c r="G13" s="26">
        <f>일위대가!J81</f>
        <v>0</v>
      </c>
      <c r="H13" s="26">
        <f t="shared" si="0"/>
        <v>3724</v>
      </c>
      <c r="I13" s="16" t="s">
        <v>320</v>
      </c>
      <c r="J13" s="16" t="s">
        <v>50</v>
      </c>
      <c r="K13" s="16" t="s">
        <v>50</v>
      </c>
      <c r="L13" s="16" t="s">
        <v>50</v>
      </c>
      <c r="M13" s="16" t="s">
        <v>50</v>
      </c>
      <c r="N13" s="2" t="s">
        <v>50</v>
      </c>
    </row>
    <row r="14" spans="1:14" ht="30" customHeight="1" x14ac:dyDescent="0.3">
      <c r="A14" s="16" t="s">
        <v>325</v>
      </c>
      <c r="B14" s="16" t="s">
        <v>318</v>
      </c>
      <c r="C14" s="16" t="s">
        <v>323</v>
      </c>
      <c r="D14" s="16" t="s">
        <v>310</v>
      </c>
      <c r="E14" s="26">
        <f>일위대가!F88</f>
        <v>1075</v>
      </c>
      <c r="F14" s="26">
        <f>일위대가!H88</f>
        <v>3010</v>
      </c>
      <c r="G14" s="26">
        <f>일위대가!J88</f>
        <v>0</v>
      </c>
      <c r="H14" s="26">
        <f t="shared" si="0"/>
        <v>4085</v>
      </c>
      <c r="I14" s="16" t="s">
        <v>324</v>
      </c>
      <c r="J14" s="16" t="s">
        <v>50</v>
      </c>
      <c r="K14" s="16" t="s">
        <v>50</v>
      </c>
      <c r="L14" s="16" t="s">
        <v>50</v>
      </c>
      <c r="M14" s="16" t="s">
        <v>50</v>
      </c>
      <c r="N14" s="2" t="s">
        <v>50</v>
      </c>
    </row>
    <row r="15" spans="1:14" ht="30" customHeight="1" x14ac:dyDescent="0.3">
      <c r="A15" s="16" t="s">
        <v>330</v>
      </c>
      <c r="B15" s="16" t="s">
        <v>327</v>
      </c>
      <c r="C15" s="16" t="s">
        <v>328</v>
      </c>
      <c r="D15" s="16" t="s">
        <v>310</v>
      </c>
      <c r="E15" s="26">
        <f>일위대가!F95</f>
        <v>1023</v>
      </c>
      <c r="F15" s="26">
        <f>일위대가!H95</f>
        <v>1806</v>
      </c>
      <c r="G15" s="26">
        <f>일위대가!J95</f>
        <v>0</v>
      </c>
      <c r="H15" s="26">
        <f t="shared" si="0"/>
        <v>2829</v>
      </c>
      <c r="I15" s="16" t="s">
        <v>329</v>
      </c>
      <c r="J15" s="16" t="s">
        <v>50</v>
      </c>
      <c r="K15" s="16" t="s">
        <v>50</v>
      </c>
      <c r="L15" s="16" t="s">
        <v>50</v>
      </c>
      <c r="M15" s="16" t="s">
        <v>50</v>
      </c>
      <c r="N15" s="2" t="s">
        <v>50</v>
      </c>
    </row>
    <row r="16" spans="1:14" ht="30" customHeight="1" x14ac:dyDescent="0.3">
      <c r="A16" s="16" t="s">
        <v>334</v>
      </c>
      <c r="B16" s="16" t="s">
        <v>327</v>
      </c>
      <c r="C16" s="16" t="s">
        <v>332</v>
      </c>
      <c r="D16" s="16" t="s">
        <v>310</v>
      </c>
      <c r="E16" s="26">
        <f>일위대가!F102</f>
        <v>1368</v>
      </c>
      <c r="F16" s="26">
        <f>일위대가!H102</f>
        <v>1806</v>
      </c>
      <c r="G16" s="26">
        <f>일위대가!J102</f>
        <v>0</v>
      </c>
      <c r="H16" s="26">
        <f t="shared" si="0"/>
        <v>3174</v>
      </c>
      <c r="I16" s="16" t="s">
        <v>333</v>
      </c>
      <c r="J16" s="16" t="s">
        <v>50</v>
      </c>
      <c r="K16" s="16" t="s">
        <v>50</v>
      </c>
      <c r="L16" s="16" t="s">
        <v>50</v>
      </c>
      <c r="M16" s="16" t="s">
        <v>50</v>
      </c>
      <c r="N16" s="2" t="s">
        <v>50</v>
      </c>
    </row>
    <row r="17" spans="1:14" ht="30" customHeight="1" x14ac:dyDescent="0.3">
      <c r="A17" s="16" t="s">
        <v>338</v>
      </c>
      <c r="B17" s="16" t="s">
        <v>327</v>
      </c>
      <c r="C17" s="16" t="s">
        <v>336</v>
      </c>
      <c r="D17" s="16" t="s">
        <v>310</v>
      </c>
      <c r="E17" s="26">
        <f>일위대가!F109</f>
        <v>1618</v>
      </c>
      <c r="F17" s="26">
        <f>일위대가!H109</f>
        <v>1806</v>
      </c>
      <c r="G17" s="26">
        <f>일위대가!J109</f>
        <v>0</v>
      </c>
      <c r="H17" s="26">
        <f t="shared" si="0"/>
        <v>3424</v>
      </c>
      <c r="I17" s="16" t="s">
        <v>337</v>
      </c>
      <c r="J17" s="16" t="s">
        <v>50</v>
      </c>
      <c r="K17" s="16" t="s">
        <v>50</v>
      </c>
      <c r="L17" s="16" t="s">
        <v>50</v>
      </c>
      <c r="M17" s="16" t="s">
        <v>50</v>
      </c>
      <c r="N17" s="2" t="s">
        <v>50</v>
      </c>
    </row>
    <row r="18" spans="1:14" ht="30" customHeight="1" x14ac:dyDescent="0.3">
      <c r="A18" s="16" t="s">
        <v>342</v>
      </c>
      <c r="B18" s="16" t="s">
        <v>327</v>
      </c>
      <c r="C18" s="16" t="s">
        <v>340</v>
      </c>
      <c r="D18" s="16" t="s">
        <v>310</v>
      </c>
      <c r="E18" s="26">
        <f>일위대가!F116</f>
        <v>5522</v>
      </c>
      <c r="F18" s="26">
        <f>일위대가!H116</f>
        <v>2107</v>
      </c>
      <c r="G18" s="26">
        <f>일위대가!J116</f>
        <v>0</v>
      </c>
      <c r="H18" s="26">
        <f t="shared" si="0"/>
        <v>7629</v>
      </c>
      <c r="I18" s="16" t="s">
        <v>341</v>
      </c>
      <c r="J18" s="16" t="s">
        <v>50</v>
      </c>
      <c r="K18" s="16" t="s">
        <v>50</v>
      </c>
      <c r="L18" s="16" t="s">
        <v>50</v>
      </c>
      <c r="M18" s="16" t="s">
        <v>50</v>
      </c>
      <c r="N18" s="2" t="s">
        <v>50</v>
      </c>
    </row>
    <row r="19" spans="1:14" ht="30" customHeight="1" x14ac:dyDescent="0.3">
      <c r="A19" s="16" t="s">
        <v>346</v>
      </c>
      <c r="B19" s="16" t="s">
        <v>327</v>
      </c>
      <c r="C19" s="16" t="s">
        <v>344</v>
      </c>
      <c r="D19" s="16" t="s">
        <v>310</v>
      </c>
      <c r="E19" s="26">
        <f>일위대가!F123</f>
        <v>14799</v>
      </c>
      <c r="F19" s="26">
        <f>일위대가!H123</f>
        <v>2408</v>
      </c>
      <c r="G19" s="26">
        <f>일위대가!J123</f>
        <v>0</v>
      </c>
      <c r="H19" s="26">
        <f t="shared" si="0"/>
        <v>17207</v>
      </c>
      <c r="I19" s="16" t="s">
        <v>345</v>
      </c>
      <c r="J19" s="16" t="s">
        <v>50</v>
      </c>
      <c r="K19" s="16" t="s">
        <v>50</v>
      </c>
      <c r="L19" s="16" t="s">
        <v>50</v>
      </c>
      <c r="M19" s="16" t="s">
        <v>50</v>
      </c>
      <c r="N19" s="2" t="s">
        <v>50</v>
      </c>
    </row>
    <row r="20" spans="1:14" ht="30" customHeight="1" x14ac:dyDescent="0.3">
      <c r="A20" s="16" t="s">
        <v>351</v>
      </c>
      <c r="B20" s="16" t="s">
        <v>348</v>
      </c>
      <c r="C20" s="16" t="s">
        <v>349</v>
      </c>
      <c r="D20" s="16" t="s">
        <v>310</v>
      </c>
      <c r="E20" s="26">
        <f>일위대가!F130</f>
        <v>2264</v>
      </c>
      <c r="F20" s="26">
        <f>일위대가!H130</f>
        <v>4385</v>
      </c>
      <c r="G20" s="26">
        <f>일위대가!J130</f>
        <v>0</v>
      </c>
      <c r="H20" s="26">
        <f t="shared" si="0"/>
        <v>6649</v>
      </c>
      <c r="I20" s="16" t="s">
        <v>350</v>
      </c>
      <c r="J20" s="16" t="s">
        <v>50</v>
      </c>
      <c r="K20" s="16" t="s">
        <v>50</v>
      </c>
      <c r="L20" s="16" t="s">
        <v>50</v>
      </c>
      <c r="M20" s="16" t="s">
        <v>50</v>
      </c>
      <c r="N20" s="2" t="s">
        <v>50</v>
      </c>
    </row>
    <row r="21" spans="1:14" ht="30" customHeight="1" x14ac:dyDescent="0.3">
      <c r="A21" s="16" t="s">
        <v>355</v>
      </c>
      <c r="B21" s="16" t="s">
        <v>348</v>
      </c>
      <c r="C21" s="16" t="s">
        <v>353</v>
      </c>
      <c r="D21" s="16" t="s">
        <v>310</v>
      </c>
      <c r="E21" s="26">
        <f>일위대가!F137</f>
        <v>2726</v>
      </c>
      <c r="F21" s="26">
        <f>일위대가!H137</f>
        <v>5952</v>
      </c>
      <c r="G21" s="26">
        <f>일위대가!J137</f>
        <v>0</v>
      </c>
      <c r="H21" s="26">
        <f t="shared" si="0"/>
        <v>8678</v>
      </c>
      <c r="I21" s="16" t="s">
        <v>354</v>
      </c>
      <c r="J21" s="16" t="s">
        <v>50</v>
      </c>
      <c r="K21" s="16" t="s">
        <v>50</v>
      </c>
      <c r="L21" s="16" t="s">
        <v>50</v>
      </c>
      <c r="M21" s="16" t="s">
        <v>50</v>
      </c>
      <c r="N21" s="2" t="s">
        <v>50</v>
      </c>
    </row>
    <row r="22" spans="1:14" ht="30" customHeight="1" x14ac:dyDescent="0.3">
      <c r="A22" s="16" t="s">
        <v>359</v>
      </c>
      <c r="B22" s="16" t="s">
        <v>348</v>
      </c>
      <c r="C22" s="16" t="s">
        <v>357</v>
      </c>
      <c r="D22" s="16" t="s">
        <v>310</v>
      </c>
      <c r="E22" s="26">
        <f>일위대가!F144</f>
        <v>3684</v>
      </c>
      <c r="F22" s="26">
        <f>일위대가!H144</f>
        <v>10024</v>
      </c>
      <c r="G22" s="26">
        <f>일위대가!J144</f>
        <v>0</v>
      </c>
      <c r="H22" s="26">
        <f t="shared" si="0"/>
        <v>13708</v>
      </c>
      <c r="I22" s="16" t="s">
        <v>358</v>
      </c>
      <c r="J22" s="16" t="s">
        <v>50</v>
      </c>
      <c r="K22" s="16" t="s">
        <v>50</v>
      </c>
      <c r="L22" s="16" t="s">
        <v>50</v>
      </c>
      <c r="M22" s="16" t="s">
        <v>50</v>
      </c>
      <c r="N22" s="2" t="s">
        <v>50</v>
      </c>
    </row>
    <row r="23" spans="1:14" ht="30" customHeight="1" x14ac:dyDescent="0.3">
      <c r="A23" s="16" t="s">
        <v>363</v>
      </c>
      <c r="B23" s="16" t="s">
        <v>348</v>
      </c>
      <c r="C23" s="16" t="s">
        <v>361</v>
      </c>
      <c r="D23" s="16" t="s">
        <v>310</v>
      </c>
      <c r="E23" s="26">
        <f>일위대가!F151</f>
        <v>5993</v>
      </c>
      <c r="F23" s="26">
        <f>일위대가!H151</f>
        <v>15037</v>
      </c>
      <c r="G23" s="26">
        <f>일위대가!J151</f>
        <v>0</v>
      </c>
      <c r="H23" s="26">
        <f t="shared" si="0"/>
        <v>21030</v>
      </c>
      <c r="I23" s="16" t="s">
        <v>362</v>
      </c>
      <c r="J23" s="16" t="s">
        <v>50</v>
      </c>
      <c r="K23" s="16" t="s">
        <v>50</v>
      </c>
      <c r="L23" s="16" t="s">
        <v>50</v>
      </c>
      <c r="M23" s="16" t="s">
        <v>50</v>
      </c>
      <c r="N23" s="2" t="s">
        <v>50</v>
      </c>
    </row>
    <row r="24" spans="1:14" ht="30" customHeight="1" x14ac:dyDescent="0.3">
      <c r="A24" s="16" t="s">
        <v>367</v>
      </c>
      <c r="B24" s="16" t="s">
        <v>348</v>
      </c>
      <c r="C24" s="16" t="s">
        <v>365</v>
      </c>
      <c r="D24" s="16" t="s">
        <v>310</v>
      </c>
      <c r="E24" s="26">
        <f>일위대가!F158</f>
        <v>6899</v>
      </c>
      <c r="F24" s="26">
        <f>일위대가!H158</f>
        <v>16917</v>
      </c>
      <c r="G24" s="26">
        <f>일위대가!J158</f>
        <v>0</v>
      </c>
      <c r="H24" s="26">
        <f t="shared" si="0"/>
        <v>23816</v>
      </c>
      <c r="I24" s="16" t="s">
        <v>366</v>
      </c>
      <c r="J24" s="16" t="s">
        <v>50</v>
      </c>
      <c r="K24" s="16" t="s">
        <v>50</v>
      </c>
      <c r="L24" s="16" t="s">
        <v>50</v>
      </c>
      <c r="M24" s="16" t="s">
        <v>50</v>
      </c>
      <c r="N24" s="2" t="s">
        <v>50</v>
      </c>
    </row>
    <row r="25" spans="1:14" ht="30" customHeight="1" x14ac:dyDescent="0.3">
      <c r="A25" s="16" t="s">
        <v>371</v>
      </c>
      <c r="B25" s="16" t="s">
        <v>348</v>
      </c>
      <c r="C25" s="16" t="s">
        <v>369</v>
      </c>
      <c r="D25" s="16" t="s">
        <v>310</v>
      </c>
      <c r="E25" s="26">
        <f>일위대가!F165</f>
        <v>7998</v>
      </c>
      <c r="F25" s="26">
        <f>일위대가!H165</f>
        <v>19423</v>
      </c>
      <c r="G25" s="26">
        <f>일위대가!J165</f>
        <v>0</v>
      </c>
      <c r="H25" s="26">
        <f t="shared" si="0"/>
        <v>27421</v>
      </c>
      <c r="I25" s="16" t="s">
        <v>370</v>
      </c>
      <c r="J25" s="16" t="s">
        <v>50</v>
      </c>
      <c r="K25" s="16" t="s">
        <v>50</v>
      </c>
      <c r="L25" s="16" t="s">
        <v>50</v>
      </c>
      <c r="M25" s="16" t="s">
        <v>50</v>
      </c>
      <c r="N25" s="2" t="s">
        <v>50</v>
      </c>
    </row>
    <row r="26" spans="1:14" ht="30" customHeight="1" x14ac:dyDescent="0.3">
      <c r="A26" s="16" t="s">
        <v>375</v>
      </c>
      <c r="B26" s="16" t="s">
        <v>348</v>
      </c>
      <c r="C26" s="16" t="s">
        <v>373</v>
      </c>
      <c r="D26" s="16" t="s">
        <v>310</v>
      </c>
      <c r="E26" s="26">
        <f>일위대가!F172</f>
        <v>9981</v>
      </c>
      <c r="F26" s="26">
        <f>일위대가!H172</f>
        <v>23182</v>
      </c>
      <c r="G26" s="26">
        <f>일위대가!J172</f>
        <v>0</v>
      </c>
      <c r="H26" s="26">
        <f t="shared" si="0"/>
        <v>33163</v>
      </c>
      <c r="I26" s="16" t="s">
        <v>374</v>
      </c>
      <c r="J26" s="16" t="s">
        <v>50</v>
      </c>
      <c r="K26" s="16" t="s">
        <v>50</v>
      </c>
      <c r="L26" s="16" t="s">
        <v>50</v>
      </c>
      <c r="M26" s="16" t="s">
        <v>50</v>
      </c>
      <c r="N26" s="2" t="s">
        <v>50</v>
      </c>
    </row>
    <row r="27" spans="1:14" ht="30" customHeight="1" x14ac:dyDescent="0.3">
      <c r="A27" s="16" t="s">
        <v>380</v>
      </c>
      <c r="B27" s="16" t="s">
        <v>377</v>
      </c>
      <c r="C27" s="16" t="s">
        <v>378</v>
      </c>
      <c r="D27" s="16" t="s">
        <v>123</v>
      </c>
      <c r="E27" s="26">
        <f>일위대가!F178</f>
        <v>98930</v>
      </c>
      <c r="F27" s="26">
        <f>일위대가!H178</f>
        <v>117680</v>
      </c>
      <c r="G27" s="26">
        <f>일위대가!J178</f>
        <v>0</v>
      </c>
      <c r="H27" s="26">
        <f t="shared" si="0"/>
        <v>216610</v>
      </c>
      <c r="I27" s="16" t="s">
        <v>379</v>
      </c>
      <c r="J27" s="16" t="s">
        <v>50</v>
      </c>
      <c r="K27" s="16" t="s">
        <v>50</v>
      </c>
      <c r="L27" s="16" t="s">
        <v>50</v>
      </c>
      <c r="M27" s="16" t="s">
        <v>50</v>
      </c>
      <c r="N27" s="2" t="s">
        <v>50</v>
      </c>
    </row>
    <row r="28" spans="1:14" ht="30" customHeight="1" x14ac:dyDescent="0.3">
      <c r="A28" s="16" t="s">
        <v>384</v>
      </c>
      <c r="B28" s="16" t="s">
        <v>377</v>
      </c>
      <c r="C28" s="16" t="s">
        <v>382</v>
      </c>
      <c r="D28" s="16" t="s">
        <v>123</v>
      </c>
      <c r="E28" s="26">
        <f>일위대가!F184</f>
        <v>137147</v>
      </c>
      <c r="F28" s="26">
        <f>일위대가!H184</f>
        <v>191573</v>
      </c>
      <c r="G28" s="26">
        <f>일위대가!J184</f>
        <v>0</v>
      </c>
      <c r="H28" s="26">
        <f t="shared" si="0"/>
        <v>328720</v>
      </c>
      <c r="I28" s="16" t="s">
        <v>383</v>
      </c>
      <c r="J28" s="16" t="s">
        <v>50</v>
      </c>
      <c r="K28" s="16" t="s">
        <v>50</v>
      </c>
      <c r="L28" s="16" t="s">
        <v>50</v>
      </c>
      <c r="M28" s="16" t="s">
        <v>50</v>
      </c>
      <c r="N28" s="2" t="s">
        <v>50</v>
      </c>
    </row>
    <row r="29" spans="1:14" ht="30" customHeight="1" x14ac:dyDescent="0.3">
      <c r="A29" s="16" t="s">
        <v>388</v>
      </c>
      <c r="B29" s="16" t="s">
        <v>377</v>
      </c>
      <c r="C29" s="16" t="s">
        <v>386</v>
      </c>
      <c r="D29" s="16" t="s">
        <v>123</v>
      </c>
      <c r="E29" s="26">
        <f>일위대가!F190</f>
        <v>118730</v>
      </c>
      <c r="F29" s="26">
        <f>일위대가!H190</f>
        <v>117680</v>
      </c>
      <c r="G29" s="26">
        <f>일위대가!J190</f>
        <v>0</v>
      </c>
      <c r="H29" s="26">
        <f t="shared" si="0"/>
        <v>236410</v>
      </c>
      <c r="I29" s="16" t="s">
        <v>387</v>
      </c>
      <c r="J29" s="16" t="s">
        <v>50</v>
      </c>
      <c r="K29" s="16" t="s">
        <v>50</v>
      </c>
      <c r="L29" s="16" t="s">
        <v>50</v>
      </c>
      <c r="M29" s="16" t="s">
        <v>50</v>
      </c>
      <c r="N29" s="2" t="s">
        <v>50</v>
      </c>
    </row>
    <row r="30" spans="1:14" ht="30" customHeight="1" x14ac:dyDescent="0.3">
      <c r="A30" s="16" t="s">
        <v>392</v>
      </c>
      <c r="B30" s="16" t="s">
        <v>377</v>
      </c>
      <c r="C30" s="16" t="s">
        <v>390</v>
      </c>
      <c r="D30" s="16" t="s">
        <v>123</v>
      </c>
      <c r="E30" s="26">
        <f>일위대가!F196</f>
        <v>158747</v>
      </c>
      <c r="F30" s="26">
        <f>일위대가!H196</f>
        <v>191573</v>
      </c>
      <c r="G30" s="26">
        <f>일위대가!J196</f>
        <v>0</v>
      </c>
      <c r="H30" s="26">
        <f t="shared" si="0"/>
        <v>350320</v>
      </c>
      <c r="I30" s="16" t="s">
        <v>391</v>
      </c>
      <c r="J30" s="16" t="s">
        <v>50</v>
      </c>
      <c r="K30" s="16" t="s">
        <v>50</v>
      </c>
      <c r="L30" s="16" t="s">
        <v>50</v>
      </c>
      <c r="M30" s="16" t="s">
        <v>50</v>
      </c>
      <c r="N30" s="2" t="s">
        <v>50</v>
      </c>
    </row>
    <row r="31" spans="1:14" ht="30" customHeight="1" x14ac:dyDescent="0.3">
      <c r="A31" s="16" t="s">
        <v>397</v>
      </c>
      <c r="B31" s="16" t="s">
        <v>394</v>
      </c>
      <c r="C31" s="16" t="s">
        <v>395</v>
      </c>
      <c r="D31" s="16" t="s">
        <v>310</v>
      </c>
      <c r="E31" s="26">
        <f>일위대가!F203</f>
        <v>1912</v>
      </c>
      <c r="F31" s="26">
        <f>일위대가!H203</f>
        <v>4385</v>
      </c>
      <c r="G31" s="26">
        <f>일위대가!J203</f>
        <v>0</v>
      </c>
      <c r="H31" s="26">
        <f t="shared" si="0"/>
        <v>6297</v>
      </c>
      <c r="I31" s="16" t="s">
        <v>396</v>
      </c>
      <c r="J31" s="16" t="s">
        <v>50</v>
      </c>
      <c r="K31" s="16" t="s">
        <v>50</v>
      </c>
      <c r="L31" s="16" t="s">
        <v>50</v>
      </c>
      <c r="M31" s="16" t="s">
        <v>50</v>
      </c>
      <c r="N31" s="2" t="s">
        <v>50</v>
      </c>
    </row>
    <row r="32" spans="1:14" ht="30" customHeight="1" x14ac:dyDescent="0.3">
      <c r="A32" s="16" t="s">
        <v>401</v>
      </c>
      <c r="B32" s="16" t="s">
        <v>394</v>
      </c>
      <c r="C32" s="16" t="s">
        <v>399</v>
      </c>
      <c r="D32" s="16" t="s">
        <v>310</v>
      </c>
      <c r="E32" s="26">
        <f>일위대가!F210</f>
        <v>2571</v>
      </c>
      <c r="F32" s="26">
        <f>일위대가!H210</f>
        <v>5012</v>
      </c>
      <c r="G32" s="26">
        <f>일위대가!J210</f>
        <v>0</v>
      </c>
      <c r="H32" s="26">
        <f t="shared" si="0"/>
        <v>7583</v>
      </c>
      <c r="I32" s="16" t="s">
        <v>400</v>
      </c>
      <c r="J32" s="16" t="s">
        <v>50</v>
      </c>
      <c r="K32" s="16" t="s">
        <v>50</v>
      </c>
      <c r="L32" s="16" t="s">
        <v>50</v>
      </c>
      <c r="M32" s="16" t="s">
        <v>50</v>
      </c>
      <c r="N32" s="2" t="s">
        <v>50</v>
      </c>
    </row>
    <row r="33" spans="1:14" ht="30" customHeight="1" x14ac:dyDescent="0.3">
      <c r="A33" s="16" t="s">
        <v>405</v>
      </c>
      <c r="B33" s="16" t="s">
        <v>394</v>
      </c>
      <c r="C33" s="16" t="s">
        <v>403</v>
      </c>
      <c r="D33" s="16" t="s">
        <v>310</v>
      </c>
      <c r="E33" s="26">
        <f>일위대가!F217</f>
        <v>2567</v>
      </c>
      <c r="F33" s="26">
        <f>일위대가!H217</f>
        <v>5952</v>
      </c>
      <c r="G33" s="26">
        <f>일위대가!J217</f>
        <v>0</v>
      </c>
      <c r="H33" s="26">
        <f t="shared" si="0"/>
        <v>8519</v>
      </c>
      <c r="I33" s="16" t="s">
        <v>404</v>
      </c>
      <c r="J33" s="16" t="s">
        <v>50</v>
      </c>
      <c r="K33" s="16" t="s">
        <v>50</v>
      </c>
      <c r="L33" s="16" t="s">
        <v>50</v>
      </c>
      <c r="M33" s="16" t="s">
        <v>50</v>
      </c>
      <c r="N33" s="2" t="s">
        <v>50</v>
      </c>
    </row>
    <row r="34" spans="1:14" ht="30" customHeight="1" x14ac:dyDescent="0.3">
      <c r="A34" s="16" t="s">
        <v>409</v>
      </c>
      <c r="B34" s="16" t="s">
        <v>394</v>
      </c>
      <c r="C34" s="16" t="s">
        <v>407</v>
      </c>
      <c r="D34" s="16" t="s">
        <v>310</v>
      </c>
      <c r="E34" s="26">
        <f>일위대가!F224</f>
        <v>3530</v>
      </c>
      <c r="F34" s="26">
        <f>일위대가!H224</f>
        <v>6892</v>
      </c>
      <c r="G34" s="26">
        <f>일위대가!J224</f>
        <v>0</v>
      </c>
      <c r="H34" s="26">
        <f t="shared" si="0"/>
        <v>10422</v>
      </c>
      <c r="I34" s="16" t="s">
        <v>408</v>
      </c>
      <c r="J34" s="16" t="s">
        <v>50</v>
      </c>
      <c r="K34" s="16" t="s">
        <v>50</v>
      </c>
      <c r="L34" s="16" t="s">
        <v>50</v>
      </c>
      <c r="M34" s="16" t="s">
        <v>50</v>
      </c>
      <c r="N34" s="2" t="s">
        <v>50</v>
      </c>
    </row>
    <row r="35" spans="1:14" ht="30" customHeight="1" x14ac:dyDescent="0.3">
      <c r="A35" s="16" t="s">
        <v>413</v>
      </c>
      <c r="B35" s="16" t="s">
        <v>394</v>
      </c>
      <c r="C35" s="16" t="s">
        <v>411</v>
      </c>
      <c r="D35" s="16" t="s">
        <v>310</v>
      </c>
      <c r="E35" s="26">
        <f>일위대가!F231</f>
        <v>6181</v>
      </c>
      <c r="F35" s="26">
        <f>일위대가!H231</f>
        <v>10651</v>
      </c>
      <c r="G35" s="26">
        <f>일위대가!J231</f>
        <v>0</v>
      </c>
      <c r="H35" s="26">
        <f t="shared" si="0"/>
        <v>16832</v>
      </c>
      <c r="I35" s="16" t="s">
        <v>412</v>
      </c>
      <c r="J35" s="16" t="s">
        <v>50</v>
      </c>
      <c r="K35" s="16" t="s">
        <v>50</v>
      </c>
      <c r="L35" s="16" t="s">
        <v>50</v>
      </c>
      <c r="M35" s="16" t="s">
        <v>50</v>
      </c>
      <c r="N35" s="2" t="s">
        <v>50</v>
      </c>
    </row>
    <row r="36" spans="1:14" ht="30" customHeight="1" x14ac:dyDescent="0.3">
      <c r="A36" s="16" t="s">
        <v>417</v>
      </c>
      <c r="B36" s="16" t="s">
        <v>394</v>
      </c>
      <c r="C36" s="16" t="s">
        <v>415</v>
      </c>
      <c r="D36" s="16" t="s">
        <v>310</v>
      </c>
      <c r="E36" s="26">
        <f>일위대가!F238</f>
        <v>9909</v>
      </c>
      <c r="F36" s="26">
        <f>일위대가!H238</f>
        <v>15350</v>
      </c>
      <c r="G36" s="26">
        <f>일위대가!J238</f>
        <v>0</v>
      </c>
      <c r="H36" s="26">
        <f t="shared" si="0"/>
        <v>25259</v>
      </c>
      <c r="I36" s="16" t="s">
        <v>416</v>
      </c>
      <c r="J36" s="16" t="s">
        <v>50</v>
      </c>
      <c r="K36" s="16" t="s">
        <v>50</v>
      </c>
      <c r="L36" s="16" t="s">
        <v>50</v>
      </c>
      <c r="M36" s="16" t="s">
        <v>50</v>
      </c>
      <c r="N36" s="2" t="s">
        <v>50</v>
      </c>
    </row>
    <row r="37" spans="1:14" ht="30" customHeight="1" x14ac:dyDescent="0.3">
      <c r="A37" s="16" t="s">
        <v>421</v>
      </c>
      <c r="B37" s="16" t="s">
        <v>419</v>
      </c>
      <c r="C37" s="16" t="s">
        <v>270</v>
      </c>
      <c r="D37" s="16" t="s">
        <v>310</v>
      </c>
      <c r="E37" s="26">
        <f>일위대가!F245</f>
        <v>5029</v>
      </c>
      <c r="F37" s="26">
        <f>일위대가!H245</f>
        <v>2342</v>
      </c>
      <c r="G37" s="26">
        <f>일위대가!J245</f>
        <v>0</v>
      </c>
      <c r="H37" s="26">
        <f t="shared" si="0"/>
        <v>7371</v>
      </c>
      <c r="I37" s="16" t="s">
        <v>420</v>
      </c>
      <c r="J37" s="16" t="s">
        <v>50</v>
      </c>
      <c r="K37" s="16" t="s">
        <v>50</v>
      </c>
      <c r="L37" s="16" t="s">
        <v>50</v>
      </c>
      <c r="M37" s="16" t="s">
        <v>50</v>
      </c>
      <c r="N37" s="2" t="s">
        <v>50</v>
      </c>
    </row>
    <row r="38" spans="1:14" ht="30" customHeight="1" x14ac:dyDescent="0.3">
      <c r="A38" s="16" t="s">
        <v>425</v>
      </c>
      <c r="B38" s="16" t="s">
        <v>419</v>
      </c>
      <c r="C38" s="16" t="s">
        <v>423</v>
      </c>
      <c r="D38" s="16" t="s">
        <v>310</v>
      </c>
      <c r="E38" s="26">
        <f>일위대가!F252</f>
        <v>12926</v>
      </c>
      <c r="F38" s="26">
        <f>일위대가!H252</f>
        <v>2676</v>
      </c>
      <c r="G38" s="26">
        <f>일위대가!J252</f>
        <v>0</v>
      </c>
      <c r="H38" s="26">
        <f t="shared" si="0"/>
        <v>15602</v>
      </c>
      <c r="I38" s="16" t="s">
        <v>424</v>
      </c>
      <c r="J38" s="16" t="s">
        <v>50</v>
      </c>
      <c r="K38" s="16" t="s">
        <v>50</v>
      </c>
      <c r="L38" s="16" t="s">
        <v>50</v>
      </c>
      <c r="M38" s="16" t="s">
        <v>50</v>
      </c>
      <c r="N38" s="2" t="s">
        <v>50</v>
      </c>
    </row>
    <row r="39" spans="1:14" ht="30" customHeight="1" x14ac:dyDescent="0.3">
      <c r="A39" s="16" t="s">
        <v>430</v>
      </c>
      <c r="B39" s="16" t="s">
        <v>427</v>
      </c>
      <c r="C39" s="16" t="s">
        <v>428</v>
      </c>
      <c r="D39" s="16" t="s">
        <v>310</v>
      </c>
      <c r="E39" s="26">
        <f>일위대가!F259</f>
        <v>1246</v>
      </c>
      <c r="F39" s="26">
        <f>일위대가!H259</f>
        <v>29347</v>
      </c>
      <c r="G39" s="26">
        <f>일위대가!J259</f>
        <v>0</v>
      </c>
      <c r="H39" s="26">
        <f t="shared" si="0"/>
        <v>30593</v>
      </c>
      <c r="I39" s="16" t="s">
        <v>429</v>
      </c>
      <c r="J39" s="16" t="s">
        <v>50</v>
      </c>
      <c r="K39" s="16" t="s">
        <v>50</v>
      </c>
      <c r="L39" s="16" t="s">
        <v>50</v>
      </c>
      <c r="M39" s="16" t="s">
        <v>50</v>
      </c>
      <c r="N39" s="2" t="s">
        <v>50</v>
      </c>
    </row>
    <row r="40" spans="1:14" ht="30" customHeight="1" x14ac:dyDescent="0.3">
      <c r="A40" s="16" t="s">
        <v>434</v>
      </c>
      <c r="B40" s="16" t="s">
        <v>427</v>
      </c>
      <c r="C40" s="16" t="s">
        <v>432</v>
      </c>
      <c r="D40" s="16" t="s">
        <v>310</v>
      </c>
      <c r="E40" s="26">
        <f>일위대가!F266</f>
        <v>1467</v>
      </c>
      <c r="F40" s="26">
        <f>일위대가!H266</f>
        <v>29347</v>
      </c>
      <c r="G40" s="26">
        <f>일위대가!J266</f>
        <v>0</v>
      </c>
      <c r="H40" s="26">
        <f t="shared" si="0"/>
        <v>30814</v>
      </c>
      <c r="I40" s="16" t="s">
        <v>433</v>
      </c>
      <c r="J40" s="16" t="s">
        <v>50</v>
      </c>
      <c r="K40" s="16" t="s">
        <v>50</v>
      </c>
      <c r="L40" s="16" t="s">
        <v>50</v>
      </c>
      <c r="M40" s="16" t="s">
        <v>50</v>
      </c>
      <c r="N40" s="2" t="s">
        <v>50</v>
      </c>
    </row>
    <row r="41" spans="1:14" ht="30" customHeight="1" x14ac:dyDescent="0.3">
      <c r="A41" s="16" t="s">
        <v>438</v>
      </c>
      <c r="B41" s="16" t="s">
        <v>436</v>
      </c>
      <c r="C41" s="16" t="s">
        <v>423</v>
      </c>
      <c r="D41" s="16" t="s">
        <v>123</v>
      </c>
      <c r="E41" s="26">
        <f>일위대가!F273</f>
        <v>2319</v>
      </c>
      <c r="F41" s="26">
        <f>일위대가!H273</f>
        <v>51182</v>
      </c>
      <c r="G41" s="26">
        <f>일위대가!J273</f>
        <v>0</v>
      </c>
      <c r="H41" s="26">
        <f t="shared" si="0"/>
        <v>53501</v>
      </c>
      <c r="I41" s="16" t="s">
        <v>437</v>
      </c>
      <c r="J41" s="16" t="s">
        <v>50</v>
      </c>
      <c r="K41" s="16" t="s">
        <v>50</v>
      </c>
      <c r="L41" s="16" t="s">
        <v>50</v>
      </c>
      <c r="M41" s="16" t="s">
        <v>50</v>
      </c>
      <c r="N41" s="2" t="s">
        <v>50</v>
      </c>
    </row>
    <row r="42" spans="1:14" ht="30" customHeight="1" x14ac:dyDescent="0.3">
      <c r="A42" s="16" t="s">
        <v>443</v>
      </c>
      <c r="B42" s="16" t="s">
        <v>440</v>
      </c>
      <c r="C42" s="16" t="s">
        <v>441</v>
      </c>
      <c r="D42" s="16" t="s">
        <v>123</v>
      </c>
      <c r="E42" s="26">
        <f>일위대가!F282</f>
        <v>31051</v>
      </c>
      <c r="F42" s="26">
        <f>일위대가!H282</f>
        <v>187049</v>
      </c>
      <c r="G42" s="26">
        <f>일위대가!J282</f>
        <v>0</v>
      </c>
      <c r="H42" s="26">
        <f t="shared" si="0"/>
        <v>218100</v>
      </c>
      <c r="I42" s="16" t="s">
        <v>442</v>
      </c>
      <c r="J42" s="16" t="s">
        <v>50</v>
      </c>
      <c r="K42" s="16" t="s">
        <v>50</v>
      </c>
      <c r="L42" s="16" t="s">
        <v>50</v>
      </c>
      <c r="M42" s="16" t="s">
        <v>50</v>
      </c>
      <c r="N42" s="2" t="s">
        <v>50</v>
      </c>
    </row>
    <row r="43" spans="1:14" ht="30" customHeight="1" x14ac:dyDescent="0.3">
      <c r="A43" s="16" t="s">
        <v>448</v>
      </c>
      <c r="B43" s="16" t="s">
        <v>445</v>
      </c>
      <c r="C43" s="16" t="s">
        <v>446</v>
      </c>
      <c r="D43" s="16" t="s">
        <v>310</v>
      </c>
      <c r="E43" s="26">
        <f>일위대가!F290</f>
        <v>1677</v>
      </c>
      <c r="F43" s="26">
        <f>일위대가!H290</f>
        <v>13245</v>
      </c>
      <c r="G43" s="26">
        <f>일위대가!J290</f>
        <v>0</v>
      </c>
      <c r="H43" s="26">
        <f t="shared" si="0"/>
        <v>14922</v>
      </c>
      <c r="I43" s="16" t="s">
        <v>447</v>
      </c>
      <c r="J43" s="16" t="s">
        <v>50</v>
      </c>
      <c r="K43" s="16" t="s">
        <v>50</v>
      </c>
      <c r="L43" s="16" t="s">
        <v>50</v>
      </c>
      <c r="M43" s="16" t="s">
        <v>50</v>
      </c>
      <c r="N43" s="2" t="s">
        <v>50</v>
      </c>
    </row>
    <row r="44" spans="1:14" ht="30" customHeight="1" x14ac:dyDescent="0.3">
      <c r="A44" s="16" t="s">
        <v>452</v>
      </c>
      <c r="B44" s="16" t="s">
        <v>445</v>
      </c>
      <c r="C44" s="16" t="s">
        <v>450</v>
      </c>
      <c r="D44" s="16" t="s">
        <v>310</v>
      </c>
      <c r="E44" s="26">
        <f>일위대가!F298</f>
        <v>2231</v>
      </c>
      <c r="F44" s="26">
        <f>일위대가!H298</f>
        <v>17761</v>
      </c>
      <c r="G44" s="26">
        <f>일위대가!J298</f>
        <v>0</v>
      </c>
      <c r="H44" s="26">
        <f t="shared" si="0"/>
        <v>19992</v>
      </c>
      <c r="I44" s="16" t="s">
        <v>451</v>
      </c>
      <c r="J44" s="16" t="s">
        <v>50</v>
      </c>
      <c r="K44" s="16" t="s">
        <v>50</v>
      </c>
      <c r="L44" s="16" t="s">
        <v>50</v>
      </c>
      <c r="M44" s="16" t="s">
        <v>50</v>
      </c>
      <c r="N44" s="2" t="s">
        <v>50</v>
      </c>
    </row>
    <row r="45" spans="1:14" ht="30" customHeight="1" x14ac:dyDescent="0.3">
      <c r="A45" s="16" t="s">
        <v>456</v>
      </c>
      <c r="B45" s="16" t="s">
        <v>445</v>
      </c>
      <c r="C45" s="16" t="s">
        <v>454</v>
      </c>
      <c r="D45" s="16" t="s">
        <v>310</v>
      </c>
      <c r="E45" s="26">
        <f>일위대가!F306</f>
        <v>3051</v>
      </c>
      <c r="F45" s="26">
        <f>일위대가!H306</f>
        <v>21675</v>
      </c>
      <c r="G45" s="26">
        <f>일위대가!J306</f>
        <v>0</v>
      </c>
      <c r="H45" s="26">
        <f t="shared" si="0"/>
        <v>24726</v>
      </c>
      <c r="I45" s="16" t="s">
        <v>455</v>
      </c>
      <c r="J45" s="16" t="s">
        <v>50</v>
      </c>
      <c r="K45" s="16" t="s">
        <v>50</v>
      </c>
      <c r="L45" s="16" t="s">
        <v>50</v>
      </c>
      <c r="M45" s="16" t="s">
        <v>50</v>
      </c>
      <c r="N45" s="2" t="s">
        <v>50</v>
      </c>
    </row>
    <row r="46" spans="1:14" ht="30" customHeight="1" x14ac:dyDescent="0.3">
      <c r="A46" s="16" t="s">
        <v>460</v>
      </c>
      <c r="B46" s="16" t="s">
        <v>445</v>
      </c>
      <c r="C46" s="16" t="s">
        <v>458</v>
      </c>
      <c r="D46" s="16" t="s">
        <v>310</v>
      </c>
      <c r="E46" s="26">
        <f>일위대가!F314</f>
        <v>4123</v>
      </c>
      <c r="F46" s="26">
        <f>일위대가!H314</f>
        <v>26190</v>
      </c>
      <c r="G46" s="26">
        <f>일위대가!J314</f>
        <v>0</v>
      </c>
      <c r="H46" s="26">
        <f t="shared" si="0"/>
        <v>30313</v>
      </c>
      <c r="I46" s="16" t="s">
        <v>459</v>
      </c>
      <c r="J46" s="16" t="s">
        <v>50</v>
      </c>
      <c r="K46" s="16" t="s">
        <v>50</v>
      </c>
      <c r="L46" s="16" t="s">
        <v>50</v>
      </c>
      <c r="M46" s="16" t="s">
        <v>50</v>
      </c>
      <c r="N46" s="2" t="s">
        <v>50</v>
      </c>
    </row>
    <row r="47" spans="1:14" ht="30" customHeight="1" x14ac:dyDescent="0.3">
      <c r="A47" s="16" t="s">
        <v>465</v>
      </c>
      <c r="B47" s="16" t="s">
        <v>462</v>
      </c>
      <c r="C47" s="16" t="s">
        <v>463</v>
      </c>
      <c r="D47" s="16" t="s">
        <v>123</v>
      </c>
      <c r="E47" s="26">
        <f>일위대가!F320</f>
        <v>2618</v>
      </c>
      <c r="F47" s="26">
        <f>일위대가!H320</f>
        <v>10947</v>
      </c>
      <c r="G47" s="26">
        <f>일위대가!J320</f>
        <v>0</v>
      </c>
      <c r="H47" s="26">
        <f t="shared" si="0"/>
        <v>13565</v>
      </c>
      <c r="I47" s="16" t="s">
        <v>464</v>
      </c>
      <c r="J47" s="16" t="s">
        <v>50</v>
      </c>
      <c r="K47" s="16" t="s">
        <v>50</v>
      </c>
      <c r="L47" s="16" t="s">
        <v>50</v>
      </c>
      <c r="M47" s="16" t="s">
        <v>50</v>
      </c>
      <c r="N47" s="2" t="s">
        <v>50</v>
      </c>
    </row>
    <row r="48" spans="1:14" ht="30" customHeight="1" x14ac:dyDescent="0.3">
      <c r="A48" s="16" t="s">
        <v>469</v>
      </c>
      <c r="B48" s="16" t="s">
        <v>462</v>
      </c>
      <c r="C48" s="16" t="s">
        <v>467</v>
      </c>
      <c r="D48" s="16" t="s">
        <v>123</v>
      </c>
      <c r="E48" s="26">
        <f>일위대가!F326</f>
        <v>3105</v>
      </c>
      <c r="F48" s="26">
        <f>일위대가!H326</f>
        <v>10947</v>
      </c>
      <c r="G48" s="26">
        <f>일위대가!J326</f>
        <v>0</v>
      </c>
      <c r="H48" s="26">
        <f t="shared" si="0"/>
        <v>14052</v>
      </c>
      <c r="I48" s="16" t="s">
        <v>468</v>
      </c>
      <c r="J48" s="16" t="s">
        <v>50</v>
      </c>
      <c r="K48" s="16" t="s">
        <v>50</v>
      </c>
      <c r="L48" s="16" t="s">
        <v>50</v>
      </c>
      <c r="M48" s="16" t="s">
        <v>50</v>
      </c>
      <c r="N48" s="2" t="s">
        <v>50</v>
      </c>
    </row>
    <row r="49" spans="1:14" ht="30" customHeight="1" x14ac:dyDescent="0.3">
      <c r="A49" s="16" t="s">
        <v>475</v>
      </c>
      <c r="B49" s="16" t="s">
        <v>471</v>
      </c>
      <c r="C49" s="16" t="s">
        <v>472</v>
      </c>
      <c r="D49" s="16" t="s">
        <v>473</v>
      </c>
      <c r="E49" s="26">
        <f>일위대가!F338</f>
        <v>335898</v>
      </c>
      <c r="F49" s="26">
        <f>일위대가!H338</f>
        <v>511702</v>
      </c>
      <c r="G49" s="26">
        <f>일위대가!J338</f>
        <v>0</v>
      </c>
      <c r="H49" s="26">
        <f t="shared" si="0"/>
        <v>847600</v>
      </c>
      <c r="I49" s="16" t="s">
        <v>474</v>
      </c>
      <c r="J49" s="16" t="s">
        <v>50</v>
      </c>
      <c r="K49" s="16" t="s">
        <v>50</v>
      </c>
      <c r="L49" s="16" t="s">
        <v>50</v>
      </c>
      <c r="M49" s="16" t="s">
        <v>50</v>
      </c>
      <c r="N49" s="2" t="s">
        <v>50</v>
      </c>
    </row>
    <row r="50" spans="1:14" ht="30" customHeight="1" x14ac:dyDescent="0.3">
      <c r="A50" s="16" t="s">
        <v>480</v>
      </c>
      <c r="B50" s="16" t="s">
        <v>477</v>
      </c>
      <c r="C50" s="16" t="s">
        <v>478</v>
      </c>
      <c r="D50" s="16" t="s">
        <v>310</v>
      </c>
      <c r="E50" s="26">
        <f>일위대가!F344</f>
        <v>212</v>
      </c>
      <c r="F50" s="26">
        <f>일위대가!H344</f>
        <v>344</v>
      </c>
      <c r="G50" s="26">
        <f>일위대가!J344</f>
        <v>0</v>
      </c>
      <c r="H50" s="26">
        <f t="shared" si="0"/>
        <v>556</v>
      </c>
      <c r="I50" s="16" t="s">
        <v>479</v>
      </c>
      <c r="J50" s="16" t="s">
        <v>50</v>
      </c>
      <c r="K50" s="16" t="s">
        <v>50</v>
      </c>
      <c r="L50" s="16" t="s">
        <v>50</v>
      </c>
      <c r="M50" s="16" t="s">
        <v>50</v>
      </c>
      <c r="N50" s="2" t="s">
        <v>50</v>
      </c>
    </row>
    <row r="51" spans="1:14" ht="30" customHeight="1" x14ac:dyDescent="0.3">
      <c r="A51" s="16" t="s">
        <v>484</v>
      </c>
      <c r="B51" s="16" t="s">
        <v>462</v>
      </c>
      <c r="C51" s="16" t="s">
        <v>482</v>
      </c>
      <c r="D51" s="16" t="s">
        <v>123</v>
      </c>
      <c r="E51" s="26">
        <f>일위대가!F350</f>
        <v>3828</v>
      </c>
      <c r="F51" s="26">
        <f>일위대가!H350</f>
        <v>10947</v>
      </c>
      <c r="G51" s="26">
        <f>일위대가!J350</f>
        <v>0</v>
      </c>
      <c r="H51" s="26">
        <f t="shared" si="0"/>
        <v>14775</v>
      </c>
      <c r="I51" s="16" t="s">
        <v>483</v>
      </c>
      <c r="J51" s="16" t="s">
        <v>50</v>
      </c>
      <c r="K51" s="16" t="s">
        <v>50</v>
      </c>
      <c r="L51" s="16" t="s">
        <v>50</v>
      </c>
      <c r="M51" s="16" t="s">
        <v>50</v>
      </c>
      <c r="N51" s="2" t="s">
        <v>50</v>
      </c>
    </row>
    <row r="52" spans="1:14" ht="30" customHeight="1" x14ac:dyDescent="0.3">
      <c r="A52" s="16" t="s">
        <v>488</v>
      </c>
      <c r="B52" s="16" t="s">
        <v>462</v>
      </c>
      <c r="C52" s="16" t="s">
        <v>486</v>
      </c>
      <c r="D52" s="16" t="s">
        <v>123</v>
      </c>
      <c r="E52" s="26">
        <f>일위대가!F356</f>
        <v>5258</v>
      </c>
      <c r="F52" s="26">
        <f>일위대가!H356</f>
        <v>10947</v>
      </c>
      <c r="G52" s="26">
        <f>일위대가!J356</f>
        <v>0</v>
      </c>
      <c r="H52" s="26">
        <f t="shared" si="0"/>
        <v>16205</v>
      </c>
      <c r="I52" s="16" t="s">
        <v>487</v>
      </c>
      <c r="J52" s="16" t="s">
        <v>50</v>
      </c>
      <c r="K52" s="16" t="s">
        <v>50</v>
      </c>
      <c r="L52" s="16" t="s">
        <v>50</v>
      </c>
      <c r="M52" s="16" t="s">
        <v>50</v>
      </c>
      <c r="N52" s="2" t="s">
        <v>50</v>
      </c>
    </row>
    <row r="53" spans="1:14" ht="30" customHeight="1" x14ac:dyDescent="0.3">
      <c r="A53" s="16" t="s">
        <v>493</v>
      </c>
      <c r="B53" s="16" t="s">
        <v>490</v>
      </c>
      <c r="C53" s="16" t="s">
        <v>491</v>
      </c>
      <c r="D53" s="16" t="s">
        <v>123</v>
      </c>
      <c r="E53" s="26">
        <f>일위대가!F362</f>
        <v>1228</v>
      </c>
      <c r="F53" s="26">
        <f>일위대가!H362</f>
        <v>10947</v>
      </c>
      <c r="G53" s="26">
        <f>일위대가!J362</f>
        <v>0</v>
      </c>
      <c r="H53" s="26">
        <f t="shared" si="0"/>
        <v>12175</v>
      </c>
      <c r="I53" s="16" t="s">
        <v>492</v>
      </c>
      <c r="J53" s="16" t="s">
        <v>50</v>
      </c>
      <c r="K53" s="16" t="s">
        <v>50</v>
      </c>
      <c r="L53" s="16" t="s">
        <v>50</v>
      </c>
      <c r="M53" s="16" t="s">
        <v>50</v>
      </c>
      <c r="N53" s="2" t="s">
        <v>50</v>
      </c>
    </row>
    <row r="54" spans="1:14" ht="30" customHeight="1" x14ac:dyDescent="0.3">
      <c r="A54" s="16" t="s">
        <v>497</v>
      </c>
      <c r="B54" s="16" t="s">
        <v>490</v>
      </c>
      <c r="C54" s="16" t="s">
        <v>495</v>
      </c>
      <c r="D54" s="16" t="s">
        <v>123</v>
      </c>
      <c r="E54" s="26">
        <f>일위대가!F368</f>
        <v>1278</v>
      </c>
      <c r="F54" s="26">
        <f>일위대가!H368</f>
        <v>10947</v>
      </c>
      <c r="G54" s="26">
        <f>일위대가!J368</f>
        <v>0</v>
      </c>
      <c r="H54" s="26">
        <f t="shared" si="0"/>
        <v>12225</v>
      </c>
      <c r="I54" s="16" t="s">
        <v>496</v>
      </c>
      <c r="J54" s="16" t="s">
        <v>50</v>
      </c>
      <c r="K54" s="16" t="s">
        <v>50</v>
      </c>
      <c r="L54" s="16" t="s">
        <v>50</v>
      </c>
      <c r="M54" s="16" t="s">
        <v>50</v>
      </c>
      <c r="N54" s="2" t="s">
        <v>50</v>
      </c>
    </row>
    <row r="55" spans="1:14" ht="30" customHeight="1" x14ac:dyDescent="0.3">
      <c r="A55" s="16" t="s">
        <v>501</v>
      </c>
      <c r="B55" s="16" t="s">
        <v>490</v>
      </c>
      <c r="C55" s="16" t="s">
        <v>499</v>
      </c>
      <c r="D55" s="16" t="s">
        <v>123</v>
      </c>
      <c r="E55" s="26">
        <f>일위대가!F374</f>
        <v>1328</v>
      </c>
      <c r="F55" s="26">
        <f>일위대가!H374</f>
        <v>10947</v>
      </c>
      <c r="G55" s="26">
        <f>일위대가!J374</f>
        <v>0</v>
      </c>
      <c r="H55" s="26">
        <f t="shared" si="0"/>
        <v>12275</v>
      </c>
      <c r="I55" s="16" t="s">
        <v>500</v>
      </c>
      <c r="J55" s="16" t="s">
        <v>50</v>
      </c>
      <c r="K55" s="16" t="s">
        <v>50</v>
      </c>
      <c r="L55" s="16" t="s">
        <v>50</v>
      </c>
      <c r="M55" s="16" t="s">
        <v>50</v>
      </c>
      <c r="N55" s="2" t="s">
        <v>50</v>
      </c>
    </row>
    <row r="56" spans="1:14" ht="30" customHeight="1" x14ac:dyDescent="0.3">
      <c r="A56" s="16" t="s">
        <v>505</v>
      </c>
      <c r="B56" s="16" t="s">
        <v>490</v>
      </c>
      <c r="C56" s="16" t="s">
        <v>503</v>
      </c>
      <c r="D56" s="16" t="s">
        <v>123</v>
      </c>
      <c r="E56" s="26">
        <f>일위대가!F380</f>
        <v>1528</v>
      </c>
      <c r="F56" s="26">
        <f>일위대가!H380</f>
        <v>10947</v>
      </c>
      <c r="G56" s="26">
        <f>일위대가!J380</f>
        <v>0</v>
      </c>
      <c r="H56" s="26">
        <f t="shared" si="0"/>
        <v>12475</v>
      </c>
      <c r="I56" s="16" t="s">
        <v>504</v>
      </c>
      <c r="J56" s="16" t="s">
        <v>50</v>
      </c>
      <c r="K56" s="16" t="s">
        <v>50</v>
      </c>
      <c r="L56" s="16" t="s">
        <v>50</v>
      </c>
      <c r="M56" s="16" t="s">
        <v>50</v>
      </c>
      <c r="N56" s="2" t="s">
        <v>50</v>
      </c>
    </row>
    <row r="57" spans="1:14" ht="30" customHeight="1" x14ac:dyDescent="0.3">
      <c r="A57" s="16" t="s">
        <v>510</v>
      </c>
      <c r="B57" s="16" t="s">
        <v>507</v>
      </c>
      <c r="C57" s="16" t="s">
        <v>508</v>
      </c>
      <c r="D57" s="16" t="s">
        <v>123</v>
      </c>
      <c r="E57" s="26">
        <f>일위대가!F388</f>
        <v>4208</v>
      </c>
      <c r="F57" s="26">
        <f>일위대가!H388</f>
        <v>24083</v>
      </c>
      <c r="G57" s="26">
        <f>일위대가!J388</f>
        <v>0</v>
      </c>
      <c r="H57" s="26">
        <f t="shared" si="0"/>
        <v>28291</v>
      </c>
      <c r="I57" s="16" t="s">
        <v>509</v>
      </c>
      <c r="J57" s="16" t="s">
        <v>50</v>
      </c>
      <c r="K57" s="16" t="s">
        <v>50</v>
      </c>
      <c r="L57" s="16" t="s">
        <v>50</v>
      </c>
      <c r="M57" s="16" t="s">
        <v>50</v>
      </c>
      <c r="N57" s="2" t="s">
        <v>50</v>
      </c>
    </row>
    <row r="58" spans="1:14" ht="30" customHeight="1" x14ac:dyDescent="0.3">
      <c r="A58" s="16" t="s">
        <v>514</v>
      </c>
      <c r="B58" s="16" t="s">
        <v>507</v>
      </c>
      <c r="C58" s="16" t="s">
        <v>512</v>
      </c>
      <c r="D58" s="16" t="s">
        <v>123</v>
      </c>
      <c r="E58" s="26">
        <f>일위대가!F396</f>
        <v>5702</v>
      </c>
      <c r="F58" s="26">
        <f>일위대가!H396</f>
        <v>33114</v>
      </c>
      <c r="G58" s="26">
        <f>일위대가!J396</f>
        <v>0</v>
      </c>
      <c r="H58" s="26">
        <f t="shared" si="0"/>
        <v>38816</v>
      </c>
      <c r="I58" s="16" t="s">
        <v>513</v>
      </c>
      <c r="J58" s="16" t="s">
        <v>50</v>
      </c>
      <c r="K58" s="16" t="s">
        <v>50</v>
      </c>
      <c r="L58" s="16" t="s">
        <v>50</v>
      </c>
      <c r="M58" s="16" t="s">
        <v>50</v>
      </c>
      <c r="N58" s="2" t="s">
        <v>50</v>
      </c>
    </row>
    <row r="59" spans="1:14" ht="30" customHeight="1" x14ac:dyDescent="0.3">
      <c r="A59" s="16" t="s">
        <v>518</v>
      </c>
      <c r="B59" s="16" t="s">
        <v>507</v>
      </c>
      <c r="C59" s="16" t="s">
        <v>516</v>
      </c>
      <c r="D59" s="16" t="s">
        <v>123</v>
      </c>
      <c r="E59" s="26">
        <f>일위대가!F404</f>
        <v>7402</v>
      </c>
      <c r="F59" s="26">
        <f>일위대가!H404</f>
        <v>42146</v>
      </c>
      <c r="G59" s="26">
        <f>일위대가!J404</f>
        <v>0</v>
      </c>
      <c r="H59" s="26">
        <f t="shared" si="0"/>
        <v>49548</v>
      </c>
      <c r="I59" s="16" t="s">
        <v>517</v>
      </c>
      <c r="J59" s="16" t="s">
        <v>50</v>
      </c>
      <c r="K59" s="16" t="s">
        <v>50</v>
      </c>
      <c r="L59" s="16" t="s">
        <v>50</v>
      </c>
      <c r="M59" s="16" t="s">
        <v>50</v>
      </c>
      <c r="N59" s="2" t="s">
        <v>50</v>
      </c>
    </row>
    <row r="60" spans="1:14" ht="30" customHeight="1" x14ac:dyDescent="0.3">
      <c r="A60" s="16" t="s">
        <v>522</v>
      </c>
      <c r="B60" s="16" t="s">
        <v>507</v>
      </c>
      <c r="C60" s="16" t="s">
        <v>520</v>
      </c>
      <c r="D60" s="16" t="s">
        <v>123</v>
      </c>
      <c r="E60" s="26">
        <f>일위대가!F412</f>
        <v>9656</v>
      </c>
      <c r="F60" s="26">
        <f>일위대가!H412</f>
        <v>60208</v>
      </c>
      <c r="G60" s="26">
        <f>일위대가!J412</f>
        <v>0</v>
      </c>
      <c r="H60" s="26">
        <f t="shared" si="0"/>
        <v>69864</v>
      </c>
      <c r="I60" s="16" t="s">
        <v>521</v>
      </c>
      <c r="J60" s="16" t="s">
        <v>50</v>
      </c>
      <c r="K60" s="16" t="s">
        <v>50</v>
      </c>
      <c r="L60" s="16" t="s">
        <v>50</v>
      </c>
      <c r="M60" s="16" t="s">
        <v>50</v>
      </c>
      <c r="N60" s="2" t="s">
        <v>50</v>
      </c>
    </row>
    <row r="61" spans="1:14" ht="30" customHeight="1" x14ac:dyDescent="0.3">
      <c r="A61" s="16" t="s">
        <v>526</v>
      </c>
      <c r="B61" s="16" t="s">
        <v>524</v>
      </c>
      <c r="C61" s="16" t="s">
        <v>520</v>
      </c>
      <c r="D61" s="16" t="s">
        <v>123</v>
      </c>
      <c r="E61" s="26">
        <f>일위대가!F419</f>
        <v>3267</v>
      </c>
      <c r="F61" s="26">
        <f>일위대가!H419</f>
        <v>18799</v>
      </c>
      <c r="G61" s="26">
        <f>일위대가!J419</f>
        <v>0</v>
      </c>
      <c r="H61" s="26">
        <f t="shared" si="0"/>
        <v>22066</v>
      </c>
      <c r="I61" s="16" t="s">
        <v>525</v>
      </c>
      <c r="J61" s="16" t="s">
        <v>50</v>
      </c>
      <c r="K61" s="16" t="s">
        <v>50</v>
      </c>
      <c r="L61" s="16" t="s">
        <v>50</v>
      </c>
      <c r="M61" s="16" t="s">
        <v>50</v>
      </c>
      <c r="N61" s="2" t="s">
        <v>50</v>
      </c>
    </row>
    <row r="62" spans="1:14" ht="30" customHeight="1" x14ac:dyDescent="0.3">
      <c r="A62" s="16" t="s">
        <v>531</v>
      </c>
      <c r="B62" s="16" t="s">
        <v>528</v>
      </c>
      <c r="C62" s="16" t="s">
        <v>529</v>
      </c>
      <c r="D62" s="16" t="s">
        <v>102</v>
      </c>
      <c r="E62" s="26">
        <f>일위대가!F426</f>
        <v>11604</v>
      </c>
      <c r="F62" s="26">
        <f>일위대가!H426</f>
        <v>472750</v>
      </c>
      <c r="G62" s="26">
        <f>일위대가!J426</f>
        <v>0</v>
      </c>
      <c r="H62" s="26">
        <f t="shared" si="0"/>
        <v>484354</v>
      </c>
      <c r="I62" s="16" t="s">
        <v>530</v>
      </c>
      <c r="J62" s="16" t="s">
        <v>50</v>
      </c>
      <c r="K62" s="16" t="s">
        <v>50</v>
      </c>
      <c r="L62" s="16" t="s">
        <v>50</v>
      </c>
      <c r="M62" s="16" t="s">
        <v>50</v>
      </c>
      <c r="N62" s="2" t="s">
        <v>50</v>
      </c>
    </row>
    <row r="63" spans="1:14" ht="30" customHeight="1" x14ac:dyDescent="0.3">
      <c r="A63" s="16" t="s">
        <v>536</v>
      </c>
      <c r="B63" s="16" t="s">
        <v>528</v>
      </c>
      <c r="C63" s="16" t="s">
        <v>533</v>
      </c>
      <c r="D63" s="16" t="s">
        <v>534</v>
      </c>
      <c r="E63" s="26">
        <f>일위대가!F432</f>
        <v>209</v>
      </c>
      <c r="F63" s="26">
        <f>일위대가!H432</f>
        <v>8787</v>
      </c>
      <c r="G63" s="26">
        <f>일위대가!J432</f>
        <v>0</v>
      </c>
      <c r="H63" s="26">
        <f t="shared" si="0"/>
        <v>8996</v>
      </c>
      <c r="I63" s="16" t="s">
        <v>535</v>
      </c>
      <c r="J63" s="16" t="s">
        <v>50</v>
      </c>
      <c r="K63" s="16" t="s">
        <v>50</v>
      </c>
      <c r="L63" s="16" t="s">
        <v>50</v>
      </c>
      <c r="M63" s="16" t="s">
        <v>50</v>
      </c>
      <c r="N63" s="2" t="s">
        <v>50</v>
      </c>
    </row>
    <row r="64" spans="1:14" ht="30" customHeight="1" x14ac:dyDescent="0.3">
      <c r="A64" s="16" t="s">
        <v>541</v>
      </c>
      <c r="B64" s="16" t="s">
        <v>528</v>
      </c>
      <c r="C64" s="16" t="s">
        <v>538</v>
      </c>
      <c r="D64" s="16" t="s">
        <v>539</v>
      </c>
      <c r="E64" s="26">
        <f>일위대가!F437</f>
        <v>182</v>
      </c>
      <c r="F64" s="26">
        <f>일위대가!H437</f>
        <v>6090</v>
      </c>
      <c r="G64" s="26">
        <f>일위대가!J437</f>
        <v>0</v>
      </c>
      <c r="H64" s="26">
        <f t="shared" si="0"/>
        <v>6272</v>
      </c>
      <c r="I64" s="16" t="s">
        <v>540</v>
      </c>
      <c r="J64" s="16" t="s">
        <v>50</v>
      </c>
      <c r="K64" s="16" t="s">
        <v>50</v>
      </c>
      <c r="L64" s="16" t="s">
        <v>50</v>
      </c>
      <c r="M64" s="16" t="s">
        <v>50</v>
      </c>
      <c r="N64" s="2" t="s">
        <v>50</v>
      </c>
    </row>
    <row r="65" spans="1:14" ht="30" customHeight="1" x14ac:dyDescent="0.3">
      <c r="A65" s="16" t="s">
        <v>545</v>
      </c>
      <c r="B65" s="16" t="s">
        <v>543</v>
      </c>
      <c r="C65" s="16" t="s">
        <v>50</v>
      </c>
      <c r="D65" s="16" t="s">
        <v>123</v>
      </c>
      <c r="E65" s="26">
        <f>일위대가!F443</f>
        <v>62019</v>
      </c>
      <c r="F65" s="26">
        <f>일위대가!H443</f>
        <v>87313</v>
      </c>
      <c r="G65" s="26">
        <f>일위대가!J443</f>
        <v>0</v>
      </c>
      <c r="H65" s="26">
        <f t="shared" si="0"/>
        <v>149332</v>
      </c>
      <c r="I65" s="16" t="s">
        <v>544</v>
      </c>
      <c r="J65" s="16" t="s">
        <v>50</v>
      </c>
      <c r="K65" s="16" t="s">
        <v>50</v>
      </c>
      <c r="L65" s="16" t="s">
        <v>50</v>
      </c>
      <c r="M65" s="16" t="s">
        <v>50</v>
      </c>
      <c r="N65" s="2" t="s">
        <v>50</v>
      </c>
    </row>
    <row r="66" spans="1:14" ht="30" customHeight="1" x14ac:dyDescent="0.3">
      <c r="A66" s="16" t="s">
        <v>550</v>
      </c>
      <c r="B66" s="16" t="s">
        <v>547</v>
      </c>
      <c r="C66" s="16" t="s">
        <v>548</v>
      </c>
      <c r="D66" s="16" t="s">
        <v>123</v>
      </c>
      <c r="E66" s="26">
        <f>일위대가!F449</f>
        <v>1451970</v>
      </c>
      <c r="F66" s="26">
        <f>일위대가!H449</f>
        <v>65682</v>
      </c>
      <c r="G66" s="26">
        <f>일위대가!J449</f>
        <v>0</v>
      </c>
      <c r="H66" s="26">
        <f t="shared" si="0"/>
        <v>1517652</v>
      </c>
      <c r="I66" s="16" t="s">
        <v>549</v>
      </c>
      <c r="J66" s="16" t="s">
        <v>50</v>
      </c>
      <c r="K66" s="16" t="s">
        <v>50</v>
      </c>
      <c r="L66" s="16" t="s">
        <v>50</v>
      </c>
      <c r="M66" s="16" t="s">
        <v>50</v>
      </c>
      <c r="N66" s="2" t="s">
        <v>50</v>
      </c>
    </row>
    <row r="67" spans="1:14" ht="30" customHeight="1" x14ac:dyDescent="0.3">
      <c r="A67" s="16" t="s">
        <v>555</v>
      </c>
      <c r="B67" s="16" t="s">
        <v>552</v>
      </c>
      <c r="C67" s="16" t="s">
        <v>553</v>
      </c>
      <c r="D67" s="16" t="s">
        <v>123</v>
      </c>
      <c r="E67" s="26">
        <f>일위대가!F455</f>
        <v>386149</v>
      </c>
      <c r="F67" s="26">
        <f>일위대가!H455</f>
        <v>38314</v>
      </c>
      <c r="G67" s="26">
        <f>일위대가!J455</f>
        <v>0</v>
      </c>
      <c r="H67" s="26">
        <f t="shared" si="0"/>
        <v>424463</v>
      </c>
      <c r="I67" s="16" t="s">
        <v>554</v>
      </c>
      <c r="J67" s="16" t="s">
        <v>50</v>
      </c>
      <c r="K67" s="16" t="s">
        <v>50</v>
      </c>
      <c r="L67" s="16" t="s">
        <v>50</v>
      </c>
      <c r="M67" s="16" t="s">
        <v>50</v>
      </c>
      <c r="N67" s="2" t="s">
        <v>50</v>
      </c>
    </row>
    <row r="68" spans="1:14" ht="30" customHeight="1" x14ac:dyDescent="0.3">
      <c r="A68" s="16" t="s">
        <v>559</v>
      </c>
      <c r="B68" s="16" t="s">
        <v>552</v>
      </c>
      <c r="C68" s="16" t="s">
        <v>557</v>
      </c>
      <c r="D68" s="16" t="s">
        <v>123</v>
      </c>
      <c r="E68" s="26">
        <f>일위대가!F461</f>
        <v>351149</v>
      </c>
      <c r="F68" s="26">
        <f>일위대가!H461</f>
        <v>38314</v>
      </c>
      <c r="G68" s="26">
        <f>일위대가!J461</f>
        <v>0</v>
      </c>
      <c r="H68" s="26">
        <f t="shared" ref="H68:H131" si="1">E68+F68+G68</f>
        <v>389463</v>
      </c>
      <c r="I68" s="16" t="s">
        <v>558</v>
      </c>
      <c r="J68" s="16" t="s">
        <v>50</v>
      </c>
      <c r="K68" s="16" t="s">
        <v>50</v>
      </c>
      <c r="L68" s="16" t="s">
        <v>50</v>
      </c>
      <c r="M68" s="16" t="s">
        <v>50</v>
      </c>
      <c r="N68" s="2" t="s">
        <v>50</v>
      </c>
    </row>
    <row r="69" spans="1:14" ht="30" customHeight="1" x14ac:dyDescent="0.3">
      <c r="A69" s="16" t="s">
        <v>564</v>
      </c>
      <c r="B69" s="16" t="s">
        <v>561</v>
      </c>
      <c r="C69" s="16" t="s">
        <v>562</v>
      </c>
      <c r="D69" s="16" t="s">
        <v>123</v>
      </c>
      <c r="E69" s="26">
        <f>일위대가!F467</f>
        <v>751970</v>
      </c>
      <c r="F69" s="26">
        <f>일위대가!H467</f>
        <v>65682</v>
      </c>
      <c r="G69" s="26">
        <f>일위대가!J467</f>
        <v>0</v>
      </c>
      <c r="H69" s="26">
        <f t="shared" si="1"/>
        <v>817652</v>
      </c>
      <c r="I69" s="16" t="s">
        <v>563</v>
      </c>
      <c r="J69" s="16" t="s">
        <v>50</v>
      </c>
      <c r="K69" s="16" t="s">
        <v>50</v>
      </c>
      <c r="L69" s="16" t="s">
        <v>50</v>
      </c>
      <c r="M69" s="16" t="s">
        <v>50</v>
      </c>
      <c r="N69" s="2" t="s">
        <v>50</v>
      </c>
    </row>
    <row r="70" spans="1:14" ht="30" customHeight="1" x14ac:dyDescent="0.3">
      <c r="A70" s="16" t="s">
        <v>568</v>
      </c>
      <c r="B70" s="16" t="s">
        <v>561</v>
      </c>
      <c r="C70" s="16" t="s">
        <v>566</v>
      </c>
      <c r="D70" s="16" t="s">
        <v>123</v>
      </c>
      <c r="E70" s="26">
        <f>일위대가!F473</f>
        <v>601970</v>
      </c>
      <c r="F70" s="26">
        <f>일위대가!H473</f>
        <v>65682</v>
      </c>
      <c r="G70" s="26">
        <f>일위대가!J473</f>
        <v>0</v>
      </c>
      <c r="H70" s="26">
        <f t="shared" si="1"/>
        <v>667652</v>
      </c>
      <c r="I70" s="16" t="s">
        <v>567</v>
      </c>
      <c r="J70" s="16" t="s">
        <v>50</v>
      </c>
      <c r="K70" s="16" t="s">
        <v>50</v>
      </c>
      <c r="L70" s="16" t="s">
        <v>50</v>
      </c>
      <c r="M70" s="16" t="s">
        <v>50</v>
      </c>
      <c r="N70" s="2" t="s">
        <v>50</v>
      </c>
    </row>
    <row r="71" spans="1:14" ht="30" customHeight="1" x14ac:dyDescent="0.3">
      <c r="A71" s="16" t="s">
        <v>572</v>
      </c>
      <c r="B71" s="16" t="s">
        <v>570</v>
      </c>
      <c r="C71" s="16" t="s">
        <v>566</v>
      </c>
      <c r="D71" s="16" t="s">
        <v>123</v>
      </c>
      <c r="E71" s="26">
        <f>일위대가!F479</f>
        <v>451970</v>
      </c>
      <c r="F71" s="26">
        <f>일위대가!H479</f>
        <v>65682</v>
      </c>
      <c r="G71" s="26">
        <f>일위대가!J479</f>
        <v>0</v>
      </c>
      <c r="H71" s="26">
        <f t="shared" si="1"/>
        <v>517652</v>
      </c>
      <c r="I71" s="16" t="s">
        <v>571</v>
      </c>
      <c r="J71" s="16" t="s">
        <v>50</v>
      </c>
      <c r="K71" s="16" t="s">
        <v>50</v>
      </c>
      <c r="L71" s="16" t="s">
        <v>50</v>
      </c>
      <c r="M71" s="16" t="s">
        <v>50</v>
      </c>
      <c r="N71" s="2" t="s">
        <v>50</v>
      </c>
    </row>
    <row r="72" spans="1:14" ht="30" customHeight="1" x14ac:dyDescent="0.3">
      <c r="A72" s="16" t="s">
        <v>577</v>
      </c>
      <c r="B72" s="16" t="s">
        <v>574</v>
      </c>
      <c r="C72" s="16" t="s">
        <v>575</v>
      </c>
      <c r="D72" s="16" t="s">
        <v>123</v>
      </c>
      <c r="E72" s="26">
        <f>일위대가!F485</f>
        <v>42201</v>
      </c>
      <c r="F72" s="26">
        <f>일위대가!H485</f>
        <v>1613198</v>
      </c>
      <c r="G72" s="26">
        <f>일위대가!J485</f>
        <v>0</v>
      </c>
      <c r="H72" s="26">
        <f t="shared" si="1"/>
        <v>1655399</v>
      </c>
      <c r="I72" s="16" t="s">
        <v>576</v>
      </c>
      <c r="J72" s="16" t="s">
        <v>50</v>
      </c>
      <c r="K72" s="16" t="s">
        <v>50</v>
      </c>
      <c r="L72" s="16" t="s">
        <v>50</v>
      </c>
      <c r="M72" s="16" t="s">
        <v>50</v>
      </c>
      <c r="N72" s="2" t="s">
        <v>50</v>
      </c>
    </row>
    <row r="73" spans="1:14" ht="30" customHeight="1" x14ac:dyDescent="0.3">
      <c r="A73" s="16" t="s">
        <v>582</v>
      </c>
      <c r="B73" s="16" t="s">
        <v>579</v>
      </c>
      <c r="C73" s="16" t="s">
        <v>580</v>
      </c>
      <c r="D73" s="16" t="s">
        <v>123</v>
      </c>
      <c r="E73" s="26">
        <f>일위대가!F491</f>
        <v>552619</v>
      </c>
      <c r="F73" s="26">
        <f>일위대가!H491</f>
        <v>87313</v>
      </c>
      <c r="G73" s="26">
        <f>일위대가!J491</f>
        <v>0</v>
      </c>
      <c r="H73" s="26">
        <f t="shared" si="1"/>
        <v>639932</v>
      </c>
      <c r="I73" s="16" t="s">
        <v>581</v>
      </c>
      <c r="J73" s="16" t="s">
        <v>50</v>
      </c>
      <c r="K73" s="16" t="s">
        <v>50</v>
      </c>
      <c r="L73" s="16" t="s">
        <v>50</v>
      </c>
      <c r="M73" s="16" t="s">
        <v>50</v>
      </c>
      <c r="N73" s="2" t="s">
        <v>50</v>
      </c>
    </row>
    <row r="74" spans="1:14" ht="30" customHeight="1" x14ac:dyDescent="0.3">
      <c r="A74" s="16" t="s">
        <v>586</v>
      </c>
      <c r="B74" s="16" t="s">
        <v>579</v>
      </c>
      <c r="C74" s="16" t="s">
        <v>584</v>
      </c>
      <c r="D74" s="16" t="s">
        <v>123</v>
      </c>
      <c r="E74" s="26">
        <f>일위대가!F497</f>
        <v>652619</v>
      </c>
      <c r="F74" s="26">
        <f>일위대가!H497</f>
        <v>87313</v>
      </c>
      <c r="G74" s="26">
        <f>일위대가!J497</f>
        <v>0</v>
      </c>
      <c r="H74" s="26">
        <f t="shared" si="1"/>
        <v>739932</v>
      </c>
      <c r="I74" s="16" t="s">
        <v>585</v>
      </c>
      <c r="J74" s="16" t="s">
        <v>50</v>
      </c>
      <c r="K74" s="16" t="s">
        <v>50</v>
      </c>
      <c r="L74" s="16" t="s">
        <v>50</v>
      </c>
      <c r="M74" s="16" t="s">
        <v>50</v>
      </c>
      <c r="N74" s="2" t="s">
        <v>50</v>
      </c>
    </row>
    <row r="75" spans="1:14" ht="30" customHeight="1" x14ac:dyDescent="0.3">
      <c r="A75" s="16" t="s">
        <v>591</v>
      </c>
      <c r="B75" s="16" t="s">
        <v>588</v>
      </c>
      <c r="C75" s="16" t="s">
        <v>589</v>
      </c>
      <c r="D75" s="16" t="s">
        <v>123</v>
      </c>
      <c r="E75" s="26">
        <f>일위대가!F504</f>
        <v>457415</v>
      </c>
      <c r="F75" s="26">
        <f>일위대가!H504</f>
        <v>247167</v>
      </c>
      <c r="G75" s="26">
        <f>일위대가!J504</f>
        <v>0</v>
      </c>
      <c r="H75" s="26">
        <f t="shared" si="1"/>
        <v>704582</v>
      </c>
      <c r="I75" s="16" t="s">
        <v>590</v>
      </c>
      <c r="J75" s="16" t="s">
        <v>50</v>
      </c>
      <c r="K75" s="16" t="s">
        <v>50</v>
      </c>
      <c r="L75" s="16" t="s">
        <v>50</v>
      </c>
      <c r="M75" s="16" t="s">
        <v>50</v>
      </c>
      <c r="N75" s="2" t="s">
        <v>50</v>
      </c>
    </row>
    <row r="76" spans="1:14" ht="30" customHeight="1" x14ac:dyDescent="0.3">
      <c r="A76" s="16" t="s">
        <v>596</v>
      </c>
      <c r="B76" s="16" t="s">
        <v>593</v>
      </c>
      <c r="C76" s="16" t="s">
        <v>594</v>
      </c>
      <c r="D76" s="16" t="s">
        <v>123</v>
      </c>
      <c r="E76" s="26">
        <f>일위대가!F511</f>
        <v>1507261</v>
      </c>
      <c r="F76" s="26">
        <f>일위대가!H511</f>
        <v>242041</v>
      </c>
      <c r="G76" s="26">
        <f>일위대가!J511</f>
        <v>0</v>
      </c>
      <c r="H76" s="26">
        <f t="shared" si="1"/>
        <v>1749302</v>
      </c>
      <c r="I76" s="16" t="s">
        <v>595</v>
      </c>
      <c r="J76" s="16" t="s">
        <v>50</v>
      </c>
      <c r="K76" s="16" t="s">
        <v>50</v>
      </c>
      <c r="L76" s="16" t="s">
        <v>50</v>
      </c>
      <c r="M76" s="16" t="s">
        <v>50</v>
      </c>
      <c r="N76" s="2" t="s">
        <v>50</v>
      </c>
    </row>
    <row r="77" spans="1:14" ht="30" customHeight="1" x14ac:dyDescent="0.3">
      <c r="A77" s="16" t="s">
        <v>601</v>
      </c>
      <c r="B77" s="16" t="s">
        <v>598</v>
      </c>
      <c r="C77" s="16" t="s">
        <v>599</v>
      </c>
      <c r="D77" s="16" t="s">
        <v>123</v>
      </c>
      <c r="E77" s="26">
        <f>일위대가!F517</f>
        <v>551367</v>
      </c>
      <c r="F77" s="26">
        <f>일위대가!H517</f>
        <v>45580</v>
      </c>
      <c r="G77" s="26">
        <f>일위대가!J517</f>
        <v>0</v>
      </c>
      <c r="H77" s="26">
        <f t="shared" si="1"/>
        <v>596947</v>
      </c>
      <c r="I77" s="16" t="s">
        <v>600</v>
      </c>
      <c r="J77" s="16" t="s">
        <v>50</v>
      </c>
      <c r="K77" s="16" t="s">
        <v>50</v>
      </c>
      <c r="L77" s="16" t="s">
        <v>50</v>
      </c>
      <c r="M77" s="16" t="s">
        <v>50</v>
      </c>
      <c r="N77" s="2" t="s">
        <v>50</v>
      </c>
    </row>
    <row r="78" spans="1:14" ht="30" customHeight="1" x14ac:dyDescent="0.3">
      <c r="A78" s="16" t="s">
        <v>604</v>
      </c>
      <c r="B78" s="16" t="s">
        <v>598</v>
      </c>
      <c r="C78" s="16" t="s">
        <v>599</v>
      </c>
      <c r="D78" s="16" t="s">
        <v>123</v>
      </c>
      <c r="E78" s="26">
        <f>일위대가!F523</f>
        <v>1101367</v>
      </c>
      <c r="F78" s="26">
        <f>일위대가!H523</f>
        <v>45580</v>
      </c>
      <c r="G78" s="26">
        <f>일위대가!J523</f>
        <v>0</v>
      </c>
      <c r="H78" s="26">
        <f t="shared" si="1"/>
        <v>1146947</v>
      </c>
      <c r="I78" s="16" t="s">
        <v>603</v>
      </c>
      <c r="J78" s="16" t="s">
        <v>50</v>
      </c>
      <c r="K78" s="16" t="s">
        <v>50</v>
      </c>
      <c r="L78" s="16" t="s">
        <v>50</v>
      </c>
      <c r="M78" s="16" t="s">
        <v>50</v>
      </c>
      <c r="N78" s="2" t="s">
        <v>50</v>
      </c>
    </row>
    <row r="79" spans="1:14" ht="30" customHeight="1" x14ac:dyDescent="0.3">
      <c r="A79" s="16" t="s">
        <v>609</v>
      </c>
      <c r="B79" s="16" t="s">
        <v>606</v>
      </c>
      <c r="C79" s="16" t="s">
        <v>607</v>
      </c>
      <c r="D79" s="16" t="s">
        <v>123</v>
      </c>
      <c r="E79" s="26">
        <f>일위대가!F530</f>
        <v>4506174</v>
      </c>
      <c r="F79" s="26">
        <f>일위대가!H530</f>
        <v>205826</v>
      </c>
      <c r="G79" s="26">
        <f>일위대가!J530</f>
        <v>0</v>
      </c>
      <c r="H79" s="26">
        <f t="shared" si="1"/>
        <v>4712000</v>
      </c>
      <c r="I79" s="16" t="s">
        <v>608</v>
      </c>
      <c r="J79" s="16" t="s">
        <v>50</v>
      </c>
      <c r="K79" s="16" t="s">
        <v>50</v>
      </c>
      <c r="L79" s="16" t="s">
        <v>50</v>
      </c>
      <c r="M79" s="16" t="s">
        <v>50</v>
      </c>
      <c r="N79" s="2" t="s">
        <v>50</v>
      </c>
    </row>
    <row r="80" spans="1:14" ht="30" customHeight="1" x14ac:dyDescent="0.3">
      <c r="A80" s="16" t="s">
        <v>612</v>
      </c>
      <c r="B80" s="16" t="s">
        <v>606</v>
      </c>
      <c r="C80" s="16" t="s">
        <v>607</v>
      </c>
      <c r="D80" s="16" t="s">
        <v>123</v>
      </c>
      <c r="E80" s="26">
        <f>일위대가!F537</f>
        <v>5506174</v>
      </c>
      <c r="F80" s="26">
        <f>일위대가!H537</f>
        <v>205826</v>
      </c>
      <c r="G80" s="26">
        <f>일위대가!J537</f>
        <v>0</v>
      </c>
      <c r="H80" s="26">
        <f t="shared" si="1"/>
        <v>5712000</v>
      </c>
      <c r="I80" s="16" t="s">
        <v>611</v>
      </c>
      <c r="J80" s="16" t="s">
        <v>50</v>
      </c>
      <c r="K80" s="16" t="s">
        <v>50</v>
      </c>
      <c r="L80" s="16" t="s">
        <v>50</v>
      </c>
      <c r="M80" s="16" t="s">
        <v>50</v>
      </c>
      <c r="N80" s="2" t="s">
        <v>50</v>
      </c>
    </row>
    <row r="81" spans="1:14" ht="30" customHeight="1" x14ac:dyDescent="0.3">
      <c r="A81" s="16" t="s">
        <v>616</v>
      </c>
      <c r="B81" s="16" t="s">
        <v>606</v>
      </c>
      <c r="C81" s="16" t="s">
        <v>614</v>
      </c>
      <c r="D81" s="16" t="s">
        <v>123</v>
      </c>
      <c r="E81" s="26">
        <f>일위대가!F544</f>
        <v>3504549</v>
      </c>
      <c r="F81" s="26">
        <f>일위대가!H544</f>
        <v>151661</v>
      </c>
      <c r="G81" s="26">
        <f>일위대가!J544</f>
        <v>0</v>
      </c>
      <c r="H81" s="26">
        <f t="shared" si="1"/>
        <v>3656210</v>
      </c>
      <c r="I81" s="16" t="s">
        <v>615</v>
      </c>
      <c r="J81" s="16" t="s">
        <v>50</v>
      </c>
      <c r="K81" s="16" t="s">
        <v>50</v>
      </c>
      <c r="L81" s="16" t="s">
        <v>50</v>
      </c>
      <c r="M81" s="16" t="s">
        <v>50</v>
      </c>
      <c r="N81" s="2" t="s">
        <v>50</v>
      </c>
    </row>
    <row r="82" spans="1:14" ht="30" customHeight="1" x14ac:dyDescent="0.3">
      <c r="A82" s="16" t="s">
        <v>620</v>
      </c>
      <c r="B82" s="16" t="s">
        <v>606</v>
      </c>
      <c r="C82" s="16" t="s">
        <v>618</v>
      </c>
      <c r="D82" s="16" t="s">
        <v>123</v>
      </c>
      <c r="E82" s="26">
        <f>일위대가!F551</f>
        <v>3804549</v>
      </c>
      <c r="F82" s="26">
        <f>일위대가!H551</f>
        <v>151661</v>
      </c>
      <c r="G82" s="26">
        <f>일위대가!J551</f>
        <v>0</v>
      </c>
      <c r="H82" s="26">
        <f t="shared" si="1"/>
        <v>3956210</v>
      </c>
      <c r="I82" s="16" t="s">
        <v>619</v>
      </c>
      <c r="J82" s="16" t="s">
        <v>50</v>
      </c>
      <c r="K82" s="16" t="s">
        <v>50</v>
      </c>
      <c r="L82" s="16" t="s">
        <v>50</v>
      </c>
      <c r="M82" s="16" t="s">
        <v>50</v>
      </c>
      <c r="N82" s="2" t="s">
        <v>50</v>
      </c>
    </row>
    <row r="83" spans="1:14" ht="30" customHeight="1" x14ac:dyDescent="0.3">
      <c r="A83" s="16" t="s">
        <v>624</v>
      </c>
      <c r="B83" s="16" t="s">
        <v>622</v>
      </c>
      <c r="C83" s="16" t="s">
        <v>614</v>
      </c>
      <c r="D83" s="16" t="s">
        <v>123</v>
      </c>
      <c r="E83" s="26">
        <f>일위대가!F558</f>
        <v>3734549</v>
      </c>
      <c r="F83" s="26">
        <f>일위대가!H558</f>
        <v>151661</v>
      </c>
      <c r="G83" s="26">
        <f>일위대가!J558</f>
        <v>0</v>
      </c>
      <c r="H83" s="26">
        <f t="shared" si="1"/>
        <v>3886210</v>
      </c>
      <c r="I83" s="16" t="s">
        <v>623</v>
      </c>
      <c r="J83" s="16" t="s">
        <v>50</v>
      </c>
      <c r="K83" s="16" t="s">
        <v>50</v>
      </c>
      <c r="L83" s="16" t="s">
        <v>50</v>
      </c>
      <c r="M83" s="16" t="s">
        <v>50</v>
      </c>
      <c r="N83" s="2" t="s">
        <v>50</v>
      </c>
    </row>
    <row r="84" spans="1:14" ht="30" customHeight="1" x14ac:dyDescent="0.3">
      <c r="A84" s="16" t="s">
        <v>627</v>
      </c>
      <c r="B84" s="16" t="s">
        <v>622</v>
      </c>
      <c r="C84" s="16" t="s">
        <v>618</v>
      </c>
      <c r="D84" s="16" t="s">
        <v>123</v>
      </c>
      <c r="E84" s="26">
        <f>일위대가!F565</f>
        <v>4104549</v>
      </c>
      <c r="F84" s="26">
        <f>일위대가!H565</f>
        <v>151661</v>
      </c>
      <c r="G84" s="26">
        <f>일위대가!J565</f>
        <v>0</v>
      </c>
      <c r="H84" s="26">
        <f t="shared" si="1"/>
        <v>4256210</v>
      </c>
      <c r="I84" s="16" t="s">
        <v>626</v>
      </c>
      <c r="J84" s="16" t="s">
        <v>50</v>
      </c>
      <c r="K84" s="16" t="s">
        <v>50</v>
      </c>
      <c r="L84" s="16" t="s">
        <v>50</v>
      </c>
      <c r="M84" s="16" t="s">
        <v>50</v>
      </c>
      <c r="N84" s="2" t="s">
        <v>50</v>
      </c>
    </row>
    <row r="85" spans="1:14" ht="30" customHeight="1" x14ac:dyDescent="0.3">
      <c r="A85" s="16" t="s">
        <v>632</v>
      </c>
      <c r="B85" s="16" t="s">
        <v>629</v>
      </c>
      <c r="C85" s="16" t="s">
        <v>630</v>
      </c>
      <c r="D85" s="16" t="s">
        <v>123</v>
      </c>
      <c r="E85" s="26">
        <f>일위대가!F571</f>
        <v>476978</v>
      </c>
      <c r="F85" s="26">
        <f>일위대가!H571</f>
        <v>232624</v>
      </c>
      <c r="G85" s="26">
        <f>일위대가!J571</f>
        <v>0</v>
      </c>
      <c r="H85" s="26">
        <f t="shared" si="1"/>
        <v>709602</v>
      </c>
      <c r="I85" s="16" t="s">
        <v>631</v>
      </c>
      <c r="J85" s="16" t="s">
        <v>50</v>
      </c>
      <c r="K85" s="16" t="s">
        <v>50</v>
      </c>
      <c r="L85" s="16" t="s">
        <v>50</v>
      </c>
      <c r="M85" s="16" t="s">
        <v>50</v>
      </c>
      <c r="N85" s="2" t="s">
        <v>50</v>
      </c>
    </row>
    <row r="86" spans="1:14" ht="30" customHeight="1" x14ac:dyDescent="0.3">
      <c r="A86" s="16" t="s">
        <v>637</v>
      </c>
      <c r="B86" s="16" t="s">
        <v>634</v>
      </c>
      <c r="C86" s="16" t="s">
        <v>635</v>
      </c>
      <c r="D86" s="16" t="s">
        <v>123</v>
      </c>
      <c r="E86" s="26">
        <f>일위대가!F577</f>
        <v>476568</v>
      </c>
      <c r="F86" s="26">
        <f>일위대가!H577</f>
        <v>218940</v>
      </c>
      <c r="G86" s="26">
        <f>일위대가!J577</f>
        <v>0</v>
      </c>
      <c r="H86" s="26">
        <f t="shared" si="1"/>
        <v>695508</v>
      </c>
      <c r="I86" s="16" t="s">
        <v>636</v>
      </c>
      <c r="J86" s="16" t="s">
        <v>50</v>
      </c>
      <c r="K86" s="16" t="s">
        <v>50</v>
      </c>
      <c r="L86" s="16" t="s">
        <v>50</v>
      </c>
      <c r="M86" s="16" t="s">
        <v>50</v>
      </c>
      <c r="N86" s="2" t="s">
        <v>50</v>
      </c>
    </row>
    <row r="87" spans="1:14" ht="30" customHeight="1" x14ac:dyDescent="0.3">
      <c r="A87" s="16" t="s">
        <v>642</v>
      </c>
      <c r="B87" s="16" t="s">
        <v>639</v>
      </c>
      <c r="C87" s="16" t="s">
        <v>640</v>
      </c>
      <c r="D87" s="16" t="s">
        <v>123</v>
      </c>
      <c r="E87" s="26">
        <f>일위대가!F584</f>
        <v>5351199</v>
      </c>
      <c r="F87" s="26">
        <f>일위대가!H584</f>
        <v>173327</v>
      </c>
      <c r="G87" s="26">
        <f>일위대가!J584</f>
        <v>0</v>
      </c>
      <c r="H87" s="26">
        <f t="shared" si="1"/>
        <v>5524526</v>
      </c>
      <c r="I87" s="16" t="s">
        <v>641</v>
      </c>
      <c r="J87" s="16" t="s">
        <v>50</v>
      </c>
      <c r="K87" s="16" t="s">
        <v>50</v>
      </c>
      <c r="L87" s="16" t="s">
        <v>50</v>
      </c>
      <c r="M87" s="16" t="s">
        <v>50</v>
      </c>
      <c r="N87" s="2" t="s">
        <v>50</v>
      </c>
    </row>
    <row r="88" spans="1:14" ht="30" customHeight="1" x14ac:dyDescent="0.3">
      <c r="A88" s="16" t="s">
        <v>647</v>
      </c>
      <c r="B88" s="16" t="s">
        <v>644</v>
      </c>
      <c r="C88" s="16" t="s">
        <v>645</v>
      </c>
      <c r="D88" s="16" t="s">
        <v>123</v>
      </c>
      <c r="E88" s="26">
        <f>일위대가!F591</f>
        <v>5505199</v>
      </c>
      <c r="F88" s="26">
        <f>일위대가!H591</f>
        <v>173327</v>
      </c>
      <c r="G88" s="26">
        <f>일위대가!J591</f>
        <v>0</v>
      </c>
      <c r="H88" s="26">
        <f t="shared" si="1"/>
        <v>5678526</v>
      </c>
      <c r="I88" s="16" t="s">
        <v>646</v>
      </c>
      <c r="J88" s="16" t="s">
        <v>50</v>
      </c>
      <c r="K88" s="16" t="s">
        <v>50</v>
      </c>
      <c r="L88" s="16" t="s">
        <v>50</v>
      </c>
      <c r="M88" s="16" t="s">
        <v>50</v>
      </c>
      <c r="N88" s="2" t="s">
        <v>50</v>
      </c>
    </row>
    <row r="89" spans="1:14" ht="30" customHeight="1" x14ac:dyDescent="0.3">
      <c r="A89" s="16" t="s">
        <v>652</v>
      </c>
      <c r="B89" s="16" t="s">
        <v>649</v>
      </c>
      <c r="C89" s="16" t="s">
        <v>650</v>
      </c>
      <c r="D89" s="16" t="s">
        <v>123</v>
      </c>
      <c r="E89" s="26">
        <f>일위대가!F598</f>
        <v>1455899</v>
      </c>
      <c r="F89" s="26">
        <f>일위대가!H598</f>
        <v>129995</v>
      </c>
      <c r="G89" s="26">
        <f>일위대가!J598</f>
        <v>0</v>
      </c>
      <c r="H89" s="26">
        <f t="shared" si="1"/>
        <v>1585894</v>
      </c>
      <c r="I89" s="16" t="s">
        <v>651</v>
      </c>
      <c r="J89" s="16" t="s">
        <v>50</v>
      </c>
      <c r="K89" s="16" t="s">
        <v>50</v>
      </c>
      <c r="L89" s="16" t="s">
        <v>50</v>
      </c>
      <c r="M89" s="16" t="s">
        <v>50</v>
      </c>
      <c r="N89" s="2" t="s">
        <v>50</v>
      </c>
    </row>
    <row r="90" spans="1:14" ht="30" customHeight="1" x14ac:dyDescent="0.3">
      <c r="A90" s="16" t="s">
        <v>656</v>
      </c>
      <c r="B90" s="16" t="s">
        <v>654</v>
      </c>
      <c r="C90" s="16" t="s">
        <v>650</v>
      </c>
      <c r="D90" s="16" t="s">
        <v>123</v>
      </c>
      <c r="E90" s="26">
        <f>일위대가!F605</f>
        <v>1587899</v>
      </c>
      <c r="F90" s="26">
        <f>일위대가!H605</f>
        <v>129995</v>
      </c>
      <c r="G90" s="26">
        <f>일위대가!J605</f>
        <v>0</v>
      </c>
      <c r="H90" s="26">
        <f t="shared" si="1"/>
        <v>1717894</v>
      </c>
      <c r="I90" s="16" t="s">
        <v>655</v>
      </c>
      <c r="J90" s="16" t="s">
        <v>50</v>
      </c>
      <c r="K90" s="16" t="s">
        <v>50</v>
      </c>
      <c r="L90" s="16" t="s">
        <v>50</v>
      </c>
      <c r="M90" s="16" t="s">
        <v>50</v>
      </c>
      <c r="N90" s="2" t="s">
        <v>50</v>
      </c>
    </row>
    <row r="91" spans="1:14" ht="30" customHeight="1" x14ac:dyDescent="0.3">
      <c r="A91" s="16" t="s">
        <v>660</v>
      </c>
      <c r="B91" s="16" t="s">
        <v>644</v>
      </c>
      <c r="C91" s="16" t="s">
        <v>658</v>
      </c>
      <c r="D91" s="16" t="s">
        <v>123</v>
      </c>
      <c r="E91" s="26">
        <f>일위대가!F612</f>
        <v>4205199</v>
      </c>
      <c r="F91" s="26">
        <f>일위대가!H612</f>
        <v>173327</v>
      </c>
      <c r="G91" s="26">
        <f>일위대가!J612</f>
        <v>0</v>
      </c>
      <c r="H91" s="26">
        <f t="shared" si="1"/>
        <v>4378526</v>
      </c>
      <c r="I91" s="16" t="s">
        <v>659</v>
      </c>
      <c r="J91" s="16" t="s">
        <v>50</v>
      </c>
      <c r="K91" s="16" t="s">
        <v>50</v>
      </c>
      <c r="L91" s="16" t="s">
        <v>50</v>
      </c>
      <c r="M91" s="16" t="s">
        <v>50</v>
      </c>
      <c r="N91" s="2" t="s">
        <v>50</v>
      </c>
    </row>
    <row r="92" spans="1:14" ht="30" customHeight="1" x14ac:dyDescent="0.3">
      <c r="A92" s="16" t="s">
        <v>665</v>
      </c>
      <c r="B92" s="16" t="s">
        <v>662</v>
      </c>
      <c r="C92" s="16" t="s">
        <v>663</v>
      </c>
      <c r="D92" s="16" t="s">
        <v>123</v>
      </c>
      <c r="E92" s="26">
        <f>일위대가!F619</f>
        <v>1209024</v>
      </c>
      <c r="F92" s="26">
        <f>일위대가!H619</f>
        <v>300829</v>
      </c>
      <c r="G92" s="26">
        <f>일위대가!J619</f>
        <v>0</v>
      </c>
      <c r="H92" s="26">
        <f t="shared" si="1"/>
        <v>1509853</v>
      </c>
      <c r="I92" s="16" t="s">
        <v>664</v>
      </c>
      <c r="J92" s="16" t="s">
        <v>50</v>
      </c>
      <c r="K92" s="16" t="s">
        <v>50</v>
      </c>
      <c r="L92" s="16" t="s">
        <v>50</v>
      </c>
      <c r="M92" s="16" t="s">
        <v>50</v>
      </c>
      <c r="N92" s="2" t="s">
        <v>50</v>
      </c>
    </row>
    <row r="93" spans="1:14" ht="30" customHeight="1" x14ac:dyDescent="0.3">
      <c r="A93" s="16" t="s">
        <v>670</v>
      </c>
      <c r="B93" s="16" t="s">
        <v>667</v>
      </c>
      <c r="C93" s="16" t="s">
        <v>668</v>
      </c>
      <c r="D93" s="16" t="s">
        <v>123</v>
      </c>
      <c r="E93" s="26">
        <f>일위대가!F626</f>
        <v>856957</v>
      </c>
      <c r="F93" s="26">
        <f>일위대가!H626</f>
        <v>231906</v>
      </c>
      <c r="G93" s="26">
        <f>일위대가!J626</f>
        <v>0</v>
      </c>
      <c r="H93" s="26">
        <f t="shared" si="1"/>
        <v>1088863</v>
      </c>
      <c r="I93" s="16" t="s">
        <v>669</v>
      </c>
      <c r="J93" s="16" t="s">
        <v>50</v>
      </c>
      <c r="K93" s="16" t="s">
        <v>50</v>
      </c>
      <c r="L93" s="16" t="s">
        <v>50</v>
      </c>
      <c r="M93" s="16" t="s">
        <v>50</v>
      </c>
      <c r="N93" s="2" t="s">
        <v>50</v>
      </c>
    </row>
    <row r="94" spans="1:14" ht="30" customHeight="1" x14ac:dyDescent="0.3">
      <c r="A94" s="16" t="s">
        <v>674</v>
      </c>
      <c r="B94" s="16" t="s">
        <v>667</v>
      </c>
      <c r="C94" s="16" t="s">
        <v>672</v>
      </c>
      <c r="D94" s="16" t="s">
        <v>123</v>
      </c>
      <c r="E94" s="26">
        <f>일위대가!F633</f>
        <v>1260957</v>
      </c>
      <c r="F94" s="26">
        <f>일위대가!H633</f>
        <v>231906</v>
      </c>
      <c r="G94" s="26">
        <f>일위대가!J633</f>
        <v>0</v>
      </c>
      <c r="H94" s="26">
        <f t="shared" si="1"/>
        <v>1492863</v>
      </c>
      <c r="I94" s="16" t="s">
        <v>673</v>
      </c>
      <c r="J94" s="16" t="s">
        <v>50</v>
      </c>
      <c r="K94" s="16" t="s">
        <v>50</v>
      </c>
      <c r="L94" s="16" t="s">
        <v>50</v>
      </c>
      <c r="M94" s="16" t="s">
        <v>50</v>
      </c>
      <c r="N94" s="2" t="s">
        <v>50</v>
      </c>
    </row>
    <row r="95" spans="1:14" ht="30" customHeight="1" x14ac:dyDescent="0.3">
      <c r="A95" s="16" t="s">
        <v>679</v>
      </c>
      <c r="B95" s="16" t="s">
        <v>676</v>
      </c>
      <c r="C95" s="16" t="s">
        <v>677</v>
      </c>
      <c r="D95" s="16" t="s">
        <v>123</v>
      </c>
      <c r="E95" s="26">
        <f>일위대가!F639</f>
        <v>127567</v>
      </c>
      <c r="F95" s="26">
        <f>일위대가!H639</f>
        <v>18931</v>
      </c>
      <c r="G95" s="26">
        <f>일위대가!J639</f>
        <v>0</v>
      </c>
      <c r="H95" s="26">
        <f t="shared" si="1"/>
        <v>146498</v>
      </c>
      <c r="I95" s="16" t="s">
        <v>678</v>
      </c>
      <c r="J95" s="16" t="s">
        <v>50</v>
      </c>
      <c r="K95" s="16" t="s">
        <v>50</v>
      </c>
      <c r="L95" s="16" t="s">
        <v>50</v>
      </c>
      <c r="M95" s="16" t="s">
        <v>50</v>
      </c>
      <c r="N95" s="2" t="s">
        <v>50</v>
      </c>
    </row>
    <row r="96" spans="1:14" ht="30" customHeight="1" x14ac:dyDescent="0.3">
      <c r="A96" s="16" t="s">
        <v>684</v>
      </c>
      <c r="B96" s="16" t="s">
        <v>681</v>
      </c>
      <c r="C96" s="16" t="s">
        <v>682</v>
      </c>
      <c r="D96" s="16" t="s">
        <v>123</v>
      </c>
      <c r="E96" s="26">
        <f>일위대가!F646</f>
        <v>80177</v>
      </c>
      <c r="F96" s="26">
        <f>일위대가!H646</f>
        <v>112146</v>
      </c>
      <c r="G96" s="26">
        <f>일위대가!J646</f>
        <v>0</v>
      </c>
      <c r="H96" s="26">
        <f t="shared" si="1"/>
        <v>192323</v>
      </c>
      <c r="I96" s="16" t="s">
        <v>683</v>
      </c>
      <c r="J96" s="16" t="s">
        <v>50</v>
      </c>
      <c r="K96" s="16" t="s">
        <v>50</v>
      </c>
      <c r="L96" s="16" t="s">
        <v>50</v>
      </c>
      <c r="M96" s="16" t="s">
        <v>50</v>
      </c>
      <c r="N96" s="2" t="s">
        <v>50</v>
      </c>
    </row>
    <row r="97" spans="1:14" ht="30" customHeight="1" x14ac:dyDescent="0.3">
      <c r="A97" s="16" t="s">
        <v>689</v>
      </c>
      <c r="B97" s="16" t="s">
        <v>686</v>
      </c>
      <c r="C97" s="16" t="s">
        <v>687</v>
      </c>
      <c r="D97" s="16" t="s">
        <v>123</v>
      </c>
      <c r="E97" s="26">
        <f>일위대가!F652</f>
        <v>18341</v>
      </c>
      <c r="F97" s="26">
        <f>일위대가!H652</f>
        <v>66092</v>
      </c>
      <c r="G97" s="26">
        <f>일위대가!J652</f>
        <v>0</v>
      </c>
      <c r="H97" s="26">
        <f t="shared" si="1"/>
        <v>84433</v>
      </c>
      <c r="I97" s="16" t="s">
        <v>688</v>
      </c>
      <c r="J97" s="16" t="s">
        <v>50</v>
      </c>
      <c r="K97" s="16" t="s">
        <v>50</v>
      </c>
      <c r="L97" s="16" t="s">
        <v>50</v>
      </c>
      <c r="M97" s="16" t="s">
        <v>50</v>
      </c>
      <c r="N97" s="2" t="s">
        <v>50</v>
      </c>
    </row>
    <row r="98" spans="1:14" ht="30" customHeight="1" x14ac:dyDescent="0.3">
      <c r="A98" s="16" t="s">
        <v>693</v>
      </c>
      <c r="B98" s="16" t="s">
        <v>686</v>
      </c>
      <c r="C98" s="16" t="s">
        <v>691</v>
      </c>
      <c r="D98" s="16" t="s">
        <v>123</v>
      </c>
      <c r="E98" s="26">
        <f>일위대가!F658</f>
        <v>19842</v>
      </c>
      <c r="F98" s="26">
        <f>일위대가!H658</f>
        <v>66092</v>
      </c>
      <c r="G98" s="26">
        <f>일위대가!J658</f>
        <v>0</v>
      </c>
      <c r="H98" s="26">
        <f t="shared" si="1"/>
        <v>85934</v>
      </c>
      <c r="I98" s="16" t="s">
        <v>692</v>
      </c>
      <c r="J98" s="16" t="s">
        <v>50</v>
      </c>
      <c r="K98" s="16" t="s">
        <v>50</v>
      </c>
      <c r="L98" s="16" t="s">
        <v>50</v>
      </c>
      <c r="M98" s="16" t="s">
        <v>50</v>
      </c>
      <c r="N98" s="2" t="s">
        <v>50</v>
      </c>
    </row>
    <row r="99" spans="1:14" ht="30" customHeight="1" x14ac:dyDescent="0.3">
      <c r="A99" s="16" t="s">
        <v>697</v>
      </c>
      <c r="B99" s="16" t="s">
        <v>695</v>
      </c>
      <c r="C99" s="16" t="s">
        <v>687</v>
      </c>
      <c r="D99" s="16" t="s">
        <v>123</v>
      </c>
      <c r="E99" s="26">
        <f>일위대가!F664</f>
        <v>14937</v>
      </c>
      <c r="F99" s="26">
        <f>일위대가!H664</f>
        <v>12589</v>
      </c>
      <c r="G99" s="26">
        <f>일위대가!J664</f>
        <v>0</v>
      </c>
      <c r="H99" s="26">
        <f t="shared" si="1"/>
        <v>27526</v>
      </c>
      <c r="I99" s="16" t="s">
        <v>696</v>
      </c>
      <c r="J99" s="16" t="s">
        <v>50</v>
      </c>
      <c r="K99" s="16" t="s">
        <v>50</v>
      </c>
      <c r="L99" s="16" t="s">
        <v>50</v>
      </c>
      <c r="M99" s="16" t="s">
        <v>50</v>
      </c>
      <c r="N99" s="2" t="s">
        <v>50</v>
      </c>
    </row>
    <row r="100" spans="1:14" ht="30" customHeight="1" x14ac:dyDescent="0.3">
      <c r="A100" s="16" t="s">
        <v>700</v>
      </c>
      <c r="B100" s="16" t="s">
        <v>695</v>
      </c>
      <c r="C100" s="16" t="s">
        <v>691</v>
      </c>
      <c r="D100" s="16" t="s">
        <v>123</v>
      </c>
      <c r="E100" s="26">
        <f>일위대가!F670</f>
        <v>26317</v>
      </c>
      <c r="F100" s="26">
        <f>일위대가!H670</f>
        <v>12589</v>
      </c>
      <c r="G100" s="26">
        <f>일위대가!J670</f>
        <v>0</v>
      </c>
      <c r="H100" s="26">
        <f t="shared" si="1"/>
        <v>38906</v>
      </c>
      <c r="I100" s="16" t="s">
        <v>699</v>
      </c>
      <c r="J100" s="16" t="s">
        <v>50</v>
      </c>
      <c r="K100" s="16" t="s">
        <v>50</v>
      </c>
      <c r="L100" s="16" t="s">
        <v>50</v>
      </c>
      <c r="M100" s="16" t="s">
        <v>50</v>
      </c>
      <c r="N100" s="2" t="s">
        <v>50</v>
      </c>
    </row>
    <row r="101" spans="1:14" ht="30" customHeight="1" x14ac:dyDescent="0.3">
      <c r="A101" s="16" t="s">
        <v>704</v>
      </c>
      <c r="B101" s="16" t="s">
        <v>702</v>
      </c>
      <c r="C101" s="16" t="s">
        <v>687</v>
      </c>
      <c r="D101" s="16" t="s">
        <v>123</v>
      </c>
      <c r="E101" s="26">
        <f>일위대가!F676</f>
        <v>22798</v>
      </c>
      <c r="F101" s="26">
        <f>일위대가!H676</f>
        <v>62945</v>
      </c>
      <c r="G101" s="26">
        <f>일위대가!J676</f>
        <v>0</v>
      </c>
      <c r="H101" s="26">
        <f t="shared" si="1"/>
        <v>85743</v>
      </c>
      <c r="I101" s="16" t="s">
        <v>703</v>
      </c>
      <c r="J101" s="16" t="s">
        <v>50</v>
      </c>
      <c r="K101" s="16" t="s">
        <v>50</v>
      </c>
      <c r="L101" s="16" t="s">
        <v>50</v>
      </c>
      <c r="M101" s="16" t="s">
        <v>50</v>
      </c>
      <c r="N101" s="2" t="s">
        <v>50</v>
      </c>
    </row>
    <row r="102" spans="1:14" ht="30" customHeight="1" x14ac:dyDescent="0.3">
      <c r="A102" s="16" t="s">
        <v>707</v>
      </c>
      <c r="B102" s="16" t="s">
        <v>702</v>
      </c>
      <c r="C102" s="16" t="s">
        <v>691</v>
      </c>
      <c r="D102" s="16" t="s">
        <v>123</v>
      </c>
      <c r="E102" s="26">
        <f>일위대가!F682</f>
        <v>27408</v>
      </c>
      <c r="F102" s="26">
        <f>일위대가!H682</f>
        <v>62945</v>
      </c>
      <c r="G102" s="26">
        <f>일위대가!J682</f>
        <v>0</v>
      </c>
      <c r="H102" s="26">
        <f t="shared" si="1"/>
        <v>90353</v>
      </c>
      <c r="I102" s="16" t="s">
        <v>706</v>
      </c>
      <c r="J102" s="16" t="s">
        <v>50</v>
      </c>
      <c r="K102" s="16" t="s">
        <v>50</v>
      </c>
      <c r="L102" s="16" t="s">
        <v>50</v>
      </c>
      <c r="M102" s="16" t="s">
        <v>50</v>
      </c>
      <c r="N102" s="2" t="s">
        <v>50</v>
      </c>
    </row>
    <row r="103" spans="1:14" ht="30" customHeight="1" x14ac:dyDescent="0.3">
      <c r="A103" s="16" t="s">
        <v>711</v>
      </c>
      <c r="B103" s="16" t="s">
        <v>709</v>
      </c>
      <c r="C103" s="16" t="s">
        <v>687</v>
      </c>
      <c r="D103" s="16" t="s">
        <v>123</v>
      </c>
      <c r="E103" s="26">
        <f>일위대가!F688</f>
        <v>14877</v>
      </c>
      <c r="F103" s="26">
        <f>일위대가!H688</f>
        <v>12589</v>
      </c>
      <c r="G103" s="26">
        <f>일위대가!J688</f>
        <v>0</v>
      </c>
      <c r="H103" s="26">
        <f t="shared" si="1"/>
        <v>27466</v>
      </c>
      <c r="I103" s="16" t="s">
        <v>710</v>
      </c>
      <c r="J103" s="16" t="s">
        <v>50</v>
      </c>
      <c r="K103" s="16" t="s">
        <v>50</v>
      </c>
      <c r="L103" s="16" t="s">
        <v>50</v>
      </c>
      <c r="M103" s="16" t="s">
        <v>50</v>
      </c>
      <c r="N103" s="2" t="s">
        <v>50</v>
      </c>
    </row>
    <row r="104" spans="1:14" ht="30" customHeight="1" x14ac:dyDescent="0.3">
      <c r="A104" s="16" t="s">
        <v>714</v>
      </c>
      <c r="B104" s="16" t="s">
        <v>709</v>
      </c>
      <c r="C104" s="16" t="s">
        <v>687</v>
      </c>
      <c r="D104" s="16" t="s">
        <v>123</v>
      </c>
      <c r="E104" s="26">
        <f>일위대가!F694</f>
        <v>31237</v>
      </c>
      <c r="F104" s="26">
        <f>일위대가!H694</f>
        <v>12589</v>
      </c>
      <c r="G104" s="26">
        <f>일위대가!J694</f>
        <v>0</v>
      </c>
      <c r="H104" s="26">
        <f t="shared" si="1"/>
        <v>43826</v>
      </c>
      <c r="I104" s="16" t="s">
        <v>713</v>
      </c>
      <c r="J104" s="16" t="s">
        <v>50</v>
      </c>
      <c r="K104" s="16" t="s">
        <v>50</v>
      </c>
      <c r="L104" s="16" t="s">
        <v>50</v>
      </c>
      <c r="M104" s="16" t="s">
        <v>50</v>
      </c>
      <c r="N104" s="2" t="s">
        <v>50</v>
      </c>
    </row>
    <row r="105" spans="1:14" ht="30" customHeight="1" x14ac:dyDescent="0.3">
      <c r="A105" s="16" t="s">
        <v>719</v>
      </c>
      <c r="B105" s="16" t="s">
        <v>716</v>
      </c>
      <c r="C105" s="16" t="s">
        <v>717</v>
      </c>
      <c r="D105" s="16" t="s">
        <v>123</v>
      </c>
      <c r="E105" s="26">
        <f>일위대가!F700</f>
        <v>25375</v>
      </c>
      <c r="F105" s="26">
        <f>일위대가!H700</f>
        <v>51724</v>
      </c>
      <c r="G105" s="26">
        <f>일위대가!J700</f>
        <v>0</v>
      </c>
      <c r="H105" s="26">
        <f t="shared" si="1"/>
        <v>77099</v>
      </c>
      <c r="I105" s="16" t="s">
        <v>718</v>
      </c>
      <c r="J105" s="16" t="s">
        <v>50</v>
      </c>
      <c r="K105" s="16" t="s">
        <v>50</v>
      </c>
      <c r="L105" s="16" t="s">
        <v>50</v>
      </c>
      <c r="M105" s="16" t="s">
        <v>50</v>
      </c>
      <c r="N105" s="2" t="s">
        <v>50</v>
      </c>
    </row>
    <row r="106" spans="1:14" ht="30" customHeight="1" x14ac:dyDescent="0.3">
      <c r="A106" s="16" t="s">
        <v>722</v>
      </c>
      <c r="B106" s="16" t="s">
        <v>716</v>
      </c>
      <c r="C106" s="16" t="s">
        <v>687</v>
      </c>
      <c r="D106" s="16" t="s">
        <v>123</v>
      </c>
      <c r="E106" s="26">
        <f>일위대가!F706</f>
        <v>22320</v>
      </c>
      <c r="F106" s="26">
        <f>일위대가!H706</f>
        <v>66092</v>
      </c>
      <c r="G106" s="26">
        <f>일위대가!J706</f>
        <v>0</v>
      </c>
      <c r="H106" s="26">
        <f t="shared" si="1"/>
        <v>88412</v>
      </c>
      <c r="I106" s="16" t="s">
        <v>721</v>
      </c>
      <c r="J106" s="16" t="s">
        <v>50</v>
      </c>
      <c r="K106" s="16" t="s">
        <v>50</v>
      </c>
      <c r="L106" s="16" t="s">
        <v>50</v>
      </c>
      <c r="M106" s="16" t="s">
        <v>50</v>
      </c>
      <c r="N106" s="2" t="s">
        <v>50</v>
      </c>
    </row>
    <row r="107" spans="1:14" ht="30" customHeight="1" x14ac:dyDescent="0.3">
      <c r="A107" s="16" t="s">
        <v>726</v>
      </c>
      <c r="B107" s="16" t="s">
        <v>716</v>
      </c>
      <c r="C107" s="16" t="s">
        <v>724</v>
      </c>
      <c r="D107" s="16" t="s">
        <v>123</v>
      </c>
      <c r="E107" s="26">
        <f>일위대가!F712</f>
        <v>22320</v>
      </c>
      <c r="F107" s="26">
        <f>일위대가!H712</f>
        <v>66092</v>
      </c>
      <c r="G107" s="26">
        <f>일위대가!J712</f>
        <v>0</v>
      </c>
      <c r="H107" s="26">
        <f t="shared" si="1"/>
        <v>88412</v>
      </c>
      <c r="I107" s="16" t="s">
        <v>725</v>
      </c>
      <c r="J107" s="16" t="s">
        <v>50</v>
      </c>
      <c r="K107" s="16" t="s">
        <v>50</v>
      </c>
      <c r="L107" s="16" t="s">
        <v>50</v>
      </c>
      <c r="M107" s="16" t="s">
        <v>50</v>
      </c>
      <c r="N107" s="2" t="s">
        <v>50</v>
      </c>
    </row>
    <row r="108" spans="1:14" ht="30" customHeight="1" x14ac:dyDescent="0.3">
      <c r="A108" s="16" t="s">
        <v>729</v>
      </c>
      <c r="B108" s="16" t="s">
        <v>716</v>
      </c>
      <c r="C108" s="16" t="s">
        <v>691</v>
      </c>
      <c r="D108" s="16" t="s">
        <v>123</v>
      </c>
      <c r="E108" s="26">
        <f>일위대가!F718</f>
        <v>32264</v>
      </c>
      <c r="F108" s="26">
        <f>일위대가!H718</f>
        <v>66092</v>
      </c>
      <c r="G108" s="26">
        <f>일위대가!J718</f>
        <v>0</v>
      </c>
      <c r="H108" s="26">
        <f t="shared" si="1"/>
        <v>98356</v>
      </c>
      <c r="I108" s="16" t="s">
        <v>728</v>
      </c>
      <c r="J108" s="16" t="s">
        <v>50</v>
      </c>
      <c r="K108" s="16" t="s">
        <v>50</v>
      </c>
      <c r="L108" s="16" t="s">
        <v>50</v>
      </c>
      <c r="M108" s="16" t="s">
        <v>50</v>
      </c>
      <c r="N108" s="2" t="s">
        <v>50</v>
      </c>
    </row>
    <row r="109" spans="1:14" ht="30" customHeight="1" x14ac:dyDescent="0.3">
      <c r="A109" s="16" t="s">
        <v>733</v>
      </c>
      <c r="B109" s="16" t="s">
        <v>731</v>
      </c>
      <c r="C109" s="16" t="s">
        <v>717</v>
      </c>
      <c r="D109" s="16" t="s">
        <v>123</v>
      </c>
      <c r="E109" s="26">
        <f>일위대가!F724</f>
        <v>15005</v>
      </c>
      <c r="F109" s="26">
        <f>일위대가!H724</f>
        <v>9852</v>
      </c>
      <c r="G109" s="26">
        <f>일위대가!J724</f>
        <v>0</v>
      </c>
      <c r="H109" s="26">
        <f t="shared" si="1"/>
        <v>24857</v>
      </c>
      <c r="I109" s="16" t="s">
        <v>732</v>
      </c>
      <c r="J109" s="16" t="s">
        <v>50</v>
      </c>
      <c r="K109" s="16" t="s">
        <v>50</v>
      </c>
      <c r="L109" s="16" t="s">
        <v>50</v>
      </c>
      <c r="M109" s="16" t="s">
        <v>50</v>
      </c>
      <c r="N109" s="2" t="s">
        <v>50</v>
      </c>
    </row>
    <row r="110" spans="1:14" ht="30" customHeight="1" x14ac:dyDescent="0.3">
      <c r="A110" s="16" t="s">
        <v>736</v>
      </c>
      <c r="B110" s="16" t="s">
        <v>731</v>
      </c>
      <c r="C110" s="16" t="s">
        <v>687</v>
      </c>
      <c r="D110" s="16" t="s">
        <v>123</v>
      </c>
      <c r="E110" s="26">
        <f>일위대가!F730</f>
        <v>13877</v>
      </c>
      <c r="F110" s="26">
        <f>일위대가!H730</f>
        <v>12589</v>
      </c>
      <c r="G110" s="26">
        <f>일위대가!J730</f>
        <v>0</v>
      </c>
      <c r="H110" s="26">
        <f t="shared" si="1"/>
        <v>26466</v>
      </c>
      <c r="I110" s="16" t="s">
        <v>735</v>
      </c>
      <c r="J110" s="16" t="s">
        <v>50</v>
      </c>
      <c r="K110" s="16" t="s">
        <v>50</v>
      </c>
      <c r="L110" s="16" t="s">
        <v>50</v>
      </c>
      <c r="M110" s="16" t="s">
        <v>50</v>
      </c>
      <c r="N110" s="2" t="s">
        <v>50</v>
      </c>
    </row>
    <row r="111" spans="1:14" ht="30" customHeight="1" x14ac:dyDescent="0.3">
      <c r="A111" s="16" t="s">
        <v>739</v>
      </c>
      <c r="B111" s="16" t="s">
        <v>731</v>
      </c>
      <c r="C111" s="16" t="s">
        <v>724</v>
      </c>
      <c r="D111" s="16" t="s">
        <v>123</v>
      </c>
      <c r="E111" s="26">
        <f>일위대가!F736</f>
        <v>16067</v>
      </c>
      <c r="F111" s="26">
        <f>일위대가!H736</f>
        <v>12589</v>
      </c>
      <c r="G111" s="26">
        <f>일위대가!J736</f>
        <v>0</v>
      </c>
      <c r="H111" s="26">
        <f t="shared" si="1"/>
        <v>28656</v>
      </c>
      <c r="I111" s="16" t="s">
        <v>738</v>
      </c>
      <c r="J111" s="16" t="s">
        <v>50</v>
      </c>
      <c r="K111" s="16" t="s">
        <v>50</v>
      </c>
      <c r="L111" s="16" t="s">
        <v>50</v>
      </c>
      <c r="M111" s="16" t="s">
        <v>50</v>
      </c>
      <c r="N111" s="2" t="s">
        <v>50</v>
      </c>
    </row>
    <row r="112" spans="1:14" ht="30" customHeight="1" x14ac:dyDescent="0.3">
      <c r="A112" s="16" t="s">
        <v>742</v>
      </c>
      <c r="B112" s="16" t="s">
        <v>731</v>
      </c>
      <c r="C112" s="16" t="s">
        <v>724</v>
      </c>
      <c r="D112" s="16" t="s">
        <v>123</v>
      </c>
      <c r="E112" s="26">
        <f>일위대가!F742</f>
        <v>22767</v>
      </c>
      <c r="F112" s="26">
        <f>일위대가!H742</f>
        <v>12589</v>
      </c>
      <c r="G112" s="26">
        <f>일위대가!J742</f>
        <v>0</v>
      </c>
      <c r="H112" s="26">
        <f t="shared" si="1"/>
        <v>35356</v>
      </c>
      <c r="I112" s="16" t="s">
        <v>741</v>
      </c>
      <c r="J112" s="16" t="s">
        <v>50</v>
      </c>
      <c r="K112" s="16" t="s">
        <v>50</v>
      </c>
      <c r="L112" s="16" t="s">
        <v>50</v>
      </c>
      <c r="M112" s="16" t="s">
        <v>50</v>
      </c>
      <c r="N112" s="2" t="s">
        <v>50</v>
      </c>
    </row>
    <row r="113" spans="1:14" ht="30" customHeight="1" x14ac:dyDescent="0.3">
      <c r="A113" s="16" t="s">
        <v>746</v>
      </c>
      <c r="B113" s="16" t="s">
        <v>744</v>
      </c>
      <c r="C113" s="16" t="s">
        <v>717</v>
      </c>
      <c r="D113" s="16" t="s">
        <v>123</v>
      </c>
      <c r="E113" s="26">
        <f>일위대가!F748</f>
        <v>19717</v>
      </c>
      <c r="F113" s="26">
        <f>일위대가!H748</f>
        <v>49261</v>
      </c>
      <c r="G113" s="26">
        <f>일위대가!J748</f>
        <v>0</v>
      </c>
      <c r="H113" s="26">
        <f t="shared" si="1"/>
        <v>68978</v>
      </c>
      <c r="I113" s="16" t="s">
        <v>745</v>
      </c>
      <c r="J113" s="16" t="s">
        <v>50</v>
      </c>
      <c r="K113" s="16" t="s">
        <v>50</v>
      </c>
      <c r="L113" s="16" t="s">
        <v>50</v>
      </c>
      <c r="M113" s="16" t="s">
        <v>50</v>
      </c>
      <c r="N113" s="2" t="s">
        <v>50</v>
      </c>
    </row>
    <row r="114" spans="1:14" ht="30" customHeight="1" x14ac:dyDescent="0.3">
      <c r="A114" s="16" t="s">
        <v>749</v>
      </c>
      <c r="B114" s="16" t="s">
        <v>744</v>
      </c>
      <c r="C114" s="16" t="s">
        <v>687</v>
      </c>
      <c r="D114" s="16" t="s">
        <v>123</v>
      </c>
      <c r="E114" s="26">
        <f>일위대가!F754</f>
        <v>18148</v>
      </c>
      <c r="F114" s="26">
        <f>일위대가!H754</f>
        <v>62945</v>
      </c>
      <c r="G114" s="26">
        <f>일위대가!J754</f>
        <v>0</v>
      </c>
      <c r="H114" s="26">
        <f t="shared" si="1"/>
        <v>81093</v>
      </c>
      <c r="I114" s="16" t="s">
        <v>748</v>
      </c>
      <c r="J114" s="16" t="s">
        <v>50</v>
      </c>
      <c r="K114" s="16" t="s">
        <v>50</v>
      </c>
      <c r="L114" s="16" t="s">
        <v>50</v>
      </c>
      <c r="M114" s="16" t="s">
        <v>50</v>
      </c>
      <c r="N114" s="2" t="s">
        <v>50</v>
      </c>
    </row>
    <row r="115" spans="1:14" ht="30" customHeight="1" x14ac:dyDescent="0.3">
      <c r="A115" s="16" t="s">
        <v>752</v>
      </c>
      <c r="B115" s="16" t="s">
        <v>744</v>
      </c>
      <c r="C115" s="16" t="s">
        <v>724</v>
      </c>
      <c r="D115" s="16" t="s">
        <v>123</v>
      </c>
      <c r="E115" s="26">
        <f>일위대가!F760</f>
        <v>29378</v>
      </c>
      <c r="F115" s="26">
        <f>일위대가!H760</f>
        <v>62945</v>
      </c>
      <c r="G115" s="26">
        <f>일위대가!J760</f>
        <v>0</v>
      </c>
      <c r="H115" s="26">
        <f t="shared" si="1"/>
        <v>92323</v>
      </c>
      <c r="I115" s="16" t="s">
        <v>751</v>
      </c>
      <c r="J115" s="16" t="s">
        <v>50</v>
      </c>
      <c r="K115" s="16" t="s">
        <v>50</v>
      </c>
      <c r="L115" s="16" t="s">
        <v>50</v>
      </c>
      <c r="M115" s="16" t="s">
        <v>50</v>
      </c>
      <c r="N115" s="2" t="s">
        <v>50</v>
      </c>
    </row>
    <row r="116" spans="1:14" ht="30" customHeight="1" x14ac:dyDescent="0.3">
      <c r="A116" s="16" t="s">
        <v>755</v>
      </c>
      <c r="B116" s="16" t="s">
        <v>744</v>
      </c>
      <c r="C116" s="16" t="s">
        <v>691</v>
      </c>
      <c r="D116" s="16" t="s">
        <v>123</v>
      </c>
      <c r="E116" s="26">
        <f>일위대가!F766</f>
        <v>40418</v>
      </c>
      <c r="F116" s="26">
        <f>일위대가!H766</f>
        <v>62945</v>
      </c>
      <c r="G116" s="26">
        <f>일위대가!J766</f>
        <v>0</v>
      </c>
      <c r="H116" s="26">
        <f t="shared" si="1"/>
        <v>103363</v>
      </c>
      <c r="I116" s="16" t="s">
        <v>754</v>
      </c>
      <c r="J116" s="16" t="s">
        <v>50</v>
      </c>
      <c r="K116" s="16" t="s">
        <v>50</v>
      </c>
      <c r="L116" s="16" t="s">
        <v>50</v>
      </c>
      <c r="M116" s="16" t="s">
        <v>50</v>
      </c>
      <c r="N116" s="2" t="s">
        <v>50</v>
      </c>
    </row>
    <row r="117" spans="1:14" ht="30" customHeight="1" x14ac:dyDescent="0.3">
      <c r="A117" s="16" t="s">
        <v>759</v>
      </c>
      <c r="B117" s="16" t="s">
        <v>757</v>
      </c>
      <c r="C117" s="16" t="s">
        <v>717</v>
      </c>
      <c r="D117" s="16" t="s">
        <v>123</v>
      </c>
      <c r="E117" s="26">
        <f>일위대가!F772</f>
        <v>14695</v>
      </c>
      <c r="F117" s="26">
        <f>일위대가!H772</f>
        <v>9852</v>
      </c>
      <c r="G117" s="26">
        <f>일위대가!J772</f>
        <v>0</v>
      </c>
      <c r="H117" s="26">
        <f t="shared" si="1"/>
        <v>24547</v>
      </c>
      <c r="I117" s="16" t="s">
        <v>758</v>
      </c>
      <c r="J117" s="16" t="s">
        <v>50</v>
      </c>
      <c r="K117" s="16" t="s">
        <v>50</v>
      </c>
      <c r="L117" s="16" t="s">
        <v>50</v>
      </c>
      <c r="M117" s="16" t="s">
        <v>50</v>
      </c>
      <c r="N117" s="2" t="s">
        <v>50</v>
      </c>
    </row>
    <row r="118" spans="1:14" ht="30" customHeight="1" x14ac:dyDescent="0.3">
      <c r="A118" s="16" t="s">
        <v>762</v>
      </c>
      <c r="B118" s="16" t="s">
        <v>757</v>
      </c>
      <c r="C118" s="16" t="s">
        <v>687</v>
      </c>
      <c r="D118" s="16" t="s">
        <v>123</v>
      </c>
      <c r="E118" s="26">
        <f>일위대가!F778</f>
        <v>16877</v>
      </c>
      <c r="F118" s="26">
        <f>일위대가!H778</f>
        <v>12589</v>
      </c>
      <c r="G118" s="26">
        <f>일위대가!J778</f>
        <v>0</v>
      </c>
      <c r="H118" s="26">
        <f t="shared" si="1"/>
        <v>29466</v>
      </c>
      <c r="I118" s="16" t="s">
        <v>761</v>
      </c>
      <c r="J118" s="16" t="s">
        <v>50</v>
      </c>
      <c r="K118" s="16" t="s">
        <v>50</v>
      </c>
      <c r="L118" s="16" t="s">
        <v>50</v>
      </c>
      <c r="M118" s="16" t="s">
        <v>50</v>
      </c>
      <c r="N118" s="2" t="s">
        <v>50</v>
      </c>
    </row>
    <row r="119" spans="1:14" ht="30" customHeight="1" x14ac:dyDescent="0.3">
      <c r="A119" s="16" t="s">
        <v>765</v>
      </c>
      <c r="B119" s="16" t="s">
        <v>757</v>
      </c>
      <c r="C119" s="16" t="s">
        <v>724</v>
      </c>
      <c r="D119" s="16" t="s">
        <v>123</v>
      </c>
      <c r="E119" s="26">
        <f>일위대가!F784</f>
        <v>19327</v>
      </c>
      <c r="F119" s="26">
        <f>일위대가!H784</f>
        <v>12589</v>
      </c>
      <c r="G119" s="26">
        <f>일위대가!J784</f>
        <v>0</v>
      </c>
      <c r="H119" s="26">
        <f t="shared" si="1"/>
        <v>31916</v>
      </c>
      <c r="I119" s="16" t="s">
        <v>764</v>
      </c>
      <c r="J119" s="16" t="s">
        <v>50</v>
      </c>
      <c r="K119" s="16" t="s">
        <v>50</v>
      </c>
      <c r="L119" s="16" t="s">
        <v>50</v>
      </c>
      <c r="M119" s="16" t="s">
        <v>50</v>
      </c>
      <c r="N119" s="2" t="s">
        <v>50</v>
      </c>
    </row>
    <row r="120" spans="1:14" ht="30" customHeight="1" x14ac:dyDescent="0.3">
      <c r="A120" s="16" t="s">
        <v>768</v>
      </c>
      <c r="B120" s="16" t="s">
        <v>757</v>
      </c>
      <c r="C120" s="16" t="s">
        <v>691</v>
      </c>
      <c r="D120" s="16" t="s">
        <v>123</v>
      </c>
      <c r="E120" s="26">
        <f>일위대가!F790</f>
        <v>247857</v>
      </c>
      <c r="F120" s="26">
        <f>일위대가!H790</f>
        <v>12589</v>
      </c>
      <c r="G120" s="26">
        <f>일위대가!J790</f>
        <v>0</v>
      </c>
      <c r="H120" s="26">
        <f t="shared" si="1"/>
        <v>260446</v>
      </c>
      <c r="I120" s="16" t="s">
        <v>767</v>
      </c>
      <c r="J120" s="16" t="s">
        <v>50</v>
      </c>
      <c r="K120" s="16" t="s">
        <v>50</v>
      </c>
      <c r="L120" s="16" t="s">
        <v>50</v>
      </c>
      <c r="M120" s="16" t="s">
        <v>50</v>
      </c>
      <c r="N120" s="2" t="s">
        <v>50</v>
      </c>
    </row>
    <row r="121" spans="1:14" ht="30" customHeight="1" x14ac:dyDescent="0.3">
      <c r="A121" s="16" t="s">
        <v>773</v>
      </c>
      <c r="B121" s="16" t="s">
        <v>770</v>
      </c>
      <c r="C121" s="16" t="s">
        <v>771</v>
      </c>
      <c r="D121" s="16" t="s">
        <v>123</v>
      </c>
      <c r="E121" s="26">
        <f>일위대가!F796</f>
        <v>10133</v>
      </c>
      <c r="F121" s="26">
        <f>일위대가!H796</f>
        <v>17788</v>
      </c>
      <c r="G121" s="26">
        <f>일위대가!J796</f>
        <v>0</v>
      </c>
      <c r="H121" s="26">
        <f t="shared" si="1"/>
        <v>27921</v>
      </c>
      <c r="I121" s="16" t="s">
        <v>772</v>
      </c>
      <c r="J121" s="16" t="s">
        <v>50</v>
      </c>
      <c r="K121" s="16" t="s">
        <v>50</v>
      </c>
      <c r="L121" s="16" t="s">
        <v>50</v>
      </c>
      <c r="M121" s="16" t="s">
        <v>50</v>
      </c>
      <c r="N121" s="2" t="s">
        <v>50</v>
      </c>
    </row>
    <row r="122" spans="1:14" ht="30" customHeight="1" x14ac:dyDescent="0.3">
      <c r="A122" s="16" t="s">
        <v>778</v>
      </c>
      <c r="B122" s="16" t="s">
        <v>775</v>
      </c>
      <c r="C122" s="16" t="s">
        <v>776</v>
      </c>
      <c r="D122" s="16" t="s">
        <v>123</v>
      </c>
      <c r="E122" s="26">
        <f>일위대가!F802</f>
        <v>3207</v>
      </c>
      <c r="F122" s="26">
        <f>일위대가!H802</f>
        <v>21346</v>
      </c>
      <c r="G122" s="26">
        <f>일위대가!J802</f>
        <v>0</v>
      </c>
      <c r="H122" s="26">
        <f t="shared" si="1"/>
        <v>24553</v>
      </c>
      <c r="I122" s="16" t="s">
        <v>777</v>
      </c>
      <c r="J122" s="16" t="s">
        <v>50</v>
      </c>
      <c r="K122" s="16" t="s">
        <v>50</v>
      </c>
      <c r="L122" s="16" t="s">
        <v>50</v>
      </c>
      <c r="M122" s="16" t="s">
        <v>50</v>
      </c>
      <c r="N122" s="2" t="s">
        <v>50</v>
      </c>
    </row>
    <row r="123" spans="1:14" ht="30" customHeight="1" x14ac:dyDescent="0.3">
      <c r="A123" s="16" t="s">
        <v>783</v>
      </c>
      <c r="B123" s="16" t="s">
        <v>780</v>
      </c>
      <c r="C123" s="16" t="s">
        <v>781</v>
      </c>
      <c r="D123" s="16" t="s">
        <v>123</v>
      </c>
      <c r="E123" s="26">
        <f>일위대가!F808</f>
        <v>2577</v>
      </c>
      <c r="F123" s="26">
        <f>일위대가!H808</f>
        <v>23262</v>
      </c>
      <c r="G123" s="26">
        <f>일위대가!J808</f>
        <v>0</v>
      </c>
      <c r="H123" s="26">
        <f t="shared" si="1"/>
        <v>25839</v>
      </c>
      <c r="I123" s="16" t="s">
        <v>782</v>
      </c>
      <c r="J123" s="16" t="s">
        <v>50</v>
      </c>
      <c r="K123" s="16" t="s">
        <v>50</v>
      </c>
      <c r="L123" s="16" t="s">
        <v>50</v>
      </c>
      <c r="M123" s="16" t="s">
        <v>50</v>
      </c>
      <c r="N123" s="2" t="s">
        <v>50</v>
      </c>
    </row>
    <row r="124" spans="1:14" ht="30" customHeight="1" x14ac:dyDescent="0.3">
      <c r="A124" s="16" t="s">
        <v>787</v>
      </c>
      <c r="B124" s="16" t="s">
        <v>785</v>
      </c>
      <c r="C124" s="16" t="s">
        <v>781</v>
      </c>
      <c r="D124" s="16" t="s">
        <v>123</v>
      </c>
      <c r="E124" s="26">
        <f>일위대가!F814</f>
        <v>3517</v>
      </c>
      <c r="F124" s="26">
        <f>일위대가!H814</f>
        <v>23262</v>
      </c>
      <c r="G124" s="26">
        <f>일위대가!J814</f>
        <v>0</v>
      </c>
      <c r="H124" s="26">
        <f t="shared" si="1"/>
        <v>26779</v>
      </c>
      <c r="I124" s="16" t="s">
        <v>786</v>
      </c>
      <c r="J124" s="16" t="s">
        <v>50</v>
      </c>
      <c r="K124" s="16" t="s">
        <v>50</v>
      </c>
      <c r="L124" s="16" t="s">
        <v>50</v>
      </c>
      <c r="M124" s="16" t="s">
        <v>50</v>
      </c>
      <c r="N124" s="2" t="s">
        <v>50</v>
      </c>
    </row>
    <row r="125" spans="1:14" ht="30" customHeight="1" x14ac:dyDescent="0.3">
      <c r="A125" s="16" t="s">
        <v>791</v>
      </c>
      <c r="B125" s="16" t="s">
        <v>789</v>
      </c>
      <c r="C125" s="16" t="s">
        <v>781</v>
      </c>
      <c r="D125" s="16" t="s">
        <v>123</v>
      </c>
      <c r="E125" s="26">
        <f>일위대가!F820</f>
        <v>3517</v>
      </c>
      <c r="F125" s="26">
        <f>일위대가!H820</f>
        <v>23262</v>
      </c>
      <c r="G125" s="26">
        <f>일위대가!J820</f>
        <v>0</v>
      </c>
      <c r="H125" s="26">
        <f t="shared" si="1"/>
        <v>26779</v>
      </c>
      <c r="I125" s="16" t="s">
        <v>790</v>
      </c>
      <c r="J125" s="16" t="s">
        <v>50</v>
      </c>
      <c r="K125" s="16" t="s">
        <v>50</v>
      </c>
      <c r="L125" s="16" t="s">
        <v>50</v>
      </c>
      <c r="M125" s="16" t="s">
        <v>50</v>
      </c>
      <c r="N125" s="2" t="s">
        <v>50</v>
      </c>
    </row>
    <row r="126" spans="1:14" ht="30" customHeight="1" x14ac:dyDescent="0.3">
      <c r="A126" s="16" t="s">
        <v>796</v>
      </c>
      <c r="B126" s="16" t="s">
        <v>793</v>
      </c>
      <c r="C126" s="16" t="s">
        <v>794</v>
      </c>
      <c r="D126" s="16" t="s">
        <v>123</v>
      </c>
      <c r="E126" s="26">
        <f>일위대가!F826</f>
        <v>1216420</v>
      </c>
      <c r="F126" s="26">
        <f>일위대가!H826</f>
        <v>547352</v>
      </c>
      <c r="G126" s="26">
        <f>일위대가!J826</f>
        <v>0</v>
      </c>
      <c r="H126" s="26">
        <f t="shared" si="1"/>
        <v>1763772</v>
      </c>
      <c r="I126" s="16" t="s">
        <v>795</v>
      </c>
      <c r="J126" s="16" t="s">
        <v>50</v>
      </c>
      <c r="K126" s="16" t="s">
        <v>50</v>
      </c>
      <c r="L126" s="16" t="s">
        <v>50</v>
      </c>
      <c r="M126" s="16" t="s">
        <v>50</v>
      </c>
      <c r="N126" s="2" t="s">
        <v>50</v>
      </c>
    </row>
    <row r="127" spans="1:14" ht="30" customHeight="1" x14ac:dyDescent="0.3">
      <c r="A127" s="16" t="s">
        <v>801</v>
      </c>
      <c r="B127" s="16" t="s">
        <v>798</v>
      </c>
      <c r="C127" s="16" t="s">
        <v>799</v>
      </c>
      <c r="D127" s="16" t="s">
        <v>123</v>
      </c>
      <c r="E127" s="26">
        <f>일위대가!F832</f>
        <v>371674</v>
      </c>
      <c r="F127" s="26">
        <f>일위대가!H832</f>
        <v>55829</v>
      </c>
      <c r="G127" s="26">
        <f>일위대가!J832</f>
        <v>0</v>
      </c>
      <c r="H127" s="26">
        <f t="shared" si="1"/>
        <v>427503</v>
      </c>
      <c r="I127" s="16" t="s">
        <v>800</v>
      </c>
      <c r="J127" s="16" t="s">
        <v>50</v>
      </c>
      <c r="K127" s="16" t="s">
        <v>50</v>
      </c>
      <c r="L127" s="16" t="s">
        <v>50</v>
      </c>
      <c r="M127" s="16" t="s">
        <v>50</v>
      </c>
      <c r="N127" s="2" t="s">
        <v>50</v>
      </c>
    </row>
    <row r="128" spans="1:14" ht="30" customHeight="1" x14ac:dyDescent="0.3">
      <c r="A128" s="16" t="s">
        <v>806</v>
      </c>
      <c r="B128" s="16" t="s">
        <v>803</v>
      </c>
      <c r="C128" s="16" t="s">
        <v>804</v>
      </c>
      <c r="D128" s="16" t="s">
        <v>123</v>
      </c>
      <c r="E128" s="26">
        <f>일위대가!F840</f>
        <v>72335</v>
      </c>
      <c r="F128" s="26">
        <f>일위대가!H840</f>
        <v>77845</v>
      </c>
      <c r="G128" s="26">
        <f>일위대가!J840</f>
        <v>0</v>
      </c>
      <c r="H128" s="26">
        <f t="shared" si="1"/>
        <v>150180</v>
      </c>
      <c r="I128" s="16" t="s">
        <v>805</v>
      </c>
      <c r="J128" s="16" t="s">
        <v>50</v>
      </c>
      <c r="K128" s="16" t="s">
        <v>50</v>
      </c>
      <c r="L128" s="16" t="s">
        <v>50</v>
      </c>
      <c r="M128" s="16" t="s">
        <v>50</v>
      </c>
      <c r="N128" s="2" t="s">
        <v>50</v>
      </c>
    </row>
    <row r="129" spans="1:14" ht="30" customHeight="1" x14ac:dyDescent="0.3">
      <c r="A129" s="16" t="s">
        <v>810</v>
      </c>
      <c r="B129" s="16" t="s">
        <v>803</v>
      </c>
      <c r="C129" s="16" t="s">
        <v>808</v>
      </c>
      <c r="D129" s="16" t="s">
        <v>123</v>
      </c>
      <c r="E129" s="26">
        <f>일위대가!F848</f>
        <v>86335</v>
      </c>
      <c r="F129" s="26">
        <f>일위대가!H848</f>
        <v>77845</v>
      </c>
      <c r="G129" s="26">
        <f>일위대가!J848</f>
        <v>0</v>
      </c>
      <c r="H129" s="26">
        <f t="shared" si="1"/>
        <v>164180</v>
      </c>
      <c r="I129" s="16" t="s">
        <v>809</v>
      </c>
      <c r="J129" s="16" t="s">
        <v>50</v>
      </c>
      <c r="K129" s="16" t="s">
        <v>50</v>
      </c>
      <c r="L129" s="16" t="s">
        <v>50</v>
      </c>
      <c r="M129" s="16" t="s">
        <v>50</v>
      </c>
      <c r="N129" s="2" t="s">
        <v>50</v>
      </c>
    </row>
    <row r="130" spans="1:14" ht="30" customHeight="1" x14ac:dyDescent="0.3">
      <c r="A130" s="16" t="s">
        <v>815</v>
      </c>
      <c r="B130" s="16" t="s">
        <v>812</v>
      </c>
      <c r="C130" s="16" t="s">
        <v>813</v>
      </c>
      <c r="D130" s="16" t="s">
        <v>123</v>
      </c>
      <c r="E130" s="26">
        <f>일위대가!F854</f>
        <v>502208</v>
      </c>
      <c r="F130" s="26">
        <f>일위대가!H854</f>
        <v>73618</v>
      </c>
      <c r="G130" s="26">
        <f>일위대가!J854</f>
        <v>0</v>
      </c>
      <c r="H130" s="26">
        <f t="shared" si="1"/>
        <v>575826</v>
      </c>
      <c r="I130" s="16" t="s">
        <v>814</v>
      </c>
      <c r="J130" s="16" t="s">
        <v>50</v>
      </c>
      <c r="K130" s="16" t="s">
        <v>50</v>
      </c>
      <c r="L130" s="16" t="s">
        <v>50</v>
      </c>
      <c r="M130" s="16" t="s">
        <v>50</v>
      </c>
      <c r="N130" s="2" t="s">
        <v>50</v>
      </c>
    </row>
    <row r="131" spans="1:14" ht="30" customHeight="1" x14ac:dyDescent="0.3">
      <c r="A131" s="16" t="s">
        <v>820</v>
      </c>
      <c r="B131" s="16" t="s">
        <v>817</v>
      </c>
      <c r="C131" s="16" t="s">
        <v>818</v>
      </c>
      <c r="D131" s="16" t="s">
        <v>123</v>
      </c>
      <c r="E131" s="26">
        <f>일위대가!F860</f>
        <v>664707</v>
      </c>
      <c r="F131" s="26">
        <f>일위대가!H860</f>
        <v>56924</v>
      </c>
      <c r="G131" s="26">
        <f>일위대가!J860</f>
        <v>0</v>
      </c>
      <c r="H131" s="26">
        <f t="shared" si="1"/>
        <v>721631</v>
      </c>
      <c r="I131" s="16" t="s">
        <v>819</v>
      </c>
      <c r="J131" s="16" t="s">
        <v>50</v>
      </c>
      <c r="K131" s="16" t="s">
        <v>50</v>
      </c>
      <c r="L131" s="16" t="s">
        <v>50</v>
      </c>
      <c r="M131" s="16" t="s">
        <v>50</v>
      </c>
      <c r="N131" s="2" t="s">
        <v>50</v>
      </c>
    </row>
    <row r="132" spans="1:14" ht="30" customHeight="1" x14ac:dyDescent="0.3">
      <c r="A132" s="16" t="s">
        <v>825</v>
      </c>
      <c r="B132" s="16" t="s">
        <v>822</v>
      </c>
      <c r="C132" s="16" t="s">
        <v>823</v>
      </c>
      <c r="D132" s="16" t="s">
        <v>123</v>
      </c>
      <c r="E132" s="26">
        <f>일위대가!F866</f>
        <v>76960</v>
      </c>
      <c r="F132" s="26">
        <f>일위대가!H866</f>
        <v>32020</v>
      </c>
      <c r="G132" s="26">
        <f>일위대가!J866</f>
        <v>0</v>
      </c>
      <c r="H132" s="26">
        <f t="shared" ref="H132:H195" si="2">E132+F132+G132</f>
        <v>108980</v>
      </c>
      <c r="I132" s="16" t="s">
        <v>824</v>
      </c>
      <c r="J132" s="16" t="s">
        <v>50</v>
      </c>
      <c r="K132" s="16" t="s">
        <v>50</v>
      </c>
      <c r="L132" s="16" t="s">
        <v>50</v>
      </c>
      <c r="M132" s="16" t="s">
        <v>50</v>
      </c>
      <c r="N132" s="2" t="s">
        <v>50</v>
      </c>
    </row>
    <row r="133" spans="1:14" ht="30" customHeight="1" x14ac:dyDescent="0.3">
      <c r="A133" s="16" t="s">
        <v>829</v>
      </c>
      <c r="B133" s="16" t="s">
        <v>827</v>
      </c>
      <c r="C133" s="16" t="s">
        <v>823</v>
      </c>
      <c r="D133" s="16" t="s">
        <v>123</v>
      </c>
      <c r="E133" s="26">
        <f>일위대가!F872</f>
        <v>47960</v>
      </c>
      <c r="F133" s="26">
        <f>일위대가!H872</f>
        <v>32020</v>
      </c>
      <c r="G133" s="26">
        <f>일위대가!J872</f>
        <v>0</v>
      </c>
      <c r="H133" s="26">
        <f t="shared" si="2"/>
        <v>79980</v>
      </c>
      <c r="I133" s="16" t="s">
        <v>828</v>
      </c>
      <c r="J133" s="16" t="s">
        <v>50</v>
      </c>
      <c r="K133" s="16" t="s">
        <v>50</v>
      </c>
      <c r="L133" s="16" t="s">
        <v>50</v>
      </c>
      <c r="M133" s="16" t="s">
        <v>50</v>
      </c>
      <c r="N133" s="2" t="s">
        <v>50</v>
      </c>
    </row>
    <row r="134" spans="1:14" ht="30" customHeight="1" x14ac:dyDescent="0.3">
      <c r="A134" s="16" t="s">
        <v>833</v>
      </c>
      <c r="B134" s="16" t="s">
        <v>831</v>
      </c>
      <c r="C134" s="16" t="s">
        <v>823</v>
      </c>
      <c r="D134" s="16" t="s">
        <v>123</v>
      </c>
      <c r="E134" s="26">
        <f>일위대가!F878</f>
        <v>36272</v>
      </c>
      <c r="F134" s="26">
        <f>일위대가!H878</f>
        <v>42419</v>
      </c>
      <c r="G134" s="26">
        <f>일위대가!J878</f>
        <v>0</v>
      </c>
      <c r="H134" s="26">
        <f t="shared" si="2"/>
        <v>78691</v>
      </c>
      <c r="I134" s="16" t="s">
        <v>832</v>
      </c>
      <c r="J134" s="16" t="s">
        <v>50</v>
      </c>
      <c r="K134" s="16" t="s">
        <v>50</v>
      </c>
      <c r="L134" s="16" t="s">
        <v>50</v>
      </c>
      <c r="M134" s="16" t="s">
        <v>50</v>
      </c>
      <c r="N134" s="2" t="s">
        <v>50</v>
      </c>
    </row>
    <row r="135" spans="1:14" ht="30" customHeight="1" x14ac:dyDescent="0.3">
      <c r="A135" s="16" t="s">
        <v>838</v>
      </c>
      <c r="B135" s="16" t="s">
        <v>835</v>
      </c>
      <c r="C135" s="16" t="s">
        <v>836</v>
      </c>
      <c r="D135" s="16" t="s">
        <v>123</v>
      </c>
      <c r="E135" s="26">
        <f>일위대가!F884</f>
        <v>102085</v>
      </c>
      <c r="F135" s="26">
        <f>일위대가!H884</f>
        <v>69513</v>
      </c>
      <c r="G135" s="26">
        <f>일위대가!J884</f>
        <v>0</v>
      </c>
      <c r="H135" s="26">
        <f t="shared" si="2"/>
        <v>171598</v>
      </c>
      <c r="I135" s="16" t="s">
        <v>837</v>
      </c>
      <c r="J135" s="16" t="s">
        <v>50</v>
      </c>
      <c r="K135" s="16" t="s">
        <v>50</v>
      </c>
      <c r="L135" s="16" t="s">
        <v>50</v>
      </c>
      <c r="M135" s="16" t="s">
        <v>50</v>
      </c>
      <c r="N135" s="2" t="s">
        <v>50</v>
      </c>
    </row>
    <row r="136" spans="1:14" ht="30" customHeight="1" x14ac:dyDescent="0.3">
      <c r="A136" s="16" t="s">
        <v>843</v>
      </c>
      <c r="B136" s="16" t="s">
        <v>840</v>
      </c>
      <c r="C136" s="16" t="s">
        <v>841</v>
      </c>
      <c r="D136" s="16" t="s">
        <v>123</v>
      </c>
      <c r="E136" s="26">
        <f>일위대가!F890</f>
        <v>85091</v>
      </c>
      <c r="F136" s="26">
        <f>일위대가!H890</f>
        <v>36398</v>
      </c>
      <c r="G136" s="26">
        <f>일위대가!J890</f>
        <v>0</v>
      </c>
      <c r="H136" s="26">
        <f t="shared" si="2"/>
        <v>121489</v>
      </c>
      <c r="I136" s="16" t="s">
        <v>842</v>
      </c>
      <c r="J136" s="16" t="s">
        <v>50</v>
      </c>
      <c r="K136" s="16" t="s">
        <v>50</v>
      </c>
      <c r="L136" s="16" t="s">
        <v>50</v>
      </c>
      <c r="M136" s="16" t="s">
        <v>50</v>
      </c>
      <c r="N136" s="2" t="s">
        <v>50</v>
      </c>
    </row>
    <row r="137" spans="1:14" ht="30" customHeight="1" x14ac:dyDescent="0.3">
      <c r="A137" s="16" t="s">
        <v>847</v>
      </c>
      <c r="B137" s="16" t="s">
        <v>845</v>
      </c>
      <c r="C137" s="16" t="s">
        <v>841</v>
      </c>
      <c r="D137" s="16" t="s">
        <v>123</v>
      </c>
      <c r="E137" s="26">
        <f>일위대가!F896</f>
        <v>13091</v>
      </c>
      <c r="F137" s="26">
        <f>일위대가!H896</f>
        <v>36398</v>
      </c>
      <c r="G137" s="26">
        <f>일위대가!J896</f>
        <v>0</v>
      </c>
      <c r="H137" s="26">
        <f t="shared" si="2"/>
        <v>49489</v>
      </c>
      <c r="I137" s="16" t="s">
        <v>846</v>
      </c>
      <c r="J137" s="16" t="s">
        <v>50</v>
      </c>
      <c r="K137" s="16" t="s">
        <v>50</v>
      </c>
      <c r="L137" s="16" t="s">
        <v>50</v>
      </c>
      <c r="M137" s="16" t="s">
        <v>50</v>
      </c>
      <c r="N137" s="2" t="s">
        <v>50</v>
      </c>
    </row>
    <row r="138" spans="1:14" ht="30" customHeight="1" x14ac:dyDescent="0.3">
      <c r="A138" s="16" t="s">
        <v>851</v>
      </c>
      <c r="B138" s="16" t="s">
        <v>845</v>
      </c>
      <c r="C138" s="16" t="s">
        <v>849</v>
      </c>
      <c r="D138" s="16" t="s">
        <v>123</v>
      </c>
      <c r="E138" s="26">
        <f>일위대가!F902</f>
        <v>58059</v>
      </c>
      <c r="F138" s="26">
        <f>일위대가!H902</f>
        <v>51998</v>
      </c>
      <c r="G138" s="26">
        <f>일위대가!J902</f>
        <v>0</v>
      </c>
      <c r="H138" s="26">
        <f t="shared" si="2"/>
        <v>110057</v>
      </c>
      <c r="I138" s="16" t="s">
        <v>850</v>
      </c>
      <c r="J138" s="16" t="s">
        <v>50</v>
      </c>
      <c r="K138" s="16" t="s">
        <v>50</v>
      </c>
      <c r="L138" s="16" t="s">
        <v>50</v>
      </c>
      <c r="M138" s="16" t="s">
        <v>50</v>
      </c>
      <c r="N138" s="2" t="s">
        <v>50</v>
      </c>
    </row>
    <row r="139" spans="1:14" ht="30" customHeight="1" x14ac:dyDescent="0.3">
      <c r="A139" s="16" t="s">
        <v>854</v>
      </c>
      <c r="B139" s="16" t="s">
        <v>845</v>
      </c>
      <c r="C139" s="16" t="s">
        <v>849</v>
      </c>
      <c r="D139" s="16" t="s">
        <v>123</v>
      </c>
      <c r="E139" s="26">
        <f>일위대가!F908</f>
        <v>63734</v>
      </c>
      <c r="F139" s="26">
        <f>일위대가!H908</f>
        <v>71155</v>
      </c>
      <c r="G139" s="26">
        <f>일위대가!J908</f>
        <v>0</v>
      </c>
      <c r="H139" s="26">
        <f t="shared" si="2"/>
        <v>134889</v>
      </c>
      <c r="I139" s="16" t="s">
        <v>853</v>
      </c>
      <c r="J139" s="16" t="s">
        <v>50</v>
      </c>
      <c r="K139" s="16" t="s">
        <v>50</v>
      </c>
      <c r="L139" s="16" t="s">
        <v>50</v>
      </c>
      <c r="M139" s="16" t="s">
        <v>50</v>
      </c>
      <c r="N139" s="2" t="s">
        <v>50</v>
      </c>
    </row>
    <row r="140" spans="1:14" ht="30" customHeight="1" x14ac:dyDescent="0.3">
      <c r="A140" s="16" t="s">
        <v>859</v>
      </c>
      <c r="B140" s="16" t="s">
        <v>856</v>
      </c>
      <c r="C140" s="16" t="s">
        <v>857</v>
      </c>
      <c r="D140" s="16" t="s">
        <v>123</v>
      </c>
      <c r="E140" s="26">
        <f>일위대가!F914</f>
        <v>25091</v>
      </c>
      <c r="F140" s="26">
        <f>일위대가!H914</f>
        <v>36398</v>
      </c>
      <c r="G140" s="26">
        <f>일위대가!J914</f>
        <v>0</v>
      </c>
      <c r="H140" s="26">
        <f t="shared" si="2"/>
        <v>61489</v>
      </c>
      <c r="I140" s="16" t="s">
        <v>858</v>
      </c>
      <c r="J140" s="16" t="s">
        <v>50</v>
      </c>
      <c r="K140" s="16" t="s">
        <v>50</v>
      </c>
      <c r="L140" s="16" t="s">
        <v>50</v>
      </c>
      <c r="M140" s="16" t="s">
        <v>50</v>
      </c>
      <c r="N140" s="2" t="s">
        <v>50</v>
      </c>
    </row>
    <row r="141" spans="1:14" ht="30" customHeight="1" x14ac:dyDescent="0.3">
      <c r="A141" s="16" t="s">
        <v>863</v>
      </c>
      <c r="B141" s="16" t="s">
        <v>856</v>
      </c>
      <c r="C141" s="16" t="s">
        <v>861</v>
      </c>
      <c r="D141" s="16" t="s">
        <v>123</v>
      </c>
      <c r="E141" s="26">
        <f>일위대가!F920</f>
        <v>37494</v>
      </c>
      <c r="F141" s="26">
        <f>일위대가!H920</f>
        <v>49809</v>
      </c>
      <c r="G141" s="26">
        <f>일위대가!J920</f>
        <v>0</v>
      </c>
      <c r="H141" s="26">
        <f t="shared" si="2"/>
        <v>87303</v>
      </c>
      <c r="I141" s="16" t="s">
        <v>862</v>
      </c>
      <c r="J141" s="16" t="s">
        <v>50</v>
      </c>
      <c r="K141" s="16" t="s">
        <v>50</v>
      </c>
      <c r="L141" s="16" t="s">
        <v>50</v>
      </c>
      <c r="M141" s="16" t="s">
        <v>50</v>
      </c>
      <c r="N141" s="2" t="s">
        <v>50</v>
      </c>
    </row>
    <row r="142" spans="1:14" ht="30" customHeight="1" x14ac:dyDescent="0.3">
      <c r="A142" s="16" t="s">
        <v>867</v>
      </c>
      <c r="B142" s="16" t="s">
        <v>856</v>
      </c>
      <c r="C142" s="16" t="s">
        <v>865</v>
      </c>
      <c r="D142" s="16" t="s">
        <v>123</v>
      </c>
      <c r="E142" s="26">
        <f>일위대가!F926</f>
        <v>41268</v>
      </c>
      <c r="F142" s="26">
        <f>일위대가!H926</f>
        <v>68966</v>
      </c>
      <c r="G142" s="26">
        <f>일위대가!J926</f>
        <v>0</v>
      </c>
      <c r="H142" s="26">
        <f t="shared" si="2"/>
        <v>110234</v>
      </c>
      <c r="I142" s="16" t="s">
        <v>866</v>
      </c>
      <c r="J142" s="16" t="s">
        <v>50</v>
      </c>
      <c r="K142" s="16" t="s">
        <v>50</v>
      </c>
      <c r="L142" s="16" t="s">
        <v>50</v>
      </c>
      <c r="M142" s="16" t="s">
        <v>50</v>
      </c>
      <c r="N142" s="2" t="s">
        <v>50</v>
      </c>
    </row>
    <row r="143" spans="1:14" ht="30" customHeight="1" x14ac:dyDescent="0.3">
      <c r="A143" s="16" t="s">
        <v>871</v>
      </c>
      <c r="B143" s="16" t="s">
        <v>856</v>
      </c>
      <c r="C143" s="16" t="s">
        <v>869</v>
      </c>
      <c r="D143" s="16" t="s">
        <v>123</v>
      </c>
      <c r="E143" s="26">
        <f>일위대가!F932</f>
        <v>57775</v>
      </c>
      <c r="F143" s="26">
        <f>일위대가!H932</f>
        <v>92502</v>
      </c>
      <c r="G143" s="26">
        <f>일위대가!J932</f>
        <v>0</v>
      </c>
      <c r="H143" s="26">
        <f t="shared" si="2"/>
        <v>150277</v>
      </c>
      <c r="I143" s="16" t="s">
        <v>870</v>
      </c>
      <c r="J143" s="16" t="s">
        <v>50</v>
      </c>
      <c r="K143" s="16" t="s">
        <v>50</v>
      </c>
      <c r="L143" s="16" t="s">
        <v>50</v>
      </c>
      <c r="M143" s="16" t="s">
        <v>50</v>
      </c>
      <c r="N143" s="2" t="s">
        <v>50</v>
      </c>
    </row>
    <row r="144" spans="1:14" ht="30" customHeight="1" x14ac:dyDescent="0.3">
      <c r="A144" s="16" t="s">
        <v>875</v>
      </c>
      <c r="B144" s="16" t="s">
        <v>856</v>
      </c>
      <c r="C144" s="16" t="s">
        <v>873</v>
      </c>
      <c r="D144" s="16" t="s">
        <v>123</v>
      </c>
      <c r="E144" s="26">
        <f>일위대가!F938</f>
        <v>60042</v>
      </c>
      <c r="F144" s="26">
        <f>일위대가!H938</f>
        <v>128080</v>
      </c>
      <c r="G144" s="26">
        <f>일위대가!J938</f>
        <v>0</v>
      </c>
      <c r="H144" s="26">
        <f t="shared" si="2"/>
        <v>188122</v>
      </c>
      <c r="I144" s="16" t="s">
        <v>874</v>
      </c>
      <c r="J144" s="16" t="s">
        <v>50</v>
      </c>
      <c r="K144" s="16" t="s">
        <v>50</v>
      </c>
      <c r="L144" s="16" t="s">
        <v>50</v>
      </c>
      <c r="M144" s="16" t="s">
        <v>50</v>
      </c>
      <c r="N144" s="2" t="s">
        <v>50</v>
      </c>
    </row>
    <row r="145" spans="1:14" ht="30" customHeight="1" x14ac:dyDescent="0.3">
      <c r="A145" s="16" t="s">
        <v>879</v>
      </c>
      <c r="B145" s="16" t="s">
        <v>856</v>
      </c>
      <c r="C145" s="16" t="s">
        <v>877</v>
      </c>
      <c r="D145" s="16" t="s">
        <v>123</v>
      </c>
      <c r="E145" s="26">
        <f>일위대가!F944</f>
        <v>56527</v>
      </c>
      <c r="F145" s="26">
        <f>일위대가!H944</f>
        <v>67597</v>
      </c>
      <c r="G145" s="26">
        <f>일위대가!J944</f>
        <v>0</v>
      </c>
      <c r="H145" s="26">
        <f t="shared" si="2"/>
        <v>124124</v>
      </c>
      <c r="I145" s="16" t="s">
        <v>878</v>
      </c>
      <c r="J145" s="16" t="s">
        <v>50</v>
      </c>
      <c r="K145" s="16" t="s">
        <v>50</v>
      </c>
      <c r="L145" s="16" t="s">
        <v>50</v>
      </c>
      <c r="M145" s="16" t="s">
        <v>50</v>
      </c>
      <c r="N145" s="2" t="s">
        <v>50</v>
      </c>
    </row>
    <row r="146" spans="1:14" ht="30" customHeight="1" x14ac:dyDescent="0.3">
      <c r="A146" s="16" t="s">
        <v>884</v>
      </c>
      <c r="B146" s="16" t="s">
        <v>881</v>
      </c>
      <c r="C146" s="16" t="s">
        <v>882</v>
      </c>
      <c r="D146" s="16" t="s">
        <v>123</v>
      </c>
      <c r="E146" s="26">
        <f>일위대가!F950</f>
        <v>14613</v>
      </c>
      <c r="F146" s="26">
        <f>일위대가!H950</f>
        <v>82102</v>
      </c>
      <c r="G146" s="26">
        <f>일위대가!J950</f>
        <v>0</v>
      </c>
      <c r="H146" s="26">
        <f t="shared" si="2"/>
        <v>96715</v>
      </c>
      <c r="I146" s="16" t="s">
        <v>883</v>
      </c>
      <c r="J146" s="16" t="s">
        <v>50</v>
      </c>
      <c r="K146" s="16" t="s">
        <v>50</v>
      </c>
      <c r="L146" s="16" t="s">
        <v>50</v>
      </c>
      <c r="M146" s="16" t="s">
        <v>50</v>
      </c>
      <c r="N146" s="2" t="s">
        <v>50</v>
      </c>
    </row>
    <row r="147" spans="1:14" ht="30" customHeight="1" x14ac:dyDescent="0.3">
      <c r="A147" s="16" t="s">
        <v>888</v>
      </c>
      <c r="B147" s="16" t="s">
        <v>881</v>
      </c>
      <c r="C147" s="16" t="s">
        <v>886</v>
      </c>
      <c r="D147" s="16" t="s">
        <v>123</v>
      </c>
      <c r="E147" s="26">
        <f>일위대가!F956</f>
        <v>15363</v>
      </c>
      <c r="F147" s="26">
        <f>일위대가!H956</f>
        <v>82102</v>
      </c>
      <c r="G147" s="26">
        <f>일위대가!J956</f>
        <v>0</v>
      </c>
      <c r="H147" s="26">
        <f t="shared" si="2"/>
        <v>97465</v>
      </c>
      <c r="I147" s="16" t="s">
        <v>887</v>
      </c>
      <c r="J147" s="16" t="s">
        <v>50</v>
      </c>
      <c r="K147" s="16" t="s">
        <v>50</v>
      </c>
      <c r="L147" s="16" t="s">
        <v>50</v>
      </c>
      <c r="M147" s="16" t="s">
        <v>50</v>
      </c>
      <c r="N147" s="2" t="s">
        <v>50</v>
      </c>
    </row>
    <row r="148" spans="1:14" ht="30" customHeight="1" x14ac:dyDescent="0.3">
      <c r="A148" s="16" t="s">
        <v>892</v>
      </c>
      <c r="B148" s="16" t="s">
        <v>881</v>
      </c>
      <c r="C148" s="16" t="s">
        <v>890</v>
      </c>
      <c r="D148" s="16" t="s">
        <v>123</v>
      </c>
      <c r="E148" s="26">
        <f>일위대가!F962</f>
        <v>16063</v>
      </c>
      <c r="F148" s="26">
        <f>일위대가!H962</f>
        <v>82102</v>
      </c>
      <c r="G148" s="26">
        <f>일위대가!J962</f>
        <v>0</v>
      </c>
      <c r="H148" s="26">
        <f t="shared" si="2"/>
        <v>98165</v>
      </c>
      <c r="I148" s="16" t="s">
        <v>891</v>
      </c>
      <c r="J148" s="16" t="s">
        <v>50</v>
      </c>
      <c r="K148" s="16" t="s">
        <v>50</v>
      </c>
      <c r="L148" s="16" t="s">
        <v>50</v>
      </c>
      <c r="M148" s="16" t="s">
        <v>50</v>
      </c>
      <c r="N148" s="2" t="s">
        <v>50</v>
      </c>
    </row>
    <row r="149" spans="1:14" ht="30" customHeight="1" x14ac:dyDescent="0.3">
      <c r="A149" s="16" t="s">
        <v>897</v>
      </c>
      <c r="B149" s="16" t="s">
        <v>894</v>
      </c>
      <c r="C149" s="16" t="s">
        <v>895</v>
      </c>
      <c r="D149" s="16" t="s">
        <v>123</v>
      </c>
      <c r="E149" s="26">
        <f>일위대가!F968</f>
        <v>9471</v>
      </c>
      <c r="F149" s="26">
        <f>일위대가!H968</f>
        <v>29047</v>
      </c>
      <c r="G149" s="26">
        <f>일위대가!J968</f>
        <v>0</v>
      </c>
      <c r="H149" s="26">
        <f t="shared" si="2"/>
        <v>38518</v>
      </c>
      <c r="I149" s="16" t="s">
        <v>896</v>
      </c>
      <c r="J149" s="16" t="s">
        <v>50</v>
      </c>
      <c r="K149" s="16" t="s">
        <v>50</v>
      </c>
      <c r="L149" s="16" t="s">
        <v>50</v>
      </c>
      <c r="M149" s="16" t="s">
        <v>50</v>
      </c>
      <c r="N149" s="2" t="s">
        <v>50</v>
      </c>
    </row>
    <row r="150" spans="1:14" ht="30" customHeight="1" x14ac:dyDescent="0.3">
      <c r="A150" s="16" t="s">
        <v>901</v>
      </c>
      <c r="B150" s="16" t="s">
        <v>894</v>
      </c>
      <c r="C150" s="16" t="s">
        <v>899</v>
      </c>
      <c r="D150" s="16" t="s">
        <v>123</v>
      </c>
      <c r="E150" s="26">
        <f>일위대가!F974</f>
        <v>12871</v>
      </c>
      <c r="F150" s="26">
        <f>일위대가!H974</f>
        <v>29047</v>
      </c>
      <c r="G150" s="26">
        <f>일위대가!J974</f>
        <v>0</v>
      </c>
      <c r="H150" s="26">
        <f t="shared" si="2"/>
        <v>41918</v>
      </c>
      <c r="I150" s="16" t="s">
        <v>900</v>
      </c>
      <c r="J150" s="16" t="s">
        <v>50</v>
      </c>
      <c r="K150" s="16" t="s">
        <v>50</v>
      </c>
      <c r="L150" s="16" t="s">
        <v>50</v>
      </c>
      <c r="M150" s="16" t="s">
        <v>50</v>
      </c>
      <c r="N150" s="2" t="s">
        <v>50</v>
      </c>
    </row>
    <row r="151" spans="1:14" ht="30" customHeight="1" x14ac:dyDescent="0.3">
      <c r="A151" s="16" t="s">
        <v>905</v>
      </c>
      <c r="B151" s="16" t="s">
        <v>894</v>
      </c>
      <c r="C151" s="16" t="s">
        <v>903</v>
      </c>
      <c r="D151" s="16" t="s">
        <v>123</v>
      </c>
      <c r="E151" s="26">
        <f>일위대가!F980</f>
        <v>16971</v>
      </c>
      <c r="F151" s="26">
        <f>일위대가!H980</f>
        <v>29047</v>
      </c>
      <c r="G151" s="26">
        <f>일위대가!J980</f>
        <v>0</v>
      </c>
      <c r="H151" s="26">
        <f t="shared" si="2"/>
        <v>46018</v>
      </c>
      <c r="I151" s="16" t="s">
        <v>904</v>
      </c>
      <c r="J151" s="16" t="s">
        <v>50</v>
      </c>
      <c r="K151" s="16" t="s">
        <v>50</v>
      </c>
      <c r="L151" s="16" t="s">
        <v>50</v>
      </c>
      <c r="M151" s="16" t="s">
        <v>50</v>
      </c>
      <c r="N151" s="2" t="s">
        <v>50</v>
      </c>
    </row>
    <row r="152" spans="1:14" ht="30" customHeight="1" x14ac:dyDescent="0.3">
      <c r="A152" s="16" t="s">
        <v>909</v>
      </c>
      <c r="B152" s="16" t="s">
        <v>894</v>
      </c>
      <c r="C152" s="16" t="s">
        <v>907</v>
      </c>
      <c r="D152" s="16" t="s">
        <v>123</v>
      </c>
      <c r="E152" s="26">
        <f>일위대가!F986</f>
        <v>34171</v>
      </c>
      <c r="F152" s="26">
        <f>일위대가!H986</f>
        <v>29047</v>
      </c>
      <c r="G152" s="26">
        <f>일위대가!J986</f>
        <v>0</v>
      </c>
      <c r="H152" s="26">
        <f t="shared" si="2"/>
        <v>63218</v>
      </c>
      <c r="I152" s="16" t="s">
        <v>908</v>
      </c>
      <c r="J152" s="16" t="s">
        <v>50</v>
      </c>
      <c r="K152" s="16" t="s">
        <v>50</v>
      </c>
      <c r="L152" s="16" t="s">
        <v>50</v>
      </c>
      <c r="M152" s="16" t="s">
        <v>50</v>
      </c>
      <c r="N152" s="2" t="s">
        <v>50</v>
      </c>
    </row>
    <row r="153" spans="1:14" ht="30" customHeight="1" x14ac:dyDescent="0.3">
      <c r="A153" s="16" t="s">
        <v>914</v>
      </c>
      <c r="B153" s="16" t="s">
        <v>911</v>
      </c>
      <c r="C153" s="16" t="s">
        <v>912</v>
      </c>
      <c r="D153" s="16" t="s">
        <v>123</v>
      </c>
      <c r="E153" s="26">
        <f>일위대가!F992</f>
        <v>23947</v>
      </c>
      <c r="F153" s="26">
        <f>일위대가!H992</f>
        <v>164925</v>
      </c>
      <c r="G153" s="26">
        <f>일위대가!J992</f>
        <v>0</v>
      </c>
      <c r="H153" s="26">
        <f t="shared" si="2"/>
        <v>188872</v>
      </c>
      <c r="I153" s="16" t="s">
        <v>913</v>
      </c>
      <c r="J153" s="16" t="s">
        <v>50</v>
      </c>
      <c r="K153" s="16" t="s">
        <v>50</v>
      </c>
      <c r="L153" s="16" t="s">
        <v>50</v>
      </c>
      <c r="M153" s="16" t="s">
        <v>50</v>
      </c>
      <c r="N153" s="2" t="s">
        <v>50</v>
      </c>
    </row>
    <row r="154" spans="1:14" ht="30" customHeight="1" x14ac:dyDescent="0.3">
      <c r="A154" s="16" t="s">
        <v>919</v>
      </c>
      <c r="B154" s="16" t="s">
        <v>916</v>
      </c>
      <c r="C154" s="16" t="s">
        <v>917</v>
      </c>
      <c r="D154" s="16" t="s">
        <v>123</v>
      </c>
      <c r="E154" s="26">
        <f>일위대가!F998</f>
        <v>94947</v>
      </c>
      <c r="F154" s="26">
        <f>일위대가!H998</f>
        <v>164925</v>
      </c>
      <c r="G154" s="26">
        <f>일위대가!J998</f>
        <v>0</v>
      </c>
      <c r="H154" s="26">
        <f t="shared" si="2"/>
        <v>259872</v>
      </c>
      <c r="I154" s="16" t="s">
        <v>918</v>
      </c>
      <c r="J154" s="16" t="s">
        <v>50</v>
      </c>
      <c r="K154" s="16" t="s">
        <v>50</v>
      </c>
      <c r="L154" s="16" t="s">
        <v>50</v>
      </c>
      <c r="M154" s="16" t="s">
        <v>50</v>
      </c>
      <c r="N154" s="2" t="s">
        <v>50</v>
      </c>
    </row>
    <row r="155" spans="1:14" ht="30" customHeight="1" x14ac:dyDescent="0.3">
      <c r="A155" s="16" t="s">
        <v>924</v>
      </c>
      <c r="B155" s="16" t="s">
        <v>921</v>
      </c>
      <c r="C155" s="16" t="s">
        <v>922</v>
      </c>
      <c r="D155" s="16" t="s">
        <v>123</v>
      </c>
      <c r="E155" s="26">
        <f>일위대가!F1004</f>
        <v>42119</v>
      </c>
      <c r="F155" s="26">
        <f>일위대가!H1004</f>
        <v>87313</v>
      </c>
      <c r="G155" s="26">
        <f>일위대가!J1004</f>
        <v>0</v>
      </c>
      <c r="H155" s="26">
        <f t="shared" si="2"/>
        <v>129432</v>
      </c>
      <c r="I155" s="16" t="s">
        <v>923</v>
      </c>
      <c r="J155" s="16" t="s">
        <v>50</v>
      </c>
      <c r="K155" s="16" t="s">
        <v>50</v>
      </c>
      <c r="L155" s="16" t="s">
        <v>50</v>
      </c>
      <c r="M155" s="16" t="s">
        <v>50</v>
      </c>
      <c r="N155" s="2" t="s">
        <v>50</v>
      </c>
    </row>
    <row r="156" spans="1:14" ht="30" customHeight="1" x14ac:dyDescent="0.3">
      <c r="A156" s="16" t="s">
        <v>929</v>
      </c>
      <c r="B156" s="16" t="s">
        <v>926</v>
      </c>
      <c r="C156" s="16" t="s">
        <v>927</v>
      </c>
      <c r="D156" s="16" t="s">
        <v>123</v>
      </c>
      <c r="E156" s="26">
        <f>일위대가!F1010</f>
        <v>14955</v>
      </c>
      <c r="F156" s="26">
        <f>일위대가!H1010</f>
        <v>48507</v>
      </c>
      <c r="G156" s="26">
        <f>일위대가!J1010</f>
        <v>0</v>
      </c>
      <c r="H156" s="26">
        <f t="shared" si="2"/>
        <v>63462</v>
      </c>
      <c r="I156" s="16" t="s">
        <v>928</v>
      </c>
      <c r="J156" s="16" t="s">
        <v>50</v>
      </c>
      <c r="K156" s="16" t="s">
        <v>50</v>
      </c>
      <c r="L156" s="16" t="s">
        <v>50</v>
      </c>
      <c r="M156" s="16" t="s">
        <v>50</v>
      </c>
      <c r="N156" s="2" t="s">
        <v>50</v>
      </c>
    </row>
    <row r="157" spans="1:14" ht="30" customHeight="1" x14ac:dyDescent="0.3">
      <c r="A157" s="16" t="s">
        <v>932</v>
      </c>
      <c r="B157" s="16" t="s">
        <v>926</v>
      </c>
      <c r="C157" s="16" t="s">
        <v>50</v>
      </c>
      <c r="D157" s="16" t="s">
        <v>123</v>
      </c>
      <c r="E157" s="26">
        <f>일위대가!F1016</f>
        <v>3555</v>
      </c>
      <c r="F157" s="26">
        <f>일위대가!H1016</f>
        <v>48507</v>
      </c>
      <c r="G157" s="26">
        <f>일위대가!J1016</f>
        <v>0</v>
      </c>
      <c r="H157" s="26">
        <f t="shared" si="2"/>
        <v>52062</v>
      </c>
      <c r="I157" s="16" t="s">
        <v>931</v>
      </c>
      <c r="J157" s="16" t="s">
        <v>50</v>
      </c>
      <c r="K157" s="16" t="s">
        <v>50</v>
      </c>
      <c r="L157" s="16" t="s">
        <v>50</v>
      </c>
      <c r="M157" s="16" t="s">
        <v>50</v>
      </c>
      <c r="N157" s="2" t="s">
        <v>50</v>
      </c>
    </row>
    <row r="158" spans="1:14" ht="30" customHeight="1" x14ac:dyDescent="0.3">
      <c r="A158" s="16" t="s">
        <v>937</v>
      </c>
      <c r="B158" s="16" t="s">
        <v>934</v>
      </c>
      <c r="C158" s="16" t="s">
        <v>935</v>
      </c>
      <c r="D158" s="16" t="s">
        <v>123</v>
      </c>
      <c r="E158" s="26">
        <f>일위대가!F1022</f>
        <v>6419</v>
      </c>
      <c r="F158" s="26">
        <f>일위대가!H1022</f>
        <v>87313</v>
      </c>
      <c r="G158" s="26">
        <f>일위대가!J1022</f>
        <v>0</v>
      </c>
      <c r="H158" s="26">
        <f t="shared" si="2"/>
        <v>93732</v>
      </c>
      <c r="I158" s="16" t="s">
        <v>936</v>
      </c>
      <c r="J158" s="16" t="s">
        <v>50</v>
      </c>
      <c r="K158" s="16" t="s">
        <v>50</v>
      </c>
      <c r="L158" s="16" t="s">
        <v>50</v>
      </c>
      <c r="M158" s="16" t="s">
        <v>50</v>
      </c>
      <c r="N158" s="2" t="s">
        <v>50</v>
      </c>
    </row>
    <row r="159" spans="1:14" ht="30" customHeight="1" x14ac:dyDescent="0.3">
      <c r="A159" s="16" t="s">
        <v>942</v>
      </c>
      <c r="B159" s="16" t="s">
        <v>939</v>
      </c>
      <c r="C159" s="16" t="s">
        <v>940</v>
      </c>
      <c r="D159" s="16" t="s">
        <v>123</v>
      </c>
      <c r="E159" s="26">
        <f>일위대가!F1028</f>
        <v>355529</v>
      </c>
      <c r="F159" s="26">
        <f>일위대가!H1028</f>
        <v>184328</v>
      </c>
      <c r="G159" s="26">
        <f>일위대가!J1028</f>
        <v>0</v>
      </c>
      <c r="H159" s="26">
        <f t="shared" si="2"/>
        <v>539857</v>
      </c>
      <c r="I159" s="16" t="s">
        <v>941</v>
      </c>
      <c r="J159" s="16" t="s">
        <v>50</v>
      </c>
      <c r="K159" s="16" t="s">
        <v>50</v>
      </c>
      <c r="L159" s="16" t="s">
        <v>50</v>
      </c>
      <c r="M159" s="16" t="s">
        <v>50</v>
      </c>
      <c r="N159" s="2" t="s">
        <v>50</v>
      </c>
    </row>
    <row r="160" spans="1:14" ht="30" customHeight="1" x14ac:dyDescent="0.3">
      <c r="A160" s="16" t="s">
        <v>947</v>
      </c>
      <c r="B160" s="16" t="s">
        <v>944</v>
      </c>
      <c r="C160" s="16" t="s">
        <v>945</v>
      </c>
      <c r="D160" s="16" t="s">
        <v>123</v>
      </c>
      <c r="E160" s="26">
        <f>일위대가!F1034</f>
        <v>20869</v>
      </c>
      <c r="F160" s="26">
        <f>일위대가!H1034</f>
        <v>43656</v>
      </c>
      <c r="G160" s="26">
        <f>일위대가!J1034</f>
        <v>0</v>
      </c>
      <c r="H160" s="26">
        <f t="shared" si="2"/>
        <v>64525</v>
      </c>
      <c r="I160" s="16" t="s">
        <v>946</v>
      </c>
      <c r="J160" s="16" t="s">
        <v>50</v>
      </c>
      <c r="K160" s="16" t="s">
        <v>50</v>
      </c>
      <c r="L160" s="16" t="s">
        <v>50</v>
      </c>
      <c r="M160" s="16" t="s">
        <v>50</v>
      </c>
      <c r="N160" s="2" t="s">
        <v>50</v>
      </c>
    </row>
    <row r="161" spans="1:14" ht="30" customHeight="1" x14ac:dyDescent="0.3">
      <c r="A161" s="16" t="s">
        <v>951</v>
      </c>
      <c r="B161" s="16" t="s">
        <v>944</v>
      </c>
      <c r="C161" s="16" t="s">
        <v>949</v>
      </c>
      <c r="D161" s="16" t="s">
        <v>123</v>
      </c>
      <c r="E161" s="26">
        <f>일위대가!F1040</f>
        <v>15009</v>
      </c>
      <c r="F161" s="26">
        <f>일위대가!H1040</f>
        <v>43656</v>
      </c>
      <c r="G161" s="26">
        <f>일위대가!J1040</f>
        <v>0</v>
      </c>
      <c r="H161" s="26">
        <f t="shared" si="2"/>
        <v>58665</v>
      </c>
      <c r="I161" s="16" t="s">
        <v>950</v>
      </c>
      <c r="J161" s="16" t="s">
        <v>50</v>
      </c>
      <c r="K161" s="16" t="s">
        <v>50</v>
      </c>
      <c r="L161" s="16" t="s">
        <v>50</v>
      </c>
      <c r="M161" s="16" t="s">
        <v>50</v>
      </c>
      <c r="N161" s="2" t="s">
        <v>50</v>
      </c>
    </row>
    <row r="162" spans="1:14" ht="30" customHeight="1" x14ac:dyDescent="0.3">
      <c r="A162" s="16" t="s">
        <v>956</v>
      </c>
      <c r="B162" s="16" t="s">
        <v>953</v>
      </c>
      <c r="C162" s="16" t="s">
        <v>954</v>
      </c>
      <c r="D162" s="16" t="s">
        <v>123</v>
      </c>
      <c r="E162" s="26">
        <f>일위대가!F1046</f>
        <v>7033</v>
      </c>
      <c r="F162" s="26">
        <f>일위대가!H1046</f>
        <v>17788</v>
      </c>
      <c r="G162" s="26">
        <f>일위대가!J1046</f>
        <v>0</v>
      </c>
      <c r="H162" s="26">
        <f t="shared" si="2"/>
        <v>24821</v>
      </c>
      <c r="I162" s="16" t="s">
        <v>955</v>
      </c>
      <c r="J162" s="16" t="s">
        <v>50</v>
      </c>
      <c r="K162" s="16" t="s">
        <v>50</v>
      </c>
      <c r="L162" s="16" t="s">
        <v>50</v>
      </c>
      <c r="M162" s="16" t="s">
        <v>50</v>
      </c>
      <c r="N162" s="2" t="s">
        <v>50</v>
      </c>
    </row>
    <row r="163" spans="1:14" ht="30" customHeight="1" x14ac:dyDescent="0.3">
      <c r="A163" s="16" t="s">
        <v>961</v>
      </c>
      <c r="B163" s="16" t="s">
        <v>958</v>
      </c>
      <c r="C163" s="16" t="s">
        <v>959</v>
      </c>
      <c r="D163" s="16" t="s">
        <v>123</v>
      </c>
      <c r="E163" s="26">
        <f>일위대가!F1052</f>
        <v>7321</v>
      </c>
      <c r="F163" s="26">
        <f>일위대가!H1052</f>
        <v>27367</v>
      </c>
      <c r="G163" s="26">
        <f>일위대가!J1052</f>
        <v>0</v>
      </c>
      <c r="H163" s="26">
        <f t="shared" si="2"/>
        <v>34688</v>
      </c>
      <c r="I163" s="16" t="s">
        <v>960</v>
      </c>
      <c r="J163" s="16" t="s">
        <v>50</v>
      </c>
      <c r="K163" s="16" t="s">
        <v>50</v>
      </c>
      <c r="L163" s="16" t="s">
        <v>50</v>
      </c>
      <c r="M163" s="16" t="s">
        <v>50</v>
      </c>
      <c r="N163" s="2" t="s">
        <v>50</v>
      </c>
    </row>
    <row r="164" spans="1:14" ht="30" customHeight="1" x14ac:dyDescent="0.3">
      <c r="A164" s="16" t="s">
        <v>966</v>
      </c>
      <c r="B164" s="16" t="s">
        <v>963</v>
      </c>
      <c r="C164" s="16" t="s">
        <v>964</v>
      </c>
      <c r="D164" s="16" t="s">
        <v>123</v>
      </c>
      <c r="E164" s="26">
        <f>일위대가!F1058</f>
        <v>11021</v>
      </c>
      <c r="F164" s="26">
        <f>일위대가!H1058</f>
        <v>27367</v>
      </c>
      <c r="G164" s="26">
        <f>일위대가!J1058</f>
        <v>0</v>
      </c>
      <c r="H164" s="26">
        <f t="shared" si="2"/>
        <v>38388</v>
      </c>
      <c r="I164" s="16" t="s">
        <v>965</v>
      </c>
      <c r="J164" s="16" t="s">
        <v>50</v>
      </c>
      <c r="K164" s="16" t="s">
        <v>50</v>
      </c>
      <c r="L164" s="16" t="s">
        <v>50</v>
      </c>
      <c r="M164" s="16" t="s">
        <v>50</v>
      </c>
      <c r="N164" s="2" t="s">
        <v>50</v>
      </c>
    </row>
    <row r="165" spans="1:14" ht="30" customHeight="1" x14ac:dyDescent="0.3">
      <c r="A165" s="16" t="s">
        <v>971</v>
      </c>
      <c r="B165" s="16" t="s">
        <v>968</v>
      </c>
      <c r="C165" s="16" t="s">
        <v>969</v>
      </c>
      <c r="D165" s="16" t="s">
        <v>123</v>
      </c>
      <c r="E165" s="26">
        <f>일위대가!F1064</f>
        <v>15000</v>
      </c>
      <c r="F165" s="26">
        <f>일위대가!H1064</f>
        <v>97015</v>
      </c>
      <c r="G165" s="26">
        <f>일위대가!J1064</f>
        <v>0</v>
      </c>
      <c r="H165" s="26">
        <f t="shared" si="2"/>
        <v>112015</v>
      </c>
      <c r="I165" s="16" t="s">
        <v>970</v>
      </c>
      <c r="J165" s="16" t="s">
        <v>50</v>
      </c>
      <c r="K165" s="16" t="s">
        <v>50</v>
      </c>
      <c r="L165" s="16" t="s">
        <v>50</v>
      </c>
      <c r="M165" s="16" t="s">
        <v>50</v>
      </c>
      <c r="N165" s="2" t="s">
        <v>50</v>
      </c>
    </row>
    <row r="166" spans="1:14" ht="30" customHeight="1" x14ac:dyDescent="0.3">
      <c r="A166" s="16" t="s">
        <v>976</v>
      </c>
      <c r="B166" s="16" t="s">
        <v>973</v>
      </c>
      <c r="C166" s="16" t="s">
        <v>974</v>
      </c>
      <c r="D166" s="16" t="s">
        <v>123</v>
      </c>
      <c r="E166" s="26">
        <f>일위대가!F1070</f>
        <v>70119</v>
      </c>
      <c r="F166" s="26">
        <f>일위대가!H1070</f>
        <v>87313</v>
      </c>
      <c r="G166" s="26">
        <f>일위대가!J1070</f>
        <v>0</v>
      </c>
      <c r="H166" s="26">
        <f t="shared" si="2"/>
        <v>157432</v>
      </c>
      <c r="I166" s="16" t="s">
        <v>975</v>
      </c>
      <c r="J166" s="16" t="s">
        <v>50</v>
      </c>
      <c r="K166" s="16" t="s">
        <v>50</v>
      </c>
      <c r="L166" s="16" t="s">
        <v>50</v>
      </c>
      <c r="M166" s="16" t="s">
        <v>50</v>
      </c>
      <c r="N166" s="2" t="s">
        <v>50</v>
      </c>
    </row>
    <row r="167" spans="1:14" ht="30" customHeight="1" x14ac:dyDescent="0.3">
      <c r="A167" s="16" t="s">
        <v>980</v>
      </c>
      <c r="B167" s="16" t="s">
        <v>973</v>
      </c>
      <c r="C167" s="16" t="s">
        <v>978</v>
      </c>
      <c r="D167" s="16" t="s">
        <v>123</v>
      </c>
      <c r="E167" s="26">
        <f>일위대가!F1076</f>
        <v>137619</v>
      </c>
      <c r="F167" s="26">
        <f>일위대가!H1076</f>
        <v>87313</v>
      </c>
      <c r="G167" s="26">
        <f>일위대가!J1076</f>
        <v>0</v>
      </c>
      <c r="H167" s="26">
        <f t="shared" si="2"/>
        <v>224932</v>
      </c>
      <c r="I167" s="16" t="s">
        <v>979</v>
      </c>
      <c r="J167" s="16" t="s">
        <v>50</v>
      </c>
      <c r="K167" s="16" t="s">
        <v>50</v>
      </c>
      <c r="L167" s="16" t="s">
        <v>50</v>
      </c>
      <c r="M167" s="16" t="s">
        <v>50</v>
      </c>
      <c r="N167" s="2" t="s">
        <v>50</v>
      </c>
    </row>
    <row r="168" spans="1:14" ht="30" customHeight="1" x14ac:dyDescent="0.3">
      <c r="A168" s="16" t="s">
        <v>985</v>
      </c>
      <c r="B168" s="16" t="s">
        <v>982</v>
      </c>
      <c r="C168" s="16" t="s">
        <v>983</v>
      </c>
      <c r="D168" s="16" t="s">
        <v>123</v>
      </c>
      <c r="E168" s="26">
        <f>일위대가!F1082</f>
        <v>70119</v>
      </c>
      <c r="F168" s="26">
        <f>일위대가!H1082</f>
        <v>87313</v>
      </c>
      <c r="G168" s="26">
        <f>일위대가!J1082</f>
        <v>0</v>
      </c>
      <c r="H168" s="26">
        <f t="shared" si="2"/>
        <v>157432</v>
      </c>
      <c r="I168" s="16" t="s">
        <v>984</v>
      </c>
      <c r="J168" s="16" t="s">
        <v>50</v>
      </c>
      <c r="K168" s="16" t="s">
        <v>50</v>
      </c>
      <c r="L168" s="16" t="s">
        <v>50</v>
      </c>
      <c r="M168" s="16" t="s">
        <v>50</v>
      </c>
      <c r="N168" s="2" t="s">
        <v>50</v>
      </c>
    </row>
    <row r="169" spans="1:14" ht="30" customHeight="1" x14ac:dyDescent="0.3">
      <c r="A169" s="16" t="s">
        <v>989</v>
      </c>
      <c r="B169" s="16" t="s">
        <v>982</v>
      </c>
      <c r="C169" s="16" t="s">
        <v>987</v>
      </c>
      <c r="D169" s="16" t="s">
        <v>123</v>
      </c>
      <c r="E169" s="26">
        <f>일위대가!F1088</f>
        <v>137619</v>
      </c>
      <c r="F169" s="26">
        <f>일위대가!H1088</f>
        <v>87313</v>
      </c>
      <c r="G169" s="26">
        <f>일위대가!J1088</f>
        <v>0</v>
      </c>
      <c r="H169" s="26">
        <f t="shared" si="2"/>
        <v>224932</v>
      </c>
      <c r="I169" s="16" t="s">
        <v>988</v>
      </c>
      <c r="J169" s="16" t="s">
        <v>50</v>
      </c>
      <c r="K169" s="16" t="s">
        <v>50</v>
      </c>
      <c r="L169" s="16" t="s">
        <v>50</v>
      </c>
      <c r="M169" s="16" t="s">
        <v>50</v>
      </c>
      <c r="N169" s="2" t="s">
        <v>50</v>
      </c>
    </row>
    <row r="170" spans="1:14" ht="30" customHeight="1" x14ac:dyDescent="0.3">
      <c r="A170" s="16" t="s">
        <v>994</v>
      </c>
      <c r="B170" s="16" t="s">
        <v>991</v>
      </c>
      <c r="C170" s="16" t="s">
        <v>992</v>
      </c>
      <c r="D170" s="16" t="s">
        <v>123</v>
      </c>
      <c r="E170" s="26">
        <f>일위대가!F1094</f>
        <v>127619</v>
      </c>
      <c r="F170" s="26">
        <f>일위대가!H1094</f>
        <v>87313</v>
      </c>
      <c r="G170" s="26">
        <f>일위대가!J1094</f>
        <v>0</v>
      </c>
      <c r="H170" s="26">
        <f t="shared" si="2"/>
        <v>214932</v>
      </c>
      <c r="I170" s="16" t="s">
        <v>993</v>
      </c>
      <c r="J170" s="16" t="s">
        <v>50</v>
      </c>
      <c r="K170" s="16" t="s">
        <v>50</v>
      </c>
      <c r="L170" s="16" t="s">
        <v>50</v>
      </c>
      <c r="M170" s="16" t="s">
        <v>50</v>
      </c>
      <c r="N170" s="2" t="s">
        <v>50</v>
      </c>
    </row>
    <row r="171" spans="1:14" ht="30" customHeight="1" x14ac:dyDescent="0.3">
      <c r="A171" s="16" t="s">
        <v>998</v>
      </c>
      <c r="B171" s="16" t="s">
        <v>991</v>
      </c>
      <c r="C171" s="16" t="s">
        <v>996</v>
      </c>
      <c r="D171" s="16" t="s">
        <v>123</v>
      </c>
      <c r="E171" s="26">
        <f>일위대가!F1100</f>
        <v>201619</v>
      </c>
      <c r="F171" s="26">
        <f>일위대가!H1100</f>
        <v>87313</v>
      </c>
      <c r="G171" s="26">
        <f>일위대가!J1100</f>
        <v>0</v>
      </c>
      <c r="H171" s="26">
        <f t="shared" si="2"/>
        <v>288932</v>
      </c>
      <c r="I171" s="16" t="s">
        <v>997</v>
      </c>
      <c r="J171" s="16" t="s">
        <v>50</v>
      </c>
      <c r="K171" s="16" t="s">
        <v>50</v>
      </c>
      <c r="L171" s="16" t="s">
        <v>50</v>
      </c>
      <c r="M171" s="16" t="s">
        <v>50</v>
      </c>
      <c r="N171" s="2" t="s">
        <v>50</v>
      </c>
    </row>
    <row r="172" spans="1:14" ht="30" customHeight="1" x14ac:dyDescent="0.3">
      <c r="A172" s="16" t="s">
        <v>1003</v>
      </c>
      <c r="B172" s="16" t="s">
        <v>1000</v>
      </c>
      <c r="C172" s="16" t="s">
        <v>1001</v>
      </c>
      <c r="D172" s="16" t="s">
        <v>123</v>
      </c>
      <c r="E172" s="26">
        <f>일위대가!F1106</f>
        <v>50619</v>
      </c>
      <c r="F172" s="26">
        <f>일위대가!H1106</f>
        <v>87313</v>
      </c>
      <c r="G172" s="26">
        <f>일위대가!J1106</f>
        <v>0</v>
      </c>
      <c r="H172" s="26">
        <f t="shared" si="2"/>
        <v>137932</v>
      </c>
      <c r="I172" s="16" t="s">
        <v>1002</v>
      </c>
      <c r="J172" s="16" t="s">
        <v>50</v>
      </c>
      <c r="K172" s="16" t="s">
        <v>50</v>
      </c>
      <c r="L172" s="16" t="s">
        <v>50</v>
      </c>
      <c r="M172" s="16" t="s">
        <v>50</v>
      </c>
      <c r="N172" s="2" t="s">
        <v>50</v>
      </c>
    </row>
    <row r="173" spans="1:14" ht="30" customHeight="1" x14ac:dyDescent="0.3">
      <c r="A173" s="16" t="s">
        <v>1008</v>
      </c>
      <c r="B173" s="16" t="s">
        <v>1005</v>
      </c>
      <c r="C173" s="16" t="s">
        <v>1006</v>
      </c>
      <c r="D173" s="16" t="s">
        <v>123</v>
      </c>
      <c r="E173" s="26">
        <f>일위대가!F1112</f>
        <v>452873</v>
      </c>
      <c r="F173" s="26">
        <f>일위대가!H1112</f>
        <v>95786</v>
      </c>
      <c r="G173" s="26">
        <f>일위대가!J1112</f>
        <v>0</v>
      </c>
      <c r="H173" s="26">
        <f t="shared" si="2"/>
        <v>548659</v>
      </c>
      <c r="I173" s="16" t="s">
        <v>1007</v>
      </c>
      <c r="J173" s="16" t="s">
        <v>50</v>
      </c>
      <c r="K173" s="16" t="s">
        <v>50</v>
      </c>
      <c r="L173" s="16" t="s">
        <v>50</v>
      </c>
      <c r="M173" s="16" t="s">
        <v>50</v>
      </c>
      <c r="N173" s="2" t="s">
        <v>50</v>
      </c>
    </row>
    <row r="174" spans="1:14" ht="30" customHeight="1" x14ac:dyDescent="0.3">
      <c r="A174" s="16" t="s">
        <v>1013</v>
      </c>
      <c r="B174" s="16" t="s">
        <v>1010</v>
      </c>
      <c r="C174" s="16" t="s">
        <v>1011</v>
      </c>
      <c r="D174" s="16" t="s">
        <v>123</v>
      </c>
      <c r="E174" s="26">
        <f>일위대가!F1118</f>
        <v>7410</v>
      </c>
      <c r="F174" s="26">
        <f>일위대가!H1118</f>
        <v>97015</v>
      </c>
      <c r="G174" s="26">
        <f>일위대가!J1118</f>
        <v>0</v>
      </c>
      <c r="H174" s="26">
        <f t="shared" si="2"/>
        <v>104425</v>
      </c>
      <c r="I174" s="16" t="s">
        <v>1012</v>
      </c>
      <c r="J174" s="16" t="s">
        <v>50</v>
      </c>
      <c r="K174" s="16" t="s">
        <v>50</v>
      </c>
      <c r="L174" s="16" t="s">
        <v>50</v>
      </c>
      <c r="M174" s="16" t="s">
        <v>50</v>
      </c>
      <c r="N174" s="2" t="s">
        <v>50</v>
      </c>
    </row>
    <row r="175" spans="1:14" ht="30" customHeight="1" x14ac:dyDescent="0.3">
      <c r="A175" s="16" t="s">
        <v>1018</v>
      </c>
      <c r="B175" s="16" t="s">
        <v>1015</v>
      </c>
      <c r="C175" s="16" t="s">
        <v>1016</v>
      </c>
      <c r="D175" s="16" t="s">
        <v>123</v>
      </c>
      <c r="E175" s="26">
        <f>일위대가!F1124</f>
        <v>30060</v>
      </c>
      <c r="F175" s="26">
        <f>일위대가!H1124</f>
        <v>97015</v>
      </c>
      <c r="G175" s="26">
        <f>일위대가!J1124</f>
        <v>0</v>
      </c>
      <c r="H175" s="26">
        <f t="shared" si="2"/>
        <v>127075</v>
      </c>
      <c r="I175" s="16" t="s">
        <v>1017</v>
      </c>
      <c r="J175" s="16" t="s">
        <v>50</v>
      </c>
      <c r="K175" s="16" t="s">
        <v>50</v>
      </c>
      <c r="L175" s="16" t="s">
        <v>50</v>
      </c>
      <c r="M175" s="16" t="s">
        <v>50</v>
      </c>
      <c r="N175" s="2" t="s">
        <v>50</v>
      </c>
    </row>
    <row r="176" spans="1:14" ht="30" customHeight="1" x14ac:dyDescent="0.3">
      <c r="A176" s="16" t="s">
        <v>1023</v>
      </c>
      <c r="B176" s="16" t="s">
        <v>1020</v>
      </c>
      <c r="C176" s="16" t="s">
        <v>1021</v>
      </c>
      <c r="D176" s="16" t="s">
        <v>123</v>
      </c>
      <c r="E176" s="26">
        <f>일위대가!F1130</f>
        <v>662910</v>
      </c>
      <c r="F176" s="26">
        <f>일위대가!H1130</f>
        <v>97015</v>
      </c>
      <c r="G176" s="26">
        <f>일위대가!J1130</f>
        <v>0</v>
      </c>
      <c r="H176" s="26">
        <f t="shared" si="2"/>
        <v>759925</v>
      </c>
      <c r="I176" s="16" t="s">
        <v>1022</v>
      </c>
      <c r="J176" s="16" t="s">
        <v>50</v>
      </c>
      <c r="K176" s="16" t="s">
        <v>50</v>
      </c>
      <c r="L176" s="16" t="s">
        <v>50</v>
      </c>
      <c r="M176" s="16" t="s">
        <v>50</v>
      </c>
      <c r="N176" s="2" t="s">
        <v>50</v>
      </c>
    </row>
    <row r="177" spans="1:14" ht="30" customHeight="1" x14ac:dyDescent="0.3">
      <c r="A177" s="16" t="s">
        <v>1028</v>
      </c>
      <c r="B177" s="16" t="s">
        <v>1025</v>
      </c>
      <c r="C177" s="16" t="s">
        <v>1026</v>
      </c>
      <c r="D177" s="16" t="s">
        <v>123</v>
      </c>
      <c r="E177" s="26">
        <f>일위대가!F1136</f>
        <v>152910</v>
      </c>
      <c r="F177" s="26">
        <f>일위대가!H1136</f>
        <v>97015</v>
      </c>
      <c r="G177" s="26">
        <f>일위대가!J1136</f>
        <v>0</v>
      </c>
      <c r="H177" s="26">
        <f t="shared" si="2"/>
        <v>249925</v>
      </c>
      <c r="I177" s="16" t="s">
        <v>1027</v>
      </c>
      <c r="J177" s="16" t="s">
        <v>50</v>
      </c>
      <c r="K177" s="16" t="s">
        <v>50</v>
      </c>
      <c r="L177" s="16" t="s">
        <v>50</v>
      </c>
      <c r="M177" s="16" t="s">
        <v>50</v>
      </c>
      <c r="N177" s="2" t="s">
        <v>50</v>
      </c>
    </row>
    <row r="178" spans="1:14" ht="30" customHeight="1" x14ac:dyDescent="0.3">
      <c r="A178" s="16" t="s">
        <v>1033</v>
      </c>
      <c r="B178" s="16" t="s">
        <v>1030</v>
      </c>
      <c r="C178" s="16" t="s">
        <v>1031</v>
      </c>
      <c r="D178" s="16" t="s">
        <v>123</v>
      </c>
      <c r="E178" s="26">
        <f>일위대가!F1142</f>
        <v>202910</v>
      </c>
      <c r="F178" s="26">
        <f>일위대가!H1142</f>
        <v>97015</v>
      </c>
      <c r="G178" s="26">
        <f>일위대가!J1142</f>
        <v>0</v>
      </c>
      <c r="H178" s="26">
        <f t="shared" si="2"/>
        <v>299925</v>
      </c>
      <c r="I178" s="16" t="s">
        <v>1032</v>
      </c>
      <c r="J178" s="16" t="s">
        <v>50</v>
      </c>
      <c r="K178" s="16" t="s">
        <v>50</v>
      </c>
      <c r="L178" s="16" t="s">
        <v>50</v>
      </c>
      <c r="M178" s="16" t="s">
        <v>50</v>
      </c>
      <c r="N178" s="2" t="s">
        <v>50</v>
      </c>
    </row>
    <row r="179" spans="1:14" ht="30" customHeight="1" x14ac:dyDescent="0.3">
      <c r="A179" s="16" t="s">
        <v>1038</v>
      </c>
      <c r="B179" s="16" t="s">
        <v>1035</v>
      </c>
      <c r="C179" s="16" t="s">
        <v>1036</v>
      </c>
      <c r="D179" s="16" t="s">
        <v>123</v>
      </c>
      <c r="E179" s="26">
        <f>일위대가!F1148</f>
        <v>202910</v>
      </c>
      <c r="F179" s="26">
        <f>일위대가!H1148</f>
        <v>97015</v>
      </c>
      <c r="G179" s="26">
        <f>일위대가!J1148</f>
        <v>0</v>
      </c>
      <c r="H179" s="26">
        <f t="shared" si="2"/>
        <v>299925</v>
      </c>
      <c r="I179" s="16" t="s">
        <v>1037</v>
      </c>
      <c r="J179" s="16" t="s">
        <v>50</v>
      </c>
      <c r="K179" s="16" t="s">
        <v>50</v>
      </c>
      <c r="L179" s="16" t="s">
        <v>50</v>
      </c>
      <c r="M179" s="16" t="s">
        <v>50</v>
      </c>
      <c r="N179" s="2" t="s">
        <v>50</v>
      </c>
    </row>
    <row r="180" spans="1:14" ht="30" customHeight="1" x14ac:dyDescent="0.3">
      <c r="A180" s="16" t="s">
        <v>1043</v>
      </c>
      <c r="B180" s="16" t="s">
        <v>1040</v>
      </c>
      <c r="C180" s="16" t="s">
        <v>1041</v>
      </c>
      <c r="D180" s="16" t="s">
        <v>123</v>
      </c>
      <c r="E180" s="26">
        <f>일위대가!F1154</f>
        <v>20920</v>
      </c>
      <c r="F180" s="26">
        <f>일위대가!H1154</f>
        <v>32020</v>
      </c>
      <c r="G180" s="26">
        <f>일위대가!J1154</f>
        <v>0</v>
      </c>
      <c r="H180" s="26">
        <f t="shared" si="2"/>
        <v>52940</v>
      </c>
      <c r="I180" s="16" t="s">
        <v>1042</v>
      </c>
      <c r="J180" s="16" t="s">
        <v>50</v>
      </c>
      <c r="K180" s="16" t="s">
        <v>50</v>
      </c>
      <c r="L180" s="16" t="s">
        <v>50</v>
      </c>
      <c r="M180" s="16" t="s">
        <v>50</v>
      </c>
      <c r="N180" s="2" t="s">
        <v>50</v>
      </c>
    </row>
    <row r="181" spans="1:14" ht="30" customHeight="1" x14ac:dyDescent="0.3">
      <c r="A181" s="16" t="s">
        <v>1048</v>
      </c>
      <c r="B181" s="16" t="s">
        <v>1045</v>
      </c>
      <c r="C181" s="16" t="s">
        <v>1046</v>
      </c>
      <c r="D181" s="16" t="s">
        <v>123</v>
      </c>
      <c r="E181" s="26">
        <f>일위대가!F1160</f>
        <v>3873</v>
      </c>
      <c r="F181" s="26">
        <f>일위대가!H1160</f>
        <v>29104</v>
      </c>
      <c r="G181" s="26">
        <f>일위대가!J1160</f>
        <v>0</v>
      </c>
      <c r="H181" s="26">
        <f t="shared" si="2"/>
        <v>32977</v>
      </c>
      <c r="I181" s="16" t="s">
        <v>1047</v>
      </c>
      <c r="J181" s="16" t="s">
        <v>50</v>
      </c>
      <c r="K181" s="16" t="s">
        <v>50</v>
      </c>
      <c r="L181" s="16" t="s">
        <v>50</v>
      </c>
      <c r="M181" s="16" t="s">
        <v>50</v>
      </c>
      <c r="N181" s="2" t="s">
        <v>50</v>
      </c>
    </row>
    <row r="182" spans="1:14" ht="30" customHeight="1" x14ac:dyDescent="0.3">
      <c r="A182" s="16" t="s">
        <v>1053</v>
      </c>
      <c r="B182" s="16" t="s">
        <v>1050</v>
      </c>
      <c r="C182" s="16" t="s">
        <v>1051</v>
      </c>
      <c r="D182" s="16" t="s">
        <v>123</v>
      </c>
      <c r="E182" s="26">
        <f>일위대가!F1166</f>
        <v>32910</v>
      </c>
      <c r="F182" s="26">
        <f>일위대가!H1166</f>
        <v>97015</v>
      </c>
      <c r="G182" s="26">
        <f>일위대가!J1166</f>
        <v>0</v>
      </c>
      <c r="H182" s="26">
        <f t="shared" si="2"/>
        <v>129925</v>
      </c>
      <c r="I182" s="16" t="s">
        <v>1052</v>
      </c>
      <c r="J182" s="16" t="s">
        <v>50</v>
      </c>
      <c r="K182" s="16" t="s">
        <v>50</v>
      </c>
      <c r="L182" s="16" t="s">
        <v>50</v>
      </c>
      <c r="M182" s="16" t="s">
        <v>50</v>
      </c>
      <c r="N182" s="2" t="s">
        <v>50</v>
      </c>
    </row>
    <row r="183" spans="1:14" ht="30" customHeight="1" x14ac:dyDescent="0.3">
      <c r="A183" s="16" t="s">
        <v>1058</v>
      </c>
      <c r="B183" s="16" t="s">
        <v>1055</v>
      </c>
      <c r="C183" s="16" t="s">
        <v>1056</v>
      </c>
      <c r="D183" s="16" t="s">
        <v>123</v>
      </c>
      <c r="E183" s="26">
        <f>일위대가!F1172</f>
        <v>16880</v>
      </c>
      <c r="F183" s="26">
        <f>일위대가!H1172</f>
        <v>97015</v>
      </c>
      <c r="G183" s="26">
        <f>일위대가!J1172</f>
        <v>0</v>
      </c>
      <c r="H183" s="26">
        <f t="shared" si="2"/>
        <v>113895</v>
      </c>
      <c r="I183" s="16" t="s">
        <v>1057</v>
      </c>
      <c r="J183" s="16" t="s">
        <v>50</v>
      </c>
      <c r="K183" s="16" t="s">
        <v>50</v>
      </c>
      <c r="L183" s="16" t="s">
        <v>50</v>
      </c>
      <c r="M183" s="16" t="s">
        <v>50</v>
      </c>
      <c r="N183" s="2" t="s">
        <v>50</v>
      </c>
    </row>
    <row r="184" spans="1:14" ht="30" customHeight="1" x14ac:dyDescent="0.3">
      <c r="A184" s="16" t="s">
        <v>1063</v>
      </c>
      <c r="B184" s="16" t="s">
        <v>1060</v>
      </c>
      <c r="C184" s="16" t="s">
        <v>1061</v>
      </c>
      <c r="D184" s="16" t="s">
        <v>123</v>
      </c>
      <c r="E184" s="26">
        <f>일위대가!F1178</f>
        <v>18880</v>
      </c>
      <c r="F184" s="26">
        <f>일위대가!H1178</f>
        <v>97015</v>
      </c>
      <c r="G184" s="26">
        <f>일위대가!J1178</f>
        <v>0</v>
      </c>
      <c r="H184" s="26">
        <f t="shared" si="2"/>
        <v>115895</v>
      </c>
      <c r="I184" s="16" t="s">
        <v>1062</v>
      </c>
      <c r="J184" s="16" t="s">
        <v>50</v>
      </c>
      <c r="K184" s="16" t="s">
        <v>50</v>
      </c>
      <c r="L184" s="16" t="s">
        <v>50</v>
      </c>
      <c r="M184" s="16" t="s">
        <v>50</v>
      </c>
      <c r="N184" s="2" t="s">
        <v>50</v>
      </c>
    </row>
    <row r="185" spans="1:14" ht="30" customHeight="1" x14ac:dyDescent="0.3">
      <c r="A185" s="16" t="s">
        <v>1067</v>
      </c>
      <c r="B185" s="16" t="s">
        <v>1065</v>
      </c>
      <c r="C185" s="16" t="s">
        <v>482</v>
      </c>
      <c r="D185" s="16" t="s">
        <v>123</v>
      </c>
      <c r="E185" s="26">
        <f>일위대가!F1184</f>
        <v>3386</v>
      </c>
      <c r="F185" s="26">
        <f>일위대가!H1184</f>
        <v>8210</v>
      </c>
      <c r="G185" s="26">
        <f>일위대가!J1184</f>
        <v>0</v>
      </c>
      <c r="H185" s="26">
        <f t="shared" si="2"/>
        <v>11596</v>
      </c>
      <c r="I185" s="16" t="s">
        <v>1066</v>
      </c>
      <c r="J185" s="16" t="s">
        <v>50</v>
      </c>
      <c r="K185" s="16" t="s">
        <v>50</v>
      </c>
      <c r="L185" s="16" t="s">
        <v>50</v>
      </c>
      <c r="M185" s="16" t="s">
        <v>50</v>
      </c>
      <c r="N185" s="2" t="s">
        <v>50</v>
      </c>
    </row>
    <row r="186" spans="1:14" ht="30" customHeight="1" x14ac:dyDescent="0.3">
      <c r="A186" s="16" t="s">
        <v>1070</v>
      </c>
      <c r="B186" s="16" t="s">
        <v>1065</v>
      </c>
      <c r="C186" s="16" t="s">
        <v>486</v>
      </c>
      <c r="D186" s="16" t="s">
        <v>123</v>
      </c>
      <c r="E186" s="26">
        <f>일위대가!F1190</f>
        <v>5026</v>
      </c>
      <c r="F186" s="26">
        <f>일위대가!H1190</f>
        <v>8210</v>
      </c>
      <c r="G186" s="26">
        <f>일위대가!J1190</f>
        <v>0</v>
      </c>
      <c r="H186" s="26">
        <f t="shared" si="2"/>
        <v>13236</v>
      </c>
      <c r="I186" s="16" t="s">
        <v>1069</v>
      </c>
      <c r="J186" s="16" t="s">
        <v>50</v>
      </c>
      <c r="K186" s="16" t="s">
        <v>50</v>
      </c>
      <c r="L186" s="16" t="s">
        <v>50</v>
      </c>
      <c r="M186" s="16" t="s">
        <v>50</v>
      </c>
      <c r="N186" s="2" t="s">
        <v>50</v>
      </c>
    </row>
    <row r="187" spans="1:14" ht="30" customHeight="1" x14ac:dyDescent="0.3">
      <c r="A187" s="16" t="s">
        <v>1073</v>
      </c>
      <c r="B187" s="16" t="s">
        <v>1065</v>
      </c>
      <c r="C187" s="16" t="s">
        <v>467</v>
      </c>
      <c r="D187" s="16" t="s">
        <v>123</v>
      </c>
      <c r="E187" s="26">
        <f>일위대가!F1196</f>
        <v>2756</v>
      </c>
      <c r="F187" s="26">
        <f>일위대가!H1196</f>
        <v>8210</v>
      </c>
      <c r="G187" s="26">
        <f>일위대가!J1196</f>
        <v>0</v>
      </c>
      <c r="H187" s="26">
        <f t="shared" si="2"/>
        <v>10966</v>
      </c>
      <c r="I187" s="16" t="s">
        <v>1072</v>
      </c>
      <c r="J187" s="16" t="s">
        <v>50</v>
      </c>
      <c r="K187" s="16" t="s">
        <v>50</v>
      </c>
      <c r="L187" s="16" t="s">
        <v>50</v>
      </c>
      <c r="M187" s="16" t="s">
        <v>50</v>
      </c>
      <c r="N187" s="2" t="s">
        <v>50</v>
      </c>
    </row>
    <row r="188" spans="1:14" ht="30" customHeight="1" x14ac:dyDescent="0.3">
      <c r="A188" s="16" t="s">
        <v>1078</v>
      </c>
      <c r="B188" s="16" t="s">
        <v>1075</v>
      </c>
      <c r="C188" s="16" t="s">
        <v>1076</v>
      </c>
      <c r="D188" s="16" t="s">
        <v>123</v>
      </c>
      <c r="E188" s="26">
        <f>일위대가!F1204</f>
        <v>836</v>
      </c>
      <c r="F188" s="26">
        <f>일위대가!H1204</f>
        <v>13683</v>
      </c>
      <c r="G188" s="26">
        <f>일위대가!J1204</f>
        <v>0</v>
      </c>
      <c r="H188" s="26">
        <f t="shared" si="2"/>
        <v>14519</v>
      </c>
      <c r="I188" s="16" t="s">
        <v>1077</v>
      </c>
      <c r="J188" s="16" t="s">
        <v>50</v>
      </c>
      <c r="K188" s="16" t="s">
        <v>50</v>
      </c>
      <c r="L188" s="16" t="s">
        <v>50</v>
      </c>
      <c r="M188" s="16" t="s">
        <v>50</v>
      </c>
      <c r="N188" s="2" t="s">
        <v>50</v>
      </c>
    </row>
    <row r="189" spans="1:14" ht="30" customHeight="1" x14ac:dyDescent="0.3">
      <c r="A189" s="16" t="s">
        <v>1082</v>
      </c>
      <c r="B189" s="16" t="s">
        <v>1075</v>
      </c>
      <c r="C189" s="16" t="s">
        <v>1080</v>
      </c>
      <c r="D189" s="16" t="s">
        <v>123</v>
      </c>
      <c r="E189" s="26">
        <f>일위대가!F1212</f>
        <v>1006</v>
      </c>
      <c r="F189" s="26">
        <f>일위대가!H1212</f>
        <v>16420</v>
      </c>
      <c r="G189" s="26">
        <f>일위대가!J1212</f>
        <v>0</v>
      </c>
      <c r="H189" s="26">
        <f t="shared" si="2"/>
        <v>17426</v>
      </c>
      <c r="I189" s="16" t="s">
        <v>1081</v>
      </c>
      <c r="J189" s="16" t="s">
        <v>50</v>
      </c>
      <c r="K189" s="16" t="s">
        <v>50</v>
      </c>
      <c r="L189" s="16" t="s">
        <v>50</v>
      </c>
      <c r="M189" s="16" t="s">
        <v>50</v>
      </c>
      <c r="N189" s="2" t="s">
        <v>50</v>
      </c>
    </row>
    <row r="190" spans="1:14" ht="30" customHeight="1" x14ac:dyDescent="0.3">
      <c r="A190" s="16" t="s">
        <v>1086</v>
      </c>
      <c r="B190" s="16" t="s">
        <v>1075</v>
      </c>
      <c r="C190" s="16" t="s">
        <v>1084</v>
      </c>
      <c r="D190" s="16" t="s">
        <v>123</v>
      </c>
      <c r="E190" s="26">
        <f>일위대가!F1220</f>
        <v>1651</v>
      </c>
      <c r="F190" s="26">
        <f>일위대가!H1220</f>
        <v>21894</v>
      </c>
      <c r="G190" s="26">
        <f>일위대가!J1220</f>
        <v>0</v>
      </c>
      <c r="H190" s="26">
        <f t="shared" si="2"/>
        <v>23545</v>
      </c>
      <c r="I190" s="16" t="s">
        <v>1085</v>
      </c>
      <c r="J190" s="16" t="s">
        <v>50</v>
      </c>
      <c r="K190" s="16" t="s">
        <v>50</v>
      </c>
      <c r="L190" s="16" t="s">
        <v>50</v>
      </c>
      <c r="M190" s="16" t="s">
        <v>50</v>
      </c>
      <c r="N190" s="2" t="s">
        <v>50</v>
      </c>
    </row>
    <row r="191" spans="1:14" ht="30" customHeight="1" x14ac:dyDescent="0.3">
      <c r="A191" s="16" t="s">
        <v>1090</v>
      </c>
      <c r="B191" s="16" t="s">
        <v>1075</v>
      </c>
      <c r="C191" s="16" t="s">
        <v>1088</v>
      </c>
      <c r="D191" s="16" t="s">
        <v>123</v>
      </c>
      <c r="E191" s="26">
        <f>일위대가!F1228</f>
        <v>2262</v>
      </c>
      <c r="F191" s="26">
        <f>일위대가!H1228</f>
        <v>27367</v>
      </c>
      <c r="G191" s="26">
        <f>일위대가!J1228</f>
        <v>0</v>
      </c>
      <c r="H191" s="26">
        <f t="shared" si="2"/>
        <v>29629</v>
      </c>
      <c r="I191" s="16" t="s">
        <v>1089</v>
      </c>
      <c r="J191" s="16" t="s">
        <v>50</v>
      </c>
      <c r="K191" s="16" t="s">
        <v>50</v>
      </c>
      <c r="L191" s="16" t="s">
        <v>50</v>
      </c>
      <c r="M191" s="16" t="s">
        <v>50</v>
      </c>
      <c r="N191" s="2" t="s">
        <v>50</v>
      </c>
    </row>
    <row r="192" spans="1:14" ht="30" customHeight="1" x14ac:dyDescent="0.3">
      <c r="A192" s="16" t="s">
        <v>1095</v>
      </c>
      <c r="B192" s="16" t="s">
        <v>1092</v>
      </c>
      <c r="C192" s="16" t="s">
        <v>1093</v>
      </c>
      <c r="D192" s="16" t="s">
        <v>123</v>
      </c>
      <c r="E192" s="26">
        <f>일위대가!F1237</f>
        <v>578</v>
      </c>
      <c r="F192" s="26">
        <f>일위대가!H1237</f>
        <v>4897</v>
      </c>
      <c r="G192" s="26">
        <f>일위대가!J1237</f>
        <v>0</v>
      </c>
      <c r="H192" s="26">
        <f t="shared" si="2"/>
        <v>5475</v>
      </c>
      <c r="I192" s="16" t="s">
        <v>1094</v>
      </c>
      <c r="J192" s="16" t="s">
        <v>50</v>
      </c>
      <c r="K192" s="16" t="s">
        <v>50</v>
      </c>
      <c r="L192" s="16" t="s">
        <v>50</v>
      </c>
      <c r="M192" s="16" t="s">
        <v>50</v>
      </c>
      <c r="N192" s="2" t="s">
        <v>50</v>
      </c>
    </row>
    <row r="193" spans="1:14" ht="30" customHeight="1" x14ac:dyDescent="0.3">
      <c r="A193" s="16" t="s">
        <v>1099</v>
      </c>
      <c r="B193" s="16" t="s">
        <v>1092</v>
      </c>
      <c r="C193" s="16" t="s">
        <v>1097</v>
      </c>
      <c r="D193" s="16" t="s">
        <v>123</v>
      </c>
      <c r="E193" s="26">
        <f>일위대가!F1246</f>
        <v>866</v>
      </c>
      <c r="F193" s="26">
        <f>일위대가!H1246</f>
        <v>6841</v>
      </c>
      <c r="G193" s="26">
        <f>일위대가!J1246</f>
        <v>0</v>
      </c>
      <c r="H193" s="26">
        <f t="shared" si="2"/>
        <v>7707</v>
      </c>
      <c r="I193" s="16" t="s">
        <v>1098</v>
      </c>
      <c r="J193" s="16" t="s">
        <v>50</v>
      </c>
      <c r="K193" s="16" t="s">
        <v>50</v>
      </c>
      <c r="L193" s="16" t="s">
        <v>50</v>
      </c>
      <c r="M193" s="16" t="s">
        <v>50</v>
      </c>
      <c r="N193" s="2" t="s">
        <v>50</v>
      </c>
    </row>
    <row r="194" spans="1:14" ht="30" customHeight="1" x14ac:dyDescent="0.3">
      <c r="A194" s="16" t="s">
        <v>1103</v>
      </c>
      <c r="B194" s="16" t="s">
        <v>1092</v>
      </c>
      <c r="C194" s="16" t="s">
        <v>1101</v>
      </c>
      <c r="D194" s="16" t="s">
        <v>123</v>
      </c>
      <c r="E194" s="26">
        <f>일위대가!F1255</f>
        <v>1058</v>
      </c>
      <c r="F194" s="26">
        <f>일위대가!H1255</f>
        <v>6001</v>
      </c>
      <c r="G194" s="26">
        <f>일위대가!J1255</f>
        <v>0</v>
      </c>
      <c r="H194" s="26">
        <f t="shared" si="2"/>
        <v>7059</v>
      </c>
      <c r="I194" s="16" t="s">
        <v>1102</v>
      </c>
      <c r="J194" s="16" t="s">
        <v>50</v>
      </c>
      <c r="K194" s="16" t="s">
        <v>50</v>
      </c>
      <c r="L194" s="16" t="s">
        <v>50</v>
      </c>
      <c r="M194" s="16" t="s">
        <v>50</v>
      </c>
      <c r="N194" s="2" t="s">
        <v>50</v>
      </c>
    </row>
    <row r="195" spans="1:14" ht="30" customHeight="1" x14ac:dyDescent="0.3">
      <c r="A195" s="16" t="s">
        <v>1107</v>
      </c>
      <c r="B195" s="16" t="s">
        <v>490</v>
      </c>
      <c r="C195" s="16" t="s">
        <v>1105</v>
      </c>
      <c r="D195" s="16" t="s">
        <v>123</v>
      </c>
      <c r="E195" s="26">
        <f>일위대가!F1261</f>
        <v>1228</v>
      </c>
      <c r="F195" s="26">
        <f>일위대가!H1261</f>
        <v>10947</v>
      </c>
      <c r="G195" s="26">
        <f>일위대가!J1261</f>
        <v>0</v>
      </c>
      <c r="H195" s="26">
        <f t="shared" si="2"/>
        <v>12175</v>
      </c>
      <c r="I195" s="16" t="s">
        <v>1106</v>
      </c>
      <c r="J195" s="16" t="s">
        <v>50</v>
      </c>
      <c r="K195" s="16" t="s">
        <v>50</v>
      </c>
      <c r="L195" s="16" t="s">
        <v>50</v>
      </c>
      <c r="M195" s="16" t="s">
        <v>50</v>
      </c>
      <c r="N195" s="2" t="s">
        <v>50</v>
      </c>
    </row>
    <row r="196" spans="1:14" ht="30" customHeight="1" x14ac:dyDescent="0.3">
      <c r="A196" s="16" t="s">
        <v>1111</v>
      </c>
      <c r="B196" s="16" t="s">
        <v>490</v>
      </c>
      <c r="C196" s="16" t="s">
        <v>1109</v>
      </c>
      <c r="D196" s="16" t="s">
        <v>123</v>
      </c>
      <c r="E196" s="26">
        <f>일위대가!F1267</f>
        <v>1278</v>
      </c>
      <c r="F196" s="26">
        <f>일위대가!H1267</f>
        <v>10947</v>
      </c>
      <c r="G196" s="26">
        <f>일위대가!J1267</f>
        <v>0</v>
      </c>
      <c r="H196" s="26">
        <f t="shared" ref="H196:H211" si="3">E196+F196+G196</f>
        <v>12225</v>
      </c>
      <c r="I196" s="16" t="s">
        <v>1110</v>
      </c>
      <c r="J196" s="16" t="s">
        <v>50</v>
      </c>
      <c r="K196" s="16" t="s">
        <v>50</v>
      </c>
      <c r="L196" s="16" t="s">
        <v>50</v>
      </c>
      <c r="M196" s="16" t="s">
        <v>50</v>
      </c>
      <c r="N196" s="2" t="s">
        <v>50</v>
      </c>
    </row>
    <row r="197" spans="1:14" ht="30" customHeight="1" x14ac:dyDescent="0.3">
      <c r="A197" s="16" t="s">
        <v>1115</v>
      </c>
      <c r="B197" s="16" t="s">
        <v>490</v>
      </c>
      <c r="C197" s="16" t="s">
        <v>1113</v>
      </c>
      <c r="D197" s="16" t="s">
        <v>123</v>
      </c>
      <c r="E197" s="26">
        <f>일위대가!F1273</f>
        <v>1328</v>
      </c>
      <c r="F197" s="26">
        <f>일위대가!H1273</f>
        <v>10947</v>
      </c>
      <c r="G197" s="26">
        <f>일위대가!J1273</f>
        <v>0</v>
      </c>
      <c r="H197" s="26">
        <f t="shared" si="3"/>
        <v>12275</v>
      </c>
      <c r="I197" s="16" t="s">
        <v>1114</v>
      </c>
      <c r="J197" s="16" t="s">
        <v>50</v>
      </c>
      <c r="K197" s="16" t="s">
        <v>50</v>
      </c>
      <c r="L197" s="16" t="s">
        <v>50</v>
      </c>
      <c r="M197" s="16" t="s">
        <v>50</v>
      </c>
      <c r="N197" s="2" t="s">
        <v>50</v>
      </c>
    </row>
    <row r="198" spans="1:14" ht="30" customHeight="1" x14ac:dyDescent="0.3">
      <c r="A198" s="16" t="s">
        <v>1119</v>
      </c>
      <c r="B198" s="16" t="s">
        <v>490</v>
      </c>
      <c r="C198" s="16" t="s">
        <v>1117</v>
      </c>
      <c r="D198" s="16" t="s">
        <v>123</v>
      </c>
      <c r="E198" s="26">
        <f>일위대가!F1279</f>
        <v>1528</v>
      </c>
      <c r="F198" s="26">
        <f>일위대가!H1279</f>
        <v>10947</v>
      </c>
      <c r="G198" s="26">
        <f>일위대가!J1279</f>
        <v>0</v>
      </c>
      <c r="H198" s="26">
        <f t="shared" si="3"/>
        <v>12475</v>
      </c>
      <c r="I198" s="16" t="s">
        <v>1118</v>
      </c>
      <c r="J198" s="16" t="s">
        <v>50</v>
      </c>
      <c r="K198" s="16" t="s">
        <v>50</v>
      </c>
      <c r="L198" s="16" t="s">
        <v>50</v>
      </c>
      <c r="M198" s="16" t="s">
        <v>50</v>
      </c>
      <c r="N198" s="2" t="s">
        <v>50</v>
      </c>
    </row>
    <row r="199" spans="1:14" ht="30" customHeight="1" x14ac:dyDescent="0.3">
      <c r="A199" s="16" t="s">
        <v>1122</v>
      </c>
      <c r="B199" s="16" t="s">
        <v>524</v>
      </c>
      <c r="C199" s="16" t="s">
        <v>309</v>
      </c>
      <c r="D199" s="16" t="s">
        <v>123</v>
      </c>
      <c r="E199" s="26">
        <f>일위대가!F1286</f>
        <v>3267</v>
      </c>
      <c r="F199" s="26">
        <f>일위대가!H1286</f>
        <v>18799</v>
      </c>
      <c r="G199" s="26">
        <f>일위대가!J1286</f>
        <v>0</v>
      </c>
      <c r="H199" s="26">
        <f t="shared" si="3"/>
        <v>22066</v>
      </c>
      <c r="I199" s="16" t="s">
        <v>1121</v>
      </c>
      <c r="J199" s="16" t="s">
        <v>50</v>
      </c>
      <c r="K199" s="16" t="s">
        <v>50</v>
      </c>
      <c r="L199" s="16" t="s">
        <v>50</v>
      </c>
      <c r="M199" s="16" t="s">
        <v>50</v>
      </c>
      <c r="N199" s="2" t="s">
        <v>50</v>
      </c>
    </row>
    <row r="200" spans="1:14" ht="30" customHeight="1" x14ac:dyDescent="0.3">
      <c r="A200" s="16" t="s">
        <v>1127</v>
      </c>
      <c r="B200" s="16" t="s">
        <v>1124</v>
      </c>
      <c r="C200" s="16" t="s">
        <v>1125</v>
      </c>
      <c r="D200" s="16" t="s">
        <v>123</v>
      </c>
      <c r="E200" s="26">
        <f>일위대가!F1292</f>
        <v>502910</v>
      </c>
      <c r="F200" s="26">
        <f>일위대가!H1292</f>
        <v>97015</v>
      </c>
      <c r="G200" s="26">
        <f>일위대가!J1292</f>
        <v>0</v>
      </c>
      <c r="H200" s="26">
        <f t="shared" si="3"/>
        <v>599925</v>
      </c>
      <c r="I200" s="16" t="s">
        <v>1126</v>
      </c>
      <c r="J200" s="16" t="s">
        <v>50</v>
      </c>
      <c r="K200" s="16" t="s">
        <v>50</v>
      </c>
      <c r="L200" s="16" t="s">
        <v>50</v>
      </c>
      <c r="M200" s="16" t="s">
        <v>50</v>
      </c>
      <c r="N200" s="2" t="s">
        <v>50</v>
      </c>
    </row>
    <row r="201" spans="1:14" ht="30" customHeight="1" x14ac:dyDescent="0.3">
      <c r="A201" s="16" t="s">
        <v>1154</v>
      </c>
      <c r="B201" s="16" t="s">
        <v>1151</v>
      </c>
      <c r="C201" s="16" t="s">
        <v>1152</v>
      </c>
      <c r="D201" s="16" t="s">
        <v>102</v>
      </c>
      <c r="E201" s="26">
        <f>일위대가!F1325</f>
        <v>6605164</v>
      </c>
      <c r="F201" s="26">
        <f>일위대가!H1325</f>
        <v>321018</v>
      </c>
      <c r="G201" s="26">
        <f>일위대가!J1325</f>
        <v>0</v>
      </c>
      <c r="H201" s="26">
        <f t="shared" si="3"/>
        <v>6926182</v>
      </c>
      <c r="I201" s="16" t="s">
        <v>2350</v>
      </c>
      <c r="J201" s="16" t="s">
        <v>50</v>
      </c>
      <c r="K201" s="16" t="s">
        <v>50</v>
      </c>
      <c r="L201" s="16" t="s">
        <v>50</v>
      </c>
      <c r="M201" s="16" t="s">
        <v>50</v>
      </c>
      <c r="N201" s="2" t="s">
        <v>50</v>
      </c>
    </row>
    <row r="202" spans="1:14" ht="30" customHeight="1" x14ac:dyDescent="0.3">
      <c r="A202" s="16" t="s">
        <v>1158</v>
      </c>
      <c r="B202" s="16" t="s">
        <v>1151</v>
      </c>
      <c r="C202" s="16" t="s">
        <v>1157</v>
      </c>
      <c r="D202" s="16" t="s">
        <v>102</v>
      </c>
      <c r="E202" s="26">
        <f>일위대가!F1350</f>
        <v>5682957</v>
      </c>
      <c r="F202" s="26">
        <f>일위대가!H1350</f>
        <v>788494</v>
      </c>
      <c r="G202" s="26">
        <f>일위대가!J1350</f>
        <v>0</v>
      </c>
      <c r="H202" s="26">
        <f t="shared" si="3"/>
        <v>6471451</v>
      </c>
      <c r="I202" s="16" t="s">
        <v>2449</v>
      </c>
      <c r="J202" s="16" t="s">
        <v>50</v>
      </c>
      <c r="K202" s="16" t="s">
        <v>50</v>
      </c>
      <c r="L202" s="16" t="s">
        <v>50</v>
      </c>
      <c r="M202" s="16" t="s">
        <v>50</v>
      </c>
      <c r="N202" s="2" t="s">
        <v>50</v>
      </c>
    </row>
    <row r="203" spans="1:14" ht="30" customHeight="1" x14ac:dyDescent="0.3">
      <c r="A203" s="16" t="s">
        <v>2475</v>
      </c>
      <c r="B203" s="16" t="s">
        <v>2472</v>
      </c>
      <c r="C203" s="16" t="s">
        <v>2473</v>
      </c>
      <c r="D203" s="16" t="s">
        <v>102</v>
      </c>
      <c r="E203" s="26">
        <f>일위대가!F1357</f>
        <v>14182</v>
      </c>
      <c r="F203" s="26">
        <f>일위대가!H1357</f>
        <v>472750</v>
      </c>
      <c r="G203" s="26">
        <f>일위대가!J1357</f>
        <v>0</v>
      </c>
      <c r="H203" s="26">
        <f t="shared" si="3"/>
        <v>486932</v>
      </c>
      <c r="I203" s="16" t="s">
        <v>2474</v>
      </c>
      <c r="J203" s="16" t="s">
        <v>50</v>
      </c>
      <c r="K203" s="16" t="s">
        <v>50</v>
      </c>
      <c r="L203" s="16" t="s">
        <v>50</v>
      </c>
      <c r="M203" s="16" t="s">
        <v>50</v>
      </c>
      <c r="N203" s="2" t="s">
        <v>50</v>
      </c>
    </row>
    <row r="204" spans="1:14" ht="30" customHeight="1" x14ac:dyDescent="0.3">
      <c r="A204" s="16" t="s">
        <v>2479</v>
      </c>
      <c r="B204" s="16" t="s">
        <v>2472</v>
      </c>
      <c r="C204" s="16" t="s">
        <v>533</v>
      </c>
      <c r="D204" s="16" t="s">
        <v>2477</v>
      </c>
      <c r="E204" s="26">
        <f>일위대가!F1363</f>
        <v>2636</v>
      </c>
      <c r="F204" s="26">
        <f>일위대가!H1363</f>
        <v>87884</v>
      </c>
      <c r="G204" s="26">
        <f>일위대가!J1363</f>
        <v>0</v>
      </c>
      <c r="H204" s="26">
        <f t="shared" si="3"/>
        <v>90520</v>
      </c>
      <c r="I204" s="16" t="s">
        <v>2478</v>
      </c>
      <c r="J204" s="16" t="s">
        <v>50</v>
      </c>
      <c r="K204" s="16" t="s">
        <v>50</v>
      </c>
      <c r="L204" s="16" t="s">
        <v>50</v>
      </c>
      <c r="M204" s="16" t="s">
        <v>50</v>
      </c>
      <c r="N204" s="2" t="s">
        <v>50</v>
      </c>
    </row>
    <row r="205" spans="1:14" ht="30" customHeight="1" x14ac:dyDescent="0.3">
      <c r="A205" s="16" t="s">
        <v>2482</v>
      </c>
      <c r="B205" s="16" t="s">
        <v>2472</v>
      </c>
      <c r="C205" s="16" t="s">
        <v>538</v>
      </c>
      <c r="D205" s="16" t="s">
        <v>539</v>
      </c>
      <c r="E205" s="26">
        <f>일위대가!F1368</f>
        <v>182</v>
      </c>
      <c r="F205" s="26">
        <f>일위대가!H1368</f>
        <v>6090</v>
      </c>
      <c r="G205" s="26">
        <f>일위대가!J1368</f>
        <v>0</v>
      </c>
      <c r="H205" s="26">
        <f t="shared" si="3"/>
        <v>6272</v>
      </c>
      <c r="I205" s="16" t="s">
        <v>2481</v>
      </c>
      <c r="J205" s="16" t="s">
        <v>50</v>
      </c>
      <c r="K205" s="16" t="s">
        <v>50</v>
      </c>
      <c r="L205" s="16" t="s">
        <v>50</v>
      </c>
      <c r="M205" s="16" t="s">
        <v>50</v>
      </c>
      <c r="N205" s="2" t="s">
        <v>50</v>
      </c>
    </row>
    <row r="206" spans="1:14" ht="30" customHeight="1" x14ac:dyDescent="0.3">
      <c r="A206" s="16" t="s">
        <v>1193</v>
      </c>
      <c r="B206" s="16" t="s">
        <v>1192</v>
      </c>
      <c r="C206" s="16" t="s">
        <v>1152</v>
      </c>
      <c r="D206" s="16" t="s">
        <v>102</v>
      </c>
      <c r="E206" s="26">
        <f>일위대가!F1404</f>
        <v>7086187</v>
      </c>
      <c r="F206" s="26">
        <f>일위대가!H1404</f>
        <v>887742</v>
      </c>
      <c r="G206" s="26">
        <f>일위대가!J1404</f>
        <v>0</v>
      </c>
      <c r="H206" s="26">
        <f t="shared" si="3"/>
        <v>7973929</v>
      </c>
      <c r="I206" s="16" t="s">
        <v>2497</v>
      </c>
      <c r="J206" s="16" t="s">
        <v>50</v>
      </c>
      <c r="K206" s="16" t="s">
        <v>50</v>
      </c>
      <c r="L206" s="16" t="s">
        <v>50</v>
      </c>
      <c r="M206" s="16" t="s">
        <v>50</v>
      </c>
      <c r="N206" s="2" t="s">
        <v>50</v>
      </c>
    </row>
    <row r="207" spans="1:14" ht="30" customHeight="1" x14ac:dyDescent="0.3">
      <c r="A207" s="16" t="s">
        <v>1195</v>
      </c>
      <c r="B207" s="16" t="s">
        <v>1192</v>
      </c>
      <c r="C207" s="16" t="s">
        <v>1157</v>
      </c>
      <c r="D207" s="16" t="s">
        <v>102</v>
      </c>
      <c r="E207" s="26">
        <f>일위대가!F1430</f>
        <v>5754857</v>
      </c>
      <c r="F207" s="26">
        <f>일위대가!H1430</f>
        <v>788494</v>
      </c>
      <c r="G207" s="26">
        <f>일위대가!J1430</f>
        <v>0</v>
      </c>
      <c r="H207" s="26">
        <f t="shared" si="3"/>
        <v>6543351</v>
      </c>
      <c r="I207" s="16" t="s">
        <v>2537</v>
      </c>
      <c r="J207" s="16" t="s">
        <v>50</v>
      </c>
      <c r="K207" s="16" t="s">
        <v>50</v>
      </c>
      <c r="L207" s="16" t="s">
        <v>50</v>
      </c>
      <c r="M207" s="16" t="s">
        <v>50</v>
      </c>
      <c r="N207" s="2" t="s">
        <v>50</v>
      </c>
    </row>
    <row r="208" spans="1:14" ht="30" customHeight="1" x14ac:dyDescent="0.3">
      <c r="A208" s="16" t="s">
        <v>1511</v>
      </c>
      <c r="B208" s="16" t="s">
        <v>1507</v>
      </c>
      <c r="C208" s="16" t="s">
        <v>1508</v>
      </c>
      <c r="D208" s="16" t="s">
        <v>1509</v>
      </c>
      <c r="E208" s="26">
        <f>일위대가!F1438</f>
        <v>1142</v>
      </c>
      <c r="F208" s="26">
        <f>일위대가!H1438</f>
        <v>9631</v>
      </c>
      <c r="G208" s="26">
        <f>일위대가!J1438</f>
        <v>0</v>
      </c>
      <c r="H208" s="26">
        <f t="shared" si="3"/>
        <v>10773</v>
      </c>
      <c r="I208" s="16" t="s">
        <v>1510</v>
      </c>
      <c r="J208" s="16" t="s">
        <v>50</v>
      </c>
      <c r="K208" s="16" t="s">
        <v>50</v>
      </c>
      <c r="L208" s="16" t="s">
        <v>50</v>
      </c>
      <c r="M208" s="16" t="s">
        <v>50</v>
      </c>
      <c r="N208" s="2" t="s">
        <v>50</v>
      </c>
    </row>
    <row r="209" spans="1:14" ht="30" customHeight="1" x14ac:dyDescent="0.3">
      <c r="A209" s="16" t="s">
        <v>1516</v>
      </c>
      <c r="B209" s="16" t="s">
        <v>1513</v>
      </c>
      <c r="C209" s="16" t="s">
        <v>1514</v>
      </c>
      <c r="D209" s="16" t="s">
        <v>181</v>
      </c>
      <c r="E209" s="26">
        <f>일위대가!F1445</f>
        <v>18607</v>
      </c>
      <c r="F209" s="26">
        <f>일위대가!H1445</f>
        <v>49778</v>
      </c>
      <c r="G209" s="26">
        <f>일위대가!J1445</f>
        <v>0</v>
      </c>
      <c r="H209" s="26">
        <f t="shared" si="3"/>
        <v>68385</v>
      </c>
      <c r="I209" s="16" t="s">
        <v>1515</v>
      </c>
      <c r="J209" s="16" t="s">
        <v>50</v>
      </c>
      <c r="K209" s="16" t="s">
        <v>2581</v>
      </c>
      <c r="L209" s="16" t="s">
        <v>50</v>
      </c>
      <c r="M209" s="16" t="s">
        <v>50</v>
      </c>
      <c r="N209" s="2" t="s">
        <v>63</v>
      </c>
    </row>
    <row r="210" spans="1:14" ht="30" customHeight="1" x14ac:dyDescent="0.3">
      <c r="A210" s="16" t="s">
        <v>2570</v>
      </c>
      <c r="B210" s="16" t="s">
        <v>2567</v>
      </c>
      <c r="C210" s="16" t="s">
        <v>2568</v>
      </c>
      <c r="D210" s="16" t="s">
        <v>181</v>
      </c>
      <c r="E210" s="26">
        <f>일위대가!F1452</f>
        <v>9107</v>
      </c>
      <c r="F210" s="26">
        <f>일위대가!H1452</f>
        <v>59020</v>
      </c>
      <c r="G210" s="26">
        <f>일위대가!J1452</f>
        <v>0</v>
      </c>
      <c r="H210" s="26">
        <f t="shared" si="3"/>
        <v>68127</v>
      </c>
      <c r="I210" s="16" t="s">
        <v>2569</v>
      </c>
      <c r="J210" s="16" t="s">
        <v>50</v>
      </c>
      <c r="K210" s="16" t="s">
        <v>2581</v>
      </c>
      <c r="L210" s="16" t="s">
        <v>50</v>
      </c>
      <c r="M210" s="16" t="s">
        <v>50</v>
      </c>
      <c r="N210" s="2" t="s">
        <v>63</v>
      </c>
    </row>
    <row r="211" spans="1:14" ht="30" customHeight="1" x14ac:dyDescent="0.3">
      <c r="A211" s="16" t="s">
        <v>2575</v>
      </c>
      <c r="B211" s="16" t="s">
        <v>2572</v>
      </c>
      <c r="C211" s="16" t="s">
        <v>2573</v>
      </c>
      <c r="D211" s="16" t="s">
        <v>181</v>
      </c>
      <c r="E211" s="26">
        <f>일위대가!F1459</f>
        <v>3741</v>
      </c>
      <c r="F211" s="26">
        <f>일위대가!H1459</f>
        <v>36248</v>
      </c>
      <c r="G211" s="26">
        <f>일위대가!J1459</f>
        <v>0</v>
      </c>
      <c r="H211" s="26">
        <f t="shared" si="3"/>
        <v>39989</v>
      </c>
      <c r="I211" s="16" t="s">
        <v>2574</v>
      </c>
      <c r="J211" s="16" t="s">
        <v>50</v>
      </c>
      <c r="K211" s="16" t="s">
        <v>2581</v>
      </c>
      <c r="L211" s="16" t="s">
        <v>50</v>
      </c>
      <c r="M211" s="16" t="s">
        <v>50</v>
      </c>
      <c r="N211" s="2" t="s">
        <v>63</v>
      </c>
    </row>
  </sheetData>
  <phoneticPr fontId="1" type="noConversion"/>
  <pageMargins left="0.78740157480314954" right="0" top="0.39370078740157477" bottom="0.39370078740157477" header="0" footer="0"/>
  <pageSetup paperSize="9" scale="88" fitToHeight="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Z1459"/>
  <sheetViews>
    <sheetView topLeftCell="A212" workbookViewId="0">
      <selection activeCell="A2" sqref="A2:A3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7" width="2.625" hidden="1" customWidth="1"/>
    <col min="48" max="48" width="1.625" hidden="1" customWidth="1"/>
    <col min="49" max="49" width="24.625" hidden="1" customWidth="1"/>
    <col min="50" max="51" width="2.625" hidden="1" customWidth="1"/>
    <col min="52" max="52" width="1.625" hidden="1" customWidth="1"/>
  </cols>
  <sheetData>
    <row r="1" spans="1:52" ht="30" customHeight="1" x14ac:dyDescent="0.3">
      <c r="A1" s="6" t="s">
        <v>3846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52" ht="30" customHeight="1" x14ac:dyDescent="0.3">
      <c r="A2" s="96" t="s">
        <v>1</v>
      </c>
      <c r="B2" s="96" t="s">
        <v>2</v>
      </c>
      <c r="C2" s="96" t="s">
        <v>3</v>
      </c>
      <c r="D2" s="96" t="s">
        <v>4</v>
      </c>
      <c r="E2" s="96" t="s">
        <v>5</v>
      </c>
      <c r="F2" s="96"/>
      <c r="G2" s="96" t="s">
        <v>8</v>
      </c>
      <c r="H2" s="96"/>
      <c r="I2" s="96" t="s">
        <v>9</v>
      </c>
      <c r="J2" s="96"/>
      <c r="K2" s="96" t="s">
        <v>10</v>
      </c>
      <c r="L2" s="96"/>
      <c r="M2" s="96" t="s">
        <v>11</v>
      </c>
      <c r="N2" s="98" t="s">
        <v>1141</v>
      </c>
      <c r="O2" s="98" t="s">
        <v>19</v>
      </c>
      <c r="P2" s="98" t="s">
        <v>21</v>
      </c>
      <c r="Q2" s="98" t="s">
        <v>22</v>
      </c>
      <c r="R2" s="98" t="s">
        <v>23</v>
      </c>
      <c r="S2" s="98" t="s">
        <v>24</v>
      </c>
      <c r="T2" s="98" t="s">
        <v>25</v>
      </c>
      <c r="U2" s="98" t="s">
        <v>26</v>
      </c>
      <c r="V2" s="98" t="s">
        <v>27</v>
      </c>
      <c r="W2" s="98" t="s">
        <v>28</v>
      </c>
      <c r="X2" s="98" t="s">
        <v>29</v>
      </c>
      <c r="Y2" s="98" t="s">
        <v>30</v>
      </c>
      <c r="Z2" s="98" t="s">
        <v>31</v>
      </c>
      <c r="AA2" s="98" t="s">
        <v>32</v>
      </c>
      <c r="AB2" s="98" t="s">
        <v>33</v>
      </c>
      <c r="AC2" s="98" t="s">
        <v>34</v>
      </c>
      <c r="AD2" s="98" t="s">
        <v>35</v>
      </c>
      <c r="AE2" s="98" t="s">
        <v>36</v>
      </c>
      <c r="AF2" s="98" t="s">
        <v>37</v>
      </c>
      <c r="AG2" s="98" t="s">
        <v>38</v>
      </c>
      <c r="AH2" s="98" t="s">
        <v>39</v>
      </c>
      <c r="AI2" s="98" t="s">
        <v>40</v>
      </c>
      <c r="AJ2" s="98" t="s">
        <v>41</v>
      </c>
      <c r="AK2" s="98" t="s">
        <v>42</v>
      </c>
      <c r="AL2" s="98" t="s">
        <v>43</v>
      </c>
      <c r="AM2" s="98" t="s">
        <v>44</v>
      </c>
      <c r="AN2" s="98" t="s">
        <v>45</v>
      </c>
      <c r="AO2" s="98" t="s">
        <v>46</v>
      </c>
      <c r="AP2" s="98" t="s">
        <v>1142</v>
      </c>
      <c r="AQ2" s="98" t="s">
        <v>1143</v>
      </c>
      <c r="AR2" s="98" t="s">
        <v>1144</v>
      </c>
      <c r="AS2" s="98" t="s">
        <v>1145</v>
      </c>
      <c r="AT2" s="98" t="s">
        <v>1146</v>
      </c>
      <c r="AU2" s="98" t="s">
        <v>1147</v>
      </c>
      <c r="AV2" s="98" t="s">
        <v>47</v>
      </c>
      <c r="AW2" s="98" t="s">
        <v>1148</v>
      </c>
      <c r="AX2" s="1" t="s">
        <v>1140</v>
      </c>
      <c r="AY2" s="1" t="s">
        <v>20</v>
      </c>
      <c r="AZ2" s="1" t="s">
        <v>1149</v>
      </c>
    </row>
    <row r="3" spans="1:52" ht="30" customHeight="1" x14ac:dyDescent="0.3">
      <c r="A3" s="96"/>
      <c r="B3" s="96"/>
      <c r="C3" s="96"/>
      <c r="D3" s="96"/>
      <c r="E3" s="9" t="s">
        <v>6</v>
      </c>
      <c r="F3" s="9" t="s">
        <v>7</v>
      </c>
      <c r="G3" s="9" t="s">
        <v>6</v>
      </c>
      <c r="H3" s="9" t="s">
        <v>7</v>
      </c>
      <c r="I3" s="9" t="s">
        <v>6</v>
      </c>
      <c r="J3" s="9" t="s">
        <v>7</v>
      </c>
      <c r="K3" s="9" t="s">
        <v>6</v>
      </c>
      <c r="L3" s="9" t="s">
        <v>7</v>
      </c>
      <c r="M3" s="96"/>
      <c r="N3" s="98"/>
      <c r="O3" s="98"/>
      <c r="P3" s="98"/>
      <c r="Q3" s="98"/>
      <c r="R3" s="98"/>
      <c r="S3" s="98"/>
      <c r="T3" s="98"/>
      <c r="U3" s="98"/>
      <c r="V3" s="98"/>
      <c r="W3" s="98"/>
      <c r="X3" s="98"/>
      <c r="Y3" s="98"/>
      <c r="Z3" s="98"/>
      <c r="AA3" s="98"/>
      <c r="AB3" s="98"/>
      <c r="AC3" s="98"/>
      <c r="AD3" s="98"/>
      <c r="AE3" s="98"/>
      <c r="AF3" s="98"/>
      <c r="AG3" s="98"/>
      <c r="AH3" s="98"/>
      <c r="AI3" s="98"/>
      <c r="AJ3" s="98"/>
      <c r="AK3" s="98"/>
      <c r="AL3" s="98"/>
      <c r="AM3" s="98"/>
      <c r="AN3" s="98"/>
      <c r="AO3" s="98"/>
      <c r="AP3" s="98"/>
      <c r="AQ3" s="98"/>
      <c r="AR3" s="98"/>
      <c r="AS3" s="98"/>
      <c r="AT3" s="98"/>
      <c r="AU3" s="98"/>
      <c r="AV3" s="98"/>
      <c r="AW3" s="98"/>
    </row>
    <row r="4" spans="1:52" ht="30" customHeight="1" x14ac:dyDescent="0.3">
      <c r="A4" s="19" t="s">
        <v>1150</v>
      </c>
      <c r="B4" s="20"/>
      <c r="C4" s="20"/>
      <c r="D4" s="20"/>
      <c r="E4" s="24"/>
      <c r="F4" s="27"/>
      <c r="G4" s="24"/>
      <c r="H4" s="27"/>
      <c r="I4" s="24"/>
      <c r="J4" s="27"/>
      <c r="K4" s="24"/>
      <c r="L4" s="27"/>
      <c r="M4" s="21"/>
      <c r="N4" s="1" t="s">
        <v>104</v>
      </c>
    </row>
    <row r="5" spans="1:52" ht="30" customHeight="1" x14ac:dyDescent="0.3">
      <c r="A5" s="22" t="s">
        <v>1151</v>
      </c>
      <c r="B5" s="22" t="s">
        <v>1152</v>
      </c>
      <c r="C5" s="22" t="s">
        <v>102</v>
      </c>
      <c r="D5" s="23">
        <v>1</v>
      </c>
      <c r="E5" s="25">
        <f>일위대가목록!E201</f>
        <v>6605164</v>
      </c>
      <c r="F5" s="28">
        <f t="shared" ref="F5:F14" si="0">TRUNC(E5*D5,0)</f>
        <v>6605164</v>
      </c>
      <c r="G5" s="25">
        <f>일위대가목록!F201</f>
        <v>321018</v>
      </c>
      <c r="H5" s="28">
        <f t="shared" ref="H5:H14" si="1">TRUNC(G5*D5,0)</f>
        <v>321018</v>
      </c>
      <c r="I5" s="25">
        <f>일위대가목록!G201</f>
        <v>0</v>
      </c>
      <c r="J5" s="28">
        <f t="shared" ref="J5:J14" si="2">TRUNC(I5*D5,0)</f>
        <v>0</v>
      </c>
      <c r="K5" s="25">
        <f t="shared" ref="K5:K14" si="3">TRUNC(E5+G5+I5,0)</f>
        <v>6926182</v>
      </c>
      <c r="L5" s="28">
        <f t="shared" ref="L5:L14" si="4">TRUNC(F5+H5+J5,0)</f>
        <v>6926182</v>
      </c>
      <c r="M5" s="22" t="s">
        <v>1153</v>
      </c>
      <c r="N5" s="2" t="s">
        <v>50</v>
      </c>
      <c r="O5" s="2" t="s">
        <v>1154</v>
      </c>
      <c r="P5" s="2" t="s">
        <v>63</v>
      </c>
      <c r="Q5" s="2" t="s">
        <v>62</v>
      </c>
      <c r="R5" s="2" t="s">
        <v>62</v>
      </c>
      <c r="S5" s="3"/>
      <c r="T5" s="3"/>
      <c r="U5" s="3"/>
      <c r="V5" s="3">
        <v>1</v>
      </c>
      <c r="W5" s="3"/>
      <c r="X5" s="3">
        <v>3</v>
      </c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2" t="s">
        <v>50</v>
      </c>
      <c r="AW5" s="2" t="s">
        <v>1155</v>
      </c>
      <c r="AX5" s="2" t="s">
        <v>50</v>
      </c>
      <c r="AY5" s="2" t="s">
        <v>1156</v>
      </c>
      <c r="AZ5" s="2" t="s">
        <v>50</v>
      </c>
    </row>
    <row r="6" spans="1:52" ht="30" customHeight="1" x14ac:dyDescent="0.3">
      <c r="A6" s="22" t="s">
        <v>1151</v>
      </c>
      <c r="B6" s="22" t="s">
        <v>1157</v>
      </c>
      <c r="C6" s="22" t="s">
        <v>102</v>
      </c>
      <c r="D6" s="23">
        <v>1</v>
      </c>
      <c r="E6" s="25">
        <f>일위대가목록!E202</f>
        <v>5682957</v>
      </c>
      <c r="F6" s="28">
        <f t="shared" si="0"/>
        <v>5682957</v>
      </c>
      <c r="G6" s="25">
        <f>일위대가목록!F202</f>
        <v>788494</v>
      </c>
      <c r="H6" s="28">
        <f t="shared" si="1"/>
        <v>788494</v>
      </c>
      <c r="I6" s="25">
        <f>일위대가목록!G202</f>
        <v>0</v>
      </c>
      <c r="J6" s="28">
        <f t="shared" si="2"/>
        <v>0</v>
      </c>
      <c r="K6" s="25">
        <f t="shared" si="3"/>
        <v>6471451</v>
      </c>
      <c r="L6" s="28">
        <f t="shared" si="4"/>
        <v>6471451</v>
      </c>
      <c r="M6" s="22" t="s">
        <v>1153</v>
      </c>
      <c r="N6" s="2" t="s">
        <v>50</v>
      </c>
      <c r="O6" s="2" t="s">
        <v>1158</v>
      </c>
      <c r="P6" s="2" t="s">
        <v>63</v>
      </c>
      <c r="Q6" s="2" t="s">
        <v>62</v>
      </c>
      <c r="R6" s="2" t="s">
        <v>62</v>
      </c>
      <c r="S6" s="3"/>
      <c r="T6" s="3"/>
      <c r="U6" s="3"/>
      <c r="V6" s="3">
        <v>1</v>
      </c>
      <c r="W6" s="3"/>
      <c r="X6" s="3">
        <v>3</v>
      </c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2" t="s">
        <v>50</v>
      </c>
      <c r="AW6" s="2" t="s">
        <v>1159</v>
      </c>
      <c r="AX6" s="2" t="s">
        <v>50</v>
      </c>
      <c r="AY6" s="2" t="s">
        <v>1156</v>
      </c>
      <c r="AZ6" s="2" t="s">
        <v>50</v>
      </c>
    </row>
    <row r="7" spans="1:52" ht="30" customHeight="1" x14ac:dyDescent="0.3">
      <c r="A7" s="22" t="s">
        <v>1160</v>
      </c>
      <c r="B7" s="22" t="s">
        <v>1161</v>
      </c>
      <c r="C7" s="22" t="s">
        <v>93</v>
      </c>
      <c r="D7" s="23">
        <v>1</v>
      </c>
      <c r="E7" s="25">
        <f>TRUNC(SUMIF(V5:V14, RIGHTB(O7, 1), F5:F14)*U7, 2)</f>
        <v>12288121</v>
      </c>
      <c r="F7" s="28">
        <f t="shared" si="0"/>
        <v>12288121</v>
      </c>
      <c r="G7" s="25">
        <v>0</v>
      </c>
      <c r="H7" s="28">
        <f t="shared" si="1"/>
        <v>0</v>
      </c>
      <c r="I7" s="25">
        <v>0</v>
      </c>
      <c r="J7" s="28">
        <f t="shared" si="2"/>
        <v>0</v>
      </c>
      <c r="K7" s="25">
        <f t="shared" si="3"/>
        <v>12288121</v>
      </c>
      <c r="L7" s="28">
        <f t="shared" si="4"/>
        <v>12288121</v>
      </c>
      <c r="M7" s="22" t="s">
        <v>1153</v>
      </c>
      <c r="N7" s="2" t="s">
        <v>50</v>
      </c>
      <c r="O7" s="2" t="s">
        <v>94</v>
      </c>
      <c r="P7" s="2" t="s">
        <v>62</v>
      </c>
      <c r="Q7" s="2" t="s">
        <v>62</v>
      </c>
      <c r="R7" s="2" t="s">
        <v>62</v>
      </c>
      <c r="S7" s="3">
        <v>0</v>
      </c>
      <c r="T7" s="3">
        <v>0</v>
      </c>
      <c r="U7" s="3">
        <v>1</v>
      </c>
      <c r="V7" s="3"/>
      <c r="W7" s="3">
        <v>2</v>
      </c>
      <c r="X7" s="3"/>
      <c r="Y7" s="3"/>
      <c r="Z7" s="3">
        <v>5</v>
      </c>
      <c r="AA7" s="3">
        <v>6</v>
      </c>
      <c r="AB7" s="3"/>
      <c r="AC7" s="3">
        <v>8</v>
      </c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2" t="s">
        <v>50</v>
      </c>
      <c r="AW7" s="2" t="s">
        <v>1162</v>
      </c>
      <c r="AX7" s="2" t="s">
        <v>50</v>
      </c>
      <c r="AY7" s="2" t="s">
        <v>1156</v>
      </c>
      <c r="AZ7" s="2" t="s">
        <v>50</v>
      </c>
    </row>
    <row r="8" spans="1:52" ht="30" customHeight="1" x14ac:dyDescent="0.3">
      <c r="A8" s="22" t="s">
        <v>1163</v>
      </c>
      <c r="B8" s="22" t="s">
        <v>1164</v>
      </c>
      <c r="C8" s="22" t="s">
        <v>93</v>
      </c>
      <c r="D8" s="23">
        <v>1</v>
      </c>
      <c r="E8" s="25">
        <f>TRUNC(SUMIF(W5:W14, RIGHTB(O8, 1), F5:F14)*U8, 2)</f>
        <v>126567.64</v>
      </c>
      <c r="F8" s="28">
        <f t="shared" si="0"/>
        <v>126567</v>
      </c>
      <c r="G8" s="25">
        <v>0</v>
      </c>
      <c r="H8" s="28">
        <f t="shared" si="1"/>
        <v>0</v>
      </c>
      <c r="I8" s="25">
        <v>0</v>
      </c>
      <c r="J8" s="28">
        <f t="shared" si="2"/>
        <v>0</v>
      </c>
      <c r="K8" s="25">
        <f t="shared" si="3"/>
        <v>126567</v>
      </c>
      <c r="L8" s="28">
        <f t="shared" si="4"/>
        <v>126567</v>
      </c>
      <c r="M8" s="22" t="s">
        <v>1153</v>
      </c>
      <c r="N8" s="2" t="s">
        <v>50</v>
      </c>
      <c r="O8" s="2" t="s">
        <v>1165</v>
      </c>
      <c r="P8" s="2" t="s">
        <v>62</v>
      </c>
      <c r="Q8" s="2" t="s">
        <v>62</v>
      </c>
      <c r="R8" s="2" t="s">
        <v>62</v>
      </c>
      <c r="S8" s="3">
        <v>0</v>
      </c>
      <c r="T8" s="3">
        <v>0</v>
      </c>
      <c r="U8" s="3">
        <v>1.03E-2</v>
      </c>
      <c r="V8" s="3"/>
      <c r="W8" s="3"/>
      <c r="X8" s="3"/>
      <c r="Y8" s="3"/>
      <c r="Z8" s="3">
        <v>5</v>
      </c>
      <c r="AA8" s="3">
        <v>6</v>
      </c>
      <c r="AB8" s="3"/>
      <c r="AC8" s="3">
        <v>8</v>
      </c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2" t="s">
        <v>50</v>
      </c>
      <c r="AW8" s="2" t="s">
        <v>1166</v>
      </c>
      <c r="AX8" s="2" t="s">
        <v>50</v>
      </c>
      <c r="AY8" s="2" t="s">
        <v>1156</v>
      </c>
      <c r="AZ8" s="2" t="s">
        <v>50</v>
      </c>
    </row>
    <row r="9" spans="1:52" ht="30" customHeight="1" x14ac:dyDescent="0.3">
      <c r="A9" s="22" t="s">
        <v>1167</v>
      </c>
      <c r="B9" s="22" t="s">
        <v>1168</v>
      </c>
      <c r="C9" s="22" t="s">
        <v>93</v>
      </c>
      <c r="D9" s="23">
        <v>1</v>
      </c>
      <c r="E9" s="25">
        <v>0</v>
      </c>
      <c r="F9" s="28">
        <f t="shared" si="0"/>
        <v>0</v>
      </c>
      <c r="G9" s="25">
        <f>TRUNC(SUMIF(X5:X14, RIGHTB(O9, 1), H5:H14)*U9, 2)</f>
        <v>1381675.29</v>
      </c>
      <c r="H9" s="28">
        <f t="shared" si="1"/>
        <v>1381675</v>
      </c>
      <c r="I9" s="25">
        <v>0</v>
      </c>
      <c r="J9" s="28">
        <f t="shared" si="2"/>
        <v>0</v>
      </c>
      <c r="K9" s="25">
        <f t="shared" si="3"/>
        <v>1381675</v>
      </c>
      <c r="L9" s="28">
        <f t="shared" si="4"/>
        <v>1381675</v>
      </c>
      <c r="M9" s="22" t="s">
        <v>1153</v>
      </c>
      <c r="N9" s="2" t="s">
        <v>50</v>
      </c>
      <c r="O9" s="2" t="s">
        <v>1169</v>
      </c>
      <c r="P9" s="2" t="s">
        <v>62</v>
      </c>
      <c r="Q9" s="2" t="s">
        <v>62</v>
      </c>
      <c r="R9" s="2" t="s">
        <v>62</v>
      </c>
      <c r="S9" s="3">
        <v>1</v>
      </c>
      <c r="T9" s="3">
        <v>1</v>
      </c>
      <c r="U9" s="3">
        <v>1.2453000000000001</v>
      </c>
      <c r="V9" s="3"/>
      <c r="W9" s="3"/>
      <c r="X9" s="3"/>
      <c r="Y9" s="3">
        <v>4</v>
      </c>
      <c r="Z9" s="3"/>
      <c r="AA9" s="3">
        <v>6</v>
      </c>
      <c r="AB9" s="3">
        <v>7</v>
      </c>
      <c r="AC9" s="3">
        <v>8</v>
      </c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2" t="s">
        <v>50</v>
      </c>
      <c r="AW9" s="2" t="s">
        <v>1170</v>
      </c>
      <c r="AX9" s="2" t="s">
        <v>50</v>
      </c>
      <c r="AY9" s="2" t="s">
        <v>1156</v>
      </c>
      <c r="AZ9" s="2" t="s">
        <v>50</v>
      </c>
    </row>
    <row r="10" spans="1:52" ht="30" customHeight="1" x14ac:dyDescent="0.3">
      <c r="A10" s="22" t="s">
        <v>1171</v>
      </c>
      <c r="B10" s="22" t="s">
        <v>1172</v>
      </c>
      <c r="C10" s="22" t="s">
        <v>93</v>
      </c>
      <c r="D10" s="23">
        <v>1</v>
      </c>
      <c r="E10" s="25">
        <v>0</v>
      </c>
      <c r="F10" s="28">
        <f t="shared" si="0"/>
        <v>0</v>
      </c>
      <c r="G10" s="25">
        <f>TRUNC(SUMIF(Y5:Y14, RIGHTB(O10, 1), H5:H14)*U10, 2)</f>
        <v>482619.07</v>
      </c>
      <c r="H10" s="28">
        <f t="shared" si="1"/>
        <v>482619</v>
      </c>
      <c r="I10" s="25">
        <v>0</v>
      </c>
      <c r="J10" s="28">
        <f t="shared" si="2"/>
        <v>0</v>
      </c>
      <c r="K10" s="25">
        <f t="shared" si="3"/>
        <v>482619</v>
      </c>
      <c r="L10" s="28">
        <f t="shared" si="4"/>
        <v>482619</v>
      </c>
      <c r="M10" s="22" t="s">
        <v>1153</v>
      </c>
      <c r="N10" s="2" t="s">
        <v>50</v>
      </c>
      <c r="O10" s="2" t="s">
        <v>1173</v>
      </c>
      <c r="P10" s="2" t="s">
        <v>62</v>
      </c>
      <c r="Q10" s="2" t="s">
        <v>62</v>
      </c>
      <c r="R10" s="2" t="s">
        <v>62</v>
      </c>
      <c r="S10" s="3">
        <v>1</v>
      </c>
      <c r="T10" s="3">
        <v>1</v>
      </c>
      <c r="U10" s="3">
        <v>0.3493</v>
      </c>
      <c r="V10" s="3"/>
      <c r="W10" s="3"/>
      <c r="X10" s="3"/>
      <c r="Y10" s="3"/>
      <c r="Z10" s="3"/>
      <c r="AA10" s="3">
        <v>6</v>
      </c>
      <c r="AB10" s="3">
        <v>7</v>
      </c>
      <c r="AC10" s="3">
        <v>8</v>
      </c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2" t="s">
        <v>50</v>
      </c>
      <c r="AW10" s="2" t="s">
        <v>1174</v>
      </c>
      <c r="AX10" s="2" t="s">
        <v>50</v>
      </c>
      <c r="AY10" s="2" t="s">
        <v>1156</v>
      </c>
      <c r="AZ10" s="2" t="s">
        <v>50</v>
      </c>
    </row>
    <row r="11" spans="1:52" ht="30" customHeight="1" x14ac:dyDescent="0.3">
      <c r="A11" s="22" t="s">
        <v>9</v>
      </c>
      <c r="B11" s="22" t="s">
        <v>1175</v>
      </c>
      <c r="C11" s="22" t="s">
        <v>93</v>
      </c>
      <c r="D11" s="23">
        <v>1</v>
      </c>
      <c r="E11" s="25">
        <v>0</v>
      </c>
      <c r="F11" s="28">
        <f t="shared" si="0"/>
        <v>0</v>
      </c>
      <c r="G11" s="25">
        <v>0</v>
      </c>
      <c r="H11" s="28">
        <f t="shared" si="1"/>
        <v>0</v>
      </c>
      <c r="I11" s="25">
        <f>TRUNC(SUMIF(Z5:Z14, RIGHTB(O11, 1), F5:F14)*U11, 2)</f>
        <v>1111114.57</v>
      </c>
      <c r="J11" s="28">
        <f t="shared" si="2"/>
        <v>1111114</v>
      </c>
      <c r="K11" s="25">
        <f t="shared" si="3"/>
        <v>1111114</v>
      </c>
      <c r="L11" s="28">
        <f t="shared" si="4"/>
        <v>1111114</v>
      </c>
      <c r="M11" s="22" t="s">
        <v>1153</v>
      </c>
      <c r="N11" s="2" t="s">
        <v>50</v>
      </c>
      <c r="O11" s="2" t="s">
        <v>1176</v>
      </c>
      <c r="P11" s="2" t="s">
        <v>62</v>
      </c>
      <c r="Q11" s="2" t="s">
        <v>62</v>
      </c>
      <c r="R11" s="2" t="s">
        <v>62</v>
      </c>
      <c r="S11" s="3">
        <v>0</v>
      </c>
      <c r="T11" s="3">
        <v>2</v>
      </c>
      <c r="U11" s="3">
        <v>8.9499999999999996E-2</v>
      </c>
      <c r="V11" s="3"/>
      <c r="W11" s="3"/>
      <c r="X11" s="3"/>
      <c r="Y11" s="3"/>
      <c r="Z11" s="3"/>
      <c r="AA11" s="3">
        <v>6</v>
      </c>
      <c r="AB11" s="3">
        <v>7</v>
      </c>
      <c r="AC11" s="3">
        <v>8</v>
      </c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2" t="s">
        <v>50</v>
      </c>
      <c r="AW11" s="2" t="s">
        <v>1177</v>
      </c>
      <c r="AX11" s="2" t="s">
        <v>50</v>
      </c>
      <c r="AY11" s="2" t="s">
        <v>1156</v>
      </c>
      <c r="AZ11" s="2" t="s">
        <v>50</v>
      </c>
    </row>
    <row r="12" spans="1:52" ht="30" customHeight="1" x14ac:dyDescent="0.3">
      <c r="A12" s="22" t="s">
        <v>1178</v>
      </c>
      <c r="B12" s="22" t="s">
        <v>1179</v>
      </c>
      <c r="C12" s="22" t="s">
        <v>93</v>
      </c>
      <c r="D12" s="23">
        <v>1</v>
      </c>
      <c r="E12" s="25">
        <v>0</v>
      </c>
      <c r="F12" s="28">
        <f t="shared" si="0"/>
        <v>0</v>
      </c>
      <c r="G12" s="25">
        <v>0</v>
      </c>
      <c r="H12" s="28">
        <f t="shared" si="1"/>
        <v>0</v>
      </c>
      <c r="I12" s="25">
        <f>TRUNC(SUMIF(AA5:AA14, RIGHTB(O12, 1), L5:L14)*U12, 2)</f>
        <v>1077306.72</v>
      </c>
      <c r="J12" s="28">
        <f t="shared" si="2"/>
        <v>1077306</v>
      </c>
      <c r="K12" s="25">
        <f t="shared" si="3"/>
        <v>1077306</v>
      </c>
      <c r="L12" s="28">
        <f t="shared" si="4"/>
        <v>1077306</v>
      </c>
      <c r="M12" s="22" t="s">
        <v>1153</v>
      </c>
      <c r="N12" s="2" t="s">
        <v>50</v>
      </c>
      <c r="O12" s="2" t="s">
        <v>1180</v>
      </c>
      <c r="P12" s="2" t="s">
        <v>62</v>
      </c>
      <c r="Q12" s="2" t="s">
        <v>62</v>
      </c>
      <c r="R12" s="2" t="s">
        <v>62</v>
      </c>
      <c r="S12" s="3">
        <v>3</v>
      </c>
      <c r="T12" s="3">
        <v>2</v>
      </c>
      <c r="U12" s="3">
        <v>7.0000000000000007E-2</v>
      </c>
      <c r="V12" s="3"/>
      <c r="W12" s="3"/>
      <c r="X12" s="3"/>
      <c r="Y12" s="3"/>
      <c r="Z12" s="3"/>
      <c r="AA12" s="3"/>
      <c r="AB12" s="3">
        <v>7</v>
      </c>
      <c r="AC12" s="3">
        <v>8</v>
      </c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2" t="s">
        <v>50</v>
      </c>
      <c r="AW12" s="2" t="s">
        <v>1181</v>
      </c>
      <c r="AX12" s="2" t="s">
        <v>50</v>
      </c>
      <c r="AY12" s="2" t="s">
        <v>1156</v>
      </c>
      <c r="AZ12" s="2" t="s">
        <v>50</v>
      </c>
    </row>
    <row r="13" spans="1:52" ht="30" customHeight="1" x14ac:dyDescent="0.3">
      <c r="A13" s="22" t="s">
        <v>1182</v>
      </c>
      <c r="B13" s="22" t="s">
        <v>1183</v>
      </c>
      <c r="C13" s="22" t="s">
        <v>93</v>
      </c>
      <c r="D13" s="23">
        <v>1</v>
      </c>
      <c r="E13" s="25">
        <v>0</v>
      </c>
      <c r="F13" s="28">
        <f t="shared" si="0"/>
        <v>0</v>
      </c>
      <c r="G13" s="25">
        <v>0</v>
      </c>
      <c r="H13" s="28">
        <f t="shared" si="1"/>
        <v>0</v>
      </c>
      <c r="I13" s="25">
        <f>TRUNC(SUMIF(AB5:AB14, RIGHTB(O13, 1), L5:L14)*U13, 2)</f>
        <v>1013178.5</v>
      </c>
      <c r="J13" s="28">
        <f t="shared" si="2"/>
        <v>1013178</v>
      </c>
      <c r="K13" s="25">
        <f t="shared" si="3"/>
        <v>1013178</v>
      </c>
      <c r="L13" s="28">
        <f t="shared" si="4"/>
        <v>1013178</v>
      </c>
      <c r="M13" s="22" t="s">
        <v>1153</v>
      </c>
      <c r="N13" s="2" t="s">
        <v>50</v>
      </c>
      <c r="O13" s="2" t="s">
        <v>1184</v>
      </c>
      <c r="P13" s="2" t="s">
        <v>62</v>
      </c>
      <c r="Q13" s="2" t="s">
        <v>62</v>
      </c>
      <c r="R13" s="2" t="s">
        <v>62</v>
      </c>
      <c r="S13" s="3">
        <v>3</v>
      </c>
      <c r="T13" s="3">
        <v>2</v>
      </c>
      <c r="U13" s="3">
        <v>0.25</v>
      </c>
      <c r="V13" s="3"/>
      <c r="W13" s="3"/>
      <c r="X13" s="3"/>
      <c r="Y13" s="3"/>
      <c r="Z13" s="3"/>
      <c r="AA13" s="3"/>
      <c r="AB13" s="3"/>
      <c r="AC13" s="3">
        <v>8</v>
      </c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2" t="s">
        <v>50</v>
      </c>
      <c r="AW13" s="2" t="s">
        <v>1185</v>
      </c>
      <c r="AX13" s="2" t="s">
        <v>50</v>
      </c>
      <c r="AY13" s="2" t="s">
        <v>1156</v>
      </c>
      <c r="AZ13" s="2" t="s">
        <v>50</v>
      </c>
    </row>
    <row r="14" spans="1:52" ht="30" customHeight="1" x14ac:dyDescent="0.3">
      <c r="A14" s="22" t="s">
        <v>1186</v>
      </c>
      <c r="B14" s="22" t="s">
        <v>1187</v>
      </c>
      <c r="C14" s="22" t="s">
        <v>93</v>
      </c>
      <c r="D14" s="23">
        <v>1</v>
      </c>
      <c r="E14" s="25">
        <f>TRUNC(SUMIF(AC5:AC14, RIGHTB(O14, 1), L5:L14)*U14, 2)</f>
        <v>17480580</v>
      </c>
      <c r="F14" s="28">
        <f t="shared" si="0"/>
        <v>17480580</v>
      </c>
      <c r="G14" s="25">
        <v>0</v>
      </c>
      <c r="H14" s="28">
        <f t="shared" si="1"/>
        <v>0</v>
      </c>
      <c r="I14" s="25">
        <v>0</v>
      </c>
      <c r="J14" s="28">
        <f t="shared" si="2"/>
        <v>0</v>
      </c>
      <c r="K14" s="25">
        <f t="shared" si="3"/>
        <v>17480580</v>
      </c>
      <c r="L14" s="28">
        <f t="shared" si="4"/>
        <v>17480580</v>
      </c>
      <c r="M14" s="22" t="s">
        <v>50</v>
      </c>
      <c r="N14" s="2" t="s">
        <v>104</v>
      </c>
      <c r="O14" s="2" t="s">
        <v>1188</v>
      </c>
      <c r="P14" s="2" t="s">
        <v>62</v>
      </c>
      <c r="Q14" s="2" t="s">
        <v>62</v>
      </c>
      <c r="R14" s="2" t="s">
        <v>62</v>
      </c>
      <c r="S14" s="3">
        <v>3</v>
      </c>
      <c r="T14" s="3">
        <v>0</v>
      </c>
      <c r="U14" s="3">
        <v>1</v>
      </c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2" t="s">
        <v>50</v>
      </c>
      <c r="AW14" s="2" t="s">
        <v>1189</v>
      </c>
      <c r="AX14" s="2" t="s">
        <v>50</v>
      </c>
      <c r="AY14" s="2" t="s">
        <v>50</v>
      </c>
      <c r="AZ14" s="2" t="s">
        <v>50</v>
      </c>
    </row>
    <row r="15" spans="1:52" ht="30" customHeight="1" x14ac:dyDescent="0.3">
      <c r="A15" s="22" t="s">
        <v>1190</v>
      </c>
      <c r="B15" s="22" t="s">
        <v>50</v>
      </c>
      <c r="C15" s="22" t="s">
        <v>50</v>
      </c>
      <c r="D15" s="23"/>
      <c r="E15" s="25"/>
      <c r="F15" s="28">
        <f>TRUNC(SUMIF(N5:N14, N4, F5:F14),0)</f>
        <v>17480580</v>
      </c>
      <c r="G15" s="25"/>
      <c r="H15" s="28">
        <f>TRUNC(SUMIF(N5:N14, N4, H5:H14),0)</f>
        <v>0</v>
      </c>
      <c r="I15" s="25"/>
      <c r="J15" s="28">
        <f>TRUNC(SUMIF(N5:N14, N4, J5:J14),0)</f>
        <v>0</v>
      </c>
      <c r="K15" s="25"/>
      <c r="L15" s="28">
        <f>F15+H15+J15</f>
        <v>17480580</v>
      </c>
      <c r="M15" s="22" t="s">
        <v>50</v>
      </c>
      <c r="N15" s="2" t="s">
        <v>97</v>
      </c>
      <c r="O15" s="2" t="s">
        <v>97</v>
      </c>
      <c r="P15" s="2" t="s">
        <v>50</v>
      </c>
      <c r="Q15" s="2" t="s">
        <v>50</v>
      </c>
      <c r="R15" s="2" t="s">
        <v>50</v>
      </c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2" t="s">
        <v>50</v>
      </c>
      <c r="AW15" s="2" t="s">
        <v>50</v>
      </c>
      <c r="AX15" s="2" t="s">
        <v>50</v>
      </c>
      <c r="AY15" s="2" t="s">
        <v>50</v>
      </c>
      <c r="AZ15" s="2" t="s">
        <v>50</v>
      </c>
    </row>
    <row r="16" spans="1:52" ht="30" customHeight="1" x14ac:dyDescent="0.3">
      <c r="A16" s="23"/>
      <c r="B16" s="23"/>
      <c r="C16" s="23"/>
      <c r="D16" s="23"/>
      <c r="E16" s="25"/>
      <c r="F16" s="28"/>
      <c r="G16" s="25"/>
      <c r="H16" s="28"/>
      <c r="I16" s="25"/>
      <c r="J16" s="28"/>
      <c r="K16" s="25"/>
      <c r="L16" s="28"/>
      <c r="M16" s="23"/>
    </row>
    <row r="17" spans="1:52" ht="30" customHeight="1" x14ac:dyDescent="0.3">
      <c r="A17" s="19" t="s">
        <v>1191</v>
      </c>
      <c r="B17" s="20"/>
      <c r="C17" s="20"/>
      <c r="D17" s="20"/>
      <c r="E17" s="24"/>
      <c r="F17" s="27"/>
      <c r="G17" s="24"/>
      <c r="H17" s="27"/>
      <c r="I17" s="24"/>
      <c r="J17" s="27"/>
      <c r="K17" s="24"/>
      <c r="L17" s="27"/>
      <c r="M17" s="21"/>
      <c r="N17" s="1" t="s">
        <v>109</v>
      </c>
    </row>
    <row r="18" spans="1:52" ht="30" customHeight="1" x14ac:dyDescent="0.3">
      <c r="A18" s="22" t="s">
        <v>1192</v>
      </c>
      <c r="B18" s="22" t="s">
        <v>1152</v>
      </c>
      <c r="C18" s="22" t="s">
        <v>102</v>
      </c>
      <c r="D18" s="23">
        <v>1</v>
      </c>
      <c r="E18" s="25">
        <f>일위대가목록!E206</f>
        <v>7086187</v>
      </c>
      <c r="F18" s="28">
        <f t="shared" ref="F18:F27" si="5">TRUNC(E18*D18,0)</f>
        <v>7086187</v>
      </c>
      <c r="G18" s="25">
        <f>일위대가목록!F206</f>
        <v>887742</v>
      </c>
      <c r="H18" s="28">
        <f t="shared" ref="H18:H27" si="6">TRUNC(G18*D18,0)</f>
        <v>887742</v>
      </c>
      <c r="I18" s="25">
        <f>일위대가목록!G206</f>
        <v>0</v>
      </c>
      <c r="J18" s="28">
        <f t="shared" ref="J18:J27" si="7">TRUNC(I18*D18,0)</f>
        <v>0</v>
      </c>
      <c r="K18" s="25">
        <f t="shared" ref="K18:K27" si="8">TRUNC(E18+G18+I18,0)</f>
        <v>7973929</v>
      </c>
      <c r="L18" s="28">
        <f t="shared" ref="L18:L27" si="9">TRUNC(F18+H18+J18,0)</f>
        <v>7973929</v>
      </c>
      <c r="M18" s="22" t="s">
        <v>1153</v>
      </c>
      <c r="N18" s="2" t="s">
        <v>50</v>
      </c>
      <c r="O18" s="2" t="s">
        <v>1193</v>
      </c>
      <c r="P18" s="2" t="s">
        <v>63</v>
      </c>
      <c r="Q18" s="2" t="s">
        <v>62</v>
      </c>
      <c r="R18" s="2" t="s">
        <v>62</v>
      </c>
      <c r="S18" s="3"/>
      <c r="T18" s="3"/>
      <c r="U18" s="3"/>
      <c r="V18" s="3">
        <v>1</v>
      </c>
      <c r="W18" s="3"/>
      <c r="X18" s="3">
        <v>3</v>
      </c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2" t="s">
        <v>50</v>
      </c>
      <c r="AW18" s="2" t="s">
        <v>1194</v>
      </c>
      <c r="AX18" s="2" t="s">
        <v>50</v>
      </c>
      <c r="AY18" s="2" t="s">
        <v>1156</v>
      </c>
      <c r="AZ18" s="2" t="s">
        <v>50</v>
      </c>
    </row>
    <row r="19" spans="1:52" ht="30" customHeight="1" x14ac:dyDescent="0.3">
      <c r="A19" s="22" t="s">
        <v>1192</v>
      </c>
      <c r="B19" s="22" t="s">
        <v>1157</v>
      </c>
      <c r="C19" s="22" t="s">
        <v>102</v>
      </c>
      <c r="D19" s="23">
        <v>1</v>
      </c>
      <c r="E19" s="25">
        <f>일위대가목록!E207</f>
        <v>5754857</v>
      </c>
      <c r="F19" s="28">
        <f t="shared" si="5"/>
        <v>5754857</v>
      </c>
      <c r="G19" s="25">
        <f>일위대가목록!F207</f>
        <v>788494</v>
      </c>
      <c r="H19" s="28">
        <f t="shared" si="6"/>
        <v>788494</v>
      </c>
      <c r="I19" s="25">
        <f>일위대가목록!G207</f>
        <v>0</v>
      </c>
      <c r="J19" s="28">
        <f t="shared" si="7"/>
        <v>0</v>
      </c>
      <c r="K19" s="25">
        <f t="shared" si="8"/>
        <v>6543351</v>
      </c>
      <c r="L19" s="28">
        <f t="shared" si="9"/>
        <v>6543351</v>
      </c>
      <c r="M19" s="22" t="s">
        <v>1153</v>
      </c>
      <c r="N19" s="2" t="s">
        <v>50</v>
      </c>
      <c r="O19" s="2" t="s">
        <v>1195</v>
      </c>
      <c r="P19" s="2" t="s">
        <v>63</v>
      </c>
      <c r="Q19" s="2" t="s">
        <v>62</v>
      </c>
      <c r="R19" s="2" t="s">
        <v>62</v>
      </c>
      <c r="S19" s="3"/>
      <c r="T19" s="3"/>
      <c r="U19" s="3"/>
      <c r="V19" s="3">
        <v>1</v>
      </c>
      <c r="W19" s="3"/>
      <c r="X19" s="3">
        <v>3</v>
      </c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2" t="s">
        <v>50</v>
      </c>
      <c r="AW19" s="2" t="s">
        <v>1196</v>
      </c>
      <c r="AX19" s="2" t="s">
        <v>50</v>
      </c>
      <c r="AY19" s="2" t="s">
        <v>1156</v>
      </c>
      <c r="AZ19" s="2" t="s">
        <v>50</v>
      </c>
    </row>
    <row r="20" spans="1:52" ht="30" customHeight="1" x14ac:dyDescent="0.3">
      <c r="A20" s="22" t="s">
        <v>1160</v>
      </c>
      <c r="B20" s="22" t="s">
        <v>1161</v>
      </c>
      <c r="C20" s="22" t="s">
        <v>93</v>
      </c>
      <c r="D20" s="23">
        <v>1</v>
      </c>
      <c r="E20" s="25">
        <f>TRUNC(SUMIF(V18:V27, RIGHTB(O20, 1), F18:F27)*U20, 2)</f>
        <v>12841044</v>
      </c>
      <c r="F20" s="28">
        <f t="shared" si="5"/>
        <v>12841044</v>
      </c>
      <c r="G20" s="25">
        <v>0</v>
      </c>
      <c r="H20" s="28">
        <f t="shared" si="6"/>
        <v>0</v>
      </c>
      <c r="I20" s="25">
        <v>0</v>
      </c>
      <c r="J20" s="28">
        <f t="shared" si="7"/>
        <v>0</v>
      </c>
      <c r="K20" s="25">
        <f t="shared" si="8"/>
        <v>12841044</v>
      </c>
      <c r="L20" s="28">
        <f t="shared" si="9"/>
        <v>12841044</v>
      </c>
      <c r="M20" s="22" t="s">
        <v>1153</v>
      </c>
      <c r="N20" s="2" t="s">
        <v>50</v>
      </c>
      <c r="O20" s="2" t="s">
        <v>94</v>
      </c>
      <c r="P20" s="2" t="s">
        <v>62</v>
      </c>
      <c r="Q20" s="2" t="s">
        <v>62</v>
      </c>
      <c r="R20" s="2" t="s">
        <v>62</v>
      </c>
      <c r="S20" s="3">
        <v>0</v>
      </c>
      <c r="T20" s="3">
        <v>0</v>
      </c>
      <c r="U20" s="3">
        <v>1</v>
      </c>
      <c r="V20" s="3"/>
      <c r="W20" s="3">
        <v>2</v>
      </c>
      <c r="X20" s="3"/>
      <c r="Y20" s="3"/>
      <c r="Z20" s="3">
        <v>5</v>
      </c>
      <c r="AA20" s="3">
        <v>6</v>
      </c>
      <c r="AB20" s="3"/>
      <c r="AC20" s="3">
        <v>8</v>
      </c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2" t="s">
        <v>50</v>
      </c>
      <c r="AW20" s="2" t="s">
        <v>1197</v>
      </c>
      <c r="AX20" s="2" t="s">
        <v>50</v>
      </c>
      <c r="AY20" s="2" t="s">
        <v>1156</v>
      </c>
      <c r="AZ20" s="2" t="s">
        <v>50</v>
      </c>
    </row>
    <row r="21" spans="1:52" ht="30" customHeight="1" x14ac:dyDescent="0.3">
      <c r="A21" s="22" t="s">
        <v>1163</v>
      </c>
      <c r="B21" s="22" t="s">
        <v>1164</v>
      </c>
      <c r="C21" s="22" t="s">
        <v>93</v>
      </c>
      <c r="D21" s="23">
        <v>1</v>
      </c>
      <c r="E21" s="25">
        <f>TRUNC(SUMIF(W18:W27, RIGHTB(O21, 1), F18:F27)*U21, 2)</f>
        <v>132262.75</v>
      </c>
      <c r="F21" s="28">
        <f t="shared" si="5"/>
        <v>132262</v>
      </c>
      <c r="G21" s="25">
        <v>0</v>
      </c>
      <c r="H21" s="28">
        <f t="shared" si="6"/>
        <v>0</v>
      </c>
      <c r="I21" s="25">
        <v>0</v>
      </c>
      <c r="J21" s="28">
        <f t="shared" si="7"/>
        <v>0</v>
      </c>
      <c r="K21" s="25">
        <f t="shared" si="8"/>
        <v>132262</v>
      </c>
      <c r="L21" s="28">
        <f t="shared" si="9"/>
        <v>132262</v>
      </c>
      <c r="M21" s="22" t="s">
        <v>1153</v>
      </c>
      <c r="N21" s="2" t="s">
        <v>50</v>
      </c>
      <c r="O21" s="2" t="s">
        <v>1165</v>
      </c>
      <c r="P21" s="2" t="s">
        <v>62</v>
      </c>
      <c r="Q21" s="2" t="s">
        <v>62</v>
      </c>
      <c r="R21" s="2" t="s">
        <v>62</v>
      </c>
      <c r="S21" s="3">
        <v>0</v>
      </c>
      <c r="T21" s="3">
        <v>0</v>
      </c>
      <c r="U21" s="3">
        <v>1.03E-2</v>
      </c>
      <c r="V21" s="3"/>
      <c r="W21" s="3"/>
      <c r="X21" s="3"/>
      <c r="Y21" s="3"/>
      <c r="Z21" s="3">
        <v>5</v>
      </c>
      <c r="AA21" s="3">
        <v>6</v>
      </c>
      <c r="AB21" s="3"/>
      <c r="AC21" s="3">
        <v>8</v>
      </c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2" t="s">
        <v>50</v>
      </c>
      <c r="AW21" s="2" t="s">
        <v>1198</v>
      </c>
      <c r="AX21" s="2" t="s">
        <v>50</v>
      </c>
      <c r="AY21" s="2" t="s">
        <v>1156</v>
      </c>
      <c r="AZ21" s="2" t="s">
        <v>50</v>
      </c>
    </row>
    <row r="22" spans="1:52" ht="30" customHeight="1" x14ac:dyDescent="0.3">
      <c r="A22" s="22" t="s">
        <v>1167</v>
      </c>
      <c r="B22" s="22" t="s">
        <v>1168</v>
      </c>
      <c r="C22" s="22" t="s">
        <v>93</v>
      </c>
      <c r="D22" s="23">
        <v>1</v>
      </c>
      <c r="E22" s="25">
        <v>0</v>
      </c>
      <c r="F22" s="28">
        <f t="shared" si="5"/>
        <v>0</v>
      </c>
      <c r="G22" s="25">
        <f>TRUNC(SUMIF(X18:X27, RIGHTB(O22, 1), H18:H27)*U22, 2)</f>
        <v>2087416.69</v>
      </c>
      <c r="H22" s="28">
        <f t="shared" si="6"/>
        <v>2087416</v>
      </c>
      <c r="I22" s="25">
        <v>0</v>
      </c>
      <c r="J22" s="28">
        <f t="shared" si="7"/>
        <v>0</v>
      </c>
      <c r="K22" s="25">
        <f t="shared" si="8"/>
        <v>2087416</v>
      </c>
      <c r="L22" s="28">
        <f t="shared" si="9"/>
        <v>2087416</v>
      </c>
      <c r="M22" s="22" t="s">
        <v>1153</v>
      </c>
      <c r="N22" s="2" t="s">
        <v>50</v>
      </c>
      <c r="O22" s="2" t="s">
        <v>1169</v>
      </c>
      <c r="P22" s="2" t="s">
        <v>62</v>
      </c>
      <c r="Q22" s="2" t="s">
        <v>62</v>
      </c>
      <c r="R22" s="2" t="s">
        <v>62</v>
      </c>
      <c r="S22" s="3">
        <v>1</v>
      </c>
      <c r="T22" s="3">
        <v>1</v>
      </c>
      <c r="U22" s="3">
        <v>1.2453000000000001</v>
      </c>
      <c r="V22" s="3"/>
      <c r="W22" s="3"/>
      <c r="X22" s="3"/>
      <c r="Y22" s="3">
        <v>4</v>
      </c>
      <c r="Z22" s="3"/>
      <c r="AA22" s="3">
        <v>6</v>
      </c>
      <c r="AB22" s="3">
        <v>7</v>
      </c>
      <c r="AC22" s="3">
        <v>8</v>
      </c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2" t="s">
        <v>50</v>
      </c>
      <c r="AW22" s="2" t="s">
        <v>1199</v>
      </c>
      <c r="AX22" s="2" t="s">
        <v>50</v>
      </c>
      <c r="AY22" s="2" t="s">
        <v>1156</v>
      </c>
      <c r="AZ22" s="2" t="s">
        <v>50</v>
      </c>
    </row>
    <row r="23" spans="1:52" ht="30" customHeight="1" x14ac:dyDescent="0.3">
      <c r="A23" s="22" t="s">
        <v>1171</v>
      </c>
      <c r="B23" s="22" t="s">
        <v>1172</v>
      </c>
      <c r="C23" s="22" t="s">
        <v>93</v>
      </c>
      <c r="D23" s="23">
        <v>1</v>
      </c>
      <c r="E23" s="25">
        <v>0</v>
      </c>
      <c r="F23" s="28">
        <f t="shared" si="5"/>
        <v>0</v>
      </c>
      <c r="G23" s="25">
        <f>TRUNC(SUMIF(Y18:Y27, RIGHTB(O23, 1), H18:H27)*U23, 2)</f>
        <v>729134.4</v>
      </c>
      <c r="H23" s="28">
        <f t="shared" si="6"/>
        <v>729134</v>
      </c>
      <c r="I23" s="25">
        <v>0</v>
      </c>
      <c r="J23" s="28">
        <f t="shared" si="7"/>
        <v>0</v>
      </c>
      <c r="K23" s="25">
        <f t="shared" si="8"/>
        <v>729134</v>
      </c>
      <c r="L23" s="28">
        <f t="shared" si="9"/>
        <v>729134</v>
      </c>
      <c r="M23" s="22" t="s">
        <v>1153</v>
      </c>
      <c r="N23" s="2" t="s">
        <v>50</v>
      </c>
      <c r="O23" s="2" t="s">
        <v>1173</v>
      </c>
      <c r="P23" s="2" t="s">
        <v>62</v>
      </c>
      <c r="Q23" s="2" t="s">
        <v>62</v>
      </c>
      <c r="R23" s="2" t="s">
        <v>62</v>
      </c>
      <c r="S23" s="3">
        <v>1</v>
      </c>
      <c r="T23" s="3">
        <v>1</v>
      </c>
      <c r="U23" s="3">
        <v>0.3493</v>
      </c>
      <c r="V23" s="3"/>
      <c r="W23" s="3"/>
      <c r="X23" s="3"/>
      <c r="Y23" s="3"/>
      <c r="Z23" s="3"/>
      <c r="AA23" s="3">
        <v>6</v>
      </c>
      <c r="AB23" s="3">
        <v>7</v>
      </c>
      <c r="AC23" s="3">
        <v>8</v>
      </c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2" t="s">
        <v>50</v>
      </c>
      <c r="AW23" s="2" t="s">
        <v>1200</v>
      </c>
      <c r="AX23" s="2" t="s">
        <v>50</v>
      </c>
      <c r="AY23" s="2" t="s">
        <v>1156</v>
      </c>
      <c r="AZ23" s="2" t="s">
        <v>50</v>
      </c>
    </row>
    <row r="24" spans="1:52" ht="30" customHeight="1" x14ac:dyDescent="0.3">
      <c r="A24" s="22" t="s">
        <v>9</v>
      </c>
      <c r="B24" s="22" t="s">
        <v>1175</v>
      </c>
      <c r="C24" s="22" t="s">
        <v>93</v>
      </c>
      <c r="D24" s="23">
        <v>1</v>
      </c>
      <c r="E24" s="25">
        <v>0</v>
      </c>
      <c r="F24" s="28">
        <f t="shared" si="5"/>
        <v>0</v>
      </c>
      <c r="G24" s="25">
        <v>0</v>
      </c>
      <c r="H24" s="28">
        <f t="shared" si="6"/>
        <v>0</v>
      </c>
      <c r="I24" s="25">
        <f>TRUNC(SUMIF(Z18:Z27, RIGHTB(O24, 1), F18:F27)*U24, 2)</f>
        <v>1161110.8799999999</v>
      </c>
      <c r="J24" s="28">
        <f t="shared" si="7"/>
        <v>1161110</v>
      </c>
      <c r="K24" s="25">
        <f t="shared" si="8"/>
        <v>1161110</v>
      </c>
      <c r="L24" s="28">
        <f t="shared" si="9"/>
        <v>1161110</v>
      </c>
      <c r="M24" s="22" t="s">
        <v>1153</v>
      </c>
      <c r="N24" s="2" t="s">
        <v>50</v>
      </c>
      <c r="O24" s="2" t="s">
        <v>1176</v>
      </c>
      <c r="P24" s="2" t="s">
        <v>62</v>
      </c>
      <c r="Q24" s="2" t="s">
        <v>62</v>
      </c>
      <c r="R24" s="2" t="s">
        <v>62</v>
      </c>
      <c r="S24" s="3">
        <v>0</v>
      </c>
      <c r="T24" s="3">
        <v>2</v>
      </c>
      <c r="U24" s="3">
        <v>8.9499999999999996E-2</v>
      </c>
      <c r="V24" s="3"/>
      <c r="W24" s="3"/>
      <c r="X24" s="3"/>
      <c r="Y24" s="3"/>
      <c r="Z24" s="3"/>
      <c r="AA24" s="3">
        <v>6</v>
      </c>
      <c r="AB24" s="3">
        <v>7</v>
      </c>
      <c r="AC24" s="3">
        <v>8</v>
      </c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2" t="s">
        <v>50</v>
      </c>
      <c r="AW24" s="2" t="s">
        <v>1201</v>
      </c>
      <c r="AX24" s="2" t="s">
        <v>50</v>
      </c>
      <c r="AY24" s="2" t="s">
        <v>1156</v>
      </c>
      <c r="AZ24" s="2" t="s">
        <v>50</v>
      </c>
    </row>
    <row r="25" spans="1:52" ht="30" customHeight="1" x14ac:dyDescent="0.3">
      <c r="A25" s="22" t="s">
        <v>1178</v>
      </c>
      <c r="B25" s="22" t="s">
        <v>1179</v>
      </c>
      <c r="C25" s="22" t="s">
        <v>93</v>
      </c>
      <c r="D25" s="23">
        <v>1</v>
      </c>
      <c r="E25" s="25">
        <v>0</v>
      </c>
      <c r="F25" s="28">
        <f t="shared" si="5"/>
        <v>0</v>
      </c>
      <c r="G25" s="25">
        <v>0</v>
      </c>
      <c r="H25" s="28">
        <f t="shared" si="6"/>
        <v>0</v>
      </c>
      <c r="I25" s="25">
        <f>TRUNC(SUMIF(AA18:AA27, RIGHTB(O25, 1), L18:L27)*U25, 2)</f>
        <v>1186567.6200000001</v>
      </c>
      <c r="J25" s="28">
        <f t="shared" si="7"/>
        <v>1186567</v>
      </c>
      <c r="K25" s="25">
        <f t="shared" si="8"/>
        <v>1186567</v>
      </c>
      <c r="L25" s="28">
        <f t="shared" si="9"/>
        <v>1186567</v>
      </c>
      <c r="M25" s="22" t="s">
        <v>1153</v>
      </c>
      <c r="N25" s="2" t="s">
        <v>50</v>
      </c>
      <c r="O25" s="2" t="s">
        <v>1180</v>
      </c>
      <c r="P25" s="2" t="s">
        <v>62</v>
      </c>
      <c r="Q25" s="2" t="s">
        <v>62</v>
      </c>
      <c r="R25" s="2" t="s">
        <v>62</v>
      </c>
      <c r="S25" s="3">
        <v>3</v>
      </c>
      <c r="T25" s="3">
        <v>2</v>
      </c>
      <c r="U25" s="3">
        <v>7.0000000000000007E-2</v>
      </c>
      <c r="V25" s="3"/>
      <c r="W25" s="3"/>
      <c r="X25" s="3"/>
      <c r="Y25" s="3"/>
      <c r="Z25" s="3"/>
      <c r="AA25" s="3"/>
      <c r="AB25" s="3">
        <v>7</v>
      </c>
      <c r="AC25" s="3">
        <v>8</v>
      </c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2" t="s">
        <v>50</v>
      </c>
      <c r="AW25" s="2" t="s">
        <v>1202</v>
      </c>
      <c r="AX25" s="2" t="s">
        <v>50</v>
      </c>
      <c r="AY25" s="2" t="s">
        <v>1156</v>
      </c>
      <c r="AZ25" s="2" t="s">
        <v>50</v>
      </c>
    </row>
    <row r="26" spans="1:52" ht="30" customHeight="1" x14ac:dyDescent="0.3">
      <c r="A26" s="22" t="s">
        <v>1182</v>
      </c>
      <c r="B26" s="22" t="s">
        <v>1183</v>
      </c>
      <c r="C26" s="22" t="s">
        <v>93</v>
      </c>
      <c r="D26" s="23">
        <v>1</v>
      </c>
      <c r="E26" s="25">
        <v>0</v>
      </c>
      <c r="F26" s="28">
        <f t="shared" si="5"/>
        <v>0</v>
      </c>
      <c r="G26" s="25">
        <v>0</v>
      </c>
      <c r="H26" s="28">
        <f t="shared" si="6"/>
        <v>0</v>
      </c>
      <c r="I26" s="25">
        <f>TRUNC(SUMIF(AB18:AB27, RIGHTB(O26, 1), L18:L27)*U26, 2)</f>
        <v>1291056.75</v>
      </c>
      <c r="J26" s="28">
        <f t="shared" si="7"/>
        <v>1291056</v>
      </c>
      <c r="K26" s="25">
        <f t="shared" si="8"/>
        <v>1291056</v>
      </c>
      <c r="L26" s="28">
        <f t="shared" si="9"/>
        <v>1291056</v>
      </c>
      <c r="M26" s="22" t="s">
        <v>1153</v>
      </c>
      <c r="N26" s="2" t="s">
        <v>50</v>
      </c>
      <c r="O26" s="2" t="s">
        <v>1184</v>
      </c>
      <c r="P26" s="2" t="s">
        <v>62</v>
      </c>
      <c r="Q26" s="2" t="s">
        <v>62</v>
      </c>
      <c r="R26" s="2" t="s">
        <v>62</v>
      </c>
      <c r="S26" s="3">
        <v>3</v>
      </c>
      <c r="T26" s="3">
        <v>2</v>
      </c>
      <c r="U26" s="3">
        <v>0.25</v>
      </c>
      <c r="V26" s="3"/>
      <c r="W26" s="3"/>
      <c r="X26" s="3"/>
      <c r="Y26" s="3"/>
      <c r="Z26" s="3"/>
      <c r="AA26" s="3"/>
      <c r="AB26" s="3"/>
      <c r="AC26" s="3">
        <v>8</v>
      </c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2" t="s">
        <v>50</v>
      </c>
      <c r="AW26" s="2" t="s">
        <v>1203</v>
      </c>
      <c r="AX26" s="2" t="s">
        <v>50</v>
      </c>
      <c r="AY26" s="2" t="s">
        <v>1156</v>
      </c>
      <c r="AZ26" s="2" t="s">
        <v>50</v>
      </c>
    </row>
    <row r="27" spans="1:52" ht="30" customHeight="1" x14ac:dyDescent="0.3">
      <c r="A27" s="22" t="s">
        <v>1186</v>
      </c>
      <c r="B27" s="22" t="s">
        <v>1187</v>
      </c>
      <c r="C27" s="22" t="s">
        <v>93</v>
      </c>
      <c r="D27" s="23">
        <v>1</v>
      </c>
      <c r="E27" s="25">
        <f>TRUNC(SUMIF(AC18:AC27, RIGHTB(O27, 1), L18:L27)*U27, 2)</f>
        <v>19428589</v>
      </c>
      <c r="F27" s="28">
        <f t="shared" si="5"/>
        <v>19428589</v>
      </c>
      <c r="G27" s="25">
        <v>0</v>
      </c>
      <c r="H27" s="28">
        <f t="shared" si="6"/>
        <v>0</v>
      </c>
      <c r="I27" s="25">
        <v>0</v>
      </c>
      <c r="J27" s="28">
        <f t="shared" si="7"/>
        <v>0</v>
      </c>
      <c r="K27" s="25">
        <f t="shared" si="8"/>
        <v>19428589</v>
      </c>
      <c r="L27" s="28">
        <f t="shared" si="9"/>
        <v>19428589</v>
      </c>
      <c r="M27" s="22" t="s">
        <v>50</v>
      </c>
      <c r="N27" s="2" t="s">
        <v>109</v>
      </c>
      <c r="O27" s="2" t="s">
        <v>1188</v>
      </c>
      <c r="P27" s="2" t="s">
        <v>62</v>
      </c>
      <c r="Q27" s="2" t="s">
        <v>62</v>
      </c>
      <c r="R27" s="2" t="s">
        <v>62</v>
      </c>
      <c r="S27" s="3">
        <v>3</v>
      </c>
      <c r="T27" s="3">
        <v>0</v>
      </c>
      <c r="U27" s="3">
        <v>1</v>
      </c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2" t="s">
        <v>50</v>
      </c>
      <c r="AW27" s="2" t="s">
        <v>1204</v>
      </c>
      <c r="AX27" s="2" t="s">
        <v>50</v>
      </c>
      <c r="AY27" s="2" t="s">
        <v>50</v>
      </c>
      <c r="AZ27" s="2" t="s">
        <v>50</v>
      </c>
    </row>
    <row r="28" spans="1:52" ht="30" customHeight="1" x14ac:dyDescent="0.3">
      <c r="A28" s="22" t="s">
        <v>1190</v>
      </c>
      <c r="B28" s="22" t="s">
        <v>50</v>
      </c>
      <c r="C28" s="22" t="s">
        <v>50</v>
      </c>
      <c r="D28" s="23"/>
      <c r="E28" s="25"/>
      <c r="F28" s="28">
        <f>TRUNC(SUMIF(N18:N27, N17, F18:F27),0)</f>
        <v>19428589</v>
      </c>
      <c r="G28" s="25"/>
      <c r="H28" s="28">
        <f>TRUNC(SUMIF(N18:N27, N17, H18:H27),0)</f>
        <v>0</v>
      </c>
      <c r="I28" s="25"/>
      <c r="J28" s="28">
        <f>TRUNC(SUMIF(N18:N27, N17, J18:J27),0)</f>
        <v>0</v>
      </c>
      <c r="K28" s="25"/>
      <c r="L28" s="28">
        <f>F28+H28+J28</f>
        <v>19428589</v>
      </c>
      <c r="M28" s="22" t="s">
        <v>50</v>
      </c>
      <c r="N28" s="2" t="s">
        <v>97</v>
      </c>
      <c r="O28" s="2" t="s">
        <v>97</v>
      </c>
      <c r="P28" s="2" t="s">
        <v>50</v>
      </c>
      <c r="Q28" s="2" t="s">
        <v>50</v>
      </c>
      <c r="R28" s="2" t="s">
        <v>50</v>
      </c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2" t="s">
        <v>50</v>
      </c>
      <c r="AW28" s="2" t="s">
        <v>50</v>
      </c>
      <c r="AX28" s="2" t="s">
        <v>50</v>
      </c>
      <c r="AY28" s="2" t="s">
        <v>50</v>
      </c>
      <c r="AZ28" s="2" t="s">
        <v>50</v>
      </c>
    </row>
    <row r="29" spans="1:52" ht="30" customHeight="1" x14ac:dyDescent="0.3">
      <c r="A29" s="23"/>
      <c r="B29" s="23"/>
      <c r="C29" s="23"/>
      <c r="D29" s="23"/>
      <c r="E29" s="25"/>
      <c r="F29" s="28"/>
      <c r="G29" s="25"/>
      <c r="H29" s="28"/>
      <c r="I29" s="25"/>
      <c r="J29" s="28"/>
      <c r="K29" s="25"/>
      <c r="L29" s="28"/>
      <c r="M29" s="23"/>
    </row>
    <row r="30" spans="1:52" ht="30" customHeight="1" x14ac:dyDescent="0.3">
      <c r="A30" s="19" t="s">
        <v>1205</v>
      </c>
      <c r="B30" s="20"/>
      <c r="C30" s="20"/>
      <c r="D30" s="20"/>
      <c r="E30" s="24"/>
      <c r="F30" s="27"/>
      <c r="G30" s="24"/>
      <c r="H30" s="27"/>
      <c r="I30" s="24"/>
      <c r="J30" s="27"/>
      <c r="K30" s="24"/>
      <c r="L30" s="27"/>
      <c r="M30" s="21"/>
      <c r="N30" s="1" t="s">
        <v>168</v>
      </c>
    </row>
    <row r="31" spans="1:52" ht="30" customHeight="1" x14ac:dyDescent="0.3">
      <c r="A31" s="22" t="s">
        <v>1206</v>
      </c>
      <c r="B31" s="22" t="s">
        <v>1207</v>
      </c>
      <c r="C31" s="22" t="s">
        <v>1208</v>
      </c>
      <c r="D31" s="23">
        <v>0.41</v>
      </c>
      <c r="E31" s="25">
        <f>단가대비표!O48</f>
        <v>0</v>
      </c>
      <c r="F31" s="28">
        <f>TRUNC(E31*D31,0)</f>
        <v>0</v>
      </c>
      <c r="G31" s="25">
        <f>단가대비표!P48</f>
        <v>304509</v>
      </c>
      <c r="H31" s="28">
        <f>TRUNC(G31*D31,0)</f>
        <v>124848</v>
      </c>
      <c r="I31" s="25">
        <f>단가대비표!V48</f>
        <v>0</v>
      </c>
      <c r="J31" s="28">
        <f>TRUNC(I31*D31,0)</f>
        <v>0</v>
      </c>
      <c r="K31" s="25">
        <f t="shared" ref="K31:L33" si="10">TRUNC(E31+G31+I31,0)</f>
        <v>304509</v>
      </c>
      <c r="L31" s="28">
        <f t="shared" si="10"/>
        <v>124848</v>
      </c>
      <c r="M31" s="22" t="s">
        <v>50</v>
      </c>
      <c r="N31" s="2" t="s">
        <v>168</v>
      </c>
      <c r="O31" s="2" t="s">
        <v>1209</v>
      </c>
      <c r="P31" s="2" t="s">
        <v>62</v>
      </c>
      <c r="Q31" s="2" t="s">
        <v>62</v>
      </c>
      <c r="R31" s="2" t="s">
        <v>63</v>
      </c>
      <c r="S31" s="3"/>
      <c r="T31" s="3"/>
      <c r="U31" s="3"/>
      <c r="V31" s="3">
        <v>1</v>
      </c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2" t="s">
        <v>50</v>
      </c>
      <c r="AW31" s="2" t="s">
        <v>1210</v>
      </c>
      <c r="AX31" s="2" t="s">
        <v>50</v>
      </c>
      <c r="AY31" s="2" t="s">
        <v>50</v>
      </c>
      <c r="AZ31" s="2" t="s">
        <v>50</v>
      </c>
    </row>
    <row r="32" spans="1:52" ht="30" customHeight="1" x14ac:dyDescent="0.3">
      <c r="A32" s="22" t="s">
        <v>1211</v>
      </c>
      <c r="B32" s="22" t="s">
        <v>1212</v>
      </c>
      <c r="C32" s="22" t="s">
        <v>1208</v>
      </c>
      <c r="D32" s="23">
        <v>0.41</v>
      </c>
      <c r="E32" s="25">
        <f>단가대비표!O47</f>
        <v>0</v>
      </c>
      <c r="F32" s="28">
        <f>TRUNC(E32*D32,0)</f>
        <v>0</v>
      </c>
      <c r="G32" s="25">
        <f>단가대비표!P47</f>
        <v>446358</v>
      </c>
      <c r="H32" s="28">
        <f>TRUNC(G32*D32,0)</f>
        <v>183006</v>
      </c>
      <c r="I32" s="25">
        <f>단가대비표!V47</f>
        <v>0</v>
      </c>
      <c r="J32" s="28">
        <f>TRUNC(I32*D32,0)</f>
        <v>0</v>
      </c>
      <c r="K32" s="25">
        <f t="shared" si="10"/>
        <v>446358</v>
      </c>
      <c r="L32" s="28">
        <f t="shared" si="10"/>
        <v>183006</v>
      </c>
      <c r="M32" s="22" t="s">
        <v>50</v>
      </c>
      <c r="N32" s="2" t="s">
        <v>168</v>
      </c>
      <c r="O32" s="2" t="s">
        <v>1213</v>
      </c>
      <c r="P32" s="2" t="s">
        <v>62</v>
      </c>
      <c r="Q32" s="2" t="s">
        <v>62</v>
      </c>
      <c r="R32" s="2" t="s">
        <v>63</v>
      </c>
      <c r="S32" s="3"/>
      <c r="T32" s="3"/>
      <c r="U32" s="3"/>
      <c r="V32" s="3">
        <v>1</v>
      </c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2" t="s">
        <v>50</v>
      </c>
      <c r="AW32" s="2" t="s">
        <v>1214</v>
      </c>
      <c r="AX32" s="2" t="s">
        <v>50</v>
      </c>
      <c r="AY32" s="2" t="s">
        <v>50</v>
      </c>
      <c r="AZ32" s="2" t="s">
        <v>50</v>
      </c>
    </row>
    <row r="33" spans="1:52" ht="30" customHeight="1" x14ac:dyDescent="0.3">
      <c r="A33" s="22" t="s">
        <v>1215</v>
      </c>
      <c r="B33" s="22" t="s">
        <v>1216</v>
      </c>
      <c r="C33" s="22" t="s">
        <v>93</v>
      </c>
      <c r="D33" s="23">
        <v>1</v>
      </c>
      <c r="E33" s="25">
        <f>TRUNC(SUMIF(V31:V33, RIGHTB(O33, 1), H31:H33)*U33, 2)</f>
        <v>9235.6200000000008</v>
      </c>
      <c r="F33" s="28">
        <f>TRUNC(E33*D33,0)</f>
        <v>9235</v>
      </c>
      <c r="G33" s="25">
        <v>0</v>
      </c>
      <c r="H33" s="28">
        <f>TRUNC(G33*D33,0)</f>
        <v>0</v>
      </c>
      <c r="I33" s="25">
        <v>0</v>
      </c>
      <c r="J33" s="28">
        <f>TRUNC(I33*D33,0)</f>
        <v>0</v>
      </c>
      <c r="K33" s="25">
        <f t="shared" si="10"/>
        <v>9235</v>
      </c>
      <c r="L33" s="28">
        <f t="shared" si="10"/>
        <v>9235</v>
      </c>
      <c r="M33" s="22" t="s">
        <v>50</v>
      </c>
      <c r="N33" s="2" t="s">
        <v>168</v>
      </c>
      <c r="O33" s="2" t="s">
        <v>94</v>
      </c>
      <c r="P33" s="2" t="s">
        <v>62</v>
      </c>
      <c r="Q33" s="2" t="s">
        <v>62</v>
      </c>
      <c r="R33" s="2" t="s">
        <v>62</v>
      </c>
      <c r="S33" s="3">
        <v>1</v>
      </c>
      <c r="T33" s="3">
        <v>0</v>
      </c>
      <c r="U33" s="3">
        <v>0.03</v>
      </c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2" t="s">
        <v>50</v>
      </c>
      <c r="AW33" s="2" t="s">
        <v>1217</v>
      </c>
      <c r="AX33" s="2" t="s">
        <v>50</v>
      </c>
      <c r="AY33" s="2" t="s">
        <v>50</v>
      </c>
      <c r="AZ33" s="2" t="s">
        <v>50</v>
      </c>
    </row>
    <row r="34" spans="1:52" ht="30" customHeight="1" x14ac:dyDescent="0.3">
      <c r="A34" s="22" t="s">
        <v>1190</v>
      </c>
      <c r="B34" s="22" t="s">
        <v>50</v>
      </c>
      <c r="C34" s="22" t="s">
        <v>50</v>
      </c>
      <c r="D34" s="23"/>
      <c r="E34" s="25"/>
      <c r="F34" s="28">
        <f>TRUNC(SUMIF(N31:N33, N30, F31:F33),0)</f>
        <v>9235</v>
      </c>
      <c r="G34" s="25"/>
      <c r="H34" s="28">
        <f>TRUNC(SUMIF(N31:N33, N30, H31:H33),0)</f>
        <v>307854</v>
      </c>
      <c r="I34" s="25"/>
      <c r="J34" s="28">
        <f>TRUNC(SUMIF(N31:N33, N30, J31:J33),0)</f>
        <v>0</v>
      </c>
      <c r="K34" s="25"/>
      <c r="L34" s="28">
        <f>F34+H34+J34</f>
        <v>317089</v>
      </c>
      <c r="M34" s="22" t="s">
        <v>50</v>
      </c>
      <c r="N34" s="2" t="s">
        <v>97</v>
      </c>
      <c r="O34" s="2" t="s">
        <v>97</v>
      </c>
      <c r="P34" s="2" t="s">
        <v>50</v>
      </c>
      <c r="Q34" s="2" t="s">
        <v>50</v>
      </c>
      <c r="R34" s="2" t="s">
        <v>50</v>
      </c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2" t="s">
        <v>50</v>
      </c>
      <c r="AW34" s="2" t="s">
        <v>50</v>
      </c>
      <c r="AX34" s="2" t="s">
        <v>50</v>
      </c>
      <c r="AY34" s="2" t="s">
        <v>50</v>
      </c>
      <c r="AZ34" s="2" t="s">
        <v>50</v>
      </c>
    </row>
    <row r="35" spans="1:52" ht="30" customHeight="1" x14ac:dyDescent="0.3">
      <c r="A35" s="23"/>
      <c r="B35" s="23"/>
      <c r="C35" s="23"/>
      <c r="D35" s="23"/>
      <c r="E35" s="25"/>
      <c r="F35" s="28"/>
      <c r="G35" s="25"/>
      <c r="H35" s="28"/>
      <c r="I35" s="25"/>
      <c r="J35" s="28"/>
      <c r="K35" s="25"/>
      <c r="L35" s="28"/>
      <c r="M35" s="23"/>
    </row>
    <row r="36" spans="1:52" ht="30" customHeight="1" x14ac:dyDescent="0.3">
      <c r="A36" s="19" t="s">
        <v>1218</v>
      </c>
      <c r="B36" s="20"/>
      <c r="C36" s="20"/>
      <c r="D36" s="20"/>
      <c r="E36" s="24"/>
      <c r="F36" s="27"/>
      <c r="G36" s="24"/>
      <c r="H36" s="27"/>
      <c r="I36" s="24"/>
      <c r="J36" s="27"/>
      <c r="K36" s="24"/>
      <c r="L36" s="27"/>
      <c r="M36" s="21"/>
      <c r="N36" s="1" t="s">
        <v>173</v>
      </c>
    </row>
    <row r="37" spans="1:52" ht="30" customHeight="1" x14ac:dyDescent="0.3">
      <c r="A37" s="22" t="s">
        <v>1211</v>
      </c>
      <c r="B37" s="22" t="s">
        <v>1212</v>
      </c>
      <c r="C37" s="22" t="s">
        <v>1208</v>
      </c>
      <c r="D37" s="23">
        <v>0.4</v>
      </c>
      <c r="E37" s="25">
        <f>단가대비표!O47</f>
        <v>0</v>
      </c>
      <c r="F37" s="28">
        <f>TRUNC(E37*D37,0)</f>
        <v>0</v>
      </c>
      <c r="G37" s="25">
        <f>단가대비표!P47</f>
        <v>446358</v>
      </c>
      <c r="H37" s="28">
        <f>TRUNC(G37*D37,0)</f>
        <v>178543</v>
      </c>
      <c r="I37" s="25">
        <f>단가대비표!V47</f>
        <v>0</v>
      </c>
      <c r="J37" s="28">
        <f>TRUNC(I37*D37,0)</f>
        <v>0</v>
      </c>
      <c r="K37" s="25">
        <f t="shared" ref="K37:L39" si="11">TRUNC(E37+G37+I37,0)</f>
        <v>446358</v>
      </c>
      <c r="L37" s="28">
        <f t="shared" si="11"/>
        <v>178543</v>
      </c>
      <c r="M37" s="22" t="s">
        <v>50</v>
      </c>
      <c r="N37" s="2" t="s">
        <v>173</v>
      </c>
      <c r="O37" s="2" t="s">
        <v>1213</v>
      </c>
      <c r="P37" s="2" t="s">
        <v>62</v>
      </c>
      <c r="Q37" s="2" t="s">
        <v>62</v>
      </c>
      <c r="R37" s="2" t="s">
        <v>63</v>
      </c>
      <c r="S37" s="3"/>
      <c r="T37" s="3"/>
      <c r="U37" s="3"/>
      <c r="V37" s="3">
        <v>1</v>
      </c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2" t="s">
        <v>50</v>
      </c>
      <c r="AW37" s="2" t="s">
        <v>1219</v>
      </c>
      <c r="AX37" s="2" t="s">
        <v>50</v>
      </c>
      <c r="AY37" s="2" t="s">
        <v>50</v>
      </c>
      <c r="AZ37" s="2" t="s">
        <v>50</v>
      </c>
    </row>
    <row r="38" spans="1:52" ht="30" customHeight="1" x14ac:dyDescent="0.3">
      <c r="A38" s="22" t="s">
        <v>1220</v>
      </c>
      <c r="B38" s="22" t="s">
        <v>1221</v>
      </c>
      <c r="C38" s="22" t="s">
        <v>1208</v>
      </c>
      <c r="D38" s="23">
        <v>0.4</v>
      </c>
      <c r="E38" s="25">
        <f>단가대비표!O31</f>
        <v>0</v>
      </c>
      <c r="F38" s="28">
        <f>TRUNC(E38*D38,0)</f>
        <v>0</v>
      </c>
      <c r="G38" s="25">
        <f>단가대비표!P31</f>
        <v>226122</v>
      </c>
      <c r="H38" s="28">
        <f>TRUNC(G38*D38,0)</f>
        <v>90448</v>
      </c>
      <c r="I38" s="25">
        <f>단가대비표!V31</f>
        <v>0</v>
      </c>
      <c r="J38" s="28">
        <f>TRUNC(I38*D38,0)</f>
        <v>0</v>
      </c>
      <c r="K38" s="25">
        <f t="shared" si="11"/>
        <v>226122</v>
      </c>
      <c r="L38" s="28">
        <f t="shared" si="11"/>
        <v>90448</v>
      </c>
      <c r="M38" s="22" t="s">
        <v>50</v>
      </c>
      <c r="N38" s="2" t="s">
        <v>173</v>
      </c>
      <c r="O38" s="2" t="s">
        <v>1222</v>
      </c>
      <c r="P38" s="2" t="s">
        <v>62</v>
      </c>
      <c r="Q38" s="2" t="s">
        <v>62</v>
      </c>
      <c r="R38" s="2" t="s">
        <v>63</v>
      </c>
      <c r="S38" s="3"/>
      <c r="T38" s="3"/>
      <c r="U38" s="3"/>
      <c r="V38" s="3">
        <v>1</v>
      </c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2" t="s">
        <v>50</v>
      </c>
      <c r="AW38" s="2" t="s">
        <v>1223</v>
      </c>
      <c r="AX38" s="2" t="s">
        <v>50</v>
      </c>
      <c r="AY38" s="2" t="s">
        <v>50</v>
      </c>
      <c r="AZ38" s="2" t="s">
        <v>50</v>
      </c>
    </row>
    <row r="39" spans="1:52" ht="30" customHeight="1" x14ac:dyDescent="0.3">
      <c r="A39" s="22" t="s">
        <v>1215</v>
      </c>
      <c r="B39" s="22" t="s">
        <v>1216</v>
      </c>
      <c r="C39" s="22" t="s">
        <v>93</v>
      </c>
      <c r="D39" s="23">
        <v>1</v>
      </c>
      <c r="E39" s="25">
        <f>TRUNC(SUMIF(V37:V39, RIGHTB(O39, 1), H37:H39)*U39, 2)</f>
        <v>8069.73</v>
      </c>
      <c r="F39" s="28">
        <f>TRUNC(E39*D39,0)</f>
        <v>8069</v>
      </c>
      <c r="G39" s="25">
        <v>0</v>
      </c>
      <c r="H39" s="28">
        <f>TRUNC(G39*D39,0)</f>
        <v>0</v>
      </c>
      <c r="I39" s="25">
        <v>0</v>
      </c>
      <c r="J39" s="28">
        <f>TRUNC(I39*D39,0)</f>
        <v>0</v>
      </c>
      <c r="K39" s="25">
        <f t="shared" si="11"/>
        <v>8069</v>
      </c>
      <c r="L39" s="28">
        <f t="shared" si="11"/>
        <v>8069</v>
      </c>
      <c r="M39" s="22" t="s">
        <v>50</v>
      </c>
      <c r="N39" s="2" t="s">
        <v>173</v>
      </c>
      <c r="O39" s="2" t="s">
        <v>94</v>
      </c>
      <c r="P39" s="2" t="s">
        <v>62</v>
      </c>
      <c r="Q39" s="2" t="s">
        <v>62</v>
      </c>
      <c r="R39" s="2" t="s">
        <v>62</v>
      </c>
      <c r="S39" s="3">
        <v>1</v>
      </c>
      <c r="T39" s="3">
        <v>0</v>
      </c>
      <c r="U39" s="3">
        <v>0.03</v>
      </c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2" t="s">
        <v>50</v>
      </c>
      <c r="AW39" s="2" t="s">
        <v>1224</v>
      </c>
      <c r="AX39" s="2" t="s">
        <v>50</v>
      </c>
      <c r="AY39" s="2" t="s">
        <v>50</v>
      </c>
      <c r="AZ39" s="2" t="s">
        <v>50</v>
      </c>
    </row>
    <row r="40" spans="1:52" ht="30" customHeight="1" x14ac:dyDescent="0.3">
      <c r="A40" s="22" t="s">
        <v>1190</v>
      </c>
      <c r="B40" s="22" t="s">
        <v>50</v>
      </c>
      <c r="C40" s="22" t="s">
        <v>50</v>
      </c>
      <c r="D40" s="23"/>
      <c r="E40" s="25"/>
      <c r="F40" s="28">
        <f>TRUNC(SUMIF(N37:N39, N36, F37:F39),0)</f>
        <v>8069</v>
      </c>
      <c r="G40" s="25"/>
      <c r="H40" s="28">
        <f>TRUNC(SUMIF(N37:N39, N36, H37:H39),0)</f>
        <v>268991</v>
      </c>
      <c r="I40" s="25"/>
      <c r="J40" s="28">
        <f>TRUNC(SUMIF(N37:N39, N36, J37:J39),0)</f>
        <v>0</v>
      </c>
      <c r="K40" s="25"/>
      <c r="L40" s="28">
        <f>F40+H40+J40</f>
        <v>277060</v>
      </c>
      <c r="M40" s="22" t="s">
        <v>50</v>
      </c>
      <c r="N40" s="2" t="s">
        <v>97</v>
      </c>
      <c r="O40" s="2" t="s">
        <v>97</v>
      </c>
      <c r="P40" s="2" t="s">
        <v>50</v>
      </c>
      <c r="Q40" s="2" t="s">
        <v>50</v>
      </c>
      <c r="R40" s="2" t="s">
        <v>50</v>
      </c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2" t="s">
        <v>50</v>
      </c>
      <c r="AW40" s="2" t="s">
        <v>50</v>
      </c>
      <c r="AX40" s="2" t="s">
        <v>50</v>
      </c>
      <c r="AY40" s="2" t="s">
        <v>50</v>
      </c>
      <c r="AZ40" s="2" t="s">
        <v>50</v>
      </c>
    </row>
    <row r="41" spans="1:52" ht="30" customHeight="1" x14ac:dyDescent="0.3">
      <c r="A41" s="23"/>
      <c r="B41" s="23"/>
      <c r="C41" s="23"/>
      <c r="D41" s="23"/>
      <c r="E41" s="25"/>
      <c r="F41" s="28"/>
      <c r="G41" s="25"/>
      <c r="H41" s="28"/>
      <c r="I41" s="25"/>
      <c r="J41" s="28"/>
      <c r="K41" s="25"/>
      <c r="L41" s="28"/>
      <c r="M41" s="23"/>
    </row>
    <row r="42" spans="1:52" ht="30" customHeight="1" x14ac:dyDescent="0.3">
      <c r="A42" s="19" t="s">
        <v>1225</v>
      </c>
      <c r="B42" s="20"/>
      <c r="C42" s="20"/>
      <c r="D42" s="20"/>
      <c r="E42" s="24"/>
      <c r="F42" s="27"/>
      <c r="G42" s="24"/>
      <c r="H42" s="27"/>
      <c r="I42" s="24"/>
      <c r="J42" s="27"/>
      <c r="K42" s="24"/>
      <c r="L42" s="27"/>
      <c r="M42" s="21"/>
      <c r="N42" s="1" t="s">
        <v>177</v>
      </c>
    </row>
    <row r="43" spans="1:52" ht="30" customHeight="1" x14ac:dyDescent="0.3">
      <c r="A43" s="22" t="s">
        <v>1211</v>
      </c>
      <c r="B43" s="22" t="s">
        <v>1212</v>
      </c>
      <c r="C43" s="22" t="s">
        <v>1208</v>
      </c>
      <c r="D43" s="23">
        <v>0.11</v>
      </c>
      <c r="E43" s="25">
        <f>단가대비표!O47</f>
        <v>0</v>
      </c>
      <c r="F43" s="28">
        <f>TRUNC(E43*D43,0)</f>
        <v>0</v>
      </c>
      <c r="G43" s="25">
        <f>단가대비표!P47</f>
        <v>446358</v>
      </c>
      <c r="H43" s="28">
        <f>TRUNC(G43*D43,0)</f>
        <v>49099</v>
      </c>
      <c r="I43" s="25">
        <f>단가대비표!V47</f>
        <v>0</v>
      </c>
      <c r="J43" s="28">
        <f>TRUNC(I43*D43,0)</f>
        <v>0</v>
      </c>
      <c r="K43" s="25">
        <f t="shared" ref="K43:L45" si="12">TRUNC(E43+G43+I43,0)</f>
        <v>446358</v>
      </c>
      <c r="L43" s="28">
        <f t="shared" si="12"/>
        <v>49099</v>
      </c>
      <c r="M43" s="22" t="s">
        <v>50</v>
      </c>
      <c r="N43" s="2" t="s">
        <v>177</v>
      </c>
      <c r="O43" s="2" t="s">
        <v>1213</v>
      </c>
      <c r="P43" s="2" t="s">
        <v>62</v>
      </c>
      <c r="Q43" s="2" t="s">
        <v>62</v>
      </c>
      <c r="R43" s="2" t="s">
        <v>63</v>
      </c>
      <c r="S43" s="3"/>
      <c r="T43" s="3"/>
      <c r="U43" s="3"/>
      <c r="V43" s="3">
        <v>1</v>
      </c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2" t="s">
        <v>50</v>
      </c>
      <c r="AW43" s="2" t="s">
        <v>1226</v>
      </c>
      <c r="AX43" s="2" t="s">
        <v>50</v>
      </c>
      <c r="AY43" s="2" t="s">
        <v>50</v>
      </c>
      <c r="AZ43" s="2" t="s">
        <v>50</v>
      </c>
    </row>
    <row r="44" spans="1:52" ht="30" customHeight="1" x14ac:dyDescent="0.3">
      <c r="A44" s="22" t="s">
        <v>1220</v>
      </c>
      <c r="B44" s="22" t="s">
        <v>1221</v>
      </c>
      <c r="C44" s="22" t="s">
        <v>1208</v>
      </c>
      <c r="D44" s="23">
        <v>0.11</v>
      </c>
      <c r="E44" s="25">
        <f>단가대비표!O31</f>
        <v>0</v>
      </c>
      <c r="F44" s="28">
        <f>TRUNC(E44*D44,0)</f>
        <v>0</v>
      </c>
      <c r="G44" s="25">
        <f>단가대비표!P31</f>
        <v>226122</v>
      </c>
      <c r="H44" s="28">
        <f>TRUNC(G44*D44,0)</f>
        <v>24873</v>
      </c>
      <c r="I44" s="25">
        <f>단가대비표!V31</f>
        <v>0</v>
      </c>
      <c r="J44" s="28">
        <f>TRUNC(I44*D44,0)</f>
        <v>0</v>
      </c>
      <c r="K44" s="25">
        <f t="shared" si="12"/>
        <v>226122</v>
      </c>
      <c r="L44" s="28">
        <f t="shared" si="12"/>
        <v>24873</v>
      </c>
      <c r="M44" s="22" t="s">
        <v>50</v>
      </c>
      <c r="N44" s="2" t="s">
        <v>177</v>
      </c>
      <c r="O44" s="2" t="s">
        <v>1222</v>
      </c>
      <c r="P44" s="2" t="s">
        <v>62</v>
      </c>
      <c r="Q44" s="2" t="s">
        <v>62</v>
      </c>
      <c r="R44" s="2" t="s">
        <v>63</v>
      </c>
      <c r="S44" s="3"/>
      <c r="T44" s="3"/>
      <c r="U44" s="3"/>
      <c r="V44" s="3">
        <v>1</v>
      </c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2" t="s">
        <v>50</v>
      </c>
      <c r="AW44" s="2" t="s">
        <v>1227</v>
      </c>
      <c r="AX44" s="2" t="s">
        <v>50</v>
      </c>
      <c r="AY44" s="2" t="s">
        <v>50</v>
      </c>
      <c r="AZ44" s="2" t="s">
        <v>50</v>
      </c>
    </row>
    <row r="45" spans="1:52" ht="30" customHeight="1" x14ac:dyDescent="0.3">
      <c r="A45" s="22" t="s">
        <v>1215</v>
      </c>
      <c r="B45" s="22" t="s">
        <v>1216</v>
      </c>
      <c r="C45" s="22" t="s">
        <v>93</v>
      </c>
      <c r="D45" s="23">
        <v>1</v>
      </c>
      <c r="E45" s="25">
        <f>TRUNC(SUMIF(V43:V45, RIGHTB(O45, 1), H43:H45)*U45, 2)</f>
        <v>2219.16</v>
      </c>
      <c r="F45" s="28">
        <f>TRUNC(E45*D45,0)</f>
        <v>2219</v>
      </c>
      <c r="G45" s="25">
        <v>0</v>
      </c>
      <c r="H45" s="28">
        <f>TRUNC(G45*D45,0)</f>
        <v>0</v>
      </c>
      <c r="I45" s="25">
        <v>0</v>
      </c>
      <c r="J45" s="28">
        <f>TRUNC(I45*D45,0)</f>
        <v>0</v>
      </c>
      <c r="K45" s="25">
        <f t="shared" si="12"/>
        <v>2219</v>
      </c>
      <c r="L45" s="28">
        <f t="shared" si="12"/>
        <v>2219</v>
      </c>
      <c r="M45" s="22" t="s">
        <v>50</v>
      </c>
      <c r="N45" s="2" t="s">
        <v>177</v>
      </c>
      <c r="O45" s="2" t="s">
        <v>94</v>
      </c>
      <c r="P45" s="2" t="s">
        <v>62</v>
      </c>
      <c r="Q45" s="2" t="s">
        <v>62</v>
      </c>
      <c r="R45" s="2" t="s">
        <v>62</v>
      </c>
      <c r="S45" s="3">
        <v>1</v>
      </c>
      <c r="T45" s="3">
        <v>0</v>
      </c>
      <c r="U45" s="3">
        <v>0.03</v>
      </c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2" t="s">
        <v>50</v>
      </c>
      <c r="AW45" s="2" t="s">
        <v>1228</v>
      </c>
      <c r="AX45" s="2" t="s">
        <v>50</v>
      </c>
      <c r="AY45" s="2" t="s">
        <v>50</v>
      </c>
      <c r="AZ45" s="2" t="s">
        <v>50</v>
      </c>
    </row>
    <row r="46" spans="1:52" ht="30" customHeight="1" x14ac:dyDescent="0.3">
      <c r="A46" s="22" t="s">
        <v>1190</v>
      </c>
      <c r="B46" s="22" t="s">
        <v>50</v>
      </c>
      <c r="C46" s="22" t="s">
        <v>50</v>
      </c>
      <c r="D46" s="23"/>
      <c r="E46" s="25"/>
      <c r="F46" s="28">
        <f>TRUNC(SUMIF(N43:N45, N42, F43:F45),0)</f>
        <v>2219</v>
      </c>
      <c r="G46" s="25"/>
      <c r="H46" s="28">
        <f>TRUNC(SUMIF(N43:N45, N42, H43:H45),0)</f>
        <v>73972</v>
      </c>
      <c r="I46" s="25"/>
      <c r="J46" s="28">
        <f>TRUNC(SUMIF(N43:N45, N42, J43:J45),0)</f>
        <v>0</v>
      </c>
      <c r="K46" s="25"/>
      <c r="L46" s="28">
        <f>F46+H46+J46</f>
        <v>76191</v>
      </c>
      <c r="M46" s="22" t="s">
        <v>50</v>
      </c>
      <c r="N46" s="2" t="s">
        <v>97</v>
      </c>
      <c r="O46" s="2" t="s">
        <v>97</v>
      </c>
      <c r="P46" s="2" t="s">
        <v>50</v>
      </c>
      <c r="Q46" s="2" t="s">
        <v>50</v>
      </c>
      <c r="R46" s="2" t="s">
        <v>50</v>
      </c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2" t="s">
        <v>50</v>
      </c>
      <c r="AW46" s="2" t="s">
        <v>50</v>
      </c>
      <c r="AX46" s="2" t="s">
        <v>50</v>
      </c>
      <c r="AY46" s="2" t="s">
        <v>50</v>
      </c>
      <c r="AZ46" s="2" t="s">
        <v>50</v>
      </c>
    </row>
    <row r="47" spans="1:52" ht="30" customHeight="1" x14ac:dyDescent="0.3">
      <c r="A47" s="23"/>
      <c r="B47" s="23"/>
      <c r="C47" s="23"/>
      <c r="D47" s="23"/>
      <c r="E47" s="25"/>
      <c r="F47" s="28"/>
      <c r="G47" s="25"/>
      <c r="H47" s="28"/>
      <c r="I47" s="25"/>
      <c r="J47" s="28"/>
      <c r="K47" s="25"/>
      <c r="L47" s="28"/>
      <c r="M47" s="23"/>
    </row>
    <row r="48" spans="1:52" ht="30" customHeight="1" x14ac:dyDescent="0.3">
      <c r="A48" s="19" t="s">
        <v>1229</v>
      </c>
      <c r="B48" s="20"/>
      <c r="C48" s="20"/>
      <c r="D48" s="20"/>
      <c r="E48" s="24"/>
      <c r="F48" s="27"/>
      <c r="G48" s="24"/>
      <c r="H48" s="27"/>
      <c r="I48" s="24"/>
      <c r="J48" s="27"/>
      <c r="K48" s="24"/>
      <c r="L48" s="27"/>
      <c r="M48" s="21"/>
      <c r="N48" s="1" t="s">
        <v>183</v>
      </c>
    </row>
    <row r="49" spans="1:52" ht="30" customHeight="1" x14ac:dyDescent="0.3">
      <c r="A49" s="22" t="s">
        <v>1211</v>
      </c>
      <c r="B49" s="22" t="s">
        <v>1212</v>
      </c>
      <c r="C49" s="22" t="s">
        <v>1208</v>
      </c>
      <c r="D49" s="23">
        <v>0.08</v>
      </c>
      <c r="E49" s="25">
        <f>단가대비표!O47</f>
        <v>0</v>
      </c>
      <c r="F49" s="28">
        <f>TRUNC(E49*D49,0)</f>
        <v>0</v>
      </c>
      <c r="G49" s="25">
        <f>단가대비표!P47</f>
        <v>446358</v>
      </c>
      <c r="H49" s="28">
        <f>TRUNC(G49*D49,0)</f>
        <v>35708</v>
      </c>
      <c r="I49" s="25">
        <f>단가대비표!V47</f>
        <v>0</v>
      </c>
      <c r="J49" s="28">
        <f>TRUNC(I49*D49,0)</f>
        <v>0</v>
      </c>
      <c r="K49" s="25">
        <f t="shared" ref="K49:L52" si="13">TRUNC(E49+G49+I49,0)</f>
        <v>446358</v>
      </c>
      <c r="L49" s="28">
        <f t="shared" si="13"/>
        <v>35708</v>
      </c>
      <c r="M49" s="22" t="s">
        <v>50</v>
      </c>
      <c r="N49" s="2" t="s">
        <v>183</v>
      </c>
      <c r="O49" s="2" t="s">
        <v>1213</v>
      </c>
      <c r="P49" s="2" t="s">
        <v>62</v>
      </c>
      <c r="Q49" s="2" t="s">
        <v>62</v>
      </c>
      <c r="R49" s="2" t="s">
        <v>63</v>
      </c>
      <c r="S49" s="3"/>
      <c r="T49" s="3"/>
      <c r="U49" s="3"/>
      <c r="V49" s="3">
        <v>1</v>
      </c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2" t="s">
        <v>50</v>
      </c>
      <c r="AW49" s="2" t="s">
        <v>1230</v>
      </c>
      <c r="AX49" s="2" t="s">
        <v>50</v>
      </c>
      <c r="AY49" s="2" t="s">
        <v>50</v>
      </c>
      <c r="AZ49" s="2" t="s">
        <v>50</v>
      </c>
    </row>
    <row r="50" spans="1:52" ht="30" customHeight="1" x14ac:dyDescent="0.3">
      <c r="A50" s="22" t="s">
        <v>1231</v>
      </c>
      <c r="B50" s="22" t="s">
        <v>1212</v>
      </c>
      <c r="C50" s="22" t="s">
        <v>1208</v>
      </c>
      <c r="D50" s="23">
        <v>0.08</v>
      </c>
      <c r="E50" s="25">
        <f>단가대비표!O46</f>
        <v>0</v>
      </c>
      <c r="F50" s="28">
        <f>TRUNC(E50*D50,0)</f>
        <v>0</v>
      </c>
      <c r="G50" s="25">
        <f>단가대비표!P46</f>
        <v>393090</v>
      </c>
      <c r="H50" s="28">
        <f>TRUNC(G50*D50,0)</f>
        <v>31447</v>
      </c>
      <c r="I50" s="25">
        <f>단가대비표!V46</f>
        <v>0</v>
      </c>
      <c r="J50" s="28">
        <f>TRUNC(I50*D50,0)</f>
        <v>0</v>
      </c>
      <c r="K50" s="25">
        <f t="shared" si="13"/>
        <v>393090</v>
      </c>
      <c r="L50" s="28">
        <f t="shared" si="13"/>
        <v>31447</v>
      </c>
      <c r="M50" s="22" t="s">
        <v>50</v>
      </c>
      <c r="N50" s="2" t="s">
        <v>183</v>
      </c>
      <c r="O50" s="2" t="s">
        <v>1232</v>
      </c>
      <c r="P50" s="2" t="s">
        <v>62</v>
      </c>
      <c r="Q50" s="2" t="s">
        <v>62</v>
      </c>
      <c r="R50" s="2" t="s">
        <v>63</v>
      </c>
      <c r="S50" s="3"/>
      <c r="T50" s="3"/>
      <c r="U50" s="3"/>
      <c r="V50" s="3">
        <v>1</v>
      </c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2" t="s">
        <v>50</v>
      </c>
      <c r="AW50" s="2" t="s">
        <v>1233</v>
      </c>
      <c r="AX50" s="2" t="s">
        <v>50</v>
      </c>
      <c r="AY50" s="2" t="s">
        <v>50</v>
      </c>
      <c r="AZ50" s="2" t="s">
        <v>50</v>
      </c>
    </row>
    <row r="51" spans="1:52" ht="30" customHeight="1" x14ac:dyDescent="0.3">
      <c r="A51" s="22" t="s">
        <v>1220</v>
      </c>
      <c r="B51" s="22" t="s">
        <v>1221</v>
      </c>
      <c r="C51" s="22" t="s">
        <v>1208</v>
      </c>
      <c r="D51" s="23">
        <v>0.05</v>
      </c>
      <c r="E51" s="25">
        <f>단가대비표!O31</f>
        <v>0</v>
      </c>
      <c r="F51" s="28">
        <f>TRUNC(E51*D51,0)</f>
        <v>0</v>
      </c>
      <c r="G51" s="25">
        <f>단가대비표!P31</f>
        <v>226122</v>
      </c>
      <c r="H51" s="28">
        <f>TRUNC(G51*D51,0)</f>
        <v>11306</v>
      </c>
      <c r="I51" s="25">
        <f>단가대비표!V31</f>
        <v>0</v>
      </c>
      <c r="J51" s="28">
        <f>TRUNC(I51*D51,0)</f>
        <v>0</v>
      </c>
      <c r="K51" s="25">
        <f t="shared" si="13"/>
        <v>226122</v>
      </c>
      <c r="L51" s="28">
        <f t="shared" si="13"/>
        <v>11306</v>
      </c>
      <c r="M51" s="22" t="s">
        <v>50</v>
      </c>
      <c r="N51" s="2" t="s">
        <v>183</v>
      </c>
      <c r="O51" s="2" t="s">
        <v>1222</v>
      </c>
      <c r="P51" s="2" t="s">
        <v>62</v>
      </c>
      <c r="Q51" s="2" t="s">
        <v>62</v>
      </c>
      <c r="R51" s="2" t="s">
        <v>63</v>
      </c>
      <c r="S51" s="3"/>
      <c r="T51" s="3"/>
      <c r="U51" s="3"/>
      <c r="V51" s="3">
        <v>1</v>
      </c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2" t="s">
        <v>50</v>
      </c>
      <c r="AW51" s="2" t="s">
        <v>1234</v>
      </c>
      <c r="AX51" s="2" t="s">
        <v>50</v>
      </c>
      <c r="AY51" s="2" t="s">
        <v>50</v>
      </c>
      <c r="AZ51" s="2" t="s">
        <v>50</v>
      </c>
    </row>
    <row r="52" spans="1:52" ht="30" customHeight="1" x14ac:dyDescent="0.3">
      <c r="A52" s="22" t="s">
        <v>1215</v>
      </c>
      <c r="B52" s="22" t="s">
        <v>1216</v>
      </c>
      <c r="C52" s="22" t="s">
        <v>93</v>
      </c>
      <c r="D52" s="23">
        <v>1</v>
      </c>
      <c r="E52" s="25">
        <f>TRUNC(SUMIF(V49:V52, RIGHTB(O52, 1), H49:H52)*U52, 2)</f>
        <v>2353.83</v>
      </c>
      <c r="F52" s="28">
        <f>TRUNC(E52*D52,0)</f>
        <v>2353</v>
      </c>
      <c r="G52" s="25">
        <v>0</v>
      </c>
      <c r="H52" s="28">
        <f>TRUNC(G52*D52,0)</f>
        <v>0</v>
      </c>
      <c r="I52" s="25">
        <v>0</v>
      </c>
      <c r="J52" s="28">
        <f>TRUNC(I52*D52,0)</f>
        <v>0</v>
      </c>
      <c r="K52" s="25">
        <f t="shared" si="13"/>
        <v>2353</v>
      </c>
      <c r="L52" s="28">
        <f t="shared" si="13"/>
        <v>2353</v>
      </c>
      <c r="M52" s="22" t="s">
        <v>50</v>
      </c>
      <c r="N52" s="2" t="s">
        <v>183</v>
      </c>
      <c r="O52" s="2" t="s">
        <v>94</v>
      </c>
      <c r="P52" s="2" t="s">
        <v>62</v>
      </c>
      <c r="Q52" s="2" t="s">
        <v>62</v>
      </c>
      <c r="R52" s="2" t="s">
        <v>62</v>
      </c>
      <c r="S52" s="3">
        <v>1</v>
      </c>
      <c r="T52" s="3">
        <v>0</v>
      </c>
      <c r="U52" s="3">
        <v>0.03</v>
      </c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2" t="s">
        <v>50</v>
      </c>
      <c r="AW52" s="2" t="s">
        <v>1235</v>
      </c>
      <c r="AX52" s="2" t="s">
        <v>50</v>
      </c>
      <c r="AY52" s="2" t="s">
        <v>50</v>
      </c>
      <c r="AZ52" s="2" t="s">
        <v>50</v>
      </c>
    </row>
    <row r="53" spans="1:52" ht="30" customHeight="1" x14ac:dyDescent="0.3">
      <c r="A53" s="22" t="s">
        <v>1190</v>
      </c>
      <c r="B53" s="22" t="s">
        <v>50</v>
      </c>
      <c r="C53" s="22" t="s">
        <v>50</v>
      </c>
      <c r="D53" s="23"/>
      <c r="E53" s="25"/>
      <c r="F53" s="28">
        <f>TRUNC(SUMIF(N49:N52, N48, F49:F52),0)</f>
        <v>2353</v>
      </c>
      <c r="G53" s="25"/>
      <c r="H53" s="28">
        <f>TRUNC(SUMIF(N49:N52, N48, H49:H52),0)</f>
        <v>78461</v>
      </c>
      <c r="I53" s="25"/>
      <c r="J53" s="28">
        <f>TRUNC(SUMIF(N49:N52, N48, J49:J52),0)</f>
        <v>0</v>
      </c>
      <c r="K53" s="25"/>
      <c r="L53" s="28">
        <f>F53+H53+J53</f>
        <v>80814</v>
      </c>
      <c r="M53" s="22" t="s">
        <v>50</v>
      </c>
      <c r="N53" s="2" t="s">
        <v>97</v>
      </c>
      <c r="O53" s="2" t="s">
        <v>97</v>
      </c>
      <c r="P53" s="2" t="s">
        <v>50</v>
      </c>
      <c r="Q53" s="2" t="s">
        <v>50</v>
      </c>
      <c r="R53" s="2" t="s">
        <v>50</v>
      </c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2" t="s">
        <v>50</v>
      </c>
      <c r="AW53" s="2" t="s">
        <v>50</v>
      </c>
      <c r="AX53" s="2" t="s">
        <v>50</v>
      </c>
      <c r="AY53" s="2" t="s">
        <v>50</v>
      </c>
      <c r="AZ53" s="2" t="s">
        <v>50</v>
      </c>
    </row>
    <row r="54" spans="1:52" ht="30" customHeight="1" x14ac:dyDescent="0.3">
      <c r="A54" s="23"/>
      <c r="B54" s="23"/>
      <c r="C54" s="23"/>
      <c r="D54" s="23"/>
      <c r="E54" s="25"/>
      <c r="F54" s="28"/>
      <c r="G54" s="25"/>
      <c r="H54" s="28"/>
      <c r="I54" s="25"/>
      <c r="J54" s="28"/>
      <c r="K54" s="25"/>
      <c r="L54" s="28"/>
      <c r="M54" s="23"/>
    </row>
    <row r="55" spans="1:52" ht="30" customHeight="1" x14ac:dyDescent="0.3">
      <c r="A55" s="19" t="s">
        <v>1236</v>
      </c>
      <c r="B55" s="20"/>
      <c r="C55" s="20"/>
      <c r="D55" s="20"/>
      <c r="E55" s="24"/>
      <c r="F55" s="27"/>
      <c r="G55" s="24"/>
      <c r="H55" s="27"/>
      <c r="I55" s="24"/>
      <c r="J55" s="27"/>
      <c r="K55" s="24"/>
      <c r="L55" s="27"/>
      <c r="M55" s="21"/>
      <c r="N55" s="1" t="s">
        <v>187</v>
      </c>
    </row>
    <row r="56" spans="1:52" ht="30" customHeight="1" x14ac:dyDescent="0.3">
      <c r="A56" s="22" t="s">
        <v>1211</v>
      </c>
      <c r="B56" s="22" t="s">
        <v>1212</v>
      </c>
      <c r="C56" s="22" t="s">
        <v>1208</v>
      </c>
      <c r="D56" s="23">
        <v>0.08</v>
      </c>
      <c r="E56" s="25">
        <f>단가대비표!O47</f>
        <v>0</v>
      </c>
      <c r="F56" s="28">
        <f>TRUNC(E56*D56,0)</f>
        <v>0</v>
      </c>
      <c r="G56" s="25">
        <f>단가대비표!P47</f>
        <v>446358</v>
      </c>
      <c r="H56" s="28">
        <f>TRUNC(G56*D56,0)</f>
        <v>35708</v>
      </c>
      <c r="I56" s="25">
        <f>단가대비표!V47</f>
        <v>0</v>
      </c>
      <c r="J56" s="28">
        <f>TRUNC(I56*D56,0)</f>
        <v>0</v>
      </c>
      <c r="K56" s="25">
        <f t="shared" ref="K56:L59" si="14">TRUNC(E56+G56+I56,0)</f>
        <v>446358</v>
      </c>
      <c r="L56" s="28">
        <f t="shared" si="14"/>
        <v>35708</v>
      </c>
      <c r="M56" s="22" t="s">
        <v>50</v>
      </c>
      <c r="N56" s="2" t="s">
        <v>187</v>
      </c>
      <c r="O56" s="2" t="s">
        <v>1213</v>
      </c>
      <c r="P56" s="2" t="s">
        <v>62</v>
      </c>
      <c r="Q56" s="2" t="s">
        <v>62</v>
      </c>
      <c r="R56" s="2" t="s">
        <v>63</v>
      </c>
      <c r="S56" s="3"/>
      <c r="T56" s="3"/>
      <c r="U56" s="3"/>
      <c r="V56" s="3">
        <v>1</v>
      </c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2" t="s">
        <v>50</v>
      </c>
      <c r="AW56" s="2" t="s">
        <v>1237</v>
      </c>
      <c r="AX56" s="2" t="s">
        <v>50</v>
      </c>
      <c r="AY56" s="2" t="s">
        <v>50</v>
      </c>
      <c r="AZ56" s="2" t="s">
        <v>50</v>
      </c>
    </row>
    <row r="57" spans="1:52" ht="30" customHeight="1" x14ac:dyDescent="0.3">
      <c r="A57" s="22" t="s">
        <v>1231</v>
      </c>
      <c r="B57" s="22" t="s">
        <v>1212</v>
      </c>
      <c r="C57" s="22" t="s">
        <v>1208</v>
      </c>
      <c r="D57" s="23">
        <v>0.08</v>
      </c>
      <c r="E57" s="25">
        <f>단가대비표!O46</f>
        <v>0</v>
      </c>
      <c r="F57" s="28">
        <f>TRUNC(E57*D57,0)</f>
        <v>0</v>
      </c>
      <c r="G57" s="25">
        <f>단가대비표!P46</f>
        <v>393090</v>
      </c>
      <c r="H57" s="28">
        <f>TRUNC(G57*D57,0)</f>
        <v>31447</v>
      </c>
      <c r="I57" s="25">
        <f>단가대비표!V46</f>
        <v>0</v>
      </c>
      <c r="J57" s="28">
        <f>TRUNC(I57*D57,0)</f>
        <v>0</v>
      </c>
      <c r="K57" s="25">
        <f t="shared" si="14"/>
        <v>393090</v>
      </c>
      <c r="L57" s="28">
        <f t="shared" si="14"/>
        <v>31447</v>
      </c>
      <c r="M57" s="22" t="s">
        <v>50</v>
      </c>
      <c r="N57" s="2" t="s">
        <v>187</v>
      </c>
      <c r="O57" s="2" t="s">
        <v>1232</v>
      </c>
      <c r="P57" s="2" t="s">
        <v>62</v>
      </c>
      <c r="Q57" s="2" t="s">
        <v>62</v>
      </c>
      <c r="R57" s="2" t="s">
        <v>63</v>
      </c>
      <c r="S57" s="3"/>
      <c r="T57" s="3"/>
      <c r="U57" s="3"/>
      <c r="V57" s="3">
        <v>1</v>
      </c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2" t="s">
        <v>50</v>
      </c>
      <c r="AW57" s="2" t="s">
        <v>1238</v>
      </c>
      <c r="AX57" s="2" t="s">
        <v>50</v>
      </c>
      <c r="AY57" s="2" t="s">
        <v>50</v>
      </c>
      <c r="AZ57" s="2" t="s">
        <v>50</v>
      </c>
    </row>
    <row r="58" spans="1:52" ht="30" customHeight="1" x14ac:dyDescent="0.3">
      <c r="A58" s="22" t="s">
        <v>1220</v>
      </c>
      <c r="B58" s="22" t="s">
        <v>1221</v>
      </c>
      <c r="C58" s="22" t="s">
        <v>1208</v>
      </c>
      <c r="D58" s="23">
        <v>0.05</v>
      </c>
      <c r="E58" s="25">
        <f>단가대비표!O31</f>
        <v>0</v>
      </c>
      <c r="F58" s="28">
        <f>TRUNC(E58*D58,0)</f>
        <v>0</v>
      </c>
      <c r="G58" s="25">
        <f>단가대비표!P31</f>
        <v>226122</v>
      </c>
      <c r="H58" s="28">
        <f>TRUNC(G58*D58,0)</f>
        <v>11306</v>
      </c>
      <c r="I58" s="25">
        <f>단가대비표!V31</f>
        <v>0</v>
      </c>
      <c r="J58" s="28">
        <f>TRUNC(I58*D58,0)</f>
        <v>0</v>
      </c>
      <c r="K58" s="25">
        <f t="shared" si="14"/>
        <v>226122</v>
      </c>
      <c r="L58" s="28">
        <f t="shared" si="14"/>
        <v>11306</v>
      </c>
      <c r="M58" s="22" t="s">
        <v>50</v>
      </c>
      <c r="N58" s="2" t="s">
        <v>187</v>
      </c>
      <c r="O58" s="2" t="s">
        <v>1222</v>
      </c>
      <c r="P58" s="2" t="s">
        <v>62</v>
      </c>
      <c r="Q58" s="2" t="s">
        <v>62</v>
      </c>
      <c r="R58" s="2" t="s">
        <v>63</v>
      </c>
      <c r="S58" s="3"/>
      <c r="T58" s="3"/>
      <c r="U58" s="3"/>
      <c r="V58" s="3">
        <v>1</v>
      </c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2" t="s">
        <v>50</v>
      </c>
      <c r="AW58" s="2" t="s">
        <v>1239</v>
      </c>
      <c r="AX58" s="2" t="s">
        <v>50</v>
      </c>
      <c r="AY58" s="2" t="s">
        <v>50</v>
      </c>
      <c r="AZ58" s="2" t="s">
        <v>50</v>
      </c>
    </row>
    <row r="59" spans="1:52" ht="30" customHeight="1" x14ac:dyDescent="0.3">
      <c r="A59" s="22" t="s">
        <v>1215</v>
      </c>
      <c r="B59" s="22" t="s">
        <v>1216</v>
      </c>
      <c r="C59" s="22" t="s">
        <v>93</v>
      </c>
      <c r="D59" s="23">
        <v>1</v>
      </c>
      <c r="E59" s="25">
        <f>TRUNC(SUMIF(V56:V59, RIGHTB(O59, 1), H56:H59)*U59, 2)</f>
        <v>2353.83</v>
      </c>
      <c r="F59" s="28">
        <f>TRUNC(E59*D59,0)</f>
        <v>2353</v>
      </c>
      <c r="G59" s="25">
        <v>0</v>
      </c>
      <c r="H59" s="28">
        <f>TRUNC(G59*D59,0)</f>
        <v>0</v>
      </c>
      <c r="I59" s="25">
        <v>0</v>
      </c>
      <c r="J59" s="28">
        <f>TRUNC(I59*D59,0)</f>
        <v>0</v>
      </c>
      <c r="K59" s="25">
        <f t="shared" si="14"/>
        <v>2353</v>
      </c>
      <c r="L59" s="28">
        <f t="shared" si="14"/>
        <v>2353</v>
      </c>
      <c r="M59" s="22" t="s">
        <v>50</v>
      </c>
      <c r="N59" s="2" t="s">
        <v>187</v>
      </c>
      <c r="O59" s="2" t="s">
        <v>94</v>
      </c>
      <c r="P59" s="2" t="s">
        <v>62</v>
      </c>
      <c r="Q59" s="2" t="s">
        <v>62</v>
      </c>
      <c r="R59" s="2" t="s">
        <v>62</v>
      </c>
      <c r="S59" s="3">
        <v>1</v>
      </c>
      <c r="T59" s="3">
        <v>0</v>
      </c>
      <c r="U59" s="3">
        <v>0.03</v>
      </c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2" t="s">
        <v>50</v>
      </c>
      <c r="AW59" s="2" t="s">
        <v>1240</v>
      </c>
      <c r="AX59" s="2" t="s">
        <v>50</v>
      </c>
      <c r="AY59" s="2" t="s">
        <v>50</v>
      </c>
      <c r="AZ59" s="2" t="s">
        <v>50</v>
      </c>
    </row>
    <row r="60" spans="1:52" ht="30" customHeight="1" x14ac:dyDescent="0.3">
      <c r="A60" s="22" t="s">
        <v>1190</v>
      </c>
      <c r="B60" s="22" t="s">
        <v>50</v>
      </c>
      <c r="C60" s="22" t="s">
        <v>50</v>
      </c>
      <c r="D60" s="23"/>
      <c r="E60" s="25"/>
      <c r="F60" s="28">
        <f>TRUNC(SUMIF(N56:N59, N55, F56:F59),0)</f>
        <v>2353</v>
      </c>
      <c r="G60" s="25"/>
      <c r="H60" s="28">
        <f>TRUNC(SUMIF(N56:N59, N55, H56:H59),0)</f>
        <v>78461</v>
      </c>
      <c r="I60" s="25"/>
      <c r="J60" s="28">
        <f>TRUNC(SUMIF(N56:N59, N55, J56:J59),0)</f>
        <v>0</v>
      </c>
      <c r="K60" s="25"/>
      <c r="L60" s="28">
        <f>F60+H60+J60</f>
        <v>80814</v>
      </c>
      <c r="M60" s="22" t="s">
        <v>50</v>
      </c>
      <c r="N60" s="2" t="s">
        <v>97</v>
      </c>
      <c r="O60" s="2" t="s">
        <v>97</v>
      </c>
      <c r="P60" s="2" t="s">
        <v>50</v>
      </c>
      <c r="Q60" s="2" t="s">
        <v>50</v>
      </c>
      <c r="R60" s="2" t="s">
        <v>50</v>
      </c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2" t="s">
        <v>50</v>
      </c>
      <c r="AW60" s="2" t="s">
        <v>50</v>
      </c>
      <c r="AX60" s="2" t="s">
        <v>50</v>
      </c>
      <c r="AY60" s="2" t="s">
        <v>50</v>
      </c>
      <c r="AZ60" s="2" t="s">
        <v>50</v>
      </c>
    </row>
    <row r="61" spans="1:52" ht="30" customHeight="1" x14ac:dyDescent="0.3">
      <c r="A61" s="23"/>
      <c r="B61" s="23"/>
      <c r="C61" s="23"/>
      <c r="D61" s="23"/>
      <c r="E61" s="25"/>
      <c r="F61" s="28"/>
      <c r="G61" s="25"/>
      <c r="H61" s="28"/>
      <c r="I61" s="25"/>
      <c r="J61" s="28"/>
      <c r="K61" s="25"/>
      <c r="L61" s="28"/>
      <c r="M61" s="23"/>
    </row>
    <row r="62" spans="1:52" ht="30" customHeight="1" x14ac:dyDescent="0.3">
      <c r="A62" s="19" t="s">
        <v>1241</v>
      </c>
      <c r="B62" s="20"/>
      <c r="C62" s="20"/>
      <c r="D62" s="20"/>
      <c r="E62" s="24"/>
      <c r="F62" s="27"/>
      <c r="G62" s="24"/>
      <c r="H62" s="27"/>
      <c r="I62" s="24"/>
      <c r="J62" s="27"/>
      <c r="K62" s="24"/>
      <c r="L62" s="27"/>
      <c r="M62" s="21"/>
      <c r="N62" s="1" t="s">
        <v>191</v>
      </c>
    </row>
    <row r="63" spans="1:52" ht="30" customHeight="1" x14ac:dyDescent="0.3">
      <c r="A63" s="22" t="s">
        <v>1211</v>
      </c>
      <c r="B63" s="22" t="s">
        <v>1212</v>
      </c>
      <c r="C63" s="22" t="s">
        <v>1208</v>
      </c>
      <c r="D63" s="23">
        <v>0.08</v>
      </c>
      <c r="E63" s="25">
        <f>단가대비표!O47</f>
        <v>0</v>
      </c>
      <c r="F63" s="28">
        <f>TRUNC(E63*D63,0)</f>
        <v>0</v>
      </c>
      <c r="G63" s="25">
        <f>단가대비표!P47</f>
        <v>446358</v>
      </c>
      <c r="H63" s="28">
        <f>TRUNC(G63*D63,0)</f>
        <v>35708</v>
      </c>
      <c r="I63" s="25">
        <f>단가대비표!V47</f>
        <v>0</v>
      </c>
      <c r="J63" s="28">
        <f>TRUNC(I63*D63,0)</f>
        <v>0</v>
      </c>
      <c r="K63" s="25">
        <f t="shared" ref="K63:L66" si="15">TRUNC(E63+G63+I63,0)</f>
        <v>446358</v>
      </c>
      <c r="L63" s="28">
        <f t="shared" si="15"/>
        <v>35708</v>
      </c>
      <c r="M63" s="22" t="s">
        <v>50</v>
      </c>
      <c r="N63" s="2" t="s">
        <v>191</v>
      </c>
      <c r="O63" s="2" t="s">
        <v>1213</v>
      </c>
      <c r="P63" s="2" t="s">
        <v>62</v>
      </c>
      <c r="Q63" s="2" t="s">
        <v>62</v>
      </c>
      <c r="R63" s="2" t="s">
        <v>63</v>
      </c>
      <c r="S63" s="3"/>
      <c r="T63" s="3"/>
      <c r="U63" s="3"/>
      <c r="V63" s="3">
        <v>1</v>
      </c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2" t="s">
        <v>50</v>
      </c>
      <c r="AW63" s="2" t="s">
        <v>1242</v>
      </c>
      <c r="AX63" s="2" t="s">
        <v>50</v>
      </c>
      <c r="AY63" s="2" t="s">
        <v>50</v>
      </c>
      <c r="AZ63" s="2" t="s">
        <v>50</v>
      </c>
    </row>
    <row r="64" spans="1:52" ht="30" customHeight="1" x14ac:dyDescent="0.3">
      <c r="A64" s="22" t="s">
        <v>1231</v>
      </c>
      <c r="B64" s="22" t="s">
        <v>1212</v>
      </c>
      <c r="C64" s="22" t="s">
        <v>1208</v>
      </c>
      <c r="D64" s="23">
        <v>0.08</v>
      </c>
      <c r="E64" s="25">
        <f>단가대비표!O46</f>
        <v>0</v>
      </c>
      <c r="F64" s="28">
        <f>TRUNC(E64*D64,0)</f>
        <v>0</v>
      </c>
      <c r="G64" s="25">
        <f>단가대비표!P46</f>
        <v>393090</v>
      </c>
      <c r="H64" s="28">
        <f>TRUNC(G64*D64,0)</f>
        <v>31447</v>
      </c>
      <c r="I64" s="25">
        <f>단가대비표!V46</f>
        <v>0</v>
      </c>
      <c r="J64" s="28">
        <f>TRUNC(I64*D64,0)</f>
        <v>0</v>
      </c>
      <c r="K64" s="25">
        <f t="shared" si="15"/>
        <v>393090</v>
      </c>
      <c r="L64" s="28">
        <f t="shared" si="15"/>
        <v>31447</v>
      </c>
      <c r="M64" s="22" t="s">
        <v>50</v>
      </c>
      <c r="N64" s="2" t="s">
        <v>191</v>
      </c>
      <c r="O64" s="2" t="s">
        <v>1232</v>
      </c>
      <c r="P64" s="2" t="s">
        <v>62</v>
      </c>
      <c r="Q64" s="2" t="s">
        <v>62</v>
      </c>
      <c r="R64" s="2" t="s">
        <v>63</v>
      </c>
      <c r="S64" s="3"/>
      <c r="T64" s="3"/>
      <c r="U64" s="3"/>
      <c r="V64" s="3">
        <v>1</v>
      </c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2" t="s">
        <v>50</v>
      </c>
      <c r="AW64" s="2" t="s">
        <v>1243</v>
      </c>
      <c r="AX64" s="2" t="s">
        <v>50</v>
      </c>
      <c r="AY64" s="2" t="s">
        <v>50</v>
      </c>
      <c r="AZ64" s="2" t="s">
        <v>50</v>
      </c>
    </row>
    <row r="65" spans="1:52" ht="30" customHeight="1" x14ac:dyDescent="0.3">
      <c r="A65" s="22" t="s">
        <v>1220</v>
      </c>
      <c r="B65" s="22" t="s">
        <v>1221</v>
      </c>
      <c r="C65" s="22" t="s">
        <v>1208</v>
      </c>
      <c r="D65" s="23">
        <v>0.05</v>
      </c>
      <c r="E65" s="25">
        <f>단가대비표!O31</f>
        <v>0</v>
      </c>
      <c r="F65" s="28">
        <f>TRUNC(E65*D65,0)</f>
        <v>0</v>
      </c>
      <c r="G65" s="25">
        <f>단가대비표!P31</f>
        <v>226122</v>
      </c>
      <c r="H65" s="28">
        <f>TRUNC(G65*D65,0)</f>
        <v>11306</v>
      </c>
      <c r="I65" s="25">
        <f>단가대비표!V31</f>
        <v>0</v>
      </c>
      <c r="J65" s="28">
        <f>TRUNC(I65*D65,0)</f>
        <v>0</v>
      </c>
      <c r="K65" s="25">
        <f t="shared" si="15"/>
        <v>226122</v>
      </c>
      <c r="L65" s="28">
        <f t="shared" si="15"/>
        <v>11306</v>
      </c>
      <c r="M65" s="22" t="s">
        <v>50</v>
      </c>
      <c r="N65" s="2" t="s">
        <v>191</v>
      </c>
      <c r="O65" s="2" t="s">
        <v>1222</v>
      </c>
      <c r="P65" s="2" t="s">
        <v>62</v>
      </c>
      <c r="Q65" s="2" t="s">
        <v>62</v>
      </c>
      <c r="R65" s="2" t="s">
        <v>63</v>
      </c>
      <c r="S65" s="3"/>
      <c r="T65" s="3"/>
      <c r="U65" s="3"/>
      <c r="V65" s="3">
        <v>1</v>
      </c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2" t="s">
        <v>50</v>
      </c>
      <c r="AW65" s="2" t="s">
        <v>1244</v>
      </c>
      <c r="AX65" s="2" t="s">
        <v>50</v>
      </c>
      <c r="AY65" s="2" t="s">
        <v>50</v>
      </c>
      <c r="AZ65" s="2" t="s">
        <v>50</v>
      </c>
    </row>
    <row r="66" spans="1:52" ht="30" customHeight="1" x14ac:dyDescent="0.3">
      <c r="A66" s="22" t="s">
        <v>1215</v>
      </c>
      <c r="B66" s="22" t="s">
        <v>1216</v>
      </c>
      <c r="C66" s="22" t="s">
        <v>93</v>
      </c>
      <c r="D66" s="23">
        <v>1</v>
      </c>
      <c r="E66" s="25">
        <f>TRUNC(SUMIF(V63:V66, RIGHTB(O66, 1), H63:H66)*U66, 2)</f>
        <v>2353.83</v>
      </c>
      <c r="F66" s="28">
        <f>TRUNC(E66*D66,0)</f>
        <v>2353</v>
      </c>
      <c r="G66" s="25">
        <v>0</v>
      </c>
      <c r="H66" s="28">
        <f>TRUNC(G66*D66,0)</f>
        <v>0</v>
      </c>
      <c r="I66" s="25">
        <v>0</v>
      </c>
      <c r="J66" s="28">
        <f>TRUNC(I66*D66,0)</f>
        <v>0</v>
      </c>
      <c r="K66" s="25">
        <f t="shared" si="15"/>
        <v>2353</v>
      </c>
      <c r="L66" s="28">
        <f t="shared" si="15"/>
        <v>2353</v>
      </c>
      <c r="M66" s="22" t="s">
        <v>50</v>
      </c>
      <c r="N66" s="2" t="s">
        <v>191</v>
      </c>
      <c r="O66" s="2" t="s">
        <v>94</v>
      </c>
      <c r="P66" s="2" t="s">
        <v>62</v>
      </c>
      <c r="Q66" s="2" t="s">
        <v>62</v>
      </c>
      <c r="R66" s="2" t="s">
        <v>62</v>
      </c>
      <c r="S66" s="3">
        <v>1</v>
      </c>
      <c r="T66" s="3">
        <v>0</v>
      </c>
      <c r="U66" s="3">
        <v>0.03</v>
      </c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2" t="s">
        <v>50</v>
      </c>
      <c r="AW66" s="2" t="s">
        <v>1245</v>
      </c>
      <c r="AX66" s="2" t="s">
        <v>50</v>
      </c>
      <c r="AY66" s="2" t="s">
        <v>50</v>
      </c>
      <c r="AZ66" s="2" t="s">
        <v>50</v>
      </c>
    </row>
    <row r="67" spans="1:52" ht="30" customHeight="1" x14ac:dyDescent="0.3">
      <c r="A67" s="22" t="s">
        <v>1190</v>
      </c>
      <c r="B67" s="22" t="s">
        <v>50</v>
      </c>
      <c r="C67" s="22" t="s">
        <v>50</v>
      </c>
      <c r="D67" s="23"/>
      <c r="E67" s="25"/>
      <c r="F67" s="28">
        <f>TRUNC(SUMIF(N63:N66, N62, F63:F66),0)</f>
        <v>2353</v>
      </c>
      <c r="G67" s="25"/>
      <c r="H67" s="28">
        <f>TRUNC(SUMIF(N63:N66, N62, H63:H66),0)</f>
        <v>78461</v>
      </c>
      <c r="I67" s="25"/>
      <c r="J67" s="28">
        <f>TRUNC(SUMIF(N63:N66, N62, J63:J66),0)</f>
        <v>0</v>
      </c>
      <c r="K67" s="25"/>
      <c r="L67" s="28">
        <f>F67+H67+J67</f>
        <v>80814</v>
      </c>
      <c r="M67" s="22" t="s">
        <v>50</v>
      </c>
      <c r="N67" s="2" t="s">
        <v>97</v>
      </c>
      <c r="O67" s="2" t="s">
        <v>97</v>
      </c>
      <c r="P67" s="2" t="s">
        <v>50</v>
      </c>
      <c r="Q67" s="2" t="s">
        <v>50</v>
      </c>
      <c r="R67" s="2" t="s">
        <v>50</v>
      </c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2" t="s">
        <v>50</v>
      </c>
      <c r="AW67" s="2" t="s">
        <v>50</v>
      </c>
      <c r="AX67" s="2" t="s">
        <v>50</v>
      </c>
      <c r="AY67" s="2" t="s">
        <v>50</v>
      </c>
      <c r="AZ67" s="2" t="s">
        <v>50</v>
      </c>
    </row>
    <row r="68" spans="1:52" ht="30" customHeight="1" x14ac:dyDescent="0.3">
      <c r="A68" s="23"/>
      <c r="B68" s="23"/>
      <c r="C68" s="23"/>
      <c r="D68" s="23"/>
      <c r="E68" s="25"/>
      <c r="F68" s="28"/>
      <c r="G68" s="25"/>
      <c r="H68" s="28"/>
      <c r="I68" s="25"/>
      <c r="J68" s="28"/>
      <c r="K68" s="25"/>
      <c r="L68" s="28"/>
      <c r="M68" s="23"/>
    </row>
    <row r="69" spans="1:52" ht="30" customHeight="1" x14ac:dyDescent="0.3">
      <c r="A69" s="19" t="s">
        <v>1246</v>
      </c>
      <c r="B69" s="20"/>
      <c r="C69" s="20"/>
      <c r="D69" s="20"/>
      <c r="E69" s="24"/>
      <c r="F69" s="27"/>
      <c r="G69" s="24"/>
      <c r="H69" s="27"/>
      <c r="I69" s="24"/>
      <c r="J69" s="27"/>
      <c r="K69" s="24"/>
      <c r="L69" s="27"/>
      <c r="M69" s="21"/>
      <c r="N69" s="1" t="s">
        <v>316</v>
      </c>
    </row>
    <row r="70" spans="1:52" ht="30" customHeight="1" x14ac:dyDescent="0.3">
      <c r="A70" s="22" t="s">
        <v>313</v>
      </c>
      <c r="B70" s="22" t="s">
        <v>314</v>
      </c>
      <c r="C70" s="22" t="s">
        <v>123</v>
      </c>
      <c r="D70" s="23">
        <v>1</v>
      </c>
      <c r="E70" s="25">
        <f>단가대비표!O297</f>
        <v>1370</v>
      </c>
      <c r="F70" s="28">
        <f>TRUNC(E70*D70,0)</f>
        <v>1370</v>
      </c>
      <c r="G70" s="25">
        <f>단가대비표!P297</f>
        <v>0</v>
      </c>
      <c r="H70" s="28">
        <f>TRUNC(G70*D70,0)</f>
        <v>0</v>
      </c>
      <c r="I70" s="25">
        <f>단가대비표!V297</f>
        <v>0</v>
      </c>
      <c r="J70" s="28">
        <f>TRUNC(I70*D70,0)</f>
        <v>0</v>
      </c>
      <c r="K70" s="25">
        <f t="shared" ref="K70:L73" si="16">TRUNC(E70+G70+I70,0)</f>
        <v>1370</v>
      </c>
      <c r="L70" s="28">
        <f t="shared" si="16"/>
        <v>1370</v>
      </c>
      <c r="M70" s="22" t="s">
        <v>50</v>
      </c>
      <c r="N70" s="2" t="s">
        <v>316</v>
      </c>
      <c r="O70" s="2" t="s">
        <v>1247</v>
      </c>
      <c r="P70" s="2" t="s">
        <v>62</v>
      </c>
      <c r="Q70" s="2" t="s">
        <v>62</v>
      </c>
      <c r="R70" s="2" t="s">
        <v>63</v>
      </c>
      <c r="S70" s="3"/>
      <c r="T70" s="3"/>
      <c r="U70" s="3"/>
      <c r="V70" s="3">
        <v>1</v>
      </c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2" t="s">
        <v>50</v>
      </c>
      <c r="AW70" s="2" t="s">
        <v>1248</v>
      </c>
      <c r="AX70" s="2" t="s">
        <v>50</v>
      </c>
      <c r="AY70" s="2" t="s">
        <v>50</v>
      </c>
      <c r="AZ70" s="2" t="s">
        <v>50</v>
      </c>
    </row>
    <row r="71" spans="1:52" ht="30" customHeight="1" x14ac:dyDescent="0.3">
      <c r="A71" s="22" t="s">
        <v>1249</v>
      </c>
      <c r="B71" s="22" t="s">
        <v>1250</v>
      </c>
      <c r="C71" s="22" t="s">
        <v>93</v>
      </c>
      <c r="D71" s="23">
        <v>1</v>
      </c>
      <c r="E71" s="25">
        <f>TRUNC(SUMIF(V70:V73, RIGHTB(O71, 1), F70:F73)*U71, 2)</f>
        <v>27.4</v>
      </c>
      <c r="F71" s="28">
        <f>TRUNC(E71*D71,0)</f>
        <v>27</v>
      </c>
      <c r="G71" s="25">
        <v>0</v>
      </c>
      <c r="H71" s="28">
        <f>TRUNC(G71*D71,0)</f>
        <v>0</v>
      </c>
      <c r="I71" s="25">
        <v>0</v>
      </c>
      <c r="J71" s="28">
        <f>TRUNC(I71*D71,0)</f>
        <v>0</v>
      </c>
      <c r="K71" s="25">
        <f t="shared" si="16"/>
        <v>27</v>
      </c>
      <c r="L71" s="28">
        <f t="shared" si="16"/>
        <v>27</v>
      </c>
      <c r="M71" s="22" t="s">
        <v>50</v>
      </c>
      <c r="N71" s="2" t="s">
        <v>316</v>
      </c>
      <c r="O71" s="2" t="s">
        <v>94</v>
      </c>
      <c r="P71" s="2" t="s">
        <v>62</v>
      </c>
      <c r="Q71" s="2" t="s">
        <v>62</v>
      </c>
      <c r="R71" s="2" t="s">
        <v>62</v>
      </c>
      <c r="S71" s="3">
        <v>0</v>
      </c>
      <c r="T71" s="3">
        <v>0</v>
      </c>
      <c r="U71" s="3">
        <v>0.02</v>
      </c>
      <c r="V71" s="3"/>
      <c r="W71" s="3">
        <v>2</v>
      </c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2" t="s">
        <v>50</v>
      </c>
      <c r="AW71" s="2" t="s">
        <v>1251</v>
      </c>
      <c r="AX71" s="2" t="s">
        <v>50</v>
      </c>
      <c r="AY71" s="2" t="s">
        <v>50</v>
      </c>
      <c r="AZ71" s="2" t="s">
        <v>50</v>
      </c>
    </row>
    <row r="72" spans="1:52" ht="30" customHeight="1" x14ac:dyDescent="0.3">
      <c r="A72" s="22" t="s">
        <v>1252</v>
      </c>
      <c r="B72" s="22" t="s">
        <v>1221</v>
      </c>
      <c r="C72" s="22" t="s">
        <v>1208</v>
      </c>
      <c r="D72" s="23">
        <f>공량산출근거서_일위대가!K6</f>
        <v>0.15</v>
      </c>
      <c r="E72" s="25">
        <f>단가대비표!O44</f>
        <v>0</v>
      </c>
      <c r="F72" s="28">
        <f>TRUNC(E72*D72,0)</f>
        <v>0</v>
      </c>
      <c r="G72" s="25">
        <f>단가대비표!P44</f>
        <v>436224</v>
      </c>
      <c r="H72" s="28">
        <f>TRUNC(G72*D72,0)</f>
        <v>65433</v>
      </c>
      <c r="I72" s="25">
        <f>단가대비표!V44</f>
        <v>0</v>
      </c>
      <c r="J72" s="28">
        <f>TRUNC(I72*D72,0)</f>
        <v>0</v>
      </c>
      <c r="K72" s="25">
        <f t="shared" si="16"/>
        <v>436224</v>
      </c>
      <c r="L72" s="28">
        <f t="shared" si="16"/>
        <v>65433</v>
      </c>
      <c r="M72" s="22" t="s">
        <v>50</v>
      </c>
      <c r="N72" s="2" t="s">
        <v>316</v>
      </c>
      <c r="O72" s="2" t="s">
        <v>1253</v>
      </c>
      <c r="P72" s="2" t="s">
        <v>62</v>
      </c>
      <c r="Q72" s="2" t="s">
        <v>62</v>
      </c>
      <c r="R72" s="2" t="s">
        <v>63</v>
      </c>
      <c r="S72" s="3"/>
      <c r="T72" s="3"/>
      <c r="U72" s="3"/>
      <c r="V72" s="3"/>
      <c r="W72" s="3">
        <v>2</v>
      </c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2" t="s">
        <v>50</v>
      </c>
      <c r="AW72" s="2" t="s">
        <v>1254</v>
      </c>
      <c r="AX72" s="2" t="s">
        <v>50</v>
      </c>
      <c r="AY72" s="2" t="s">
        <v>50</v>
      </c>
      <c r="AZ72" s="2" t="s">
        <v>50</v>
      </c>
    </row>
    <row r="73" spans="1:52" ht="30" customHeight="1" x14ac:dyDescent="0.3">
      <c r="A73" s="22" t="s">
        <v>1215</v>
      </c>
      <c r="B73" s="22" t="s">
        <v>1216</v>
      </c>
      <c r="C73" s="22" t="s">
        <v>93</v>
      </c>
      <c r="D73" s="23">
        <v>1</v>
      </c>
      <c r="E73" s="25">
        <f>TRUNC(SUMIF(W70:W73, RIGHTB(O73, 1), H70:H73)*U73, 2)</f>
        <v>1962.99</v>
      </c>
      <c r="F73" s="28">
        <f>TRUNC(E73*D73,0)</f>
        <v>1962</v>
      </c>
      <c r="G73" s="25">
        <v>0</v>
      </c>
      <c r="H73" s="28">
        <f>TRUNC(G73*D73,0)</f>
        <v>0</v>
      </c>
      <c r="I73" s="25">
        <v>0</v>
      </c>
      <c r="J73" s="28">
        <f>TRUNC(I73*D73,0)</f>
        <v>0</v>
      </c>
      <c r="K73" s="25">
        <f t="shared" si="16"/>
        <v>1962</v>
      </c>
      <c r="L73" s="28">
        <f t="shared" si="16"/>
        <v>1962</v>
      </c>
      <c r="M73" s="22" t="s">
        <v>50</v>
      </c>
      <c r="N73" s="2" t="s">
        <v>316</v>
      </c>
      <c r="O73" s="2" t="s">
        <v>1165</v>
      </c>
      <c r="P73" s="2" t="s">
        <v>62</v>
      </c>
      <c r="Q73" s="2" t="s">
        <v>62</v>
      </c>
      <c r="R73" s="2" t="s">
        <v>62</v>
      </c>
      <c r="S73" s="3">
        <v>1</v>
      </c>
      <c r="T73" s="3">
        <v>0</v>
      </c>
      <c r="U73" s="3">
        <v>0.03</v>
      </c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2" t="s">
        <v>50</v>
      </c>
      <c r="AW73" s="2" t="s">
        <v>1255</v>
      </c>
      <c r="AX73" s="2" t="s">
        <v>50</v>
      </c>
      <c r="AY73" s="2" t="s">
        <v>50</v>
      </c>
      <c r="AZ73" s="2" t="s">
        <v>50</v>
      </c>
    </row>
    <row r="74" spans="1:52" ht="30" customHeight="1" x14ac:dyDescent="0.3">
      <c r="A74" s="22" t="s">
        <v>1190</v>
      </c>
      <c r="B74" s="22" t="s">
        <v>50</v>
      </c>
      <c r="C74" s="22" t="s">
        <v>50</v>
      </c>
      <c r="D74" s="23"/>
      <c r="E74" s="25"/>
      <c r="F74" s="28">
        <f>TRUNC(SUMIF(N70:N73, N69, F70:F73),0)</f>
        <v>3359</v>
      </c>
      <c r="G74" s="25"/>
      <c r="H74" s="28">
        <f>TRUNC(SUMIF(N70:N73, N69, H70:H73),0)</f>
        <v>65433</v>
      </c>
      <c r="I74" s="25"/>
      <c r="J74" s="28">
        <f>TRUNC(SUMIF(N70:N73, N69, J70:J73),0)</f>
        <v>0</v>
      </c>
      <c r="K74" s="25"/>
      <c r="L74" s="28">
        <f>F74+H74+J74</f>
        <v>68792</v>
      </c>
      <c r="M74" s="22" t="s">
        <v>50</v>
      </c>
      <c r="N74" s="2" t="s">
        <v>97</v>
      </c>
      <c r="O74" s="2" t="s">
        <v>97</v>
      </c>
      <c r="P74" s="2" t="s">
        <v>50</v>
      </c>
      <c r="Q74" s="2" t="s">
        <v>50</v>
      </c>
      <c r="R74" s="2" t="s">
        <v>50</v>
      </c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2" t="s">
        <v>50</v>
      </c>
      <c r="AW74" s="2" t="s">
        <v>50</v>
      </c>
      <c r="AX74" s="2" t="s">
        <v>50</v>
      </c>
      <c r="AY74" s="2" t="s">
        <v>50</v>
      </c>
      <c r="AZ74" s="2" t="s">
        <v>50</v>
      </c>
    </row>
    <row r="75" spans="1:52" ht="30" customHeight="1" x14ac:dyDescent="0.3">
      <c r="A75" s="23"/>
      <c r="B75" s="23"/>
      <c r="C75" s="23"/>
      <c r="D75" s="23"/>
      <c r="E75" s="25"/>
      <c r="F75" s="28"/>
      <c r="G75" s="25"/>
      <c r="H75" s="28"/>
      <c r="I75" s="25"/>
      <c r="J75" s="28"/>
      <c r="K75" s="25"/>
      <c r="L75" s="28"/>
      <c r="M75" s="23"/>
    </row>
    <row r="76" spans="1:52" ht="30" customHeight="1" x14ac:dyDescent="0.3">
      <c r="A76" s="19" t="s">
        <v>1256</v>
      </c>
      <c r="B76" s="20"/>
      <c r="C76" s="20"/>
      <c r="D76" s="20"/>
      <c r="E76" s="24"/>
      <c r="F76" s="27"/>
      <c r="G76" s="24"/>
      <c r="H76" s="27"/>
      <c r="I76" s="24"/>
      <c r="J76" s="27"/>
      <c r="K76" s="24"/>
      <c r="L76" s="27"/>
      <c r="M76" s="21"/>
      <c r="N76" s="1" t="s">
        <v>321</v>
      </c>
    </row>
    <row r="77" spans="1:52" ht="30" customHeight="1" x14ac:dyDescent="0.3">
      <c r="A77" s="22" t="s">
        <v>1257</v>
      </c>
      <c r="B77" s="22" t="s">
        <v>1258</v>
      </c>
      <c r="C77" s="22" t="s">
        <v>310</v>
      </c>
      <c r="D77" s="23">
        <v>1.1000000000000001</v>
      </c>
      <c r="E77" s="25">
        <f>단가대비표!O292</f>
        <v>557</v>
      </c>
      <c r="F77" s="28">
        <f>TRUNC(E77*D77,0)</f>
        <v>612</v>
      </c>
      <c r="G77" s="25">
        <f>단가대비표!P292</f>
        <v>0</v>
      </c>
      <c r="H77" s="28">
        <f>TRUNC(G77*D77,0)</f>
        <v>0</v>
      </c>
      <c r="I77" s="25">
        <f>단가대비표!V292</f>
        <v>0</v>
      </c>
      <c r="J77" s="28">
        <f>TRUNC(I77*D77,0)</f>
        <v>0</v>
      </c>
      <c r="K77" s="25">
        <f t="shared" ref="K77:L80" si="17">TRUNC(E77+G77+I77,0)</f>
        <v>557</v>
      </c>
      <c r="L77" s="28">
        <f t="shared" si="17"/>
        <v>612</v>
      </c>
      <c r="M77" s="22" t="s">
        <v>50</v>
      </c>
      <c r="N77" s="2" t="s">
        <v>321</v>
      </c>
      <c r="O77" s="2" t="s">
        <v>1259</v>
      </c>
      <c r="P77" s="2" t="s">
        <v>62</v>
      </c>
      <c r="Q77" s="2" t="s">
        <v>62</v>
      </c>
      <c r="R77" s="2" t="s">
        <v>63</v>
      </c>
      <c r="S77" s="3"/>
      <c r="T77" s="3"/>
      <c r="U77" s="3"/>
      <c r="V77" s="3">
        <v>1</v>
      </c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2" t="s">
        <v>50</v>
      </c>
      <c r="AW77" s="2" t="s">
        <v>1260</v>
      </c>
      <c r="AX77" s="2" t="s">
        <v>50</v>
      </c>
      <c r="AY77" s="2" t="s">
        <v>50</v>
      </c>
      <c r="AZ77" s="2" t="s">
        <v>50</v>
      </c>
    </row>
    <row r="78" spans="1:52" ht="30" customHeight="1" x14ac:dyDescent="0.3">
      <c r="A78" s="22" t="s">
        <v>1249</v>
      </c>
      <c r="B78" s="22" t="s">
        <v>1250</v>
      </c>
      <c r="C78" s="22" t="s">
        <v>93</v>
      </c>
      <c r="D78" s="23">
        <v>1</v>
      </c>
      <c r="E78" s="25">
        <f>TRUNC(SUMIF(V77:V80, RIGHTB(O78, 1), F77:F80)*U78, 2)</f>
        <v>12.24</v>
      </c>
      <c r="F78" s="28">
        <f>TRUNC(E78*D78,0)</f>
        <v>12</v>
      </c>
      <c r="G78" s="25">
        <v>0</v>
      </c>
      <c r="H78" s="28">
        <f>TRUNC(G78*D78,0)</f>
        <v>0</v>
      </c>
      <c r="I78" s="25">
        <v>0</v>
      </c>
      <c r="J78" s="28">
        <f>TRUNC(I78*D78,0)</f>
        <v>0</v>
      </c>
      <c r="K78" s="25">
        <f t="shared" si="17"/>
        <v>12</v>
      </c>
      <c r="L78" s="28">
        <f t="shared" si="17"/>
        <v>12</v>
      </c>
      <c r="M78" s="22" t="s">
        <v>50</v>
      </c>
      <c r="N78" s="2" t="s">
        <v>321</v>
      </c>
      <c r="O78" s="2" t="s">
        <v>94</v>
      </c>
      <c r="P78" s="2" t="s">
        <v>62</v>
      </c>
      <c r="Q78" s="2" t="s">
        <v>62</v>
      </c>
      <c r="R78" s="2" t="s">
        <v>62</v>
      </c>
      <c r="S78" s="3">
        <v>0</v>
      </c>
      <c r="T78" s="3">
        <v>0</v>
      </c>
      <c r="U78" s="3">
        <v>0.02</v>
      </c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2" t="s">
        <v>50</v>
      </c>
      <c r="AW78" s="2" t="s">
        <v>1261</v>
      </c>
      <c r="AX78" s="2" t="s">
        <v>50</v>
      </c>
      <c r="AY78" s="2" t="s">
        <v>50</v>
      </c>
      <c r="AZ78" s="2" t="s">
        <v>50</v>
      </c>
    </row>
    <row r="79" spans="1:52" ht="30" customHeight="1" x14ac:dyDescent="0.3">
      <c r="A79" s="22" t="s">
        <v>1262</v>
      </c>
      <c r="B79" s="22" t="s">
        <v>1221</v>
      </c>
      <c r="C79" s="22" t="s">
        <v>1208</v>
      </c>
      <c r="D79" s="23">
        <f>공량산출근거서_일위대가!K9</f>
        <v>1.0999999999999999E-2</v>
      </c>
      <c r="E79" s="25">
        <f>단가대비표!O49</f>
        <v>0</v>
      </c>
      <c r="F79" s="28">
        <f>TRUNC(E79*D79,0)</f>
        <v>0</v>
      </c>
      <c r="G79" s="25">
        <f>단가대비표!P49</f>
        <v>273676</v>
      </c>
      <c r="H79" s="28">
        <f>TRUNC(G79*D79,0)</f>
        <v>3010</v>
      </c>
      <c r="I79" s="25">
        <f>단가대비표!V49</f>
        <v>0</v>
      </c>
      <c r="J79" s="28">
        <f>TRUNC(I79*D79,0)</f>
        <v>0</v>
      </c>
      <c r="K79" s="25">
        <f t="shared" si="17"/>
        <v>273676</v>
      </c>
      <c r="L79" s="28">
        <f t="shared" si="17"/>
        <v>3010</v>
      </c>
      <c r="M79" s="22" t="s">
        <v>50</v>
      </c>
      <c r="N79" s="2" t="s">
        <v>321</v>
      </c>
      <c r="O79" s="2" t="s">
        <v>1263</v>
      </c>
      <c r="P79" s="2" t="s">
        <v>62</v>
      </c>
      <c r="Q79" s="2" t="s">
        <v>62</v>
      </c>
      <c r="R79" s="2" t="s">
        <v>63</v>
      </c>
      <c r="S79" s="3"/>
      <c r="T79" s="3"/>
      <c r="U79" s="3"/>
      <c r="V79" s="3"/>
      <c r="W79" s="3">
        <v>2</v>
      </c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2" t="s">
        <v>50</v>
      </c>
      <c r="AW79" s="2" t="s">
        <v>1264</v>
      </c>
      <c r="AX79" s="2" t="s">
        <v>50</v>
      </c>
      <c r="AY79" s="2" t="s">
        <v>50</v>
      </c>
      <c r="AZ79" s="2" t="s">
        <v>50</v>
      </c>
    </row>
    <row r="80" spans="1:52" ht="30" customHeight="1" x14ac:dyDescent="0.3">
      <c r="A80" s="22" t="s">
        <v>1215</v>
      </c>
      <c r="B80" s="22" t="s">
        <v>1216</v>
      </c>
      <c r="C80" s="22" t="s">
        <v>93</v>
      </c>
      <c r="D80" s="23">
        <v>1</v>
      </c>
      <c r="E80" s="25">
        <f>TRUNC(SUMIF(W77:W80, RIGHTB(O80, 1), H77:H80)*U80, 2)</f>
        <v>90.3</v>
      </c>
      <c r="F80" s="28">
        <f>TRUNC(E80*D80,0)</f>
        <v>90</v>
      </c>
      <c r="G80" s="25">
        <v>0</v>
      </c>
      <c r="H80" s="28">
        <f>TRUNC(G80*D80,0)</f>
        <v>0</v>
      </c>
      <c r="I80" s="25">
        <v>0</v>
      </c>
      <c r="J80" s="28">
        <f>TRUNC(I80*D80,0)</f>
        <v>0</v>
      </c>
      <c r="K80" s="25">
        <f t="shared" si="17"/>
        <v>90</v>
      </c>
      <c r="L80" s="28">
        <f t="shared" si="17"/>
        <v>90</v>
      </c>
      <c r="M80" s="22" t="s">
        <v>50</v>
      </c>
      <c r="N80" s="2" t="s">
        <v>321</v>
      </c>
      <c r="O80" s="2" t="s">
        <v>1165</v>
      </c>
      <c r="P80" s="2" t="s">
        <v>62</v>
      </c>
      <c r="Q80" s="2" t="s">
        <v>62</v>
      </c>
      <c r="R80" s="2" t="s">
        <v>62</v>
      </c>
      <c r="S80" s="3">
        <v>1</v>
      </c>
      <c r="T80" s="3">
        <v>0</v>
      </c>
      <c r="U80" s="3">
        <v>0.03</v>
      </c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2" t="s">
        <v>50</v>
      </c>
      <c r="AW80" s="2" t="s">
        <v>1265</v>
      </c>
      <c r="AX80" s="2" t="s">
        <v>50</v>
      </c>
      <c r="AY80" s="2" t="s">
        <v>50</v>
      </c>
      <c r="AZ80" s="2" t="s">
        <v>50</v>
      </c>
    </row>
    <row r="81" spans="1:52" ht="30" customHeight="1" x14ac:dyDescent="0.3">
      <c r="A81" s="22" t="s">
        <v>1190</v>
      </c>
      <c r="B81" s="22" t="s">
        <v>50</v>
      </c>
      <c r="C81" s="22" t="s">
        <v>50</v>
      </c>
      <c r="D81" s="23"/>
      <c r="E81" s="25"/>
      <c r="F81" s="28">
        <f>TRUNC(SUMIF(N77:N80, N76, F77:F80),0)</f>
        <v>714</v>
      </c>
      <c r="G81" s="25"/>
      <c r="H81" s="28">
        <f>TRUNC(SUMIF(N77:N80, N76, H77:H80),0)</f>
        <v>3010</v>
      </c>
      <c r="I81" s="25"/>
      <c r="J81" s="28">
        <f>TRUNC(SUMIF(N77:N80, N76, J77:J80),0)</f>
        <v>0</v>
      </c>
      <c r="K81" s="25"/>
      <c r="L81" s="28">
        <f>F81+H81+J81</f>
        <v>3724</v>
      </c>
      <c r="M81" s="22" t="s">
        <v>50</v>
      </c>
      <c r="N81" s="2" t="s">
        <v>97</v>
      </c>
      <c r="O81" s="2" t="s">
        <v>97</v>
      </c>
      <c r="P81" s="2" t="s">
        <v>50</v>
      </c>
      <c r="Q81" s="2" t="s">
        <v>50</v>
      </c>
      <c r="R81" s="2" t="s">
        <v>50</v>
      </c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2" t="s">
        <v>50</v>
      </c>
      <c r="AW81" s="2" t="s">
        <v>50</v>
      </c>
      <c r="AX81" s="2" t="s">
        <v>50</v>
      </c>
      <c r="AY81" s="2" t="s">
        <v>50</v>
      </c>
      <c r="AZ81" s="2" t="s">
        <v>50</v>
      </c>
    </row>
    <row r="82" spans="1:52" ht="30" customHeight="1" x14ac:dyDescent="0.3">
      <c r="A82" s="23"/>
      <c r="B82" s="23"/>
      <c r="C82" s="23"/>
      <c r="D82" s="23"/>
      <c r="E82" s="25"/>
      <c r="F82" s="28"/>
      <c r="G82" s="25"/>
      <c r="H82" s="28"/>
      <c r="I82" s="25"/>
      <c r="J82" s="28"/>
      <c r="K82" s="25"/>
      <c r="L82" s="28"/>
      <c r="M82" s="23"/>
    </row>
    <row r="83" spans="1:52" ht="30" customHeight="1" x14ac:dyDescent="0.3">
      <c r="A83" s="19" t="s">
        <v>1266</v>
      </c>
      <c r="B83" s="20"/>
      <c r="C83" s="20"/>
      <c r="D83" s="20"/>
      <c r="E83" s="24"/>
      <c r="F83" s="27"/>
      <c r="G83" s="24"/>
      <c r="H83" s="27"/>
      <c r="I83" s="24"/>
      <c r="J83" s="27"/>
      <c r="K83" s="24"/>
      <c r="L83" s="27"/>
      <c r="M83" s="21"/>
      <c r="N83" s="1" t="s">
        <v>325</v>
      </c>
    </row>
    <row r="84" spans="1:52" ht="30" customHeight="1" x14ac:dyDescent="0.3">
      <c r="A84" s="22" t="s">
        <v>1257</v>
      </c>
      <c r="B84" s="22" t="s">
        <v>1267</v>
      </c>
      <c r="C84" s="22" t="s">
        <v>310</v>
      </c>
      <c r="D84" s="23">
        <v>1.1000000000000001</v>
      </c>
      <c r="E84" s="25">
        <f>단가대비표!O293</f>
        <v>879</v>
      </c>
      <c r="F84" s="28">
        <f>TRUNC(E84*D84,0)</f>
        <v>966</v>
      </c>
      <c r="G84" s="25">
        <f>단가대비표!P293</f>
        <v>0</v>
      </c>
      <c r="H84" s="28">
        <f>TRUNC(G84*D84,0)</f>
        <v>0</v>
      </c>
      <c r="I84" s="25">
        <f>단가대비표!V293</f>
        <v>0</v>
      </c>
      <c r="J84" s="28">
        <f>TRUNC(I84*D84,0)</f>
        <v>0</v>
      </c>
      <c r="K84" s="25">
        <f t="shared" ref="K84:L87" si="18">TRUNC(E84+G84+I84,0)</f>
        <v>879</v>
      </c>
      <c r="L84" s="28">
        <f t="shared" si="18"/>
        <v>966</v>
      </c>
      <c r="M84" s="22" t="s">
        <v>50</v>
      </c>
      <c r="N84" s="2" t="s">
        <v>325</v>
      </c>
      <c r="O84" s="2" t="s">
        <v>1268</v>
      </c>
      <c r="P84" s="2" t="s">
        <v>62</v>
      </c>
      <c r="Q84" s="2" t="s">
        <v>62</v>
      </c>
      <c r="R84" s="2" t="s">
        <v>63</v>
      </c>
      <c r="S84" s="3"/>
      <c r="T84" s="3"/>
      <c r="U84" s="3"/>
      <c r="V84" s="3">
        <v>1</v>
      </c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2" t="s">
        <v>50</v>
      </c>
      <c r="AW84" s="2" t="s">
        <v>1269</v>
      </c>
      <c r="AX84" s="2" t="s">
        <v>50</v>
      </c>
      <c r="AY84" s="2" t="s">
        <v>50</v>
      </c>
      <c r="AZ84" s="2" t="s">
        <v>50</v>
      </c>
    </row>
    <row r="85" spans="1:52" ht="30" customHeight="1" x14ac:dyDescent="0.3">
      <c r="A85" s="22" t="s">
        <v>1249</v>
      </c>
      <c r="B85" s="22" t="s">
        <v>1250</v>
      </c>
      <c r="C85" s="22" t="s">
        <v>93</v>
      </c>
      <c r="D85" s="23">
        <v>1</v>
      </c>
      <c r="E85" s="25">
        <f>TRUNC(SUMIF(V84:V87, RIGHTB(O85, 1), F84:F87)*U85, 2)</f>
        <v>19.32</v>
      </c>
      <c r="F85" s="28">
        <f>TRUNC(E85*D85,0)</f>
        <v>19</v>
      </c>
      <c r="G85" s="25">
        <v>0</v>
      </c>
      <c r="H85" s="28">
        <f>TRUNC(G85*D85,0)</f>
        <v>0</v>
      </c>
      <c r="I85" s="25">
        <v>0</v>
      </c>
      <c r="J85" s="28">
        <f>TRUNC(I85*D85,0)</f>
        <v>0</v>
      </c>
      <c r="K85" s="25">
        <f t="shared" si="18"/>
        <v>19</v>
      </c>
      <c r="L85" s="28">
        <f t="shared" si="18"/>
        <v>19</v>
      </c>
      <c r="M85" s="22" t="s">
        <v>50</v>
      </c>
      <c r="N85" s="2" t="s">
        <v>325</v>
      </c>
      <c r="O85" s="2" t="s">
        <v>94</v>
      </c>
      <c r="P85" s="2" t="s">
        <v>62</v>
      </c>
      <c r="Q85" s="2" t="s">
        <v>62</v>
      </c>
      <c r="R85" s="2" t="s">
        <v>62</v>
      </c>
      <c r="S85" s="3">
        <v>0</v>
      </c>
      <c r="T85" s="3">
        <v>0</v>
      </c>
      <c r="U85" s="3">
        <v>0.02</v>
      </c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2" t="s">
        <v>50</v>
      </c>
      <c r="AW85" s="2" t="s">
        <v>1270</v>
      </c>
      <c r="AX85" s="2" t="s">
        <v>50</v>
      </c>
      <c r="AY85" s="2" t="s">
        <v>50</v>
      </c>
      <c r="AZ85" s="2" t="s">
        <v>50</v>
      </c>
    </row>
    <row r="86" spans="1:52" ht="30" customHeight="1" x14ac:dyDescent="0.3">
      <c r="A86" s="22" t="s">
        <v>1262</v>
      </c>
      <c r="B86" s="22" t="s">
        <v>1221</v>
      </c>
      <c r="C86" s="22" t="s">
        <v>1208</v>
      </c>
      <c r="D86" s="23">
        <f>공량산출근거서_일위대가!K12</f>
        <v>1.0999999999999999E-2</v>
      </c>
      <c r="E86" s="25">
        <f>단가대비표!O49</f>
        <v>0</v>
      </c>
      <c r="F86" s="28">
        <f>TRUNC(E86*D86,0)</f>
        <v>0</v>
      </c>
      <c r="G86" s="25">
        <f>단가대비표!P49</f>
        <v>273676</v>
      </c>
      <c r="H86" s="28">
        <f>TRUNC(G86*D86,0)</f>
        <v>3010</v>
      </c>
      <c r="I86" s="25">
        <f>단가대비표!V49</f>
        <v>0</v>
      </c>
      <c r="J86" s="28">
        <f>TRUNC(I86*D86,0)</f>
        <v>0</v>
      </c>
      <c r="K86" s="25">
        <f t="shared" si="18"/>
        <v>273676</v>
      </c>
      <c r="L86" s="28">
        <f t="shared" si="18"/>
        <v>3010</v>
      </c>
      <c r="M86" s="22" t="s">
        <v>50</v>
      </c>
      <c r="N86" s="2" t="s">
        <v>325</v>
      </c>
      <c r="O86" s="2" t="s">
        <v>1263</v>
      </c>
      <c r="P86" s="2" t="s">
        <v>62</v>
      </c>
      <c r="Q86" s="2" t="s">
        <v>62</v>
      </c>
      <c r="R86" s="2" t="s">
        <v>63</v>
      </c>
      <c r="S86" s="3"/>
      <c r="T86" s="3"/>
      <c r="U86" s="3"/>
      <c r="V86" s="3"/>
      <c r="W86" s="3">
        <v>2</v>
      </c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2" t="s">
        <v>50</v>
      </c>
      <c r="AW86" s="2" t="s">
        <v>1271</v>
      </c>
      <c r="AX86" s="2" t="s">
        <v>50</v>
      </c>
      <c r="AY86" s="2" t="s">
        <v>50</v>
      </c>
      <c r="AZ86" s="2" t="s">
        <v>50</v>
      </c>
    </row>
    <row r="87" spans="1:52" ht="30" customHeight="1" x14ac:dyDescent="0.3">
      <c r="A87" s="22" t="s">
        <v>1215</v>
      </c>
      <c r="B87" s="22" t="s">
        <v>1216</v>
      </c>
      <c r="C87" s="22" t="s">
        <v>93</v>
      </c>
      <c r="D87" s="23">
        <v>1</v>
      </c>
      <c r="E87" s="25">
        <f>TRUNC(SUMIF(W84:W87, RIGHTB(O87, 1), H84:H87)*U87, 2)</f>
        <v>90.3</v>
      </c>
      <c r="F87" s="28">
        <f>TRUNC(E87*D87,0)</f>
        <v>90</v>
      </c>
      <c r="G87" s="25">
        <v>0</v>
      </c>
      <c r="H87" s="28">
        <f>TRUNC(G87*D87,0)</f>
        <v>0</v>
      </c>
      <c r="I87" s="25">
        <v>0</v>
      </c>
      <c r="J87" s="28">
        <f>TRUNC(I87*D87,0)</f>
        <v>0</v>
      </c>
      <c r="K87" s="25">
        <f t="shared" si="18"/>
        <v>90</v>
      </c>
      <c r="L87" s="28">
        <f t="shared" si="18"/>
        <v>90</v>
      </c>
      <c r="M87" s="22" t="s">
        <v>50</v>
      </c>
      <c r="N87" s="2" t="s">
        <v>325</v>
      </c>
      <c r="O87" s="2" t="s">
        <v>1165</v>
      </c>
      <c r="P87" s="2" t="s">
        <v>62</v>
      </c>
      <c r="Q87" s="2" t="s">
        <v>62</v>
      </c>
      <c r="R87" s="2" t="s">
        <v>62</v>
      </c>
      <c r="S87" s="3">
        <v>1</v>
      </c>
      <c r="T87" s="3">
        <v>0</v>
      </c>
      <c r="U87" s="3">
        <v>0.03</v>
      </c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2" t="s">
        <v>50</v>
      </c>
      <c r="AW87" s="2" t="s">
        <v>1272</v>
      </c>
      <c r="AX87" s="2" t="s">
        <v>50</v>
      </c>
      <c r="AY87" s="2" t="s">
        <v>50</v>
      </c>
      <c r="AZ87" s="2" t="s">
        <v>50</v>
      </c>
    </row>
    <row r="88" spans="1:52" ht="30" customHeight="1" x14ac:dyDescent="0.3">
      <c r="A88" s="22" t="s">
        <v>1190</v>
      </c>
      <c r="B88" s="22" t="s">
        <v>50</v>
      </c>
      <c r="C88" s="22" t="s">
        <v>50</v>
      </c>
      <c r="D88" s="23"/>
      <c r="E88" s="25"/>
      <c r="F88" s="28">
        <f>TRUNC(SUMIF(N84:N87, N83, F84:F87),0)</f>
        <v>1075</v>
      </c>
      <c r="G88" s="25"/>
      <c r="H88" s="28">
        <f>TRUNC(SUMIF(N84:N87, N83, H84:H87),0)</f>
        <v>3010</v>
      </c>
      <c r="I88" s="25"/>
      <c r="J88" s="28">
        <f>TRUNC(SUMIF(N84:N87, N83, J84:J87),0)</f>
        <v>0</v>
      </c>
      <c r="K88" s="25"/>
      <c r="L88" s="28">
        <f>F88+H88+J88</f>
        <v>4085</v>
      </c>
      <c r="M88" s="22" t="s">
        <v>50</v>
      </c>
      <c r="N88" s="2" t="s">
        <v>97</v>
      </c>
      <c r="O88" s="2" t="s">
        <v>97</v>
      </c>
      <c r="P88" s="2" t="s">
        <v>50</v>
      </c>
      <c r="Q88" s="2" t="s">
        <v>50</v>
      </c>
      <c r="R88" s="2" t="s">
        <v>50</v>
      </c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2" t="s">
        <v>50</v>
      </c>
      <c r="AW88" s="2" t="s">
        <v>50</v>
      </c>
      <c r="AX88" s="2" t="s">
        <v>50</v>
      </c>
      <c r="AY88" s="2" t="s">
        <v>50</v>
      </c>
      <c r="AZ88" s="2" t="s">
        <v>50</v>
      </c>
    </row>
    <row r="89" spans="1:52" ht="30" customHeight="1" x14ac:dyDescent="0.3">
      <c r="A89" s="23"/>
      <c r="B89" s="23"/>
      <c r="C89" s="23"/>
      <c r="D89" s="23"/>
      <c r="E89" s="25"/>
      <c r="F89" s="28"/>
      <c r="G89" s="25"/>
      <c r="H89" s="28"/>
      <c r="I89" s="25"/>
      <c r="J89" s="28"/>
      <c r="K89" s="25"/>
      <c r="L89" s="28"/>
      <c r="M89" s="23"/>
    </row>
    <row r="90" spans="1:52" ht="30" customHeight="1" x14ac:dyDescent="0.3">
      <c r="A90" s="19" t="s">
        <v>1273</v>
      </c>
      <c r="B90" s="20"/>
      <c r="C90" s="20"/>
      <c r="D90" s="20"/>
      <c r="E90" s="24"/>
      <c r="F90" s="27"/>
      <c r="G90" s="24"/>
      <c r="H90" s="27"/>
      <c r="I90" s="24"/>
      <c r="J90" s="27"/>
      <c r="K90" s="24"/>
      <c r="L90" s="27"/>
      <c r="M90" s="21"/>
      <c r="N90" s="1" t="s">
        <v>330</v>
      </c>
    </row>
    <row r="91" spans="1:52" ht="30" customHeight="1" x14ac:dyDescent="0.3">
      <c r="A91" s="22" t="s">
        <v>327</v>
      </c>
      <c r="B91" s="22" t="s">
        <v>328</v>
      </c>
      <c r="C91" s="22" t="s">
        <v>310</v>
      </c>
      <c r="D91" s="23">
        <v>1.1000000000000001</v>
      </c>
      <c r="E91" s="25">
        <f>단가대비표!O287</f>
        <v>864</v>
      </c>
      <c r="F91" s="28">
        <f>TRUNC(E91*D91,0)</f>
        <v>950</v>
      </c>
      <c r="G91" s="25">
        <f>단가대비표!P287</f>
        <v>0</v>
      </c>
      <c r="H91" s="28">
        <f>TRUNC(G91*D91,0)</f>
        <v>0</v>
      </c>
      <c r="I91" s="25">
        <f>단가대비표!V287</f>
        <v>0</v>
      </c>
      <c r="J91" s="28">
        <f>TRUNC(I91*D91,0)</f>
        <v>0</v>
      </c>
      <c r="K91" s="25">
        <f t="shared" ref="K91:L94" si="19">TRUNC(E91+G91+I91,0)</f>
        <v>864</v>
      </c>
      <c r="L91" s="28">
        <f t="shared" si="19"/>
        <v>950</v>
      </c>
      <c r="M91" s="22" t="s">
        <v>50</v>
      </c>
      <c r="N91" s="2" t="s">
        <v>330</v>
      </c>
      <c r="O91" s="2" t="s">
        <v>1274</v>
      </c>
      <c r="P91" s="2" t="s">
        <v>62</v>
      </c>
      <c r="Q91" s="2" t="s">
        <v>62</v>
      </c>
      <c r="R91" s="2" t="s">
        <v>63</v>
      </c>
      <c r="S91" s="3"/>
      <c r="T91" s="3"/>
      <c r="U91" s="3"/>
      <c r="V91" s="3">
        <v>1</v>
      </c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2" t="s">
        <v>50</v>
      </c>
      <c r="AW91" s="2" t="s">
        <v>1275</v>
      </c>
      <c r="AX91" s="2" t="s">
        <v>50</v>
      </c>
      <c r="AY91" s="2" t="s">
        <v>50</v>
      </c>
      <c r="AZ91" s="2" t="s">
        <v>50</v>
      </c>
    </row>
    <row r="92" spans="1:52" ht="30" customHeight="1" x14ac:dyDescent="0.3">
      <c r="A92" s="22" t="s">
        <v>1249</v>
      </c>
      <c r="B92" s="22" t="s">
        <v>1250</v>
      </c>
      <c r="C92" s="22" t="s">
        <v>93</v>
      </c>
      <c r="D92" s="23">
        <v>1</v>
      </c>
      <c r="E92" s="25">
        <f>TRUNC(SUMIF(V91:V94, RIGHTB(O92, 1), F91:F94)*U92, 2)</f>
        <v>19</v>
      </c>
      <c r="F92" s="28">
        <f>TRUNC(E92*D92,0)</f>
        <v>19</v>
      </c>
      <c r="G92" s="25">
        <v>0</v>
      </c>
      <c r="H92" s="28">
        <f>TRUNC(G92*D92,0)</f>
        <v>0</v>
      </c>
      <c r="I92" s="25">
        <v>0</v>
      </c>
      <c r="J92" s="28">
        <f>TRUNC(I92*D92,0)</f>
        <v>0</v>
      </c>
      <c r="K92" s="25">
        <f t="shared" si="19"/>
        <v>19</v>
      </c>
      <c r="L92" s="28">
        <f t="shared" si="19"/>
        <v>19</v>
      </c>
      <c r="M92" s="22" t="s">
        <v>50</v>
      </c>
      <c r="N92" s="2" t="s">
        <v>330</v>
      </c>
      <c r="O92" s="2" t="s">
        <v>94</v>
      </c>
      <c r="P92" s="2" t="s">
        <v>62</v>
      </c>
      <c r="Q92" s="2" t="s">
        <v>62</v>
      </c>
      <c r="R92" s="2" t="s">
        <v>62</v>
      </c>
      <c r="S92" s="3">
        <v>0</v>
      </c>
      <c r="T92" s="3">
        <v>0</v>
      </c>
      <c r="U92" s="3">
        <v>0.02</v>
      </c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2" t="s">
        <v>50</v>
      </c>
      <c r="AW92" s="2" t="s">
        <v>1276</v>
      </c>
      <c r="AX92" s="2" t="s">
        <v>50</v>
      </c>
      <c r="AY92" s="2" t="s">
        <v>50</v>
      </c>
      <c r="AZ92" s="2" t="s">
        <v>50</v>
      </c>
    </row>
    <row r="93" spans="1:52" ht="30" customHeight="1" x14ac:dyDescent="0.3">
      <c r="A93" s="22" t="s">
        <v>1262</v>
      </c>
      <c r="B93" s="22" t="s">
        <v>1221</v>
      </c>
      <c r="C93" s="22" t="s">
        <v>1208</v>
      </c>
      <c r="D93" s="23">
        <f>공량산출근거서_일위대가!K15</f>
        <v>6.6E-3</v>
      </c>
      <c r="E93" s="25">
        <f>단가대비표!O49</f>
        <v>0</v>
      </c>
      <c r="F93" s="28">
        <f>TRUNC(E93*D93,0)</f>
        <v>0</v>
      </c>
      <c r="G93" s="25">
        <f>단가대비표!P49</f>
        <v>273676</v>
      </c>
      <c r="H93" s="28">
        <f>TRUNC(G93*D93,0)</f>
        <v>1806</v>
      </c>
      <c r="I93" s="25">
        <f>단가대비표!V49</f>
        <v>0</v>
      </c>
      <c r="J93" s="28">
        <f>TRUNC(I93*D93,0)</f>
        <v>0</v>
      </c>
      <c r="K93" s="25">
        <f t="shared" si="19"/>
        <v>273676</v>
      </c>
      <c r="L93" s="28">
        <f t="shared" si="19"/>
        <v>1806</v>
      </c>
      <c r="M93" s="22" t="s">
        <v>50</v>
      </c>
      <c r="N93" s="2" t="s">
        <v>330</v>
      </c>
      <c r="O93" s="2" t="s">
        <v>1263</v>
      </c>
      <c r="P93" s="2" t="s">
        <v>62</v>
      </c>
      <c r="Q93" s="2" t="s">
        <v>62</v>
      </c>
      <c r="R93" s="2" t="s">
        <v>63</v>
      </c>
      <c r="S93" s="3"/>
      <c r="T93" s="3"/>
      <c r="U93" s="3"/>
      <c r="V93" s="3"/>
      <c r="W93" s="3">
        <v>2</v>
      </c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2" t="s">
        <v>50</v>
      </c>
      <c r="AW93" s="2" t="s">
        <v>1277</v>
      </c>
      <c r="AX93" s="2" t="s">
        <v>50</v>
      </c>
      <c r="AY93" s="2" t="s">
        <v>50</v>
      </c>
      <c r="AZ93" s="2" t="s">
        <v>50</v>
      </c>
    </row>
    <row r="94" spans="1:52" ht="30" customHeight="1" x14ac:dyDescent="0.3">
      <c r="A94" s="22" t="s">
        <v>1215</v>
      </c>
      <c r="B94" s="22" t="s">
        <v>1216</v>
      </c>
      <c r="C94" s="22" t="s">
        <v>93</v>
      </c>
      <c r="D94" s="23">
        <v>1</v>
      </c>
      <c r="E94" s="25">
        <f>TRUNC(SUMIF(W91:W94, RIGHTB(O94, 1), H91:H94)*U94, 2)</f>
        <v>54.18</v>
      </c>
      <c r="F94" s="28">
        <f>TRUNC(E94*D94,0)</f>
        <v>54</v>
      </c>
      <c r="G94" s="25">
        <v>0</v>
      </c>
      <c r="H94" s="28">
        <f>TRUNC(G94*D94,0)</f>
        <v>0</v>
      </c>
      <c r="I94" s="25">
        <v>0</v>
      </c>
      <c r="J94" s="28">
        <f>TRUNC(I94*D94,0)</f>
        <v>0</v>
      </c>
      <c r="K94" s="25">
        <f t="shared" si="19"/>
        <v>54</v>
      </c>
      <c r="L94" s="28">
        <f t="shared" si="19"/>
        <v>54</v>
      </c>
      <c r="M94" s="22" t="s">
        <v>50</v>
      </c>
      <c r="N94" s="2" t="s">
        <v>330</v>
      </c>
      <c r="O94" s="2" t="s">
        <v>1165</v>
      </c>
      <c r="P94" s="2" t="s">
        <v>62</v>
      </c>
      <c r="Q94" s="2" t="s">
        <v>62</v>
      </c>
      <c r="R94" s="2" t="s">
        <v>62</v>
      </c>
      <c r="S94" s="3">
        <v>1</v>
      </c>
      <c r="T94" s="3">
        <v>0</v>
      </c>
      <c r="U94" s="3">
        <v>0.03</v>
      </c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2" t="s">
        <v>50</v>
      </c>
      <c r="AW94" s="2" t="s">
        <v>1278</v>
      </c>
      <c r="AX94" s="2" t="s">
        <v>50</v>
      </c>
      <c r="AY94" s="2" t="s">
        <v>50</v>
      </c>
      <c r="AZ94" s="2" t="s">
        <v>50</v>
      </c>
    </row>
    <row r="95" spans="1:52" ht="30" customHeight="1" x14ac:dyDescent="0.3">
      <c r="A95" s="22" t="s">
        <v>1190</v>
      </c>
      <c r="B95" s="22" t="s">
        <v>50</v>
      </c>
      <c r="C95" s="22" t="s">
        <v>50</v>
      </c>
      <c r="D95" s="23"/>
      <c r="E95" s="25"/>
      <c r="F95" s="28">
        <f>TRUNC(SUMIF(N91:N94, N90, F91:F94),0)</f>
        <v>1023</v>
      </c>
      <c r="G95" s="25"/>
      <c r="H95" s="28">
        <f>TRUNC(SUMIF(N91:N94, N90, H91:H94),0)</f>
        <v>1806</v>
      </c>
      <c r="I95" s="25"/>
      <c r="J95" s="28">
        <f>TRUNC(SUMIF(N91:N94, N90, J91:J94),0)</f>
        <v>0</v>
      </c>
      <c r="K95" s="25"/>
      <c r="L95" s="28">
        <f>F95+H95+J95</f>
        <v>2829</v>
      </c>
      <c r="M95" s="22" t="s">
        <v>50</v>
      </c>
      <c r="N95" s="2" t="s">
        <v>97</v>
      </c>
      <c r="O95" s="2" t="s">
        <v>97</v>
      </c>
      <c r="P95" s="2" t="s">
        <v>50</v>
      </c>
      <c r="Q95" s="2" t="s">
        <v>50</v>
      </c>
      <c r="R95" s="2" t="s">
        <v>50</v>
      </c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2" t="s">
        <v>50</v>
      </c>
      <c r="AW95" s="2" t="s">
        <v>50</v>
      </c>
      <c r="AX95" s="2" t="s">
        <v>50</v>
      </c>
      <c r="AY95" s="2" t="s">
        <v>50</v>
      </c>
      <c r="AZ95" s="2" t="s">
        <v>50</v>
      </c>
    </row>
    <row r="96" spans="1:52" ht="30" customHeight="1" x14ac:dyDescent="0.3">
      <c r="A96" s="23"/>
      <c r="B96" s="23"/>
      <c r="C96" s="23"/>
      <c r="D96" s="23"/>
      <c r="E96" s="25"/>
      <c r="F96" s="28"/>
      <c r="G96" s="25"/>
      <c r="H96" s="28"/>
      <c r="I96" s="25"/>
      <c r="J96" s="28"/>
      <c r="K96" s="25"/>
      <c r="L96" s="28"/>
      <c r="M96" s="23"/>
    </row>
    <row r="97" spans="1:52" ht="30" customHeight="1" x14ac:dyDescent="0.3">
      <c r="A97" s="19" t="s">
        <v>1279</v>
      </c>
      <c r="B97" s="20"/>
      <c r="C97" s="20"/>
      <c r="D97" s="20"/>
      <c r="E97" s="24"/>
      <c r="F97" s="27"/>
      <c r="G97" s="24"/>
      <c r="H97" s="27"/>
      <c r="I97" s="24"/>
      <c r="J97" s="27"/>
      <c r="K97" s="24"/>
      <c r="L97" s="27"/>
      <c r="M97" s="21"/>
      <c r="N97" s="1" t="s">
        <v>334</v>
      </c>
    </row>
    <row r="98" spans="1:52" ht="30" customHeight="1" x14ac:dyDescent="0.3">
      <c r="A98" s="22" t="s">
        <v>327</v>
      </c>
      <c r="B98" s="22" t="s">
        <v>332</v>
      </c>
      <c r="C98" s="22" t="s">
        <v>310</v>
      </c>
      <c r="D98" s="23">
        <v>1.1000000000000001</v>
      </c>
      <c r="E98" s="25">
        <f>단가대비표!O288</f>
        <v>1172</v>
      </c>
      <c r="F98" s="28">
        <f>TRUNC(E98*D98,0)</f>
        <v>1289</v>
      </c>
      <c r="G98" s="25">
        <f>단가대비표!P288</f>
        <v>0</v>
      </c>
      <c r="H98" s="28">
        <f>TRUNC(G98*D98,0)</f>
        <v>0</v>
      </c>
      <c r="I98" s="25">
        <f>단가대비표!V288</f>
        <v>0</v>
      </c>
      <c r="J98" s="28">
        <f>TRUNC(I98*D98,0)</f>
        <v>0</v>
      </c>
      <c r="K98" s="25">
        <f t="shared" ref="K98:L101" si="20">TRUNC(E98+G98+I98,0)</f>
        <v>1172</v>
      </c>
      <c r="L98" s="28">
        <f t="shared" si="20"/>
        <v>1289</v>
      </c>
      <c r="M98" s="22" t="s">
        <v>50</v>
      </c>
      <c r="N98" s="2" t="s">
        <v>334</v>
      </c>
      <c r="O98" s="2" t="s">
        <v>1280</v>
      </c>
      <c r="P98" s="2" t="s">
        <v>62</v>
      </c>
      <c r="Q98" s="2" t="s">
        <v>62</v>
      </c>
      <c r="R98" s="2" t="s">
        <v>63</v>
      </c>
      <c r="S98" s="3"/>
      <c r="T98" s="3"/>
      <c r="U98" s="3"/>
      <c r="V98" s="3">
        <v>1</v>
      </c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2" t="s">
        <v>50</v>
      </c>
      <c r="AW98" s="2" t="s">
        <v>1281</v>
      </c>
      <c r="AX98" s="2" t="s">
        <v>50</v>
      </c>
      <c r="AY98" s="2" t="s">
        <v>50</v>
      </c>
      <c r="AZ98" s="2" t="s">
        <v>50</v>
      </c>
    </row>
    <row r="99" spans="1:52" ht="30" customHeight="1" x14ac:dyDescent="0.3">
      <c r="A99" s="22" t="s">
        <v>1249</v>
      </c>
      <c r="B99" s="22" t="s">
        <v>1250</v>
      </c>
      <c r="C99" s="22" t="s">
        <v>93</v>
      </c>
      <c r="D99" s="23">
        <v>1</v>
      </c>
      <c r="E99" s="25">
        <f>TRUNC(SUMIF(V98:V101, RIGHTB(O99, 1), F98:F101)*U99, 2)</f>
        <v>25.78</v>
      </c>
      <c r="F99" s="28">
        <f>TRUNC(E99*D99,0)</f>
        <v>25</v>
      </c>
      <c r="G99" s="25">
        <v>0</v>
      </c>
      <c r="H99" s="28">
        <f>TRUNC(G99*D99,0)</f>
        <v>0</v>
      </c>
      <c r="I99" s="25">
        <v>0</v>
      </c>
      <c r="J99" s="28">
        <f>TRUNC(I99*D99,0)</f>
        <v>0</v>
      </c>
      <c r="K99" s="25">
        <f t="shared" si="20"/>
        <v>25</v>
      </c>
      <c r="L99" s="28">
        <f t="shared" si="20"/>
        <v>25</v>
      </c>
      <c r="M99" s="22" t="s">
        <v>50</v>
      </c>
      <c r="N99" s="2" t="s">
        <v>334</v>
      </c>
      <c r="O99" s="2" t="s">
        <v>94</v>
      </c>
      <c r="P99" s="2" t="s">
        <v>62</v>
      </c>
      <c r="Q99" s="2" t="s">
        <v>62</v>
      </c>
      <c r="R99" s="2" t="s">
        <v>62</v>
      </c>
      <c r="S99" s="3">
        <v>0</v>
      </c>
      <c r="T99" s="3">
        <v>0</v>
      </c>
      <c r="U99" s="3">
        <v>0.02</v>
      </c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2" t="s">
        <v>50</v>
      </c>
      <c r="AW99" s="2" t="s">
        <v>1282</v>
      </c>
      <c r="AX99" s="2" t="s">
        <v>50</v>
      </c>
      <c r="AY99" s="2" t="s">
        <v>50</v>
      </c>
      <c r="AZ99" s="2" t="s">
        <v>50</v>
      </c>
    </row>
    <row r="100" spans="1:52" ht="30" customHeight="1" x14ac:dyDescent="0.3">
      <c r="A100" s="22" t="s">
        <v>1262</v>
      </c>
      <c r="B100" s="22" t="s">
        <v>1221</v>
      </c>
      <c r="C100" s="22" t="s">
        <v>1208</v>
      </c>
      <c r="D100" s="23">
        <f>공량산출근거서_일위대가!K18</f>
        <v>6.6E-3</v>
      </c>
      <c r="E100" s="25">
        <f>단가대비표!O49</f>
        <v>0</v>
      </c>
      <c r="F100" s="28">
        <f>TRUNC(E100*D100,0)</f>
        <v>0</v>
      </c>
      <c r="G100" s="25">
        <f>단가대비표!P49</f>
        <v>273676</v>
      </c>
      <c r="H100" s="28">
        <f>TRUNC(G100*D100,0)</f>
        <v>1806</v>
      </c>
      <c r="I100" s="25">
        <f>단가대비표!V49</f>
        <v>0</v>
      </c>
      <c r="J100" s="28">
        <f>TRUNC(I100*D100,0)</f>
        <v>0</v>
      </c>
      <c r="K100" s="25">
        <f t="shared" si="20"/>
        <v>273676</v>
      </c>
      <c r="L100" s="28">
        <f t="shared" si="20"/>
        <v>1806</v>
      </c>
      <c r="M100" s="22" t="s">
        <v>50</v>
      </c>
      <c r="N100" s="2" t="s">
        <v>334</v>
      </c>
      <c r="O100" s="2" t="s">
        <v>1263</v>
      </c>
      <c r="P100" s="2" t="s">
        <v>62</v>
      </c>
      <c r="Q100" s="2" t="s">
        <v>62</v>
      </c>
      <c r="R100" s="2" t="s">
        <v>63</v>
      </c>
      <c r="S100" s="3"/>
      <c r="T100" s="3"/>
      <c r="U100" s="3"/>
      <c r="V100" s="3"/>
      <c r="W100" s="3">
        <v>2</v>
      </c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2" t="s">
        <v>50</v>
      </c>
      <c r="AW100" s="2" t="s">
        <v>1283</v>
      </c>
      <c r="AX100" s="2" t="s">
        <v>50</v>
      </c>
      <c r="AY100" s="2" t="s">
        <v>50</v>
      </c>
      <c r="AZ100" s="2" t="s">
        <v>50</v>
      </c>
    </row>
    <row r="101" spans="1:52" ht="30" customHeight="1" x14ac:dyDescent="0.3">
      <c r="A101" s="22" t="s">
        <v>1215</v>
      </c>
      <c r="B101" s="22" t="s">
        <v>1216</v>
      </c>
      <c r="C101" s="22" t="s">
        <v>93</v>
      </c>
      <c r="D101" s="23">
        <v>1</v>
      </c>
      <c r="E101" s="25">
        <f>TRUNC(SUMIF(W98:W101, RIGHTB(O101, 1), H98:H101)*U101, 2)</f>
        <v>54.18</v>
      </c>
      <c r="F101" s="28">
        <f>TRUNC(E101*D101,0)</f>
        <v>54</v>
      </c>
      <c r="G101" s="25">
        <v>0</v>
      </c>
      <c r="H101" s="28">
        <f>TRUNC(G101*D101,0)</f>
        <v>0</v>
      </c>
      <c r="I101" s="25">
        <v>0</v>
      </c>
      <c r="J101" s="28">
        <f>TRUNC(I101*D101,0)</f>
        <v>0</v>
      </c>
      <c r="K101" s="25">
        <f t="shared" si="20"/>
        <v>54</v>
      </c>
      <c r="L101" s="28">
        <f t="shared" si="20"/>
        <v>54</v>
      </c>
      <c r="M101" s="22" t="s">
        <v>50</v>
      </c>
      <c r="N101" s="2" t="s">
        <v>334</v>
      </c>
      <c r="O101" s="2" t="s">
        <v>1165</v>
      </c>
      <c r="P101" s="2" t="s">
        <v>62</v>
      </c>
      <c r="Q101" s="2" t="s">
        <v>62</v>
      </c>
      <c r="R101" s="2" t="s">
        <v>62</v>
      </c>
      <c r="S101" s="3">
        <v>1</v>
      </c>
      <c r="T101" s="3">
        <v>0</v>
      </c>
      <c r="U101" s="3">
        <v>0.03</v>
      </c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2" t="s">
        <v>50</v>
      </c>
      <c r="AW101" s="2" t="s">
        <v>1284</v>
      </c>
      <c r="AX101" s="2" t="s">
        <v>50</v>
      </c>
      <c r="AY101" s="2" t="s">
        <v>50</v>
      </c>
      <c r="AZ101" s="2" t="s">
        <v>50</v>
      </c>
    </row>
    <row r="102" spans="1:52" ht="30" customHeight="1" x14ac:dyDescent="0.3">
      <c r="A102" s="22" t="s">
        <v>1190</v>
      </c>
      <c r="B102" s="22" t="s">
        <v>50</v>
      </c>
      <c r="C102" s="22" t="s">
        <v>50</v>
      </c>
      <c r="D102" s="23"/>
      <c r="E102" s="25"/>
      <c r="F102" s="28">
        <f>TRUNC(SUMIF(N98:N101, N97, F98:F101),0)</f>
        <v>1368</v>
      </c>
      <c r="G102" s="25"/>
      <c r="H102" s="28">
        <f>TRUNC(SUMIF(N98:N101, N97, H98:H101),0)</f>
        <v>1806</v>
      </c>
      <c r="I102" s="25"/>
      <c r="J102" s="28">
        <f>TRUNC(SUMIF(N98:N101, N97, J98:J101),0)</f>
        <v>0</v>
      </c>
      <c r="K102" s="25"/>
      <c r="L102" s="28">
        <f>F102+H102+J102</f>
        <v>3174</v>
      </c>
      <c r="M102" s="22" t="s">
        <v>50</v>
      </c>
      <c r="N102" s="2" t="s">
        <v>97</v>
      </c>
      <c r="O102" s="2" t="s">
        <v>97</v>
      </c>
      <c r="P102" s="2" t="s">
        <v>50</v>
      </c>
      <c r="Q102" s="2" t="s">
        <v>50</v>
      </c>
      <c r="R102" s="2" t="s">
        <v>50</v>
      </c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2" t="s">
        <v>50</v>
      </c>
      <c r="AW102" s="2" t="s">
        <v>50</v>
      </c>
      <c r="AX102" s="2" t="s">
        <v>50</v>
      </c>
      <c r="AY102" s="2" t="s">
        <v>50</v>
      </c>
      <c r="AZ102" s="2" t="s">
        <v>50</v>
      </c>
    </row>
    <row r="103" spans="1:52" ht="30" customHeight="1" x14ac:dyDescent="0.3">
      <c r="A103" s="23"/>
      <c r="B103" s="23"/>
      <c r="C103" s="23"/>
      <c r="D103" s="23"/>
      <c r="E103" s="25"/>
      <c r="F103" s="28"/>
      <c r="G103" s="25"/>
      <c r="H103" s="28"/>
      <c r="I103" s="25"/>
      <c r="J103" s="28"/>
      <c r="K103" s="25"/>
      <c r="L103" s="28"/>
      <c r="M103" s="23"/>
    </row>
    <row r="104" spans="1:52" ht="30" customHeight="1" x14ac:dyDescent="0.3">
      <c r="A104" s="19" t="s">
        <v>1285</v>
      </c>
      <c r="B104" s="20"/>
      <c r="C104" s="20"/>
      <c r="D104" s="20"/>
      <c r="E104" s="24"/>
      <c r="F104" s="27"/>
      <c r="G104" s="24"/>
      <c r="H104" s="27"/>
      <c r="I104" s="24"/>
      <c r="J104" s="27"/>
      <c r="K104" s="24"/>
      <c r="L104" s="27"/>
      <c r="M104" s="21"/>
      <c r="N104" s="1" t="s">
        <v>338</v>
      </c>
    </row>
    <row r="105" spans="1:52" ht="30" customHeight="1" x14ac:dyDescent="0.3">
      <c r="A105" s="22" t="s">
        <v>327</v>
      </c>
      <c r="B105" s="22" t="s">
        <v>336</v>
      </c>
      <c r="C105" s="22" t="s">
        <v>310</v>
      </c>
      <c r="D105" s="23">
        <v>1.1000000000000001</v>
      </c>
      <c r="E105" s="25">
        <f>단가대비표!O289</f>
        <v>1395</v>
      </c>
      <c r="F105" s="28">
        <f>TRUNC(E105*D105,0)</f>
        <v>1534</v>
      </c>
      <c r="G105" s="25">
        <f>단가대비표!P289</f>
        <v>0</v>
      </c>
      <c r="H105" s="28">
        <f>TRUNC(G105*D105,0)</f>
        <v>0</v>
      </c>
      <c r="I105" s="25">
        <f>단가대비표!V289</f>
        <v>0</v>
      </c>
      <c r="J105" s="28">
        <f>TRUNC(I105*D105,0)</f>
        <v>0</v>
      </c>
      <c r="K105" s="25">
        <f t="shared" ref="K105:L108" si="21">TRUNC(E105+G105+I105,0)</f>
        <v>1395</v>
      </c>
      <c r="L105" s="28">
        <f t="shared" si="21"/>
        <v>1534</v>
      </c>
      <c r="M105" s="22" t="s">
        <v>50</v>
      </c>
      <c r="N105" s="2" t="s">
        <v>338</v>
      </c>
      <c r="O105" s="2" t="s">
        <v>1286</v>
      </c>
      <c r="P105" s="2" t="s">
        <v>62</v>
      </c>
      <c r="Q105" s="2" t="s">
        <v>62</v>
      </c>
      <c r="R105" s="2" t="s">
        <v>63</v>
      </c>
      <c r="S105" s="3"/>
      <c r="T105" s="3"/>
      <c r="U105" s="3"/>
      <c r="V105" s="3">
        <v>1</v>
      </c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2" t="s">
        <v>50</v>
      </c>
      <c r="AW105" s="2" t="s">
        <v>1287</v>
      </c>
      <c r="AX105" s="2" t="s">
        <v>50</v>
      </c>
      <c r="AY105" s="2" t="s">
        <v>50</v>
      </c>
      <c r="AZ105" s="2" t="s">
        <v>50</v>
      </c>
    </row>
    <row r="106" spans="1:52" ht="30" customHeight="1" x14ac:dyDescent="0.3">
      <c r="A106" s="22" t="s">
        <v>1249</v>
      </c>
      <c r="B106" s="22" t="s">
        <v>1250</v>
      </c>
      <c r="C106" s="22" t="s">
        <v>93</v>
      </c>
      <c r="D106" s="23">
        <v>1</v>
      </c>
      <c r="E106" s="25">
        <f>TRUNC(SUMIF(V105:V108, RIGHTB(O106, 1), F105:F108)*U106, 2)</f>
        <v>30.68</v>
      </c>
      <c r="F106" s="28">
        <f>TRUNC(E106*D106,0)</f>
        <v>30</v>
      </c>
      <c r="G106" s="25">
        <v>0</v>
      </c>
      <c r="H106" s="28">
        <f>TRUNC(G106*D106,0)</f>
        <v>0</v>
      </c>
      <c r="I106" s="25">
        <v>0</v>
      </c>
      <c r="J106" s="28">
        <f>TRUNC(I106*D106,0)</f>
        <v>0</v>
      </c>
      <c r="K106" s="25">
        <f t="shared" si="21"/>
        <v>30</v>
      </c>
      <c r="L106" s="28">
        <f t="shared" si="21"/>
        <v>30</v>
      </c>
      <c r="M106" s="22" t="s">
        <v>50</v>
      </c>
      <c r="N106" s="2" t="s">
        <v>338</v>
      </c>
      <c r="O106" s="2" t="s">
        <v>94</v>
      </c>
      <c r="P106" s="2" t="s">
        <v>62</v>
      </c>
      <c r="Q106" s="2" t="s">
        <v>62</v>
      </c>
      <c r="R106" s="2" t="s">
        <v>62</v>
      </c>
      <c r="S106" s="3">
        <v>0</v>
      </c>
      <c r="T106" s="3">
        <v>0</v>
      </c>
      <c r="U106" s="3">
        <v>0.02</v>
      </c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2" t="s">
        <v>50</v>
      </c>
      <c r="AW106" s="2" t="s">
        <v>1288</v>
      </c>
      <c r="AX106" s="2" t="s">
        <v>50</v>
      </c>
      <c r="AY106" s="2" t="s">
        <v>50</v>
      </c>
      <c r="AZ106" s="2" t="s">
        <v>50</v>
      </c>
    </row>
    <row r="107" spans="1:52" ht="30" customHeight="1" x14ac:dyDescent="0.3">
      <c r="A107" s="22" t="s">
        <v>1262</v>
      </c>
      <c r="B107" s="22" t="s">
        <v>1221</v>
      </c>
      <c r="C107" s="22" t="s">
        <v>1208</v>
      </c>
      <c r="D107" s="23">
        <f>공량산출근거서_일위대가!K21</f>
        <v>6.6E-3</v>
      </c>
      <c r="E107" s="25">
        <f>단가대비표!O49</f>
        <v>0</v>
      </c>
      <c r="F107" s="28">
        <f>TRUNC(E107*D107,0)</f>
        <v>0</v>
      </c>
      <c r="G107" s="25">
        <f>단가대비표!P49</f>
        <v>273676</v>
      </c>
      <c r="H107" s="28">
        <f>TRUNC(G107*D107,0)</f>
        <v>1806</v>
      </c>
      <c r="I107" s="25">
        <f>단가대비표!V49</f>
        <v>0</v>
      </c>
      <c r="J107" s="28">
        <f>TRUNC(I107*D107,0)</f>
        <v>0</v>
      </c>
      <c r="K107" s="25">
        <f t="shared" si="21"/>
        <v>273676</v>
      </c>
      <c r="L107" s="28">
        <f t="shared" si="21"/>
        <v>1806</v>
      </c>
      <c r="M107" s="22" t="s">
        <v>50</v>
      </c>
      <c r="N107" s="2" t="s">
        <v>338</v>
      </c>
      <c r="O107" s="2" t="s">
        <v>1263</v>
      </c>
      <c r="P107" s="2" t="s">
        <v>62</v>
      </c>
      <c r="Q107" s="2" t="s">
        <v>62</v>
      </c>
      <c r="R107" s="2" t="s">
        <v>63</v>
      </c>
      <c r="S107" s="3"/>
      <c r="T107" s="3"/>
      <c r="U107" s="3"/>
      <c r="V107" s="3"/>
      <c r="W107" s="3">
        <v>2</v>
      </c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2" t="s">
        <v>50</v>
      </c>
      <c r="AW107" s="2" t="s">
        <v>1289</v>
      </c>
      <c r="AX107" s="2" t="s">
        <v>50</v>
      </c>
      <c r="AY107" s="2" t="s">
        <v>50</v>
      </c>
      <c r="AZ107" s="2" t="s">
        <v>50</v>
      </c>
    </row>
    <row r="108" spans="1:52" ht="30" customHeight="1" x14ac:dyDescent="0.3">
      <c r="A108" s="22" t="s">
        <v>1215</v>
      </c>
      <c r="B108" s="22" t="s">
        <v>1216</v>
      </c>
      <c r="C108" s="22" t="s">
        <v>93</v>
      </c>
      <c r="D108" s="23">
        <v>1</v>
      </c>
      <c r="E108" s="25">
        <f>TRUNC(SUMIF(W105:W108, RIGHTB(O108, 1), H105:H108)*U108, 2)</f>
        <v>54.18</v>
      </c>
      <c r="F108" s="28">
        <f>TRUNC(E108*D108,0)</f>
        <v>54</v>
      </c>
      <c r="G108" s="25">
        <v>0</v>
      </c>
      <c r="H108" s="28">
        <f>TRUNC(G108*D108,0)</f>
        <v>0</v>
      </c>
      <c r="I108" s="25">
        <v>0</v>
      </c>
      <c r="J108" s="28">
        <f>TRUNC(I108*D108,0)</f>
        <v>0</v>
      </c>
      <c r="K108" s="25">
        <f t="shared" si="21"/>
        <v>54</v>
      </c>
      <c r="L108" s="28">
        <f t="shared" si="21"/>
        <v>54</v>
      </c>
      <c r="M108" s="22" t="s">
        <v>50</v>
      </c>
      <c r="N108" s="2" t="s">
        <v>338</v>
      </c>
      <c r="O108" s="2" t="s">
        <v>1165</v>
      </c>
      <c r="P108" s="2" t="s">
        <v>62</v>
      </c>
      <c r="Q108" s="2" t="s">
        <v>62</v>
      </c>
      <c r="R108" s="2" t="s">
        <v>62</v>
      </c>
      <c r="S108" s="3">
        <v>1</v>
      </c>
      <c r="T108" s="3">
        <v>0</v>
      </c>
      <c r="U108" s="3">
        <v>0.03</v>
      </c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2" t="s">
        <v>50</v>
      </c>
      <c r="AW108" s="2" t="s">
        <v>1290</v>
      </c>
      <c r="AX108" s="2" t="s">
        <v>50</v>
      </c>
      <c r="AY108" s="2" t="s">
        <v>50</v>
      </c>
      <c r="AZ108" s="2" t="s">
        <v>50</v>
      </c>
    </row>
    <row r="109" spans="1:52" ht="30" customHeight="1" x14ac:dyDescent="0.3">
      <c r="A109" s="22" t="s">
        <v>1190</v>
      </c>
      <c r="B109" s="22" t="s">
        <v>50</v>
      </c>
      <c r="C109" s="22" t="s">
        <v>50</v>
      </c>
      <c r="D109" s="23"/>
      <c r="E109" s="25"/>
      <c r="F109" s="28">
        <f>TRUNC(SUMIF(N105:N108, N104, F105:F108),0)</f>
        <v>1618</v>
      </c>
      <c r="G109" s="25"/>
      <c r="H109" s="28">
        <f>TRUNC(SUMIF(N105:N108, N104, H105:H108),0)</f>
        <v>1806</v>
      </c>
      <c r="I109" s="25"/>
      <c r="J109" s="28">
        <f>TRUNC(SUMIF(N105:N108, N104, J105:J108),0)</f>
        <v>0</v>
      </c>
      <c r="K109" s="25"/>
      <c r="L109" s="28">
        <f>F109+H109+J109</f>
        <v>3424</v>
      </c>
      <c r="M109" s="22" t="s">
        <v>50</v>
      </c>
      <c r="N109" s="2" t="s">
        <v>97</v>
      </c>
      <c r="O109" s="2" t="s">
        <v>97</v>
      </c>
      <c r="P109" s="2" t="s">
        <v>50</v>
      </c>
      <c r="Q109" s="2" t="s">
        <v>50</v>
      </c>
      <c r="R109" s="2" t="s">
        <v>50</v>
      </c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2" t="s">
        <v>50</v>
      </c>
      <c r="AW109" s="2" t="s">
        <v>50</v>
      </c>
      <c r="AX109" s="2" t="s">
        <v>50</v>
      </c>
      <c r="AY109" s="2" t="s">
        <v>50</v>
      </c>
      <c r="AZ109" s="2" t="s">
        <v>50</v>
      </c>
    </row>
    <row r="110" spans="1:52" ht="30" customHeight="1" x14ac:dyDescent="0.3">
      <c r="A110" s="23"/>
      <c r="B110" s="23"/>
      <c r="C110" s="23"/>
      <c r="D110" s="23"/>
      <c r="E110" s="25"/>
      <c r="F110" s="28"/>
      <c r="G110" s="25"/>
      <c r="H110" s="28"/>
      <c r="I110" s="25"/>
      <c r="J110" s="28"/>
      <c r="K110" s="25"/>
      <c r="L110" s="28"/>
      <c r="M110" s="23"/>
    </row>
    <row r="111" spans="1:52" ht="30" customHeight="1" x14ac:dyDescent="0.3">
      <c r="A111" s="19" t="s">
        <v>1291</v>
      </c>
      <c r="B111" s="20"/>
      <c r="C111" s="20"/>
      <c r="D111" s="20"/>
      <c r="E111" s="24"/>
      <c r="F111" s="27"/>
      <c r="G111" s="24"/>
      <c r="H111" s="27"/>
      <c r="I111" s="24"/>
      <c r="J111" s="27"/>
      <c r="K111" s="24"/>
      <c r="L111" s="27"/>
      <c r="M111" s="21"/>
      <c r="N111" s="1" t="s">
        <v>342</v>
      </c>
    </row>
    <row r="112" spans="1:52" ht="30" customHeight="1" x14ac:dyDescent="0.3">
      <c r="A112" s="22" t="s">
        <v>327</v>
      </c>
      <c r="B112" s="22" t="s">
        <v>340</v>
      </c>
      <c r="C112" s="22" t="s">
        <v>310</v>
      </c>
      <c r="D112" s="23">
        <v>1.1000000000000001</v>
      </c>
      <c r="E112" s="25">
        <f>단가대비표!O290</f>
        <v>4866</v>
      </c>
      <c r="F112" s="28">
        <f>TRUNC(E112*D112,0)</f>
        <v>5352</v>
      </c>
      <c r="G112" s="25">
        <f>단가대비표!P290</f>
        <v>0</v>
      </c>
      <c r="H112" s="28">
        <f>TRUNC(G112*D112,0)</f>
        <v>0</v>
      </c>
      <c r="I112" s="25">
        <f>단가대비표!V290</f>
        <v>0</v>
      </c>
      <c r="J112" s="28">
        <f>TRUNC(I112*D112,0)</f>
        <v>0</v>
      </c>
      <c r="K112" s="25">
        <f t="shared" ref="K112:L115" si="22">TRUNC(E112+G112+I112,0)</f>
        <v>4866</v>
      </c>
      <c r="L112" s="28">
        <f t="shared" si="22"/>
        <v>5352</v>
      </c>
      <c r="M112" s="22" t="s">
        <v>50</v>
      </c>
      <c r="N112" s="2" t="s">
        <v>342</v>
      </c>
      <c r="O112" s="2" t="s">
        <v>1292</v>
      </c>
      <c r="P112" s="2" t="s">
        <v>62</v>
      </c>
      <c r="Q112" s="2" t="s">
        <v>62</v>
      </c>
      <c r="R112" s="2" t="s">
        <v>63</v>
      </c>
      <c r="S112" s="3"/>
      <c r="T112" s="3"/>
      <c r="U112" s="3"/>
      <c r="V112" s="3">
        <v>1</v>
      </c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2" t="s">
        <v>50</v>
      </c>
      <c r="AW112" s="2" t="s">
        <v>1293</v>
      </c>
      <c r="AX112" s="2" t="s">
        <v>50</v>
      </c>
      <c r="AY112" s="2" t="s">
        <v>50</v>
      </c>
      <c r="AZ112" s="2" t="s">
        <v>50</v>
      </c>
    </row>
    <row r="113" spans="1:52" ht="30" customHeight="1" x14ac:dyDescent="0.3">
      <c r="A113" s="22" t="s">
        <v>1249</v>
      </c>
      <c r="B113" s="22" t="s">
        <v>1250</v>
      </c>
      <c r="C113" s="22" t="s">
        <v>93</v>
      </c>
      <c r="D113" s="23">
        <v>1</v>
      </c>
      <c r="E113" s="25">
        <f>TRUNC(SUMIF(V112:V115, RIGHTB(O113, 1), F112:F115)*U113, 2)</f>
        <v>107.04</v>
      </c>
      <c r="F113" s="28">
        <f>TRUNC(E113*D113,0)</f>
        <v>107</v>
      </c>
      <c r="G113" s="25">
        <v>0</v>
      </c>
      <c r="H113" s="28">
        <f>TRUNC(G113*D113,0)</f>
        <v>0</v>
      </c>
      <c r="I113" s="25">
        <v>0</v>
      </c>
      <c r="J113" s="28">
        <f>TRUNC(I113*D113,0)</f>
        <v>0</v>
      </c>
      <c r="K113" s="25">
        <f t="shared" si="22"/>
        <v>107</v>
      </c>
      <c r="L113" s="28">
        <f t="shared" si="22"/>
        <v>107</v>
      </c>
      <c r="M113" s="22" t="s">
        <v>50</v>
      </c>
      <c r="N113" s="2" t="s">
        <v>342</v>
      </c>
      <c r="O113" s="2" t="s">
        <v>94</v>
      </c>
      <c r="P113" s="2" t="s">
        <v>62</v>
      </c>
      <c r="Q113" s="2" t="s">
        <v>62</v>
      </c>
      <c r="R113" s="2" t="s">
        <v>62</v>
      </c>
      <c r="S113" s="3">
        <v>0</v>
      </c>
      <c r="T113" s="3">
        <v>0</v>
      </c>
      <c r="U113" s="3">
        <v>0.02</v>
      </c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2" t="s">
        <v>50</v>
      </c>
      <c r="AW113" s="2" t="s">
        <v>1294</v>
      </c>
      <c r="AX113" s="2" t="s">
        <v>50</v>
      </c>
      <c r="AY113" s="2" t="s">
        <v>50</v>
      </c>
      <c r="AZ113" s="2" t="s">
        <v>50</v>
      </c>
    </row>
    <row r="114" spans="1:52" ht="30" customHeight="1" x14ac:dyDescent="0.3">
      <c r="A114" s="22" t="s">
        <v>1262</v>
      </c>
      <c r="B114" s="22" t="s">
        <v>1221</v>
      </c>
      <c r="C114" s="22" t="s">
        <v>1208</v>
      </c>
      <c r="D114" s="23">
        <f>공량산출근거서_일위대가!K24</f>
        <v>7.7000000000000002E-3</v>
      </c>
      <c r="E114" s="25">
        <f>단가대비표!O49</f>
        <v>0</v>
      </c>
      <c r="F114" s="28">
        <f>TRUNC(E114*D114,0)</f>
        <v>0</v>
      </c>
      <c r="G114" s="25">
        <f>단가대비표!P49</f>
        <v>273676</v>
      </c>
      <c r="H114" s="28">
        <f>TRUNC(G114*D114,0)</f>
        <v>2107</v>
      </c>
      <c r="I114" s="25">
        <f>단가대비표!V49</f>
        <v>0</v>
      </c>
      <c r="J114" s="28">
        <f>TRUNC(I114*D114,0)</f>
        <v>0</v>
      </c>
      <c r="K114" s="25">
        <f t="shared" si="22"/>
        <v>273676</v>
      </c>
      <c r="L114" s="28">
        <f t="shared" si="22"/>
        <v>2107</v>
      </c>
      <c r="M114" s="22" t="s">
        <v>50</v>
      </c>
      <c r="N114" s="2" t="s">
        <v>342</v>
      </c>
      <c r="O114" s="2" t="s">
        <v>1263</v>
      </c>
      <c r="P114" s="2" t="s">
        <v>62</v>
      </c>
      <c r="Q114" s="2" t="s">
        <v>62</v>
      </c>
      <c r="R114" s="2" t="s">
        <v>63</v>
      </c>
      <c r="S114" s="3"/>
      <c r="T114" s="3"/>
      <c r="U114" s="3"/>
      <c r="V114" s="3"/>
      <c r="W114" s="3">
        <v>2</v>
      </c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2" t="s">
        <v>50</v>
      </c>
      <c r="AW114" s="2" t="s">
        <v>1295</v>
      </c>
      <c r="AX114" s="2" t="s">
        <v>50</v>
      </c>
      <c r="AY114" s="2" t="s">
        <v>50</v>
      </c>
      <c r="AZ114" s="2" t="s">
        <v>50</v>
      </c>
    </row>
    <row r="115" spans="1:52" ht="30" customHeight="1" x14ac:dyDescent="0.3">
      <c r="A115" s="22" t="s">
        <v>1215</v>
      </c>
      <c r="B115" s="22" t="s">
        <v>1216</v>
      </c>
      <c r="C115" s="22" t="s">
        <v>93</v>
      </c>
      <c r="D115" s="23">
        <v>1</v>
      </c>
      <c r="E115" s="25">
        <f>TRUNC(SUMIF(W112:W115, RIGHTB(O115, 1), H112:H115)*U115, 2)</f>
        <v>63.21</v>
      </c>
      <c r="F115" s="28">
        <f>TRUNC(E115*D115,0)</f>
        <v>63</v>
      </c>
      <c r="G115" s="25">
        <v>0</v>
      </c>
      <c r="H115" s="28">
        <f>TRUNC(G115*D115,0)</f>
        <v>0</v>
      </c>
      <c r="I115" s="25">
        <v>0</v>
      </c>
      <c r="J115" s="28">
        <f>TRUNC(I115*D115,0)</f>
        <v>0</v>
      </c>
      <c r="K115" s="25">
        <f t="shared" si="22"/>
        <v>63</v>
      </c>
      <c r="L115" s="28">
        <f t="shared" si="22"/>
        <v>63</v>
      </c>
      <c r="M115" s="22" t="s">
        <v>50</v>
      </c>
      <c r="N115" s="2" t="s">
        <v>342</v>
      </c>
      <c r="O115" s="2" t="s">
        <v>1165</v>
      </c>
      <c r="P115" s="2" t="s">
        <v>62</v>
      </c>
      <c r="Q115" s="2" t="s">
        <v>62</v>
      </c>
      <c r="R115" s="2" t="s">
        <v>62</v>
      </c>
      <c r="S115" s="3">
        <v>1</v>
      </c>
      <c r="T115" s="3">
        <v>0</v>
      </c>
      <c r="U115" s="3">
        <v>0.03</v>
      </c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2" t="s">
        <v>50</v>
      </c>
      <c r="AW115" s="2" t="s">
        <v>1296</v>
      </c>
      <c r="AX115" s="2" t="s">
        <v>50</v>
      </c>
      <c r="AY115" s="2" t="s">
        <v>50</v>
      </c>
      <c r="AZ115" s="2" t="s">
        <v>50</v>
      </c>
    </row>
    <row r="116" spans="1:52" ht="30" customHeight="1" x14ac:dyDescent="0.3">
      <c r="A116" s="22" t="s">
        <v>1190</v>
      </c>
      <c r="B116" s="22" t="s">
        <v>50</v>
      </c>
      <c r="C116" s="22" t="s">
        <v>50</v>
      </c>
      <c r="D116" s="23"/>
      <c r="E116" s="25"/>
      <c r="F116" s="28">
        <f>TRUNC(SUMIF(N112:N115, N111, F112:F115),0)</f>
        <v>5522</v>
      </c>
      <c r="G116" s="25"/>
      <c r="H116" s="28">
        <f>TRUNC(SUMIF(N112:N115, N111, H112:H115),0)</f>
        <v>2107</v>
      </c>
      <c r="I116" s="25"/>
      <c r="J116" s="28">
        <f>TRUNC(SUMIF(N112:N115, N111, J112:J115),0)</f>
        <v>0</v>
      </c>
      <c r="K116" s="25"/>
      <c r="L116" s="28">
        <f>F116+H116+J116</f>
        <v>7629</v>
      </c>
      <c r="M116" s="22" t="s">
        <v>50</v>
      </c>
      <c r="N116" s="2" t="s">
        <v>97</v>
      </c>
      <c r="O116" s="2" t="s">
        <v>97</v>
      </c>
      <c r="P116" s="2" t="s">
        <v>50</v>
      </c>
      <c r="Q116" s="2" t="s">
        <v>50</v>
      </c>
      <c r="R116" s="2" t="s">
        <v>50</v>
      </c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2" t="s">
        <v>50</v>
      </c>
      <c r="AW116" s="2" t="s">
        <v>50</v>
      </c>
      <c r="AX116" s="2" t="s">
        <v>50</v>
      </c>
      <c r="AY116" s="2" t="s">
        <v>50</v>
      </c>
      <c r="AZ116" s="2" t="s">
        <v>50</v>
      </c>
    </row>
    <row r="117" spans="1:52" ht="30" customHeight="1" x14ac:dyDescent="0.3">
      <c r="A117" s="23"/>
      <c r="B117" s="23"/>
      <c r="C117" s="23"/>
      <c r="D117" s="23"/>
      <c r="E117" s="25"/>
      <c r="F117" s="28"/>
      <c r="G117" s="25"/>
      <c r="H117" s="28"/>
      <c r="I117" s="25"/>
      <c r="J117" s="28"/>
      <c r="K117" s="25"/>
      <c r="L117" s="28"/>
      <c r="M117" s="23"/>
    </row>
    <row r="118" spans="1:52" ht="30" customHeight="1" x14ac:dyDescent="0.3">
      <c r="A118" s="19" t="s">
        <v>1297</v>
      </c>
      <c r="B118" s="20"/>
      <c r="C118" s="20"/>
      <c r="D118" s="20"/>
      <c r="E118" s="24"/>
      <c r="F118" s="27"/>
      <c r="G118" s="24"/>
      <c r="H118" s="27"/>
      <c r="I118" s="24"/>
      <c r="J118" s="27"/>
      <c r="K118" s="24"/>
      <c r="L118" s="27"/>
      <c r="M118" s="21"/>
      <c r="N118" s="1" t="s">
        <v>346</v>
      </c>
    </row>
    <row r="119" spans="1:52" ht="30" customHeight="1" x14ac:dyDescent="0.3">
      <c r="A119" s="22" t="s">
        <v>327</v>
      </c>
      <c r="B119" s="22" t="s">
        <v>344</v>
      </c>
      <c r="C119" s="22" t="s">
        <v>310</v>
      </c>
      <c r="D119" s="23">
        <v>1.1000000000000001</v>
      </c>
      <c r="E119" s="25">
        <f>단가대비표!O291</f>
        <v>13127</v>
      </c>
      <c r="F119" s="28">
        <f>TRUNC(E119*D119,0)</f>
        <v>14439</v>
      </c>
      <c r="G119" s="25">
        <f>단가대비표!P291</f>
        <v>0</v>
      </c>
      <c r="H119" s="28">
        <f>TRUNC(G119*D119,0)</f>
        <v>0</v>
      </c>
      <c r="I119" s="25">
        <f>단가대비표!V291</f>
        <v>0</v>
      </c>
      <c r="J119" s="28">
        <f>TRUNC(I119*D119,0)</f>
        <v>0</v>
      </c>
      <c r="K119" s="25">
        <f t="shared" ref="K119:L122" si="23">TRUNC(E119+G119+I119,0)</f>
        <v>13127</v>
      </c>
      <c r="L119" s="28">
        <f t="shared" si="23"/>
        <v>14439</v>
      </c>
      <c r="M119" s="22" t="s">
        <v>50</v>
      </c>
      <c r="N119" s="2" t="s">
        <v>346</v>
      </c>
      <c r="O119" s="2" t="s">
        <v>1298</v>
      </c>
      <c r="P119" s="2" t="s">
        <v>62</v>
      </c>
      <c r="Q119" s="2" t="s">
        <v>62</v>
      </c>
      <c r="R119" s="2" t="s">
        <v>63</v>
      </c>
      <c r="S119" s="3"/>
      <c r="T119" s="3"/>
      <c r="U119" s="3"/>
      <c r="V119" s="3">
        <v>1</v>
      </c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2" t="s">
        <v>50</v>
      </c>
      <c r="AW119" s="2" t="s">
        <v>1299</v>
      </c>
      <c r="AX119" s="2" t="s">
        <v>50</v>
      </c>
      <c r="AY119" s="2" t="s">
        <v>50</v>
      </c>
      <c r="AZ119" s="2" t="s">
        <v>50</v>
      </c>
    </row>
    <row r="120" spans="1:52" ht="30" customHeight="1" x14ac:dyDescent="0.3">
      <c r="A120" s="22" t="s">
        <v>1249</v>
      </c>
      <c r="B120" s="22" t="s">
        <v>1250</v>
      </c>
      <c r="C120" s="22" t="s">
        <v>93</v>
      </c>
      <c r="D120" s="23">
        <v>1</v>
      </c>
      <c r="E120" s="25">
        <f>TRUNC(SUMIF(V119:V122, RIGHTB(O120, 1), F119:F122)*U120, 2)</f>
        <v>288.77999999999997</v>
      </c>
      <c r="F120" s="28">
        <f>TRUNC(E120*D120,0)</f>
        <v>288</v>
      </c>
      <c r="G120" s="25">
        <v>0</v>
      </c>
      <c r="H120" s="28">
        <f>TRUNC(G120*D120,0)</f>
        <v>0</v>
      </c>
      <c r="I120" s="25">
        <v>0</v>
      </c>
      <c r="J120" s="28">
        <f>TRUNC(I120*D120,0)</f>
        <v>0</v>
      </c>
      <c r="K120" s="25">
        <f t="shared" si="23"/>
        <v>288</v>
      </c>
      <c r="L120" s="28">
        <f t="shared" si="23"/>
        <v>288</v>
      </c>
      <c r="M120" s="22" t="s">
        <v>50</v>
      </c>
      <c r="N120" s="2" t="s">
        <v>346</v>
      </c>
      <c r="O120" s="2" t="s">
        <v>94</v>
      </c>
      <c r="P120" s="2" t="s">
        <v>62</v>
      </c>
      <c r="Q120" s="2" t="s">
        <v>62</v>
      </c>
      <c r="R120" s="2" t="s">
        <v>62</v>
      </c>
      <c r="S120" s="3">
        <v>0</v>
      </c>
      <c r="T120" s="3">
        <v>0</v>
      </c>
      <c r="U120" s="3">
        <v>0.02</v>
      </c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2" t="s">
        <v>50</v>
      </c>
      <c r="AW120" s="2" t="s">
        <v>1300</v>
      </c>
      <c r="AX120" s="2" t="s">
        <v>50</v>
      </c>
      <c r="AY120" s="2" t="s">
        <v>50</v>
      </c>
      <c r="AZ120" s="2" t="s">
        <v>50</v>
      </c>
    </row>
    <row r="121" spans="1:52" ht="30" customHeight="1" x14ac:dyDescent="0.3">
      <c r="A121" s="22" t="s">
        <v>1262</v>
      </c>
      <c r="B121" s="22" t="s">
        <v>1221</v>
      </c>
      <c r="C121" s="22" t="s">
        <v>1208</v>
      </c>
      <c r="D121" s="23">
        <f>공량산출근거서_일위대가!K27</f>
        <v>8.8000000000000005E-3</v>
      </c>
      <c r="E121" s="25">
        <f>단가대비표!O49</f>
        <v>0</v>
      </c>
      <c r="F121" s="28">
        <f>TRUNC(E121*D121,0)</f>
        <v>0</v>
      </c>
      <c r="G121" s="25">
        <f>단가대비표!P49</f>
        <v>273676</v>
      </c>
      <c r="H121" s="28">
        <f>TRUNC(G121*D121,0)</f>
        <v>2408</v>
      </c>
      <c r="I121" s="25">
        <f>단가대비표!V49</f>
        <v>0</v>
      </c>
      <c r="J121" s="28">
        <f>TRUNC(I121*D121,0)</f>
        <v>0</v>
      </c>
      <c r="K121" s="25">
        <f t="shared" si="23"/>
        <v>273676</v>
      </c>
      <c r="L121" s="28">
        <f t="shared" si="23"/>
        <v>2408</v>
      </c>
      <c r="M121" s="22" t="s">
        <v>50</v>
      </c>
      <c r="N121" s="2" t="s">
        <v>346</v>
      </c>
      <c r="O121" s="2" t="s">
        <v>1263</v>
      </c>
      <c r="P121" s="2" t="s">
        <v>62</v>
      </c>
      <c r="Q121" s="2" t="s">
        <v>62</v>
      </c>
      <c r="R121" s="2" t="s">
        <v>63</v>
      </c>
      <c r="S121" s="3"/>
      <c r="T121" s="3"/>
      <c r="U121" s="3"/>
      <c r="V121" s="3"/>
      <c r="W121" s="3">
        <v>2</v>
      </c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2" t="s">
        <v>50</v>
      </c>
      <c r="AW121" s="2" t="s">
        <v>1301</v>
      </c>
      <c r="AX121" s="2" t="s">
        <v>50</v>
      </c>
      <c r="AY121" s="2" t="s">
        <v>50</v>
      </c>
      <c r="AZ121" s="2" t="s">
        <v>50</v>
      </c>
    </row>
    <row r="122" spans="1:52" ht="30" customHeight="1" x14ac:dyDescent="0.3">
      <c r="A122" s="22" t="s">
        <v>1215</v>
      </c>
      <c r="B122" s="22" t="s">
        <v>1216</v>
      </c>
      <c r="C122" s="22" t="s">
        <v>93</v>
      </c>
      <c r="D122" s="23">
        <v>1</v>
      </c>
      <c r="E122" s="25">
        <f>TRUNC(SUMIF(W119:W122, RIGHTB(O122, 1), H119:H122)*U122, 2)</f>
        <v>72.239999999999995</v>
      </c>
      <c r="F122" s="28">
        <f>TRUNC(E122*D122,0)</f>
        <v>72</v>
      </c>
      <c r="G122" s="25">
        <v>0</v>
      </c>
      <c r="H122" s="28">
        <f>TRUNC(G122*D122,0)</f>
        <v>0</v>
      </c>
      <c r="I122" s="25">
        <v>0</v>
      </c>
      <c r="J122" s="28">
        <f>TRUNC(I122*D122,0)</f>
        <v>0</v>
      </c>
      <c r="K122" s="25">
        <f t="shared" si="23"/>
        <v>72</v>
      </c>
      <c r="L122" s="28">
        <f t="shared" si="23"/>
        <v>72</v>
      </c>
      <c r="M122" s="22" t="s">
        <v>50</v>
      </c>
      <c r="N122" s="2" t="s">
        <v>346</v>
      </c>
      <c r="O122" s="2" t="s">
        <v>1165</v>
      </c>
      <c r="P122" s="2" t="s">
        <v>62</v>
      </c>
      <c r="Q122" s="2" t="s">
        <v>62</v>
      </c>
      <c r="R122" s="2" t="s">
        <v>62</v>
      </c>
      <c r="S122" s="3">
        <v>1</v>
      </c>
      <c r="T122" s="3">
        <v>0</v>
      </c>
      <c r="U122" s="3">
        <v>0.03</v>
      </c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2" t="s">
        <v>50</v>
      </c>
      <c r="AW122" s="2" t="s">
        <v>1302</v>
      </c>
      <c r="AX122" s="2" t="s">
        <v>50</v>
      </c>
      <c r="AY122" s="2" t="s">
        <v>50</v>
      </c>
      <c r="AZ122" s="2" t="s">
        <v>50</v>
      </c>
    </row>
    <row r="123" spans="1:52" ht="30" customHeight="1" x14ac:dyDescent="0.3">
      <c r="A123" s="22" t="s">
        <v>1190</v>
      </c>
      <c r="B123" s="22" t="s">
        <v>50</v>
      </c>
      <c r="C123" s="22" t="s">
        <v>50</v>
      </c>
      <c r="D123" s="23"/>
      <c r="E123" s="25"/>
      <c r="F123" s="28">
        <f>TRUNC(SUMIF(N119:N122, N118, F119:F122),0)</f>
        <v>14799</v>
      </c>
      <c r="G123" s="25"/>
      <c r="H123" s="28">
        <f>TRUNC(SUMIF(N119:N122, N118, H119:H122),0)</f>
        <v>2408</v>
      </c>
      <c r="I123" s="25"/>
      <c r="J123" s="28">
        <f>TRUNC(SUMIF(N119:N122, N118, J119:J122),0)</f>
        <v>0</v>
      </c>
      <c r="K123" s="25"/>
      <c r="L123" s="28">
        <f>F123+H123+J123</f>
        <v>17207</v>
      </c>
      <c r="M123" s="22" t="s">
        <v>50</v>
      </c>
      <c r="N123" s="2" t="s">
        <v>97</v>
      </c>
      <c r="O123" s="2" t="s">
        <v>97</v>
      </c>
      <c r="P123" s="2" t="s">
        <v>50</v>
      </c>
      <c r="Q123" s="2" t="s">
        <v>50</v>
      </c>
      <c r="R123" s="2" t="s">
        <v>50</v>
      </c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2" t="s">
        <v>50</v>
      </c>
      <c r="AW123" s="2" t="s">
        <v>50</v>
      </c>
      <c r="AX123" s="2" t="s">
        <v>50</v>
      </c>
      <c r="AY123" s="2" t="s">
        <v>50</v>
      </c>
      <c r="AZ123" s="2" t="s">
        <v>50</v>
      </c>
    </row>
    <row r="124" spans="1:52" ht="30" customHeight="1" x14ac:dyDescent="0.3">
      <c r="A124" s="23"/>
      <c r="B124" s="23"/>
      <c r="C124" s="23"/>
      <c r="D124" s="23"/>
      <c r="E124" s="25"/>
      <c r="F124" s="28"/>
      <c r="G124" s="25"/>
      <c r="H124" s="28"/>
      <c r="I124" s="25"/>
      <c r="J124" s="28"/>
      <c r="K124" s="25"/>
      <c r="L124" s="28"/>
      <c r="M124" s="23"/>
    </row>
    <row r="125" spans="1:52" ht="30" customHeight="1" x14ac:dyDescent="0.3">
      <c r="A125" s="19" t="s">
        <v>1303</v>
      </c>
      <c r="B125" s="20"/>
      <c r="C125" s="20"/>
      <c r="D125" s="20"/>
      <c r="E125" s="24"/>
      <c r="F125" s="27"/>
      <c r="G125" s="24"/>
      <c r="H125" s="27"/>
      <c r="I125" s="24"/>
      <c r="J125" s="27"/>
      <c r="K125" s="24"/>
      <c r="L125" s="27"/>
      <c r="M125" s="21"/>
      <c r="N125" s="1" t="s">
        <v>351</v>
      </c>
    </row>
    <row r="126" spans="1:52" ht="30" customHeight="1" x14ac:dyDescent="0.3">
      <c r="A126" s="22" t="s">
        <v>348</v>
      </c>
      <c r="B126" s="22" t="s">
        <v>349</v>
      </c>
      <c r="C126" s="22" t="s">
        <v>310</v>
      </c>
      <c r="D126" s="23">
        <v>1.03</v>
      </c>
      <c r="E126" s="25">
        <f>단가대비표!O280</f>
        <v>2032</v>
      </c>
      <c r="F126" s="28">
        <f>TRUNC(E126*D126,0)</f>
        <v>2092</v>
      </c>
      <c r="G126" s="25">
        <f>단가대비표!P280</f>
        <v>0</v>
      </c>
      <c r="H126" s="28">
        <f>TRUNC(G126*D126,0)</f>
        <v>0</v>
      </c>
      <c r="I126" s="25">
        <f>단가대비표!V280</f>
        <v>0</v>
      </c>
      <c r="J126" s="28">
        <f>TRUNC(I126*D126,0)</f>
        <v>0</v>
      </c>
      <c r="K126" s="25">
        <f t="shared" ref="K126:L129" si="24">TRUNC(E126+G126+I126,0)</f>
        <v>2032</v>
      </c>
      <c r="L126" s="28">
        <f t="shared" si="24"/>
        <v>2092</v>
      </c>
      <c r="M126" s="22" t="s">
        <v>50</v>
      </c>
      <c r="N126" s="2" t="s">
        <v>351</v>
      </c>
      <c r="O126" s="2" t="s">
        <v>1304</v>
      </c>
      <c r="P126" s="2" t="s">
        <v>62</v>
      </c>
      <c r="Q126" s="2" t="s">
        <v>62</v>
      </c>
      <c r="R126" s="2" t="s">
        <v>63</v>
      </c>
      <c r="S126" s="3"/>
      <c r="T126" s="3"/>
      <c r="U126" s="3"/>
      <c r="V126" s="3">
        <v>1</v>
      </c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2" t="s">
        <v>50</v>
      </c>
      <c r="AW126" s="2" t="s">
        <v>1305</v>
      </c>
      <c r="AX126" s="2" t="s">
        <v>50</v>
      </c>
      <c r="AY126" s="2" t="s">
        <v>50</v>
      </c>
      <c r="AZ126" s="2" t="s">
        <v>50</v>
      </c>
    </row>
    <row r="127" spans="1:52" ht="30" customHeight="1" x14ac:dyDescent="0.3">
      <c r="A127" s="22" t="s">
        <v>1249</v>
      </c>
      <c r="B127" s="22" t="s">
        <v>1250</v>
      </c>
      <c r="C127" s="22" t="s">
        <v>93</v>
      </c>
      <c r="D127" s="23">
        <v>1</v>
      </c>
      <c r="E127" s="25">
        <f>TRUNC(SUMIF(V126:V129, RIGHTB(O127, 1), F126:F129)*U127, 2)</f>
        <v>41.84</v>
      </c>
      <c r="F127" s="28">
        <f>TRUNC(E127*D127,0)</f>
        <v>41</v>
      </c>
      <c r="G127" s="25">
        <v>0</v>
      </c>
      <c r="H127" s="28">
        <f>TRUNC(G127*D127,0)</f>
        <v>0</v>
      </c>
      <c r="I127" s="25">
        <v>0</v>
      </c>
      <c r="J127" s="28">
        <f>TRUNC(I127*D127,0)</f>
        <v>0</v>
      </c>
      <c r="K127" s="25">
        <f t="shared" si="24"/>
        <v>41</v>
      </c>
      <c r="L127" s="28">
        <f t="shared" si="24"/>
        <v>41</v>
      </c>
      <c r="M127" s="22" t="s">
        <v>50</v>
      </c>
      <c r="N127" s="2" t="s">
        <v>351</v>
      </c>
      <c r="O127" s="2" t="s">
        <v>94</v>
      </c>
      <c r="P127" s="2" t="s">
        <v>62</v>
      </c>
      <c r="Q127" s="2" t="s">
        <v>62</v>
      </c>
      <c r="R127" s="2" t="s">
        <v>62</v>
      </c>
      <c r="S127" s="3">
        <v>0</v>
      </c>
      <c r="T127" s="3">
        <v>0</v>
      </c>
      <c r="U127" s="3">
        <v>0.02</v>
      </c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2" t="s">
        <v>50</v>
      </c>
      <c r="AW127" s="2" t="s">
        <v>1306</v>
      </c>
      <c r="AX127" s="2" t="s">
        <v>50</v>
      </c>
      <c r="AY127" s="2" t="s">
        <v>50</v>
      </c>
      <c r="AZ127" s="2" t="s">
        <v>50</v>
      </c>
    </row>
    <row r="128" spans="1:52" ht="30" customHeight="1" x14ac:dyDescent="0.3">
      <c r="A128" s="22" t="s">
        <v>1307</v>
      </c>
      <c r="B128" s="22" t="s">
        <v>1221</v>
      </c>
      <c r="C128" s="22" t="s">
        <v>1208</v>
      </c>
      <c r="D128" s="23">
        <f>공량산출근거서_일위대가!K30</f>
        <v>1.4420000000000001E-2</v>
      </c>
      <c r="E128" s="25">
        <f>단가대비표!O50</f>
        <v>0</v>
      </c>
      <c r="F128" s="28">
        <f>TRUNC(E128*D128,0)</f>
        <v>0</v>
      </c>
      <c r="G128" s="25">
        <f>단가대비표!P50</f>
        <v>304156</v>
      </c>
      <c r="H128" s="28">
        <f>TRUNC(G128*D128,0)</f>
        <v>4385</v>
      </c>
      <c r="I128" s="25">
        <f>단가대비표!V50</f>
        <v>0</v>
      </c>
      <c r="J128" s="28">
        <f>TRUNC(I128*D128,0)</f>
        <v>0</v>
      </c>
      <c r="K128" s="25">
        <f t="shared" si="24"/>
        <v>304156</v>
      </c>
      <c r="L128" s="28">
        <f t="shared" si="24"/>
        <v>4385</v>
      </c>
      <c r="M128" s="22" t="s">
        <v>50</v>
      </c>
      <c r="N128" s="2" t="s">
        <v>351</v>
      </c>
      <c r="O128" s="2" t="s">
        <v>1308</v>
      </c>
      <c r="P128" s="2" t="s">
        <v>62</v>
      </c>
      <c r="Q128" s="2" t="s">
        <v>62</v>
      </c>
      <c r="R128" s="2" t="s">
        <v>63</v>
      </c>
      <c r="S128" s="3"/>
      <c r="T128" s="3"/>
      <c r="U128" s="3"/>
      <c r="V128" s="3"/>
      <c r="W128" s="3">
        <v>2</v>
      </c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2" t="s">
        <v>50</v>
      </c>
      <c r="AW128" s="2" t="s">
        <v>1309</v>
      </c>
      <c r="AX128" s="2" t="s">
        <v>50</v>
      </c>
      <c r="AY128" s="2" t="s">
        <v>50</v>
      </c>
      <c r="AZ128" s="2" t="s">
        <v>50</v>
      </c>
    </row>
    <row r="129" spans="1:52" ht="30" customHeight="1" x14ac:dyDescent="0.3">
      <c r="A129" s="22" t="s">
        <v>1215</v>
      </c>
      <c r="B129" s="22" t="s">
        <v>1216</v>
      </c>
      <c r="C129" s="22" t="s">
        <v>93</v>
      </c>
      <c r="D129" s="23">
        <v>1</v>
      </c>
      <c r="E129" s="25">
        <f>TRUNC(SUMIF(W126:W129, RIGHTB(O129, 1), H126:H129)*U129, 2)</f>
        <v>131.55000000000001</v>
      </c>
      <c r="F129" s="28">
        <f>TRUNC(E129*D129,0)</f>
        <v>131</v>
      </c>
      <c r="G129" s="25">
        <v>0</v>
      </c>
      <c r="H129" s="28">
        <f>TRUNC(G129*D129,0)</f>
        <v>0</v>
      </c>
      <c r="I129" s="25">
        <v>0</v>
      </c>
      <c r="J129" s="28">
        <f>TRUNC(I129*D129,0)</f>
        <v>0</v>
      </c>
      <c r="K129" s="25">
        <f t="shared" si="24"/>
        <v>131</v>
      </c>
      <c r="L129" s="28">
        <f t="shared" si="24"/>
        <v>131</v>
      </c>
      <c r="M129" s="22" t="s">
        <v>50</v>
      </c>
      <c r="N129" s="2" t="s">
        <v>351</v>
      </c>
      <c r="O129" s="2" t="s">
        <v>1165</v>
      </c>
      <c r="P129" s="2" t="s">
        <v>62</v>
      </c>
      <c r="Q129" s="2" t="s">
        <v>62</v>
      </c>
      <c r="R129" s="2" t="s">
        <v>62</v>
      </c>
      <c r="S129" s="3">
        <v>1</v>
      </c>
      <c r="T129" s="3">
        <v>0</v>
      </c>
      <c r="U129" s="3">
        <v>0.03</v>
      </c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2" t="s">
        <v>50</v>
      </c>
      <c r="AW129" s="2" t="s">
        <v>1310</v>
      </c>
      <c r="AX129" s="2" t="s">
        <v>50</v>
      </c>
      <c r="AY129" s="2" t="s">
        <v>50</v>
      </c>
      <c r="AZ129" s="2" t="s">
        <v>50</v>
      </c>
    </row>
    <row r="130" spans="1:52" ht="30" customHeight="1" x14ac:dyDescent="0.3">
      <c r="A130" s="22" t="s">
        <v>1190</v>
      </c>
      <c r="B130" s="22" t="s">
        <v>50</v>
      </c>
      <c r="C130" s="22" t="s">
        <v>50</v>
      </c>
      <c r="D130" s="23"/>
      <c r="E130" s="25"/>
      <c r="F130" s="28">
        <f>TRUNC(SUMIF(N126:N129, N125, F126:F129),0)</f>
        <v>2264</v>
      </c>
      <c r="G130" s="25"/>
      <c r="H130" s="28">
        <f>TRUNC(SUMIF(N126:N129, N125, H126:H129),0)</f>
        <v>4385</v>
      </c>
      <c r="I130" s="25"/>
      <c r="J130" s="28">
        <f>TRUNC(SUMIF(N126:N129, N125, J126:J129),0)</f>
        <v>0</v>
      </c>
      <c r="K130" s="25"/>
      <c r="L130" s="28">
        <f>F130+H130+J130</f>
        <v>6649</v>
      </c>
      <c r="M130" s="22" t="s">
        <v>50</v>
      </c>
      <c r="N130" s="2" t="s">
        <v>97</v>
      </c>
      <c r="O130" s="2" t="s">
        <v>97</v>
      </c>
      <c r="P130" s="2" t="s">
        <v>50</v>
      </c>
      <c r="Q130" s="2" t="s">
        <v>50</v>
      </c>
      <c r="R130" s="2" t="s">
        <v>50</v>
      </c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2" t="s">
        <v>50</v>
      </c>
      <c r="AW130" s="2" t="s">
        <v>50</v>
      </c>
      <c r="AX130" s="2" t="s">
        <v>50</v>
      </c>
      <c r="AY130" s="2" t="s">
        <v>50</v>
      </c>
      <c r="AZ130" s="2" t="s">
        <v>50</v>
      </c>
    </row>
    <row r="131" spans="1:52" ht="30" customHeight="1" x14ac:dyDescent="0.3">
      <c r="A131" s="23"/>
      <c r="B131" s="23"/>
      <c r="C131" s="23"/>
      <c r="D131" s="23"/>
      <c r="E131" s="25"/>
      <c r="F131" s="28"/>
      <c r="G131" s="25"/>
      <c r="H131" s="28"/>
      <c r="I131" s="25"/>
      <c r="J131" s="28"/>
      <c r="K131" s="25"/>
      <c r="L131" s="28"/>
      <c r="M131" s="23"/>
    </row>
    <row r="132" spans="1:52" ht="30" customHeight="1" x14ac:dyDescent="0.3">
      <c r="A132" s="19" t="s">
        <v>1311</v>
      </c>
      <c r="B132" s="20"/>
      <c r="C132" s="20"/>
      <c r="D132" s="20"/>
      <c r="E132" s="24"/>
      <c r="F132" s="27"/>
      <c r="G132" s="24"/>
      <c r="H132" s="27"/>
      <c r="I132" s="24"/>
      <c r="J132" s="27"/>
      <c r="K132" s="24"/>
      <c r="L132" s="27"/>
      <c r="M132" s="21"/>
      <c r="N132" s="1" t="s">
        <v>355</v>
      </c>
    </row>
    <row r="133" spans="1:52" ht="30" customHeight="1" x14ac:dyDescent="0.3">
      <c r="A133" s="22" t="s">
        <v>348</v>
      </c>
      <c r="B133" s="22" t="s">
        <v>353</v>
      </c>
      <c r="C133" s="22" t="s">
        <v>310</v>
      </c>
      <c r="D133" s="23">
        <v>1.03</v>
      </c>
      <c r="E133" s="25">
        <f>단가대비표!O281</f>
        <v>2427</v>
      </c>
      <c r="F133" s="28">
        <f>TRUNC(E133*D133,0)</f>
        <v>2499</v>
      </c>
      <c r="G133" s="25">
        <f>단가대비표!P281</f>
        <v>0</v>
      </c>
      <c r="H133" s="28">
        <f>TRUNC(G133*D133,0)</f>
        <v>0</v>
      </c>
      <c r="I133" s="25">
        <f>단가대비표!V281</f>
        <v>0</v>
      </c>
      <c r="J133" s="28">
        <f>TRUNC(I133*D133,0)</f>
        <v>0</v>
      </c>
      <c r="K133" s="25">
        <f t="shared" ref="K133:L136" si="25">TRUNC(E133+G133+I133,0)</f>
        <v>2427</v>
      </c>
      <c r="L133" s="28">
        <f t="shared" si="25"/>
        <v>2499</v>
      </c>
      <c r="M133" s="22" t="s">
        <v>50</v>
      </c>
      <c r="N133" s="2" t="s">
        <v>355</v>
      </c>
      <c r="O133" s="2" t="s">
        <v>1312</v>
      </c>
      <c r="P133" s="2" t="s">
        <v>62</v>
      </c>
      <c r="Q133" s="2" t="s">
        <v>62</v>
      </c>
      <c r="R133" s="2" t="s">
        <v>63</v>
      </c>
      <c r="S133" s="3"/>
      <c r="T133" s="3"/>
      <c r="U133" s="3"/>
      <c r="V133" s="3">
        <v>1</v>
      </c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2" t="s">
        <v>50</v>
      </c>
      <c r="AW133" s="2" t="s">
        <v>1313</v>
      </c>
      <c r="AX133" s="2" t="s">
        <v>50</v>
      </c>
      <c r="AY133" s="2" t="s">
        <v>50</v>
      </c>
      <c r="AZ133" s="2" t="s">
        <v>50</v>
      </c>
    </row>
    <row r="134" spans="1:52" ht="30" customHeight="1" x14ac:dyDescent="0.3">
      <c r="A134" s="22" t="s">
        <v>1249</v>
      </c>
      <c r="B134" s="22" t="s">
        <v>1250</v>
      </c>
      <c r="C134" s="22" t="s">
        <v>93</v>
      </c>
      <c r="D134" s="23">
        <v>1</v>
      </c>
      <c r="E134" s="25">
        <f>TRUNC(SUMIF(V133:V136, RIGHTB(O134, 1), F133:F136)*U134, 2)</f>
        <v>49.98</v>
      </c>
      <c r="F134" s="28">
        <f>TRUNC(E134*D134,0)</f>
        <v>49</v>
      </c>
      <c r="G134" s="25">
        <v>0</v>
      </c>
      <c r="H134" s="28">
        <f>TRUNC(G134*D134,0)</f>
        <v>0</v>
      </c>
      <c r="I134" s="25">
        <v>0</v>
      </c>
      <c r="J134" s="28">
        <f>TRUNC(I134*D134,0)</f>
        <v>0</v>
      </c>
      <c r="K134" s="25">
        <f t="shared" si="25"/>
        <v>49</v>
      </c>
      <c r="L134" s="28">
        <f t="shared" si="25"/>
        <v>49</v>
      </c>
      <c r="M134" s="22" t="s">
        <v>50</v>
      </c>
      <c r="N134" s="2" t="s">
        <v>355</v>
      </c>
      <c r="O134" s="2" t="s">
        <v>94</v>
      </c>
      <c r="P134" s="2" t="s">
        <v>62</v>
      </c>
      <c r="Q134" s="2" t="s">
        <v>62</v>
      </c>
      <c r="R134" s="2" t="s">
        <v>62</v>
      </c>
      <c r="S134" s="3">
        <v>0</v>
      </c>
      <c r="T134" s="3">
        <v>0</v>
      </c>
      <c r="U134" s="3">
        <v>0.02</v>
      </c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2" t="s">
        <v>50</v>
      </c>
      <c r="AW134" s="2" t="s">
        <v>1314</v>
      </c>
      <c r="AX134" s="2" t="s">
        <v>50</v>
      </c>
      <c r="AY134" s="2" t="s">
        <v>50</v>
      </c>
      <c r="AZ134" s="2" t="s">
        <v>50</v>
      </c>
    </row>
    <row r="135" spans="1:52" ht="30" customHeight="1" x14ac:dyDescent="0.3">
      <c r="A135" s="22" t="s">
        <v>1307</v>
      </c>
      <c r="B135" s="22" t="s">
        <v>1221</v>
      </c>
      <c r="C135" s="22" t="s">
        <v>1208</v>
      </c>
      <c r="D135" s="23">
        <f>공량산출근거서_일위대가!K33</f>
        <v>1.9570000000000001E-2</v>
      </c>
      <c r="E135" s="25">
        <f>단가대비표!O50</f>
        <v>0</v>
      </c>
      <c r="F135" s="28">
        <f>TRUNC(E135*D135,0)</f>
        <v>0</v>
      </c>
      <c r="G135" s="25">
        <f>단가대비표!P50</f>
        <v>304156</v>
      </c>
      <c r="H135" s="28">
        <f>TRUNC(G135*D135,0)</f>
        <v>5952</v>
      </c>
      <c r="I135" s="25">
        <f>단가대비표!V50</f>
        <v>0</v>
      </c>
      <c r="J135" s="28">
        <f>TRUNC(I135*D135,0)</f>
        <v>0</v>
      </c>
      <c r="K135" s="25">
        <f t="shared" si="25"/>
        <v>304156</v>
      </c>
      <c r="L135" s="28">
        <f t="shared" si="25"/>
        <v>5952</v>
      </c>
      <c r="M135" s="22" t="s">
        <v>50</v>
      </c>
      <c r="N135" s="2" t="s">
        <v>355</v>
      </c>
      <c r="O135" s="2" t="s">
        <v>1308</v>
      </c>
      <c r="P135" s="2" t="s">
        <v>62</v>
      </c>
      <c r="Q135" s="2" t="s">
        <v>62</v>
      </c>
      <c r="R135" s="2" t="s">
        <v>63</v>
      </c>
      <c r="S135" s="3"/>
      <c r="T135" s="3"/>
      <c r="U135" s="3"/>
      <c r="V135" s="3"/>
      <c r="W135" s="3">
        <v>2</v>
      </c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2" t="s">
        <v>50</v>
      </c>
      <c r="AW135" s="2" t="s">
        <v>1315</v>
      </c>
      <c r="AX135" s="2" t="s">
        <v>50</v>
      </c>
      <c r="AY135" s="2" t="s">
        <v>50</v>
      </c>
      <c r="AZ135" s="2" t="s">
        <v>50</v>
      </c>
    </row>
    <row r="136" spans="1:52" ht="30" customHeight="1" x14ac:dyDescent="0.3">
      <c r="A136" s="22" t="s">
        <v>1215</v>
      </c>
      <c r="B136" s="22" t="s">
        <v>1216</v>
      </c>
      <c r="C136" s="22" t="s">
        <v>93</v>
      </c>
      <c r="D136" s="23">
        <v>1</v>
      </c>
      <c r="E136" s="25">
        <f>TRUNC(SUMIF(W133:W136, RIGHTB(O136, 1), H133:H136)*U136, 2)</f>
        <v>178.56</v>
      </c>
      <c r="F136" s="28">
        <f>TRUNC(E136*D136,0)</f>
        <v>178</v>
      </c>
      <c r="G136" s="25">
        <v>0</v>
      </c>
      <c r="H136" s="28">
        <f>TRUNC(G136*D136,0)</f>
        <v>0</v>
      </c>
      <c r="I136" s="25">
        <v>0</v>
      </c>
      <c r="J136" s="28">
        <f>TRUNC(I136*D136,0)</f>
        <v>0</v>
      </c>
      <c r="K136" s="25">
        <f t="shared" si="25"/>
        <v>178</v>
      </c>
      <c r="L136" s="28">
        <f t="shared" si="25"/>
        <v>178</v>
      </c>
      <c r="M136" s="22" t="s">
        <v>50</v>
      </c>
      <c r="N136" s="2" t="s">
        <v>355</v>
      </c>
      <c r="O136" s="2" t="s">
        <v>1165</v>
      </c>
      <c r="P136" s="2" t="s">
        <v>62</v>
      </c>
      <c r="Q136" s="2" t="s">
        <v>62</v>
      </c>
      <c r="R136" s="2" t="s">
        <v>62</v>
      </c>
      <c r="S136" s="3">
        <v>1</v>
      </c>
      <c r="T136" s="3">
        <v>0</v>
      </c>
      <c r="U136" s="3">
        <v>0.03</v>
      </c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2" t="s">
        <v>50</v>
      </c>
      <c r="AW136" s="2" t="s">
        <v>1316</v>
      </c>
      <c r="AX136" s="2" t="s">
        <v>50</v>
      </c>
      <c r="AY136" s="2" t="s">
        <v>50</v>
      </c>
      <c r="AZ136" s="2" t="s">
        <v>50</v>
      </c>
    </row>
    <row r="137" spans="1:52" ht="30" customHeight="1" x14ac:dyDescent="0.3">
      <c r="A137" s="22" t="s">
        <v>1190</v>
      </c>
      <c r="B137" s="22" t="s">
        <v>50</v>
      </c>
      <c r="C137" s="22" t="s">
        <v>50</v>
      </c>
      <c r="D137" s="23"/>
      <c r="E137" s="25"/>
      <c r="F137" s="28">
        <f>TRUNC(SUMIF(N133:N136, N132, F133:F136),0)</f>
        <v>2726</v>
      </c>
      <c r="G137" s="25"/>
      <c r="H137" s="28">
        <f>TRUNC(SUMIF(N133:N136, N132, H133:H136),0)</f>
        <v>5952</v>
      </c>
      <c r="I137" s="25"/>
      <c r="J137" s="28">
        <f>TRUNC(SUMIF(N133:N136, N132, J133:J136),0)</f>
        <v>0</v>
      </c>
      <c r="K137" s="25"/>
      <c r="L137" s="28">
        <f>F137+H137+J137</f>
        <v>8678</v>
      </c>
      <c r="M137" s="22" t="s">
        <v>50</v>
      </c>
      <c r="N137" s="2" t="s">
        <v>97</v>
      </c>
      <c r="O137" s="2" t="s">
        <v>97</v>
      </c>
      <c r="P137" s="2" t="s">
        <v>50</v>
      </c>
      <c r="Q137" s="2" t="s">
        <v>50</v>
      </c>
      <c r="R137" s="2" t="s">
        <v>50</v>
      </c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2" t="s">
        <v>50</v>
      </c>
      <c r="AW137" s="2" t="s">
        <v>50</v>
      </c>
      <c r="AX137" s="2" t="s">
        <v>50</v>
      </c>
      <c r="AY137" s="2" t="s">
        <v>50</v>
      </c>
      <c r="AZ137" s="2" t="s">
        <v>50</v>
      </c>
    </row>
    <row r="138" spans="1:52" ht="30" customHeight="1" x14ac:dyDescent="0.3">
      <c r="A138" s="23"/>
      <c r="B138" s="23"/>
      <c r="C138" s="23"/>
      <c r="D138" s="23"/>
      <c r="E138" s="25"/>
      <c r="F138" s="28"/>
      <c r="G138" s="25"/>
      <c r="H138" s="28"/>
      <c r="I138" s="25"/>
      <c r="J138" s="28"/>
      <c r="K138" s="25"/>
      <c r="L138" s="28"/>
      <c r="M138" s="23"/>
    </row>
    <row r="139" spans="1:52" ht="30" customHeight="1" x14ac:dyDescent="0.3">
      <c r="A139" s="19" t="s">
        <v>1317</v>
      </c>
      <c r="B139" s="20"/>
      <c r="C139" s="20"/>
      <c r="D139" s="20"/>
      <c r="E139" s="24"/>
      <c r="F139" s="27"/>
      <c r="G139" s="24"/>
      <c r="H139" s="27"/>
      <c r="I139" s="24"/>
      <c r="J139" s="27"/>
      <c r="K139" s="24"/>
      <c r="L139" s="27"/>
      <c r="M139" s="21"/>
      <c r="N139" s="1" t="s">
        <v>359</v>
      </c>
    </row>
    <row r="140" spans="1:52" ht="30" customHeight="1" x14ac:dyDescent="0.3">
      <c r="A140" s="22" t="s">
        <v>348</v>
      </c>
      <c r="B140" s="22" t="s">
        <v>357</v>
      </c>
      <c r="C140" s="22" t="s">
        <v>310</v>
      </c>
      <c r="D140" s="23">
        <v>1.03</v>
      </c>
      <c r="E140" s="25">
        <f>단가대비표!O282</f>
        <v>3222</v>
      </c>
      <c r="F140" s="28">
        <f>TRUNC(E140*D140,0)</f>
        <v>3318</v>
      </c>
      <c r="G140" s="25">
        <f>단가대비표!P282</f>
        <v>0</v>
      </c>
      <c r="H140" s="28">
        <f>TRUNC(G140*D140,0)</f>
        <v>0</v>
      </c>
      <c r="I140" s="25">
        <f>단가대비표!V282</f>
        <v>0</v>
      </c>
      <c r="J140" s="28">
        <f>TRUNC(I140*D140,0)</f>
        <v>0</v>
      </c>
      <c r="K140" s="25">
        <f t="shared" ref="K140:L143" si="26">TRUNC(E140+G140+I140,0)</f>
        <v>3222</v>
      </c>
      <c r="L140" s="28">
        <f t="shared" si="26"/>
        <v>3318</v>
      </c>
      <c r="M140" s="22" t="s">
        <v>50</v>
      </c>
      <c r="N140" s="2" t="s">
        <v>359</v>
      </c>
      <c r="O140" s="2" t="s">
        <v>1318</v>
      </c>
      <c r="P140" s="2" t="s">
        <v>62</v>
      </c>
      <c r="Q140" s="2" t="s">
        <v>62</v>
      </c>
      <c r="R140" s="2" t="s">
        <v>63</v>
      </c>
      <c r="S140" s="3"/>
      <c r="T140" s="3"/>
      <c r="U140" s="3"/>
      <c r="V140" s="3">
        <v>1</v>
      </c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2" t="s">
        <v>50</v>
      </c>
      <c r="AW140" s="2" t="s">
        <v>1319</v>
      </c>
      <c r="AX140" s="2" t="s">
        <v>50</v>
      </c>
      <c r="AY140" s="2" t="s">
        <v>50</v>
      </c>
      <c r="AZ140" s="2" t="s">
        <v>50</v>
      </c>
    </row>
    <row r="141" spans="1:52" ht="30" customHeight="1" x14ac:dyDescent="0.3">
      <c r="A141" s="22" t="s">
        <v>1249</v>
      </c>
      <c r="B141" s="22" t="s">
        <v>1250</v>
      </c>
      <c r="C141" s="22" t="s">
        <v>93</v>
      </c>
      <c r="D141" s="23">
        <v>1</v>
      </c>
      <c r="E141" s="25">
        <f>TRUNC(SUMIF(V140:V143, RIGHTB(O141, 1), F140:F143)*U141, 2)</f>
        <v>66.36</v>
      </c>
      <c r="F141" s="28">
        <f>TRUNC(E141*D141,0)</f>
        <v>66</v>
      </c>
      <c r="G141" s="25">
        <v>0</v>
      </c>
      <c r="H141" s="28">
        <f>TRUNC(G141*D141,0)</f>
        <v>0</v>
      </c>
      <c r="I141" s="25">
        <v>0</v>
      </c>
      <c r="J141" s="28">
        <f>TRUNC(I141*D141,0)</f>
        <v>0</v>
      </c>
      <c r="K141" s="25">
        <f t="shared" si="26"/>
        <v>66</v>
      </c>
      <c r="L141" s="28">
        <f t="shared" si="26"/>
        <v>66</v>
      </c>
      <c r="M141" s="22" t="s">
        <v>50</v>
      </c>
      <c r="N141" s="2" t="s">
        <v>359</v>
      </c>
      <c r="O141" s="2" t="s">
        <v>94</v>
      </c>
      <c r="P141" s="2" t="s">
        <v>62</v>
      </c>
      <c r="Q141" s="2" t="s">
        <v>62</v>
      </c>
      <c r="R141" s="2" t="s">
        <v>62</v>
      </c>
      <c r="S141" s="3">
        <v>0</v>
      </c>
      <c r="T141" s="3">
        <v>0</v>
      </c>
      <c r="U141" s="3">
        <v>0.02</v>
      </c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2" t="s">
        <v>50</v>
      </c>
      <c r="AW141" s="2" t="s">
        <v>1320</v>
      </c>
      <c r="AX141" s="2" t="s">
        <v>50</v>
      </c>
      <c r="AY141" s="2" t="s">
        <v>50</v>
      </c>
      <c r="AZ141" s="2" t="s">
        <v>50</v>
      </c>
    </row>
    <row r="142" spans="1:52" ht="30" customHeight="1" x14ac:dyDescent="0.3">
      <c r="A142" s="22" t="s">
        <v>1307</v>
      </c>
      <c r="B142" s="22" t="s">
        <v>1221</v>
      </c>
      <c r="C142" s="22" t="s">
        <v>1208</v>
      </c>
      <c r="D142" s="23">
        <f>공량산출근거서_일위대가!K36</f>
        <v>3.2960000000000003E-2</v>
      </c>
      <c r="E142" s="25">
        <f>단가대비표!O39</f>
        <v>0</v>
      </c>
      <c r="F142" s="28">
        <f>TRUNC(E142*D142,0)</f>
        <v>0</v>
      </c>
      <c r="G142" s="25">
        <f>단가대비표!P39</f>
        <v>304156</v>
      </c>
      <c r="H142" s="28">
        <f>TRUNC(G142*D142,0)</f>
        <v>10024</v>
      </c>
      <c r="I142" s="25">
        <f>단가대비표!V39</f>
        <v>0</v>
      </c>
      <c r="J142" s="28">
        <f>TRUNC(I142*D142,0)</f>
        <v>0</v>
      </c>
      <c r="K142" s="25">
        <f t="shared" si="26"/>
        <v>304156</v>
      </c>
      <c r="L142" s="28">
        <f t="shared" si="26"/>
        <v>10024</v>
      </c>
      <c r="M142" s="22" t="s">
        <v>50</v>
      </c>
      <c r="N142" s="2" t="s">
        <v>359</v>
      </c>
      <c r="O142" s="2" t="s">
        <v>1321</v>
      </c>
      <c r="P142" s="2" t="s">
        <v>62</v>
      </c>
      <c r="Q142" s="2" t="s">
        <v>62</v>
      </c>
      <c r="R142" s="2" t="s">
        <v>63</v>
      </c>
      <c r="S142" s="3"/>
      <c r="T142" s="3"/>
      <c r="U142" s="3"/>
      <c r="V142" s="3"/>
      <c r="W142" s="3">
        <v>2</v>
      </c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2" t="s">
        <v>50</v>
      </c>
      <c r="AW142" s="2" t="s">
        <v>1322</v>
      </c>
      <c r="AX142" s="2" t="s">
        <v>50</v>
      </c>
      <c r="AY142" s="2" t="s">
        <v>50</v>
      </c>
      <c r="AZ142" s="2" t="s">
        <v>50</v>
      </c>
    </row>
    <row r="143" spans="1:52" ht="30" customHeight="1" x14ac:dyDescent="0.3">
      <c r="A143" s="22" t="s">
        <v>1215</v>
      </c>
      <c r="B143" s="22" t="s">
        <v>1216</v>
      </c>
      <c r="C143" s="22" t="s">
        <v>93</v>
      </c>
      <c r="D143" s="23">
        <v>1</v>
      </c>
      <c r="E143" s="25">
        <f>TRUNC(SUMIF(W140:W143, RIGHTB(O143, 1), H140:H143)*U143, 2)</f>
        <v>300.72000000000003</v>
      </c>
      <c r="F143" s="28">
        <f>TRUNC(E143*D143,0)</f>
        <v>300</v>
      </c>
      <c r="G143" s="25">
        <v>0</v>
      </c>
      <c r="H143" s="28">
        <f>TRUNC(G143*D143,0)</f>
        <v>0</v>
      </c>
      <c r="I143" s="25">
        <v>0</v>
      </c>
      <c r="J143" s="28">
        <f>TRUNC(I143*D143,0)</f>
        <v>0</v>
      </c>
      <c r="K143" s="25">
        <f t="shared" si="26"/>
        <v>300</v>
      </c>
      <c r="L143" s="28">
        <f t="shared" si="26"/>
        <v>300</v>
      </c>
      <c r="M143" s="22" t="s">
        <v>50</v>
      </c>
      <c r="N143" s="2" t="s">
        <v>359</v>
      </c>
      <c r="O143" s="2" t="s">
        <v>1165</v>
      </c>
      <c r="P143" s="2" t="s">
        <v>62</v>
      </c>
      <c r="Q143" s="2" t="s">
        <v>62</v>
      </c>
      <c r="R143" s="2" t="s">
        <v>62</v>
      </c>
      <c r="S143" s="3">
        <v>1</v>
      </c>
      <c r="T143" s="3">
        <v>0</v>
      </c>
      <c r="U143" s="3">
        <v>0.03</v>
      </c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2" t="s">
        <v>50</v>
      </c>
      <c r="AW143" s="2" t="s">
        <v>1323</v>
      </c>
      <c r="AX143" s="2" t="s">
        <v>50</v>
      </c>
      <c r="AY143" s="2" t="s">
        <v>50</v>
      </c>
      <c r="AZ143" s="2" t="s">
        <v>50</v>
      </c>
    </row>
    <row r="144" spans="1:52" ht="30" customHeight="1" x14ac:dyDescent="0.3">
      <c r="A144" s="22" t="s">
        <v>1190</v>
      </c>
      <c r="B144" s="22" t="s">
        <v>50</v>
      </c>
      <c r="C144" s="22" t="s">
        <v>50</v>
      </c>
      <c r="D144" s="23"/>
      <c r="E144" s="25"/>
      <c r="F144" s="28">
        <f>TRUNC(SUMIF(N140:N143, N139, F140:F143),0)</f>
        <v>3684</v>
      </c>
      <c r="G144" s="25"/>
      <c r="H144" s="28">
        <f>TRUNC(SUMIF(N140:N143, N139, H140:H143),0)</f>
        <v>10024</v>
      </c>
      <c r="I144" s="25"/>
      <c r="J144" s="28">
        <f>TRUNC(SUMIF(N140:N143, N139, J140:J143),0)</f>
        <v>0</v>
      </c>
      <c r="K144" s="25"/>
      <c r="L144" s="28">
        <f>F144+H144+J144</f>
        <v>13708</v>
      </c>
      <c r="M144" s="22" t="s">
        <v>50</v>
      </c>
      <c r="N144" s="2" t="s">
        <v>97</v>
      </c>
      <c r="O144" s="2" t="s">
        <v>97</v>
      </c>
      <c r="P144" s="2" t="s">
        <v>50</v>
      </c>
      <c r="Q144" s="2" t="s">
        <v>50</v>
      </c>
      <c r="R144" s="2" t="s">
        <v>50</v>
      </c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2" t="s">
        <v>50</v>
      </c>
      <c r="AW144" s="2" t="s">
        <v>50</v>
      </c>
      <c r="AX144" s="2" t="s">
        <v>50</v>
      </c>
      <c r="AY144" s="2" t="s">
        <v>50</v>
      </c>
      <c r="AZ144" s="2" t="s">
        <v>50</v>
      </c>
    </row>
    <row r="145" spans="1:52" ht="30" customHeight="1" x14ac:dyDescent="0.3">
      <c r="A145" s="23"/>
      <c r="B145" s="23"/>
      <c r="C145" s="23"/>
      <c r="D145" s="23"/>
      <c r="E145" s="25"/>
      <c r="F145" s="28"/>
      <c r="G145" s="25"/>
      <c r="H145" s="28"/>
      <c r="I145" s="25"/>
      <c r="J145" s="28"/>
      <c r="K145" s="25"/>
      <c r="L145" s="28"/>
      <c r="M145" s="23"/>
    </row>
    <row r="146" spans="1:52" ht="30" customHeight="1" x14ac:dyDescent="0.3">
      <c r="A146" s="19" t="s">
        <v>1324</v>
      </c>
      <c r="B146" s="20"/>
      <c r="C146" s="20"/>
      <c r="D146" s="20"/>
      <c r="E146" s="24"/>
      <c r="F146" s="27"/>
      <c r="G146" s="24"/>
      <c r="H146" s="27"/>
      <c r="I146" s="24"/>
      <c r="J146" s="27"/>
      <c r="K146" s="24"/>
      <c r="L146" s="27"/>
      <c r="M146" s="21"/>
      <c r="N146" s="1" t="s">
        <v>363</v>
      </c>
    </row>
    <row r="147" spans="1:52" ht="30" customHeight="1" x14ac:dyDescent="0.3">
      <c r="A147" s="22" t="s">
        <v>348</v>
      </c>
      <c r="B147" s="22" t="s">
        <v>361</v>
      </c>
      <c r="C147" s="22" t="s">
        <v>310</v>
      </c>
      <c r="D147" s="23">
        <v>1.03</v>
      </c>
      <c r="E147" s="25">
        <f>단가대비표!O283</f>
        <v>5276</v>
      </c>
      <c r="F147" s="28">
        <f>TRUNC(E147*D147,0)</f>
        <v>5434</v>
      </c>
      <c r="G147" s="25">
        <f>단가대비표!P283</f>
        <v>0</v>
      </c>
      <c r="H147" s="28">
        <f>TRUNC(G147*D147,0)</f>
        <v>0</v>
      </c>
      <c r="I147" s="25">
        <f>단가대비표!V283</f>
        <v>0</v>
      </c>
      <c r="J147" s="28">
        <f>TRUNC(I147*D147,0)</f>
        <v>0</v>
      </c>
      <c r="K147" s="25">
        <f t="shared" ref="K147:L150" si="27">TRUNC(E147+G147+I147,0)</f>
        <v>5276</v>
      </c>
      <c r="L147" s="28">
        <f t="shared" si="27"/>
        <v>5434</v>
      </c>
      <c r="M147" s="22" t="s">
        <v>50</v>
      </c>
      <c r="N147" s="2" t="s">
        <v>363</v>
      </c>
      <c r="O147" s="2" t="s">
        <v>1325</v>
      </c>
      <c r="P147" s="2" t="s">
        <v>62</v>
      </c>
      <c r="Q147" s="2" t="s">
        <v>62</v>
      </c>
      <c r="R147" s="2" t="s">
        <v>63</v>
      </c>
      <c r="S147" s="3"/>
      <c r="T147" s="3"/>
      <c r="U147" s="3"/>
      <c r="V147" s="3">
        <v>1</v>
      </c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2" t="s">
        <v>50</v>
      </c>
      <c r="AW147" s="2" t="s">
        <v>1326</v>
      </c>
      <c r="AX147" s="2" t="s">
        <v>50</v>
      </c>
      <c r="AY147" s="2" t="s">
        <v>50</v>
      </c>
      <c r="AZ147" s="2" t="s">
        <v>50</v>
      </c>
    </row>
    <row r="148" spans="1:52" ht="30" customHeight="1" x14ac:dyDescent="0.3">
      <c r="A148" s="22" t="s">
        <v>1249</v>
      </c>
      <c r="B148" s="22" t="s">
        <v>1250</v>
      </c>
      <c r="C148" s="22" t="s">
        <v>93</v>
      </c>
      <c r="D148" s="23">
        <v>1</v>
      </c>
      <c r="E148" s="25">
        <f>TRUNC(SUMIF(V147:V150, RIGHTB(O148, 1), F147:F150)*U148, 2)</f>
        <v>108.68</v>
      </c>
      <c r="F148" s="28">
        <f>TRUNC(E148*D148,0)</f>
        <v>108</v>
      </c>
      <c r="G148" s="25">
        <v>0</v>
      </c>
      <c r="H148" s="28">
        <f>TRUNC(G148*D148,0)</f>
        <v>0</v>
      </c>
      <c r="I148" s="25">
        <v>0</v>
      </c>
      <c r="J148" s="28">
        <f>TRUNC(I148*D148,0)</f>
        <v>0</v>
      </c>
      <c r="K148" s="25">
        <f t="shared" si="27"/>
        <v>108</v>
      </c>
      <c r="L148" s="28">
        <f t="shared" si="27"/>
        <v>108</v>
      </c>
      <c r="M148" s="22" t="s">
        <v>50</v>
      </c>
      <c r="N148" s="2" t="s">
        <v>363</v>
      </c>
      <c r="O148" s="2" t="s">
        <v>94</v>
      </c>
      <c r="P148" s="2" t="s">
        <v>62</v>
      </c>
      <c r="Q148" s="2" t="s">
        <v>62</v>
      </c>
      <c r="R148" s="2" t="s">
        <v>62</v>
      </c>
      <c r="S148" s="3">
        <v>0</v>
      </c>
      <c r="T148" s="3">
        <v>0</v>
      </c>
      <c r="U148" s="3">
        <v>0.02</v>
      </c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2" t="s">
        <v>50</v>
      </c>
      <c r="AW148" s="2" t="s">
        <v>1327</v>
      </c>
      <c r="AX148" s="2" t="s">
        <v>50</v>
      </c>
      <c r="AY148" s="2" t="s">
        <v>50</v>
      </c>
      <c r="AZ148" s="2" t="s">
        <v>50</v>
      </c>
    </row>
    <row r="149" spans="1:52" ht="30" customHeight="1" x14ac:dyDescent="0.3">
      <c r="A149" s="22" t="s">
        <v>1307</v>
      </c>
      <c r="B149" s="22" t="s">
        <v>1221</v>
      </c>
      <c r="C149" s="22" t="s">
        <v>1208</v>
      </c>
      <c r="D149" s="23">
        <f>공량산출근거서_일위대가!K39</f>
        <v>4.9439999999999998E-2</v>
      </c>
      <c r="E149" s="25">
        <f>단가대비표!O39</f>
        <v>0</v>
      </c>
      <c r="F149" s="28">
        <f>TRUNC(E149*D149,0)</f>
        <v>0</v>
      </c>
      <c r="G149" s="25">
        <f>단가대비표!P39</f>
        <v>304156</v>
      </c>
      <c r="H149" s="28">
        <f>TRUNC(G149*D149,0)</f>
        <v>15037</v>
      </c>
      <c r="I149" s="25">
        <f>단가대비표!V39</f>
        <v>0</v>
      </c>
      <c r="J149" s="28">
        <f>TRUNC(I149*D149,0)</f>
        <v>0</v>
      </c>
      <c r="K149" s="25">
        <f t="shared" si="27"/>
        <v>304156</v>
      </c>
      <c r="L149" s="28">
        <f t="shared" si="27"/>
        <v>15037</v>
      </c>
      <c r="M149" s="22" t="s">
        <v>50</v>
      </c>
      <c r="N149" s="2" t="s">
        <v>363</v>
      </c>
      <c r="O149" s="2" t="s">
        <v>1321</v>
      </c>
      <c r="P149" s="2" t="s">
        <v>62</v>
      </c>
      <c r="Q149" s="2" t="s">
        <v>62</v>
      </c>
      <c r="R149" s="2" t="s">
        <v>63</v>
      </c>
      <c r="S149" s="3"/>
      <c r="T149" s="3"/>
      <c r="U149" s="3"/>
      <c r="V149" s="3"/>
      <c r="W149" s="3">
        <v>2</v>
      </c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2" t="s">
        <v>50</v>
      </c>
      <c r="AW149" s="2" t="s">
        <v>1328</v>
      </c>
      <c r="AX149" s="2" t="s">
        <v>50</v>
      </c>
      <c r="AY149" s="2" t="s">
        <v>50</v>
      </c>
      <c r="AZ149" s="2" t="s">
        <v>50</v>
      </c>
    </row>
    <row r="150" spans="1:52" ht="30" customHeight="1" x14ac:dyDescent="0.3">
      <c r="A150" s="22" t="s">
        <v>1215</v>
      </c>
      <c r="B150" s="22" t="s">
        <v>1216</v>
      </c>
      <c r="C150" s="22" t="s">
        <v>93</v>
      </c>
      <c r="D150" s="23">
        <v>1</v>
      </c>
      <c r="E150" s="25">
        <f>TRUNC(SUMIF(W147:W150, RIGHTB(O150, 1), H147:H150)*U150, 2)</f>
        <v>451.11</v>
      </c>
      <c r="F150" s="28">
        <f>TRUNC(E150*D150,0)</f>
        <v>451</v>
      </c>
      <c r="G150" s="25">
        <v>0</v>
      </c>
      <c r="H150" s="28">
        <f>TRUNC(G150*D150,0)</f>
        <v>0</v>
      </c>
      <c r="I150" s="25">
        <v>0</v>
      </c>
      <c r="J150" s="28">
        <f>TRUNC(I150*D150,0)</f>
        <v>0</v>
      </c>
      <c r="K150" s="25">
        <f t="shared" si="27"/>
        <v>451</v>
      </c>
      <c r="L150" s="28">
        <f t="shared" si="27"/>
        <v>451</v>
      </c>
      <c r="M150" s="22" t="s">
        <v>50</v>
      </c>
      <c r="N150" s="2" t="s">
        <v>363</v>
      </c>
      <c r="O150" s="2" t="s">
        <v>1165</v>
      </c>
      <c r="P150" s="2" t="s">
        <v>62</v>
      </c>
      <c r="Q150" s="2" t="s">
        <v>62</v>
      </c>
      <c r="R150" s="2" t="s">
        <v>62</v>
      </c>
      <c r="S150" s="3">
        <v>1</v>
      </c>
      <c r="T150" s="3">
        <v>0</v>
      </c>
      <c r="U150" s="3">
        <v>0.03</v>
      </c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2" t="s">
        <v>50</v>
      </c>
      <c r="AW150" s="2" t="s">
        <v>1329</v>
      </c>
      <c r="AX150" s="2" t="s">
        <v>50</v>
      </c>
      <c r="AY150" s="2" t="s">
        <v>50</v>
      </c>
      <c r="AZ150" s="2" t="s">
        <v>50</v>
      </c>
    </row>
    <row r="151" spans="1:52" ht="30" customHeight="1" x14ac:dyDescent="0.3">
      <c r="A151" s="22" t="s">
        <v>1190</v>
      </c>
      <c r="B151" s="22" t="s">
        <v>50</v>
      </c>
      <c r="C151" s="22" t="s">
        <v>50</v>
      </c>
      <c r="D151" s="23"/>
      <c r="E151" s="25"/>
      <c r="F151" s="28">
        <f>TRUNC(SUMIF(N147:N150, N146, F147:F150),0)</f>
        <v>5993</v>
      </c>
      <c r="G151" s="25"/>
      <c r="H151" s="28">
        <f>TRUNC(SUMIF(N147:N150, N146, H147:H150),0)</f>
        <v>15037</v>
      </c>
      <c r="I151" s="25"/>
      <c r="J151" s="28">
        <f>TRUNC(SUMIF(N147:N150, N146, J147:J150),0)</f>
        <v>0</v>
      </c>
      <c r="K151" s="25"/>
      <c r="L151" s="28">
        <f>F151+H151+J151</f>
        <v>21030</v>
      </c>
      <c r="M151" s="22" t="s">
        <v>50</v>
      </c>
      <c r="N151" s="2" t="s">
        <v>97</v>
      </c>
      <c r="O151" s="2" t="s">
        <v>97</v>
      </c>
      <c r="P151" s="2" t="s">
        <v>50</v>
      </c>
      <c r="Q151" s="2" t="s">
        <v>50</v>
      </c>
      <c r="R151" s="2" t="s">
        <v>50</v>
      </c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2" t="s">
        <v>50</v>
      </c>
      <c r="AW151" s="2" t="s">
        <v>50</v>
      </c>
      <c r="AX151" s="2" t="s">
        <v>50</v>
      </c>
      <c r="AY151" s="2" t="s">
        <v>50</v>
      </c>
      <c r="AZ151" s="2" t="s">
        <v>50</v>
      </c>
    </row>
    <row r="152" spans="1:52" ht="30" customHeight="1" x14ac:dyDescent="0.3">
      <c r="A152" s="23"/>
      <c r="B152" s="23"/>
      <c r="C152" s="23"/>
      <c r="D152" s="23"/>
      <c r="E152" s="25"/>
      <c r="F152" s="28"/>
      <c r="G152" s="25"/>
      <c r="H152" s="28"/>
      <c r="I152" s="25"/>
      <c r="J152" s="28"/>
      <c r="K152" s="25"/>
      <c r="L152" s="28"/>
      <c r="M152" s="23"/>
    </row>
    <row r="153" spans="1:52" ht="30" customHeight="1" x14ac:dyDescent="0.3">
      <c r="A153" s="19" t="s">
        <v>1330</v>
      </c>
      <c r="B153" s="20"/>
      <c r="C153" s="20"/>
      <c r="D153" s="20"/>
      <c r="E153" s="24"/>
      <c r="F153" s="27"/>
      <c r="G153" s="24"/>
      <c r="H153" s="27"/>
      <c r="I153" s="24"/>
      <c r="J153" s="27"/>
      <c r="K153" s="24"/>
      <c r="L153" s="27"/>
      <c r="M153" s="21"/>
      <c r="N153" s="1" t="s">
        <v>367</v>
      </c>
    </row>
    <row r="154" spans="1:52" ht="30" customHeight="1" x14ac:dyDescent="0.3">
      <c r="A154" s="22" t="s">
        <v>348</v>
      </c>
      <c r="B154" s="22" t="s">
        <v>365</v>
      </c>
      <c r="C154" s="22" t="s">
        <v>310</v>
      </c>
      <c r="D154" s="23">
        <v>1.03</v>
      </c>
      <c r="E154" s="25">
        <f>단가대비표!O284</f>
        <v>6085</v>
      </c>
      <c r="F154" s="28">
        <f>TRUNC(E154*D154,0)</f>
        <v>6267</v>
      </c>
      <c r="G154" s="25">
        <f>단가대비표!P284</f>
        <v>0</v>
      </c>
      <c r="H154" s="28">
        <f>TRUNC(G154*D154,0)</f>
        <v>0</v>
      </c>
      <c r="I154" s="25">
        <f>단가대비표!V284</f>
        <v>0</v>
      </c>
      <c r="J154" s="28">
        <f>TRUNC(I154*D154,0)</f>
        <v>0</v>
      </c>
      <c r="K154" s="25">
        <f t="shared" ref="K154:L157" si="28">TRUNC(E154+G154+I154,0)</f>
        <v>6085</v>
      </c>
      <c r="L154" s="28">
        <f t="shared" si="28"/>
        <v>6267</v>
      </c>
      <c r="M154" s="22" t="s">
        <v>50</v>
      </c>
      <c r="N154" s="2" t="s">
        <v>367</v>
      </c>
      <c r="O154" s="2" t="s">
        <v>1331</v>
      </c>
      <c r="P154" s="2" t="s">
        <v>62</v>
      </c>
      <c r="Q154" s="2" t="s">
        <v>62</v>
      </c>
      <c r="R154" s="2" t="s">
        <v>63</v>
      </c>
      <c r="S154" s="3"/>
      <c r="T154" s="3"/>
      <c r="U154" s="3"/>
      <c r="V154" s="3">
        <v>1</v>
      </c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2" t="s">
        <v>50</v>
      </c>
      <c r="AW154" s="2" t="s">
        <v>1332</v>
      </c>
      <c r="AX154" s="2" t="s">
        <v>50</v>
      </c>
      <c r="AY154" s="2" t="s">
        <v>50</v>
      </c>
      <c r="AZ154" s="2" t="s">
        <v>50</v>
      </c>
    </row>
    <row r="155" spans="1:52" ht="30" customHeight="1" x14ac:dyDescent="0.3">
      <c r="A155" s="22" t="s">
        <v>1249</v>
      </c>
      <c r="B155" s="22" t="s">
        <v>1250</v>
      </c>
      <c r="C155" s="22" t="s">
        <v>93</v>
      </c>
      <c r="D155" s="23">
        <v>1</v>
      </c>
      <c r="E155" s="25">
        <f>TRUNC(SUMIF(V154:V157, RIGHTB(O155, 1), F154:F157)*U155, 2)</f>
        <v>125.34</v>
      </c>
      <c r="F155" s="28">
        <f>TRUNC(E155*D155,0)</f>
        <v>125</v>
      </c>
      <c r="G155" s="25">
        <v>0</v>
      </c>
      <c r="H155" s="28">
        <f>TRUNC(G155*D155,0)</f>
        <v>0</v>
      </c>
      <c r="I155" s="25">
        <v>0</v>
      </c>
      <c r="J155" s="28">
        <f>TRUNC(I155*D155,0)</f>
        <v>0</v>
      </c>
      <c r="K155" s="25">
        <f t="shared" si="28"/>
        <v>125</v>
      </c>
      <c r="L155" s="28">
        <f t="shared" si="28"/>
        <v>125</v>
      </c>
      <c r="M155" s="22" t="s">
        <v>50</v>
      </c>
      <c r="N155" s="2" t="s">
        <v>367</v>
      </c>
      <c r="O155" s="2" t="s">
        <v>94</v>
      </c>
      <c r="P155" s="2" t="s">
        <v>62</v>
      </c>
      <c r="Q155" s="2" t="s">
        <v>62</v>
      </c>
      <c r="R155" s="2" t="s">
        <v>62</v>
      </c>
      <c r="S155" s="3">
        <v>0</v>
      </c>
      <c r="T155" s="3">
        <v>0</v>
      </c>
      <c r="U155" s="3">
        <v>0.02</v>
      </c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2" t="s">
        <v>50</v>
      </c>
      <c r="AW155" s="2" t="s">
        <v>1333</v>
      </c>
      <c r="AX155" s="2" t="s">
        <v>50</v>
      </c>
      <c r="AY155" s="2" t="s">
        <v>50</v>
      </c>
      <c r="AZ155" s="2" t="s">
        <v>50</v>
      </c>
    </row>
    <row r="156" spans="1:52" ht="30" customHeight="1" x14ac:dyDescent="0.3">
      <c r="A156" s="22" t="s">
        <v>1307</v>
      </c>
      <c r="B156" s="22" t="s">
        <v>1221</v>
      </c>
      <c r="C156" s="22" t="s">
        <v>1208</v>
      </c>
      <c r="D156" s="23">
        <f>공량산출근거서_일위대가!K42</f>
        <v>5.5620000000000003E-2</v>
      </c>
      <c r="E156" s="25">
        <f>단가대비표!O39</f>
        <v>0</v>
      </c>
      <c r="F156" s="28">
        <f>TRUNC(E156*D156,0)</f>
        <v>0</v>
      </c>
      <c r="G156" s="25">
        <f>단가대비표!P39</f>
        <v>304156</v>
      </c>
      <c r="H156" s="28">
        <f>TRUNC(G156*D156,0)</f>
        <v>16917</v>
      </c>
      <c r="I156" s="25">
        <f>단가대비표!V39</f>
        <v>0</v>
      </c>
      <c r="J156" s="28">
        <f>TRUNC(I156*D156,0)</f>
        <v>0</v>
      </c>
      <c r="K156" s="25">
        <f t="shared" si="28"/>
        <v>304156</v>
      </c>
      <c r="L156" s="28">
        <f t="shared" si="28"/>
        <v>16917</v>
      </c>
      <c r="M156" s="22" t="s">
        <v>50</v>
      </c>
      <c r="N156" s="2" t="s">
        <v>367</v>
      </c>
      <c r="O156" s="2" t="s">
        <v>1321</v>
      </c>
      <c r="P156" s="2" t="s">
        <v>62</v>
      </c>
      <c r="Q156" s="2" t="s">
        <v>62</v>
      </c>
      <c r="R156" s="2" t="s">
        <v>63</v>
      </c>
      <c r="S156" s="3"/>
      <c r="T156" s="3"/>
      <c r="U156" s="3"/>
      <c r="V156" s="3"/>
      <c r="W156" s="3">
        <v>2</v>
      </c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2" t="s">
        <v>50</v>
      </c>
      <c r="AW156" s="2" t="s">
        <v>1334</v>
      </c>
      <c r="AX156" s="2" t="s">
        <v>50</v>
      </c>
      <c r="AY156" s="2" t="s">
        <v>50</v>
      </c>
      <c r="AZ156" s="2" t="s">
        <v>50</v>
      </c>
    </row>
    <row r="157" spans="1:52" ht="30" customHeight="1" x14ac:dyDescent="0.3">
      <c r="A157" s="22" t="s">
        <v>1215</v>
      </c>
      <c r="B157" s="22" t="s">
        <v>1216</v>
      </c>
      <c r="C157" s="22" t="s">
        <v>93</v>
      </c>
      <c r="D157" s="23">
        <v>1</v>
      </c>
      <c r="E157" s="25">
        <f>TRUNC(SUMIF(W154:W157, RIGHTB(O157, 1), H154:H157)*U157, 2)</f>
        <v>507.51</v>
      </c>
      <c r="F157" s="28">
        <f>TRUNC(E157*D157,0)</f>
        <v>507</v>
      </c>
      <c r="G157" s="25">
        <v>0</v>
      </c>
      <c r="H157" s="28">
        <f>TRUNC(G157*D157,0)</f>
        <v>0</v>
      </c>
      <c r="I157" s="25">
        <v>0</v>
      </c>
      <c r="J157" s="28">
        <f>TRUNC(I157*D157,0)</f>
        <v>0</v>
      </c>
      <c r="K157" s="25">
        <f t="shared" si="28"/>
        <v>507</v>
      </c>
      <c r="L157" s="28">
        <f t="shared" si="28"/>
        <v>507</v>
      </c>
      <c r="M157" s="22" t="s">
        <v>50</v>
      </c>
      <c r="N157" s="2" t="s">
        <v>367</v>
      </c>
      <c r="O157" s="2" t="s">
        <v>1165</v>
      </c>
      <c r="P157" s="2" t="s">
        <v>62</v>
      </c>
      <c r="Q157" s="2" t="s">
        <v>62</v>
      </c>
      <c r="R157" s="2" t="s">
        <v>62</v>
      </c>
      <c r="S157" s="3">
        <v>1</v>
      </c>
      <c r="T157" s="3">
        <v>0</v>
      </c>
      <c r="U157" s="3">
        <v>0.03</v>
      </c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2" t="s">
        <v>50</v>
      </c>
      <c r="AW157" s="2" t="s">
        <v>1335</v>
      </c>
      <c r="AX157" s="2" t="s">
        <v>50</v>
      </c>
      <c r="AY157" s="2" t="s">
        <v>50</v>
      </c>
      <c r="AZ157" s="2" t="s">
        <v>50</v>
      </c>
    </row>
    <row r="158" spans="1:52" ht="30" customHeight="1" x14ac:dyDescent="0.3">
      <c r="A158" s="22" t="s">
        <v>1190</v>
      </c>
      <c r="B158" s="22" t="s">
        <v>50</v>
      </c>
      <c r="C158" s="22" t="s">
        <v>50</v>
      </c>
      <c r="D158" s="23"/>
      <c r="E158" s="25"/>
      <c r="F158" s="28">
        <f>TRUNC(SUMIF(N154:N157, N153, F154:F157),0)</f>
        <v>6899</v>
      </c>
      <c r="G158" s="25"/>
      <c r="H158" s="28">
        <f>TRUNC(SUMIF(N154:N157, N153, H154:H157),0)</f>
        <v>16917</v>
      </c>
      <c r="I158" s="25"/>
      <c r="J158" s="28">
        <f>TRUNC(SUMIF(N154:N157, N153, J154:J157),0)</f>
        <v>0</v>
      </c>
      <c r="K158" s="25"/>
      <c r="L158" s="28">
        <f>F158+H158+J158</f>
        <v>23816</v>
      </c>
      <c r="M158" s="22" t="s">
        <v>50</v>
      </c>
      <c r="N158" s="2" t="s">
        <v>97</v>
      </c>
      <c r="O158" s="2" t="s">
        <v>97</v>
      </c>
      <c r="P158" s="2" t="s">
        <v>50</v>
      </c>
      <c r="Q158" s="2" t="s">
        <v>50</v>
      </c>
      <c r="R158" s="2" t="s">
        <v>50</v>
      </c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2" t="s">
        <v>50</v>
      </c>
      <c r="AW158" s="2" t="s">
        <v>50</v>
      </c>
      <c r="AX158" s="2" t="s">
        <v>50</v>
      </c>
      <c r="AY158" s="2" t="s">
        <v>50</v>
      </c>
      <c r="AZ158" s="2" t="s">
        <v>50</v>
      </c>
    </row>
    <row r="159" spans="1:52" ht="30" customHeight="1" x14ac:dyDescent="0.3">
      <c r="A159" s="23"/>
      <c r="B159" s="23"/>
      <c r="C159" s="23"/>
      <c r="D159" s="23"/>
      <c r="E159" s="25"/>
      <c r="F159" s="28"/>
      <c r="G159" s="25"/>
      <c r="H159" s="28"/>
      <c r="I159" s="25"/>
      <c r="J159" s="28"/>
      <c r="K159" s="25"/>
      <c r="L159" s="28"/>
      <c r="M159" s="23"/>
    </row>
    <row r="160" spans="1:52" ht="30" customHeight="1" x14ac:dyDescent="0.3">
      <c r="A160" s="19" t="s">
        <v>1336</v>
      </c>
      <c r="B160" s="20"/>
      <c r="C160" s="20"/>
      <c r="D160" s="20"/>
      <c r="E160" s="24"/>
      <c r="F160" s="27"/>
      <c r="G160" s="24"/>
      <c r="H160" s="27"/>
      <c r="I160" s="24"/>
      <c r="J160" s="27"/>
      <c r="K160" s="24"/>
      <c r="L160" s="27"/>
      <c r="M160" s="21"/>
      <c r="N160" s="1" t="s">
        <v>371</v>
      </c>
    </row>
    <row r="161" spans="1:52" ht="30" customHeight="1" x14ac:dyDescent="0.3">
      <c r="A161" s="22" t="s">
        <v>348</v>
      </c>
      <c r="B161" s="22" t="s">
        <v>369</v>
      </c>
      <c r="C161" s="22" t="s">
        <v>310</v>
      </c>
      <c r="D161" s="23">
        <v>1.03</v>
      </c>
      <c r="E161" s="25">
        <f>단가대비표!O285</f>
        <v>7060</v>
      </c>
      <c r="F161" s="28">
        <f>TRUNC(E161*D161,0)</f>
        <v>7271</v>
      </c>
      <c r="G161" s="25">
        <f>단가대비표!P285</f>
        <v>0</v>
      </c>
      <c r="H161" s="28">
        <f>TRUNC(G161*D161,0)</f>
        <v>0</v>
      </c>
      <c r="I161" s="25">
        <f>단가대비표!V285</f>
        <v>0</v>
      </c>
      <c r="J161" s="28">
        <f>TRUNC(I161*D161,0)</f>
        <v>0</v>
      </c>
      <c r="K161" s="25">
        <f t="shared" ref="K161:L164" si="29">TRUNC(E161+G161+I161,0)</f>
        <v>7060</v>
      </c>
      <c r="L161" s="28">
        <f t="shared" si="29"/>
        <v>7271</v>
      </c>
      <c r="M161" s="22" t="s">
        <v>50</v>
      </c>
      <c r="N161" s="2" t="s">
        <v>371</v>
      </c>
      <c r="O161" s="2" t="s">
        <v>1337</v>
      </c>
      <c r="P161" s="2" t="s">
        <v>62</v>
      </c>
      <c r="Q161" s="2" t="s">
        <v>62</v>
      </c>
      <c r="R161" s="2" t="s">
        <v>63</v>
      </c>
      <c r="S161" s="3"/>
      <c r="T161" s="3"/>
      <c r="U161" s="3"/>
      <c r="V161" s="3">
        <v>1</v>
      </c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2" t="s">
        <v>50</v>
      </c>
      <c r="AW161" s="2" t="s">
        <v>1338</v>
      </c>
      <c r="AX161" s="2" t="s">
        <v>50</v>
      </c>
      <c r="AY161" s="2" t="s">
        <v>50</v>
      </c>
      <c r="AZ161" s="2" t="s">
        <v>50</v>
      </c>
    </row>
    <row r="162" spans="1:52" ht="30" customHeight="1" x14ac:dyDescent="0.3">
      <c r="A162" s="22" t="s">
        <v>1249</v>
      </c>
      <c r="B162" s="22" t="s">
        <v>1250</v>
      </c>
      <c r="C162" s="22" t="s">
        <v>93</v>
      </c>
      <c r="D162" s="23">
        <v>1</v>
      </c>
      <c r="E162" s="25">
        <f>TRUNC(SUMIF(V161:V164, RIGHTB(O162, 1), F161:F164)*U162, 2)</f>
        <v>145.41999999999999</v>
      </c>
      <c r="F162" s="28">
        <f>TRUNC(E162*D162,0)</f>
        <v>145</v>
      </c>
      <c r="G162" s="25">
        <v>0</v>
      </c>
      <c r="H162" s="28">
        <f>TRUNC(G162*D162,0)</f>
        <v>0</v>
      </c>
      <c r="I162" s="25">
        <v>0</v>
      </c>
      <c r="J162" s="28">
        <f>TRUNC(I162*D162,0)</f>
        <v>0</v>
      </c>
      <c r="K162" s="25">
        <f t="shared" si="29"/>
        <v>145</v>
      </c>
      <c r="L162" s="28">
        <f t="shared" si="29"/>
        <v>145</v>
      </c>
      <c r="M162" s="22" t="s">
        <v>50</v>
      </c>
      <c r="N162" s="2" t="s">
        <v>371</v>
      </c>
      <c r="O162" s="2" t="s">
        <v>94</v>
      </c>
      <c r="P162" s="2" t="s">
        <v>62</v>
      </c>
      <c r="Q162" s="2" t="s">
        <v>62</v>
      </c>
      <c r="R162" s="2" t="s">
        <v>62</v>
      </c>
      <c r="S162" s="3">
        <v>0</v>
      </c>
      <c r="T162" s="3">
        <v>0</v>
      </c>
      <c r="U162" s="3">
        <v>0.02</v>
      </c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2" t="s">
        <v>50</v>
      </c>
      <c r="AW162" s="2" t="s">
        <v>1339</v>
      </c>
      <c r="AX162" s="2" t="s">
        <v>50</v>
      </c>
      <c r="AY162" s="2" t="s">
        <v>50</v>
      </c>
      <c r="AZ162" s="2" t="s">
        <v>50</v>
      </c>
    </row>
    <row r="163" spans="1:52" ht="30" customHeight="1" x14ac:dyDescent="0.3">
      <c r="A163" s="22" t="s">
        <v>1307</v>
      </c>
      <c r="B163" s="22" t="s">
        <v>1221</v>
      </c>
      <c r="C163" s="22" t="s">
        <v>1208</v>
      </c>
      <c r="D163" s="23">
        <f>공량산출근거서_일위대가!K45</f>
        <v>6.386E-2</v>
      </c>
      <c r="E163" s="25">
        <f>단가대비표!O39</f>
        <v>0</v>
      </c>
      <c r="F163" s="28">
        <f>TRUNC(E163*D163,0)</f>
        <v>0</v>
      </c>
      <c r="G163" s="25">
        <f>단가대비표!P39</f>
        <v>304156</v>
      </c>
      <c r="H163" s="28">
        <f>TRUNC(G163*D163,0)</f>
        <v>19423</v>
      </c>
      <c r="I163" s="25">
        <f>단가대비표!V39</f>
        <v>0</v>
      </c>
      <c r="J163" s="28">
        <f>TRUNC(I163*D163,0)</f>
        <v>0</v>
      </c>
      <c r="K163" s="25">
        <f t="shared" si="29"/>
        <v>304156</v>
      </c>
      <c r="L163" s="28">
        <f t="shared" si="29"/>
        <v>19423</v>
      </c>
      <c r="M163" s="22" t="s">
        <v>50</v>
      </c>
      <c r="N163" s="2" t="s">
        <v>371</v>
      </c>
      <c r="O163" s="2" t="s">
        <v>1321</v>
      </c>
      <c r="P163" s="2" t="s">
        <v>62</v>
      </c>
      <c r="Q163" s="2" t="s">
        <v>62</v>
      </c>
      <c r="R163" s="2" t="s">
        <v>63</v>
      </c>
      <c r="S163" s="3"/>
      <c r="T163" s="3"/>
      <c r="U163" s="3"/>
      <c r="V163" s="3"/>
      <c r="W163" s="3">
        <v>2</v>
      </c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2" t="s">
        <v>50</v>
      </c>
      <c r="AW163" s="2" t="s">
        <v>1340</v>
      </c>
      <c r="AX163" s="2" t="s">
        <v>50</v>
      </c>
      <c r="AY163" s="2" t="s">
        <v>50</v>
      </c>
      <c r="AZ163" s="2" t="s">
        <v>50</v>
      </c>
    </row>
    <row r="164" spans="1:52" ht="30" customHeight="1" x14ac:dyDescent="0.3">
      <c r="A164" s="22" t="s">
        <v>1215</v>
      </c>
      <c r="B164" s="22" t="s">
        <v>1216</v>
      </c>
      <c r="C164" s="22" t="s">
        <v>93</v>
      </c>
      <c r="D164" s="23">
        <v>1</v>
      </c>
      <c r="E164" s="25">
        <f>TRUNC(SUMIF(W161:W164, RIGHTB(O164, 1), H161:H164)*U164, 2)</f>
        <v>582.69000000000005</v>
      </c>
      <c r="F164" s="28">
        <f>TRUNC(E164*D164,0)</f>
        <v>582</v>
      </c>
      <c r="G164" s="25">
        <v>0</v>
      </c>
      <c r="H164" s="28">
        <f>TRUNC(G164*D164,0)</f>
        <v>0</v>
      </c>
      <c r="I164" s="25">
        <v>0</v>
      </c>
      <c r="J164" s="28">
        <f>TRUNC(I164*D164,0)</f>
        <v>0</v>
      </c>
      <c r="K164" s="25">
        <f t="shared" si="29"/>
        <v>582</v>
      </c>
      <c r="L164" s="28">
        <f t="shared" si="29"/>
        <v>582</v>
      </c>
      <c r="M164" s="22" t="s">
        <v>50</v>
      </c>
      <c r="N164" s="2" t="s">
        <v>371</v>
      </c>
      <c r="O164" s="2" t="s">
        <v>1165</v>
      </c>
      <c r="P164" s="2" t="s">
        <v>62</v>
      </c>
      <c r="Q164" s="2" t="s">
        <v>62</v>
      </c>
      <c r="R164" s="2" t="s">
        <v>62</v>
      </c>
      <c r="S164" s="3">
        <v>1</v>
      </c>
      <c r="T164" s="3">
        <v>0</v>
      </c>
      <c r="U164" s="3">
        <v>0.03</v>
      </c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2" t="s">
        <v>50</v>
      </c>
      <c r="AW164" s="2" t="s">
        <v>1341</v>
      </c>
      <c r="AX164" s="2" t="s">
        <v>50</v>
      </c>
      <c r="AY164" s="2" t="s">
        <v>50</v>
      </c>
      <c r="AZ164" s="2" t="s">
        <v>50</v>
      </c>
    </row>
    <row r="165" spans="1:52" ht="30" customHeight="1" x14ac:dyDescent="0.3">
      <c r="A165" s="22" t="s">
        <v>1190</v>
      </c>
      <c r="B165" s="22" t="s">
        <v>50</v>
      </c>
      <c r="C165" s="22" t="s">
        <v>50</v>
      </c>
      <c r="D165" s="23"/>
      <c r="E165" s="25"/>
      <c r="F165" s="28">
        <f>TRUNC(SUMIF(N161:N164, N160, F161:F164),0)</f>
        <v>7998</v>
      </c>
      <c r="G165" s="25"/>
      <c r="H165" s="28">
        <f>TRUNC(SUMIF(N161:N164, N160, H161:H164),0)</f>
        <v>19423</v>
      </c>
      <c r="I165" s="25"/>
      <c r="J165" s="28">
        <f>TRUNC(SUMIF(N161:N164, N160, J161:J164),0)</f>
        <v>0</v>
      </c>
      <c r="K165" s="25"/>
      <c r="L165" s="28">
        <f>F165+H165+J165</f>
        <v>27421</v>
      </c>
      <c r="M165" s="22" t="s">
        <v>50</v>
      </c>
      <c r="N165" s="2" t="s">
        <v>97</v>
      </c>
      <c r="O165" s="2" t="s">
        <v>97</v>
      </c>
      <c r="P165" s="2" t="s">
        <v>50</v>
      </c>
      <c r="Q165" s="2" t="s">
        <v>50</v>
      </c>
      <c r="R165" s="2" t="s">
        <v>50</v>
      </c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2" t="s">
        <v>50</v>
      </c>
      <c r="AW165" s="2" t="s">
        <v>50</v>
      </c>
      <c r="AX165" s="2" t="s">
        <v>50</v>
      </c>
      <c r="AY165" s="2" t="s">
        <v>50</v>
      </c>
      <c r="AZ165" s="2" t="s">
        <v>50</v>
      </c>
    </row>
    <row r="166" spans="1:52" ht="30" customHeight="1" x14ac:dyDescent="0.3">
      <c r="A166" s="23"/>
      <c r="B166" s="23"/>
      <c r="C166" s="23"/>
      <c r="D166" s="23"/>
      <c r="E166" s="25"/>
      <c r="F166" s="28"/>
      <c r="G166" s="25"/>
      <c r="H166" s="28"/>
      <c r="I166" s="25"/>
      <c r="J166" s="28"/>
      <c r="K166" s="25"/>
      <c r="L166" s="28"/>
      <c r="M166" s="23"/>
    </row>
    <row r="167" spans="1:52" ht="30" customHeight="1" x14ac:dyDescent="0.3">
      <c r="A167" s="19" t="s">
        <v>1342</v>
      </c>
      <c r="B167" s="20"/>
      <c r="C167" s="20"/>
      <c r="D167" s="20"/>
      <c r="E167" s="24"/>
      <c r="F167" s="27"/>
      <c r="G167" s="24"/>
      <c r="H167" s="27"/>
      <c r="I167" s="24"/>
      <c r="J167" s="27"/>
      <c r="K167" s="24"/>
      <c r="L167" s="27"/>
      <c r="M167" s="21"/>
      <c r="N167" s="1" t="s">
        <v>375</v>
      </c>
    </row>
    <row r="168" spans="1:52" ht="30" customHeight="1" x14ac:dyDescent="0.3">
      <c r="A168" s="22" t="s">
        <v>348</v>
      </c>
      <c r="B168" s="22" t="s">
        <v>373</v>
      </c>
      <c r="C168" s="22" t="s">
        <v>310</v>
      </c>
      <c r="D168" s="23">
        <v>1.03</v>
      </c>
      <c r="E168" s="25">
        <f>단가대비표!O286</f>
        <v>8839</v>
      </c>
      <c r="F168" s="28">
        <f>TRUNC(E168*D168,0)</f>
        <v>9104</v>
      </c>
      <c r="G168" s="25">
        <f>단가대비표!P286</f>
        <v>0</v>
      </c>
      <c r="H168" s="28">
        <f>TRUNC(G168*D168,0)</f>
        <v>0</v>
      </c>
      <c r="I168" s="25">
        <f>단가대비표!V286</f>
        <v>0</v>
      </c>
      <c r="J168" s="28">
        <f>TRUNC(I168*D168,0)</f>
        <v>0</v>
      </c>
      <c r="K168" s="25">
        <f t="shared" ref="K168:L171" si="30">TRUNC(E168+G168+I168,0)</f>
        <v>8839</v>
      </c>
      <c r="L168" s="28">
        <f t="shared" si="30"/>
        <v>9104</v>
      </c>
      <c r="M168" s="22" t="s">
        <v>50</v>
      </c>
      <c r="N168" s="2" t="s">
        <v>375</v>
      </c>
      <c r="O168" s="2" t="s">
        <v>1343</v>
      </c>
      <c r="P168" s="2" t="s">
        <v>62</v>
      </c>
      <c r="Q168" s="2" t="s">
        <v>62</v>
      </c>
      <c r="R168" s="2" t="s">
        <v>63</v>
      </c>
      <c r="S168" s="3"/>
      <c r="T168" s="3"/>
      <c r="U168" s="3"/>
      <c r="V168" s="3">
        <v>1</v>
      </c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2" t="s">
        <v>50</v>
      </c>
      <c r="AW168" s="2" t="s">
        <v>1344</v>
      </c>
      <c r="AX168" s="2" t="s">
        <v>50</v>
      </c>
      <c r="AY168" s="2" t="s">
        <v>50</v>
      </c>
      <c r="AZ168" s="2" t="s">
        <v>50</v>
      </c>
    </row>
    <row r="169" spans="1:52" ht="30" customHeight="1" x14ac:dyDescent="0.3">
      <c r="A169" s="22" t="s">
        <v>1249</v>
      </c>
      <c r="B169" s="22" t="s">
        <v>1250</v>
      </c>
      <c r="C169" s="22" t="s">
        <v>93</v>
      </c>
      <c r="D169" s="23">
        <v>1</v>
      </c>
      <c r="E169" s="25">
        <f>TRUNC(SUMIF(V168:V171, RIGHTB(O169, 1), F168:F171)*U169, 2)</f>
        <v>182.08</v>
      </c>
      <c r="F169" s="28">
        <f>TRUNC(E169*D169,0)</f>
        <v>182</v>
      </c>
      <c r="G169" s="25">
        <v>0</v>
      </c>
      <c r="H169" s="28">
        <f>TRUNC(G169*D169,0)</f>
        <v>0</v>
      </c>
      <c r="I169" s="25">
        <v>0</v>
      </c>
      <c r="J169" s="28">
        <f>TRUNC(I169*D169,0)</f>
        <v>0</v>
      </c>
      <c r="K169" s="25">
        <f t="shared" si="30"/>
        <v>182</v>
      </c>
      <c r="L169" s="28">
        <f t="shared" si="30"/>
        <v>182</v>
      </c>
      <c r="M169" s="22" t="s">
        <v>50</v>
      </c>
      <c r="N169" s="2" t="s">
        <v>375</v>
      </c>
      <c r="O169" s="2" t="s">
        <v>94</v>
      </c>
      <c r="P169" s="2" t="s">
        <v>62</v>
      </c>
      <c r="Q169" s="2" t="s">
        <v>62</v>
      </c>
      <c r="R169" s="2" t="s">
        <v>62</v>
      </c>
      <c r="S169" s="3">
        <v>0</v>
      </c>
      <c r="T169" s="3">
        <v>0</v>
      </c>
      <c r="U169" s="3">
        <v>0.02</v>
      </c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2" t="s">
        <v>50</v>
      </c>
      <c r="AW169" s="2" t="s">
        <v>1345</v>
      </c>
      <c r="AX169" s="2" t="s">
        <v>50</v>
      </c>
      <c r="AY169" s="2" t="s">
        <v>50</v>
      </c>
      <c r="AZ169" s="2" t="s">
        <v>50</v>
      </c>
    </row>
    <row r="170" spans="1:52" ht="30" customHeight="1" x14ac:dyDescent="0.3">
      <c r="A170" s="22" t="s">
        <v>1307</v>
      </c>
      <c r="B170" s="22" t="s">
        <v>1221</v>
      </c>
      <c r="C170" s="22" t="s">
        <v>1208</v>
      </c>
      <c r="D170" s="23">
        <f>공량산출근거서_일위대가!K48</f>
        <v>7.6219999999999996E-2</v>
      </c>
      <c r="E170" s="25">
        <f>단가대비표!O39</f>
        <v>0</v>
      </c>
      <c r="F170" s="28">
        <f>TRUNC(E170*D170,0)</f>
        <v>0</v>
      </c>
      <c r="G170" s="25">
        <f>단가대비표!P39</f>
        <v>304156</v>
      </c>
      <c r="H170" s="28">
        <f>TRUNC(G170*D170,0)</f>
        <v>23182</v>
      </c>
      <c r="I170" s="25">
        <f>단가대비표!V39</f>
        <v>0</v>
      </c>
      <c r="J170" s="28">
        <f>TRUNC(I170*D170,0)</f>
        <v>0</v>
      </c>
      <c r="K170" s="25">
        <f t="shared" si="30"/>
        <v>304156</v>
      </c>
      <c r="L170" s="28">
        <f t="shared" si="30"/>
        <v>23182</v>
      </c>
      <c r="M170" s="22" t="s">
        <v>50</v>
      </c>
      <c r="N170" s="2" t="s">
        <v>375</v>
      </c>
      <c r="O170" s="2" t="s">
        <v>1321</v>
      </c>
      <c r="P170" s="2" t="s">
        <v>62</v>
      </c>
      <c r="Q170" s="2" t="s">
        <v>62</v>
      </c>
      <c r="R170" s="2" t="s">
        <v>63</v>
      </c>
      <c r="S170" s="3"/>
      <c r="T170" s="3"/>
      <c r="U170" s="3"/>
      <c r="V170" s="3"/>
      <c r="W170" s="3">
        <v>2</v>
      </c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2" t="s">
        <v>50</v>
      </c>
      <c r="AW170" s="2" t="s">
        <v>1346</v>
      </c>
      <c r="AX170" s="2" t="s">
        <v>50</v>
      </c>
      <c r="AY170" s="2" t="s">
        <v>50</v>
      </c>
      <c r="AZ170" s="2" t="s">
        <v>50</v>
      </c>
    </row>
    <row r="171" spans="1:52" ht="30" customHeight="1" x14ac:dyDescent="0.3">
      <c r="A171" s="22" t="s">
        <v>1215</v>
      </c>
      <c r="B171" s="22" t="s">
        <v>1216</v>
      </c>
      <c r="C171" s="22" t="s">
        <v>93</v>
      </c>
      <c r="D171" s="23">
        <v>1</v>
      </c>
      <c r="E171" s="25">
        <f>TRUNC(SUMIF(W168:W171, RIGHTB(O171, 1), H168:H171)*U171, 2)</f>
        <v>695.46</v>
      </c>
      <c r="F171" s="28">
        <f>TRUNC(E171*D171,0)</f>
        <v>695</v>
      </c>
      <c r="G171" s="25">
        <v>0</v>
      </c>
      <c r="H171" s="28">
        <f>TRUNC(G171*D171,0)</f>
        <v>0</v>
      </c>
      <c r="I171" s="25">
        <v>0</v>
      </c>
      <c r="J171" s="28">
        <f>TRUNC(I171*D171,0)</f>
        <v>0</v>
      </c>
      <c r="K171" s="25">
        <f t="shared" si="30"/>
        <v>695</v>
      </c>
      <c r="L171" s="28">
        <f t="shared" si="30"/>
        <v>695</v>
      </c>
      <c r="M171" s="22" t="s">
        <v>50</v>
      </c>
      <c r="N171" s="2" t="s">
        <v>375</v>
      </c>
      <c r="O171" s="2" t="s">
        <v>1165</v>
      </c>
      <c r="P171" s="2" t="s">
        <v>62</v>
      </c>
      <c r="Q171" s="2" t="s">
        <v>62</v>
      </c>
      <c r="R171" s="2" t="s">
        <v>62</v>
      </c>
      <c r="S171" s="3">
        <v>1</v>
      </c>
      <c r="T171" s="3">
        <v>0</v>
      </c>
      <c r="U171" s="3">
        <v>0.03</v>
      </c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2" t="s">
        <v>50</v>
      </c>
      <c r="AW171" s="2" t="s">
        <v>1347</v>
      </c>
      <c r="AX171" s="2" t="s">
        <v>50</v>
      </c>
      <c r="AY171" s="2" t="s">
        <v>50</v>
      </c>
      <c r="AZ171" s="2" t="s">
        <v>50</v>
      </c>
    </row>
    <row r="172" spans="1:52" ht="30" customHeight="1" x14ac:dyDescent="0.3">
      <c r="A172" s="22" t="s">
        <v>1190</v>
      </c>
      <c r="B172" s="22" t="s">
        <v>50</v>
      </c>
      <c r="C172" s="22" t="s">
        <v>50</v>
      </c>
      <c r="D172" s="23"/>
      <c r="E172" s="25"/>
      <c r="F172" s="28">
        <f>TRUNC(SUMIF(N168:N171, N167, F168:F171),0)</f>
        <v>9981</v>
      </c>
      <c r="G172" s="25"/>
      <c r="H172" s="28">
        <f>TRUNC(SUMIF(N168:N171, N167, H168:H171),0)</f>
        <v>23182</v>
      </c>
      <c r="I172" s="25"/>
      <c r="J172" s="28">
        <f>TRUNC(SUMIF(N168:N171, N167, J168:J171),0)</f>
        <v>0</v>
      </c>
      <c r="K172" s="25"/>
      <c r="L172" s="28">
        <f>F172+H172+J172</f>
        <v>33163</v>
      </c>
      <c r="M172" s="22" t="s">
        <v>50</v>
      </c>
      <c r="N172" s="2" t="s">
        <v>97</v>
      </c>
      <c r="O172" s="2" t="s">
        <v>97</v>
      </c>
      <c r="P172" s="2" t="s">
        <v>50</v>
      </c>
      <c r="Q172" s="2" t="s">
        <v>50</v>
      </c>
      <c r="R172" s="2" t="s">
        <v>50</v>
      </c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2" t="s">
        <v>50</v>
      </c>
      <c r="AW172" s="2" t="s">
        <v>50</v>
      </c>
      <c r="AX172" s="2" t="s">
        <v>50</v>
      </c>
      <c r="AY172" s="2" t="s">
        <v>50</v>
      </c>
      <c r="AZ172" s="2" t="s">
        <v>50</v>
      </c>
    </row>
    <row r="173" spans="1:52" ht="30" customHeight="1" x14ac:dyDescent="0.3">
      <c r="A173" s="23"/>
      <c r="B173" s="23"/>
      <c r="C173" s="23"/>
      <c r="D173" s="23"/>
      <c r="E173" s="25"/>
      <c r="F173" s="28"/>
      <c r="G173" s="25"/>
      <c r="H173" s="28"/>
      <c r="I173" s="25"/>
      <c r="J173" s="28"/>
      <c r="K173" s="25"/>
      <c r="L173" s="28"/>
      <c r="M173" s="23"/>
    </row>
    <row r="174" spans="1:52" ht="30" customHeight="1" x14ac:dyDescent="0.3">
      <c r="A174" s="19" t="s">
        <v>1348</v>
      </c>
      <c r="B174" s="20"/>
      <c r="C174" s="20"/>
      <c r="D174" s="20"/>
      <c r="E174" s="24"/>
      <c r="F174" s="27"/>
      <c r="G174" s="24"/>
      <c r="H174" s="27"/>
      <c r="I174" s="24"/>
      <c r="J174" s="27"/>
      <c r="K174" s="24"/>
      <c r="L174" s="27"/>
      <c r="M174" s="21"/>
      <c r="N174" s="1" t="s">
        <v>380</v>
      </c>
    </row>
    <row r="175" spans="1:52" ht="30" customHeight="1" x14ac:dyDescent="0.3">
      <c r="A175" s="22" t="s">
        <v>377</v>
      </c>
      <c r="B175" s="22" t="s">
        <v>1349</v>
      </c>
      <c r="C175" s="22" t="s">
        <v>123</v>
      </c>
      <c r="D175" s="23">
        <v>1</v>
      </c>
      <c r="E175" s="25">
        <f>단가대비표!O276</f>
        <v>95400</v>
      </c>
      <c r="F175" s="28">
        <f>TRUNC(E175*D175,0)</f>
        <v>95400</v>
      </c>
      <c r="G175" s="25">
        <f>단가대비표!P276</f>
        <v>0</v>
      </c>
      <c r="H175" s="28">
        <f>TRUNC(G175*D175,0)</f>
        <v>0</v>
      </c>
      <c r="I175" s="25">
        <f>단가대비표!V276</f>
        <v>0</v>
      </c>
      <c r="J175" s="28">
        <f>TRUNC(I175*D175,0)</f>
        <v>0</v>
      </c>
      <c r="K175" s="25">
        <f t="shared" ref="K175:L177" si="31">TRUNC(E175+G175+I175,0)</f>
        <v>95400</v>
      </c>
      <c r="L175" s="28">
        <f t="shared" si="31"/>
        <v>95400</v>
      </c>
      <c r="M175" s="22" t="s">
        <v>50</v>
      </c>
      <c r="N175" s="2" t="s">
        <v>380</v>
      </c>
      <c r="O175" s="2" t="s">
        <v>1350</v>
      </c>
      <c r="P175" s="2" t="s">
        <v>62</v>
      </c>
      <c r="Q175" s="2" t="s">
        <v>62</v>
      </c>
      <c r="R175" s="2" t="s">
        <v>63</v>
      </c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2" t="s">
        <v>50</v>
      </c>
      <c r="AW175" s="2" t="s">
        <v>1351</v>
      </c>
      <c r="AX175" s="2" t="s">
        <v>50</v>
      </c>
      <c r="AY175" s="2" t="s">
        <v>50</v>
      </c>
      <c r="AZ175" s="2" t="s">
        <v>50</v>
      </c>
    </row>
    <row r="176" spans="1:52" ht="30" customHeight="1" x14ac:dyDescent="0.3">
      <c r="A176" s="22" t="s">
        <v>1262</v>
      </c>
      <c r="B176" s="22" t="s">
        <v>1221</v>
      </c>
      <c r="C176" s="22" t="s">
        <v>1208</v>
      </c>
      <c r="D176" s="23">
        <f>공량산출근거서_일위대가!K51</f>
        <v>0.43</v>
      </c>
      <c r="E176" s="25">
        <f>단가대비표!O49</f>
        <v>0</v>
      </c>
      <c r="F176" s="28">
        <f>TRUNC(E176*D176,0)</f>
        <v>0</v>
      </c>
      <c r="G176" s="25">
        <f>단가대비표!P49</f>
        <v>273676</v>
      </c>
      <c r="H176" s="28">
        <f>TRUNC(G176*D176,0)</f>
        <v>117680</v>
      </c>
      <c r="I176" s="25">
        <f>단가대비표!V49</f>
        <v>0</v>
      </c>
      <c r="J176" s="28">
        <f>TRUNC(I176*D176,0)</f>
        <v>0</v>
      </c>
      <c r="K176" s="25">
        <f t="shared" si="31"/>
        <v>273676</v>
      </c>
      <c r="L176" s="28">
        <f t="shared" si="31"/>
        <v>117680</v>
      </c>
      <c r="M176" s="22" t="s">
        <v>50</v>
      </c>
      <c r="N176" s="2" t="s">
        <v>380</v>
      </c>
      <c r="O176" s="2" t="s">
        <v>1263</v>
      </c>
      <c r="P176" s="2" t="s">
        <v>62</v>
      </c>
      <c r="Q176" s="2" t="s">
        <v>62</v>
      </c>
      <c r="R176" s="2" t="s">
        <v>63</v>
      </c>
      <c r="S176" s="3"/>
      <c r="T176" s="3"/>
      <c r="U176" s="3"/>
      <c r="V176" s="3">
        <v>1</v>
      </c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2" t="s">
        <v>50</v>
      </c>
      <c r="AW176" s="2" t="s">
        <v>1352</v>
      </c>
      <c r="AX176" s="2" t="s">
        <v>50</v>
      </c>
      <c r="AY176" s="2" t="s">
        <v>50</v>
      </c>
      <c r="AZ176" s="2" t="s">
        <v>50</v>
      </c>
    </row>
    <row r="177" spans="1:52" ht="30" customHeight="1" x14ac:dyDescent="0.3">
      <c r="A177" s="22" t="s">
        <v>1215</v>
      </c>
      <c r="B177" s="22" t="s">
        <v>1216</v>
      </c>
      <c r="C177" s="22" t="s">
        <v>93</v>
      </c>
      <c r="D177" s="23">
        <v>1</v>
      </c>
      <c r="E177" s="25">
        <f>TRUNC(SUMIF(V175:V177, RIGHTB(O177, 1), H175:H177)*U177, 2)</f>
        <v>3530.4</v>
      </c>
      <c r="F177" s="28">
        <f>TRUNC(E177*D177,0)</f>
        <v>3530</v>
      </c>
      <c r="G177" s="25">
        <v>0</v>
      </c>
      <c r="H177" s="28">
        <f>TRUNC(G177*D177,0)</f>
        <v>0</v>
      </c>
      <c r="I177" s="25">
        <v>0</v>
      </c>
      <c r="J177" s="28">
        <f>TRUNC(I177*D177,0)</f>
        <v>0</v>
      </c>
      <c r="K177" s="25">
        <f t="shared" si="31"/>
        <v>3530</v>
      </c>
      <c r="L177" s="28">
        <f t="shared" si="31"/>
        <v>3530</v>
      </c>
      <c r="M177" s="22" t="s">
        <v>50</v>
      </c>
      <c r="N177" s="2" t="s">
        <v>380</v>
      </c>
      <c r="O177" s="2" t="s">
        <v>94</v>
      </c>
      <c r="P177" s="2" t="s">
        <v>62</v>
      </c>
      <c r="Q177" s="2" t="s">
        <v>62</v>
      </c>
      <c r="R177" s="2" t="s">
        <v>62</v>
      </c>
      <c r="S177" s="3">
        <v>1</v>
      </c>
      <c r="T177" s="3">
        <v>0</v>
      </c>
      <c r="U177" s="3">
        <v>0.03</v>
      </c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2" t="s">
        <v>50</v>
      </c>
      <c r="AW177" s="2" t="s">
        <v>1353</v>
      </c>
      <c r="AX177" s="2" t="s">
        <v>50</v>
      </c>
      <c r="AY177" s="2" t="s">
        <v>50</v>
      </c>
      <c r="AZ177" s="2" t="s">
        <v>50</v>
      </c>
    </row>
    <row r="178" spans="1:52" ht="30" customHeight="1" x14ac:dyDescent="0.3">
      <c r="A178" s="22" t="s">
        <v>1190</v>
      </c>
      <c r="B178" s="22" t="s">
        <v>50</v>
      </c>
      <c r="C178" s="22" t="s">
        <v>50</v>
      </c>
      <c r="D178" s="23"/>
      <c r="E178" s="25"/>
      <c r="F178" s="28">
        <f>TRUNC(SUMIF(N175:N177, N174, F175:F177),0)</f>
        <v>98930</v>
      </c>
      <c r="G178" s="25"/>
      <c r="H178" s="28">
        <f>TRUNC(SUMIF(N175:N177, N174, H175:H177),0)</f>
        <v>117680</v>
      </c>
      <c r="I178" s="25"/>
      <c r="J178" s="28">
        <f>TRUNC(SUMIF(N175:N177, N174, J175:J177),0)</f>
        <v>0</v>
      </c>
      <c r="K178" s="25"/>
      <c r="L178" s="28">
        <f>F178+H178+J178</f>
        <v>216610</v>
      </c>
      <c r="M178" s="22" t="s">
        <v>50</v>
      </c>
      <c r="N178" s="2" t="s">
        <v>97</v>
      </c>
      <c r="O178" s="2" t="s">
        <v>97</v>
      </c>
      <c r="P178" s="2" t="s">
        <v>50</v>
      </c>
      <c r="Q178" s="2" t="s">
        <v>50</v>
      </c>
      <c r="R178" s="2" t="s">
        <v>50</v>
      </c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2" t="s">
        <v>50</v>
      </c>
      <c r="AW178" s="2" t="s">
        <v>50</v>
      </c>
      <c r="AX178" s="2" t="s">
        <v>50</v>
      </c>
      <c r="AY178" s="2" t="s">
        <v>50</v>
      </c>
      <c r="AZ178" s="2" t="s">
        <v>50</v>
      </c>
    </row>
    <row r="179" spans="1:52" ht="30" customHeight="1" x14ac:dyDescent="0.3">
      <c r="A179" s="23"/>
      <c r="B179" s="23"/>
      <c r="C179" s="23"/>
      <c r="D179" s="23"/>
      <c r="E179" s="25"/>
      <c r="F179" s="28"/>
      <c r="G179" s="25"/>
      <c r="H179" s="28"/>
      <c r="I179" s="25"/>
      <c r="J179" s="28"/>
      <c r="K179" s="25"/>
      <c r="L179" s="28"/>
      <c r="M179" s="23"/>
    </row>
    <row r="180" spans="1:52" ht="30" customHeight="1" x14ac:dyDescent="0.3">
      <c r="A180" s="19" t="s">
        <v>1354</v>
      </c>
      <c r="B180" s="20"/>
      <c r="C180" s="20"/>
      <c r="D180" s="20"/>
      <c r="E180" s="24"/>
      <c r="F180" s="27"/>
      <c r="G180" s="24"/>
      <c r="H180" s="27"/>
      <c r="I180" s="24"/>
      <c r="J180" s="27"/>
      <c r="K180" s="24"/>
      <c r="L180" s="27"/>
      <c r="M180" s="21"/>
      <c r="N180" s="1" t="s">
        <v>384</v>
      </c>
    </row>
    <row r="181" spans="1:52" ht="30" customHeight="1" x14ac:dyDescent="0.3">
      <c r="A181" s="22" t="s">
        <v>377</v>
      </c>
      <c r="B181" s="22" t="s">
        <v>1355</v>
      </c>
      <c r="C181" s="22" t="s">
        <v>123</v>
      </c>
      <c r="D181" s="23">
        <v>1</v>
      </c>
      <c r="E181" s="25">
        <f>단가대비표!O277</f>
        <v>131400</v>
      </c>
      <c r="F181" s="28">
        <f>TRUNC(E181*D181,0)</f>
        <v>131400</v>
      </c>
      <c r="G181" s="25">
        <f>단가대비표!P277</f>
        <v>0</v>
      </c>
      <c r="H181" s="28">
        <f>TRUNC(G181*D181,0)</f>
        <v>0</v>
      </c>
      <c r="I181" s="25">
        <f>단가대비표!V277</f>
        <v>0</v>
      </c>
      <c r="J181" s="28">
        <f>TRUNC(I181*D181,0)</f>
        <v>0</v>
      </c>
      <c r="K181" s="25">
        <f t="shared" ref="K181:L183" si="32">TRUNC(E181+G181+I181,0)</f>
        <v>131400</v>
      </c>
      <c r="L181" s="28">
        <f t="shared" si="32"/>
        <v>131400</v>
      </c>
      <c r="M181" s="22" t="s">
        <v>50</v>
      </c>
      <c r="N181" s="2" t="s">
        <v>384</v>
      </c>
      <c r="O181" s="2" t="s">
        <v>1356</v>
      </c>
      <c r="P181" s="2" t="s">
        <v>62</v>
      </c>
      <c r="Q181" s="2" t="s">
        <v>62</v>
      </c>
      <c r="R181" s="2" t="s">
        <v>63</v>
      </c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2" t="s">
        <v>50</v>
      </c>
      <c r="AW181" s="2" t="s">
        <v>1357</v>
      </c>
      <c r="AX181" s="2" t="s">
        <v>50</v>
      </c>
      <c r="AY181" s="2" t="s">
        <v>50</v>
      </c>
      <c r="AZ181" s="2" t="s">
        <v>50</v>
      </c>
    </row>
    <row r="182" spans="1:52" ht="30" customHeight="1" x14ac:dyDescent="0.3">
      <c r="A182" s="22" t="s">
        <v>1262</v>
      </c>
      <c r="B182" s="22" t="s">
        <v>1221</v>
      </c>
      <c r="C182" s="22" t="s">
        <v>1208</v>
      </c>
      <c r="D182" s="23">
        <f>공량산출근거서_일위대가!K54</f>
        <v>0.7</v>
      </c>
      <c r="E182" s="25">
        <f>단가대비표!O49</f>
        <v>0</v>
      </c>
      <c r="F182" s="28">
        <f>TRUNC(E182*D182,0)</f>
        <v>0</v>
      </c>
      <c r="G182" s="25">
        <f>단가대비표!P49</f>
        <v>273676</v>
      </c>
      <c r="H182" s="28">
        <f>TRUNC(G182*D182,0)</f>
        <v>191573</v>
      </c>
      <c r="I182" s="25">
        <f>단가대비표!V49</f>
        <v>0</v>
      </c>
      <c r="J182" s="28">
        <f>TRUNC(I182*D182,0)</f>
        <v>0</v>
      </c>
      <c r="K182" s="25">
        <f t="shared" si="32"/>
        <v>273676</v>
      </c>
      <c r="L182" s="28">
        <f t="shared" si="32"/>
        <v>191573</v>
      </c>
      <c r="M182" s="22" t="s">
        <v>50</v>
      </c>
      <c r="N182" s="2" t="s">
        <v>384</v>
      </c>
      <c r="O182" s="2" t="s">
        <v>1263</v>
      </c>
      <c r="P182" s="2" t="s">
        <v>62</v>
      </c>
      <c r="Q182" s="2" t="s">
        <v>62</v>
      </c>
      <c r="R182" s="2" t="s">
        <v>63</v>
      </c>
      <c r="S182" s="3"/>
      <c r="T182" s="3"/>
      <c r="U182" s="3"/>
      <c r="V182" s="3">
        <v>1</v>
      </c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2" t="s">
        <v>50</v>
      </c>
      <c r="AW182" s="2" t="s">
        <v>1358</v>
      </c>
      <c r="AX182" s="2" t="s">
        <v>50</v>
      </c>
      <c r="AY182" s="2" t="s">
        <v>50</v>
      </c>
      <c r="AZ182" s="2" t="s">
        <v>50</v>
      </c>
    </row>
    <row r="183" spans="1:52" ht="30" customHeight="1" x14ac:dyDescent="0.3">
      <c r="A183" s="22" t="s">
        <v>1215</v>
      </c>
      <c r="B183" s="22" t="s">
        <v>1216</v>
      </c>
      <c r="C183" s="22" t="s">
        <v>93</v>
      </c>
      <c r="D183" s="23">
        <v>1</v>
      </c>
      <c r="E183" s="25">
        <f>TRUNC(SUMIF(V181:V183, RIGHTB(O183, 1), H181:H183)*U183, 2)</f>
        <v>5747.19</v>
      </c>
      <c r="F183" s="28">
        <f>TRUNC(E183*D183,0)</f>
        <v>5747</v>
      </c>
      <c r="G183" s="25">
        <v>0</v>
      </c>
      <c r="H183" s="28">
        <f>TRUNC(G183*D183,0)</f>
        <v>0</v>
      </c>
      <c r="I183" s="25">
        <v>0</v>
      </c>
      <c r="J183" s="28">
        <f>TRUNC(I183*D183,0)</f>
        <v>0</v>
      </c>
      <c r="K183" s="25">
        <f t="shared" si="32"/>
        <v>5747</v>
      </c>
      <c r="L183" s="28">
        <f t="shared" si="32"/>
        <v>5747</v>
      </c>
      <c r="M183" s="22" t="s">
        <v>50</v>
      </c>
      <c r="N183" s="2" t="s">
        <v>384</v>
      </c>
      <c r="O183" s="2" t="s">
        <v>94</v>
      </c>
      <c r="P183" s="2" t="s">
        <v>62</v>
      </c>
      <c r="Q183" s="2" t="s">
        <v>62</v>
      </c>
      <c r="R183" s="2" t="s">
        <v>62</v>
      </c>
      <c r="S183" s="3">
        <v>1</v>
      </c>
      <c r="T183" s="3">
        <v>0</v>
      </c>
      <c r="U183" s="3">
        <v>0.03</v>
      </c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2" t="s">
        <v>50</v>
      </c>
      <c r="AW183" s="2" t="s">
        <v>1359</v>
      </c>
      <c r="AX183" s="2" t="s">
        <v>50</v>
      </c>
      <c r="AY183" s="2" t="s">
        <v>50</v>
      </c>
      <c r="AZ183" s="2" t="s">
        <v>50</v>
      </c>
    </row>
    <row r="184" spans="1:52" ht="30" customHeight="1" x14ac:dyDescent="0.3">
      <c r="A184" s="22" t="s">
        <v>1190</v>
      </c>
      <c r="B184" s="22" t="s">
        <v>50</v>
      </c>
      <c r="C184" s="22" t="s">
        <v>50</v>
      </c>
      <c r="D184" s="23"/>
      <c r="E184" s="25"/>
      <c r="F184" s="28">
        <f>TRUNC(SUMIF(N181:N183, N180, F181:F183),0)</f>
        <v>137147</v>
      </c>
      <c r="G184" s="25"/>
      <c r="H184" s="28">
        <f>TRUNC(SUMIF(N181:N183, N180, H181:H183),0)</f>
        <v>191573</v>
      </c>
      <c r="I184" s="25"/>
      <c r="J184" s="28">
        <f>TRUNC(SUMIF(N181:N183, N180, J181:J183),0)</f>
        <v>0</v>
      </c>
      <c r="K184" s="25"/>
      <c r="L184" s="28">
        <f>F184+H184+J184</f>
        <v>328720</v>
      </c>
      <c r="M184" s="22" t="s">
        <v>50</v>
      </c>
      <c r="N184" s="2" t="s">
        <v>97</v>
      </c>
      <c r="O184" s="2" t="s">
        <v>97</v>
      </c>
      <c r="P184" s="2" t="s">
        <v>50</v>
      </c>
      <c r="Q184" s="2" t="s">
        <v>50</v>
      </c>
      <c r="R184" s="2" t="s">
        <v>50</v>
      </c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2" t="s">
        <v>50</v>
      </c>
      <c r="AW184" s="2" t="s">
        <v>50</v>
      </c>
      <c r="AX184" s="2" t="s">
        <v>50</v>
      </c>
      <c r="AY184" s="2" t="s">
        <v>50</v>
      </c>
      <c r="AZ184" s="2" t="s">
        <v>50</v>
      </c>
    </row>
    <row r="185" spans="1:52" ht="30" customHeight="1" x14ac:dyDescent="0.3">
      <c r="A185" s="23"/>
      <c r="B185" s="23"/>
      <c r="C185" s="23"/>
      <c r="D185" s="23"/>
      <c r="E185" s="25"/>
      <c r="F185" s="28"/>
      <c r="G185" s="25"/>
      <c r="H185" s="28"/>
      <c r="I185" s="25"/>
      <c r="J185" s="28"/>
      <c r="K185" s="25"/>
      <c r="L185" s="28"/>
      <c r="M185" s="23"/>
    </row>
    <row r="186" spans="1:52" ht="30" customHeight="1" x14ac:dyDescent="0.3">
      <c r="A186" s="19" t="s">
        <v>1360</v>
      </c>
      <c r="B186" s="20"/>
      <c r="C186" s="20"/>
      <c r="D186" s="20"/>
      <c r="E186" s="24"/>
      <c r="F186" s="27"/>
      <c r="G186" s="24"/>
      <c r="H186" s="27"/>
      <c r="I186" s="24"/>
      <c r="J186" s="27"/>
      <c r="K186" s="24"/>
      <c r="L186" s="27"/>
      <c r="M186" s="21"/>
      <c r="N186" s="1" t="s">
        <v>388</v>
      </c>
    </row>
    <row r="187" spans="1:52" ht="30" customHeight="1" x14ac:dyDescent="0.3">
      <c r="A187" s="22" t="s">
        <v>377</v>
      </c>
      <c r="B187" s="22" t="s">
        <v>1361</v>
      </c>
      <c r="C187" s="22" t="s">
        <v>123</v>
      </c>
      <c r="D187" s="23">
        <v>1</v>
      </c>
      <c r="E187" s="25">
        <f>단가대비표!O278</f>
        <v>115200</v>
      </c>
      <c r="F187" s="28">
        <f>TRUNC(E187*D187,0)</f>
        <v>115200</v>
      </c>
      <c r="G187" s="25">
        <f>단가대비표!P278</f>
        <v>0</v>
      </c>
      <c r="H187" s="28">
        <f>TRUNC(G187*D187,0)</f>
        <v>0</v>
      </c>
      <c r="I187" s="25">
        <f>단가대비표!V278</f>
        <v>0</v>
      </c>
      <c r="J187" s="28">
        <f>TRUNC(I187*D187,0)</f>
        <v>0</v>
      </c>
      <c r="K187" s="25">
        <f t="shared" ref="K187:L189" si="33">TRUNC(E187+G187+I187,0)</f>
        <v>115200</v>
      </c>
      <c r="L187" s="28">
        <f t="shared" si="33"/>
        <v>115200</v>
      </c>
      <c r="M187" s="22" t="s">
        <v>50</v>
      </c>
      <c r="N187" s="2" t="s">
        <v>388</v>
      </c>
      <c r="O187" s="2" t="s">
        <v>1362</v>
      </c>
      <c r="P187" s="2" t="s">
        <v>62</v>
      </c>
      <c r="Q187" s="2" t="s">
        <v>62</v>
      </c>
      <c r="R187" s="2" t="s">
        <v>63</v>
      </c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2" t="s">
        <v>50</v>
      </c>
      <c r="AW187" s="2" t="s">
        <v>1363</v>
      </c>
      <c r="AX187" s="2" t="s">
        <v>50</v>
      </c>
      <c r="AY187" s="2" t="s">
        <v>50</v>
      </c>
      <c r="AZ187" s="2" t="s">
        <v>50</v>
      </c>
    </row>
    <row r="188" spans="1:52" ht="30" customHeight="1" x14ac:dyDescent="0.3">
      <c r="A188" s="22" t="s">
        <v>1262</v>
      </c>
      <c r="B188" s="22" t="s">
        <v>1221</v>
      </c>
      <c r="C188" s="22" t="s">
        <v>1208</v>
      </c>
      <c r="D188" s="23">
        <f>공량산출근거서_일위대가!K57</f>
        <v>0.43</v>
      </c>
      <c r="E188" s="25">
        <f>단가대비표!O49</f>
        <v>0</v>
      </c>
      <c r="F188" s="28">
        <f>TRUNC(E188*D188,0)</f>
        <v>0</v>
      </c>
      <c r="G188" s="25">
        <f>단가대비표!P49</f>
        <v>273676</v>
      </c>
      <c r="H188" s="28">
        <f>TRUNC(G188*D188,0)</f>
        <v>117680</v>
      </c>
      <c r="I188" s="25">
        <f>단가대비표!V49</f>
        <v>0</v>
      </c>
      <c r="J188" s="28">
        <f>TRUNC(I188*D188,0)</f>
        <v>0</v>
      </c>
      <c r="K188" s="25">
        <f t="shared" si="33"/>
        <v>273676</v>
      </c>
      <c r="L188" s="28">
        <f t="shared" si="33"/>
        <v>117680</v>
      </c>
      <c r="M188" s="22" t="s">
        <v>50</v>
      </c>
      <c r="N188" s="2" t="s">
        <v>388</v>
      </c>
      <c r="O188" s="2" t="s">
        <v>1263</v>
      </c>
      <c r="P188" s="2" t="s">
        <v>62</v>
      </c>
      <c r="Q188" s="2" t="s">
        <v>62</v>
      </c>
      <c r="R188" s="2" t="s">
        <v>63</v>
      </c>
      <c r="S188" s="3"/>
      <c r="T188" s="3"/>
      <c r="U188" s="3"/>
      <c r="V188" s="3">
        <v>1</v>
      </c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2" t="s">
        <v>50</v>
      </c>
      <c r="AW188" s="2" t="s">
        <v>1364</v>
      </c>
      <c r="AX188" s="2" t="s">
        <v>50</v>
      </c>
      <c r="AY188" s="2" t="s">
        <v>50</v>
      </c>
      <c r="AZ188" s="2" t="s">
        <v>50</v>
      </c>
    </row>
    <row r="189" spans="1:52" ht="30" customHeight="1" x14ac:dyDescent="0.3">
      <c r="A189" s="22" t="s">
        <v>1215</v>
      </c>
      <c r="B189" s="22" t="s">
        <v>1216</v>
      </c>
      <c r="C189" s="22" t="s">
        <v>93</v>
      </c>
      <c r="D189" s="23">
        <v>1</v>
      </c>
      <c r="E189" s="25">
        <f>TRUNC(SUMIF(V187:V189, RIGHTB(O189, 1), H187:H189)*U189, 2)</f>
        <v>3530.4</v>
      </c>
      <c r="F189" s="28">
        <f>TRUNC(E189*D189,0)</f>
        <v>3530</v>
      </c>
      <c r="G189" s="25">
        <v>0</v>
      </c>
      <c r="H189" s="28">
        <f>TRUNC(G189*D189,0)</f>
        <v>0</v>
      </c>
      <c r="I189" s="25">
        <v>0</v>
      </c>
      <c r="J189" s="28">
        <f>TRUNC(I189*D189,0)</f>
        <v>0</v>
      </c>
      <c r="K189" s="25">
        <f t="shared" si="33"/>
        <v>3530</v>
      </c>
      <c r="L189" s="28">
        <f t="shared" si="33"/>
        <v>3530</v>
      </c>
      <c r="M189" s="22" t="s">
        <v>50</v>
      </c>
      <c r="N189" s="2" t="s">
        <v>388</v>
      </c>
      <c r="O189" s="2" t="s">
        <v>94</v>
      </c>
      <c r="P189" s="2" t="s">
        <v>62</v>
      </c>
      <c r="Q189" s="2" t="s">
        <v>62</v>
      </c>
      <c r="R189" s="2" t="s">
        <v>62</v>
      </c>
      <c r="S189" s="3">
        <v>1</v>
      </c>
      <c r="T189" s="3">
        <v>0</v>
      </c>
      <c r="U189" s="3">
        <v>0.03</v>
      </c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2" t="s">
        <v>50</v>
      </c>
      <c r="AW189" s="2" t="s">
        <v>1365</v>
      </c>
      <c r="AX189" s="2" t="s">
        <v>50</v>
      </c>
      <c r="AY189" s="2" t="s">
        <v>50</v>
      </c>
      <c r="AZ189" s="2" t="s">
        <v>50</v>
      </c>
    </row>
    <row r="190" spans="1:52" ht="30" customHeight="1" x14ac:dyDescent="0.3">
      <c r="A190" s="22" t="s">
        <v>1190</v>
      </c>
      <c r="B190" s="22" t="s">
        <v>50</v>
      </c>
      <c r="C190" s="22" t="s">
        <v>50</v>
      </c>
      <c r="D190" s="23"/>
      <c r="E190" s="25"/>
      <c r="F190" s="28">
        <f>TRUNC(SUMIF(N187:N189, N186, F187:F189),0)</f>
        <v>118730</v>
      </c>
      <c r="G190" s="25"/>
      <c r="H190" s="28">
        <f>TRUNC(SUMIF(N187:N189, N186, H187:H189),0)</f>
        <v>117680</v>
      </c>
      <c r="I190" s="25"/>
      <c r="J190" s="28">
        <f>TRUNC(SUMIF(N187:N189, N186, J187:J189),0)</f>
        <v>0</v>
      </c>
      <c r="K190" s="25"/>
      <c r="L190" s="28">
        <f>F190+H190+J190</f>
        <v>236410</v>
      </c>
      <c r="M190" s="22" t="s">
        <v>50</v>
      </c>
      <c r="N190" s="2" t="s">
        <v>97</v>
      </c>
      <c r="O190" s="2" t="s">
        <v>97</v>
      </c>
      <c r="P190" s="2" t="s">
        <v>50</v>
      </c>
      <c r="Q190" s="2" t="s">
        <v>50</v>
      </c>
      <c r="R190" s="2" t="s">
        <v>50</v>
      </c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2" t="s">
        <v>50</v>
      </c>
      <c r="AW190" s="2" t="s">
        <v>50</v>
      </c>
      <c r="AX190" s="2" t="s">
        <v>50</v>
      </c>
      <c r="AY190" s="2" t="s">
        <v>50</v>
      </c>
      <c r="AZ190" s="2" t="s">
        <v>50</v>
      </c>
    </row>
    <row r="191" spans="1:52" ht="30" customHeight="1" x14ac:dyDescent="0.3">
      <c r="A191" s="23"/>
      <c r="B191" s="23"/>
      <c r="C191" s="23"/>
      <c r="D191" s="23"/>
      <c r="E191" s="25"/>
      <c r="F191" s="28"/>
      <c r="G191" s="25"/>
      <c r="H191" s="28"/>
      <c r="I191" s="25"/>
      <c r="J191" s="28"/>
      <c r="K191" s="25"/>
      <c r="L191" s="28"/>
      <c r="M191" s="23"/>
    </row>
    <row r="192" spans="1:52" ht="30" customHeight="1" x14ac:dyDescent="0.3">
      <c r="A192" s="19" t="s">
        <v>1366</v>
      </c>
      <c r="B192" s="20"/>
      <c r="C192" s="20"/>
      <c r="D192" s="20"/>
      <c r="E192" s="24"/>
      <c r="F192" s="27"/>
      <c r="G192" s="24"/>
      <c r="H192" s="27"/>
      <c r="I192" s="24"/>
      <c r="J192" s="27"/>
      <c r="K192" s="24"/>
      <c r="L192" s="27"/>
      <c r="M192" s="21"/>
      <c r="N192" s="1" t="s">
        <v>392</v>
      </c>
    </row>
    <row r="193" spans="1:52" ht="30" customHeight="1" x14ac:dyDescent="0.3">
      <c r="A193" s="22" t="s">
        <v>377</v>
      </c>
      <c r="B193" s="22" t="s">
        <v>1367</v>
      </c>
      <c r="C193" s="22" t="s">
        <v>123</v>
      </c>
      <c r="D193" s="23">
        <v>1</v>
      </c>
      <c r="E193" s="25">
        <f>단가대비표!O279</f>
        <v>153000</v>
      </c>
      <c r="F193" s="28">
        <f>TRUNC(E193*D193,0)</f>
        <v>153000</v>
      </c>
      <c r="G193" s="25">
        <f>단가대비표!P279</f>
        <v>0</v>
      </c>
      <c r="H193" s="28">
        <f>TRUNC(G193*D193,0)</f>
        <v>0</v>
      </c>
      <c r="I193" s="25">
        <f>단가대비표!V279</f>
        <v>0</v>
      </c>
      <c r="J193" s="28">
        <f>TRUNC(I193*D193,0)</f>
        <v>0</v>
      </c>
      <c r="K193" s="25">
        <f t="shared" ref="K193:L195" si="34">TRUNC(E193+G193+I193,0)</f>
        <v>153000</v>
      </c>
      <c r="L193" s="28">
        <f t="shared" si="34"/>
        <v>153000</v>
      </c>
      <c r="M193" s="22" t="s">
        <v>50</v>
      </c>
      <c r="N193" s="2" t="s">
        <v>392</v>
      </c>
      <c r="O193" s="2" t="s">
        <v>1368</v>
      </c>
      <c r="P193" s="2" t="s">
        <v>62</v>
      </c>
      <c r="Q193" s="2" t="s">
        <v>62</v>
      </c>
      <c r="R193" s="2" t="s">
        <v>63</v>
      </c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2" t="s">
        <v>50</v>
      </c>
      <c r="AW193" s="2" t="s">
        <v>1369</v>
      </c>
      <c r="AX193" s="2" t="s">
        <v>50</v>
      </c>
      <c r="AY193" s="2" t="s">
        <v>50</v>
      </c>
      <c r="AZ193" s="2" t="s">
        <v>50</v>
      </c>
    </row>
    <row r="194" spans="1:52" ht="30" customHeight="1" x14ac:dyDescent="0.3">
      <c r="A194" s="22" t="s">
        <v>1262</v>
      </c>
      <c r="B194" s="22" t="s">
        <v>1221</v>
      </c>
      <c r="C194" s="22" t="s">
        <v>1208</v>
      </c>
      <c r="D194" s="23">
        <f>공량산출근거서_일위대가!K60</f>
        <v>0.7</v>
      </c>
      <c r="E194" s="25">
        <f>단가대비표!O49</f>
        <v>0</v>
      </c>
      <c r="F194" s="28">
        <f>TRUNC(E194*D194,0)</f>
        <v>0</v>
      </c>
      <c r="G194" s="25">
        <f>단가대비표!P49</f>
        <v>273676</v>
      </c>
      <c r="H194" s="28">
        <f>TRUNC(G194*D194,0)</f>
        <v>191573</v>
      </c>
      <c r="I194" s="25">
        <f>단가대비표!V49</f>
        <v>0</v>
      </c>
      <c r="J194" s="28">
        <f>TRUNC(I194*D194,0)</f>
        <v>0</v>
      </c>
      <c r="K194" s="25">
        <f t="shared" si="34"/>
        <v>273676</v>
      </c>
      <c r="L194" s="28">
        <f t="shared" si="34"/>
        <v>191573</v>
      </c>
      <c r="M194" s="22" t="s">
        <v>50</v>
      </c>
      <c r="N194" s="2" t="s">
        <v>392</v>
      </c>
      <c r="O194" s="2" t="s">
        <v>1263</v>
      </c>
      <c r="P194" s="2" t="s">
        <v>62</v>
      </c>
      <c r="Q194" s="2" t="s">
        <v>62</v>
      </c>
      <c r="R194" s="2" t="s">
        <v>63</v>
      </c>
      <c r="S194" s="3"/>
      <c r="T194" s="3"/>
      <c r="U194" s="3"/>
      <c r="V194" s="3">
        <v>1</v>
      </c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2" t="s">
        <v>50</v>
      </c>
      <c r="AW194" s="2" t="s">
        <v>1370</v>
      </c>
      <c r="AX194" s="2" t="s">
        <v>50</v>
      </c>
      <c r="AY194" s="2" t="s">
        <v>50</v>
      </c>
      <c r="AZ194" s="2" t="s">
        <v>50</v>
      </c>
    </row>
    <row r="195" spans="1:52" ht="30" customHeight="1" x14ac:dyDescent="0.3">
      <c r="A195" s="22" t="s">
        <v>1215</v>
      </c>
      <c r="B195" s="22" t="s">
        <v>1216</v>
      </c>
      <c r="C195" s="22" t="s">
        <v>93</v>
      </c>
      <c r="D195" s="23">
        <v>1</v>
      </c>
      <c r="E195" s="25">
        <f>TRUNC(SUMIF(V193:V195, RIGHTB(O195, 1), H193:H195)*U195, 2)</f>
        <v>5747.19</v>
      </c>
      <c r="F195" s="28">
        <f>TRUNC(E195*D195,0)</f>
        <v>5747</v>
      </c>
      <c r="G195" s="25">
        <v>0</v>
      </c>
      <c r="H195" s="28">
        <f>TRUNC(G195*D195,0)</f>
        <v>0</v>
      </c>
      <c r="I195" s="25">
        <v>0</v>
      </c>
      <c r="J195" s="28">
        <f>TRUNC(I195*D195,0)</f>
        <v>0</v>
      </c>
      <c r="K195" s="25">
        <f t="shared" si="34"/>
        <v>5747</v>
      </c>
      <c r="L195" s="28">
        <f t="shared" si="34"/>
        <v>5747</v>
      </c>
      <c r="M195" s="22" t="s">
        <v>50</v>
      </c>
      <c r="N195" s="2" t="s">
        <v>392</v>
      </c>
      <c r="O195" s="2" t="s">
        <v>94</v>
      </c>
      <c r="P195" s="2" t="s">
        <v>62</v>
      </c>
      <c r="Q195" s="2" t="s">
        <v>62</v>
      </c>
      <c r="R195" s="2" t="s">
        <v>62</v>
      </c>
      <c r="S195" s="3">
        <v>1</v>
      </c>
      <c r="T195" s="3">
        <v>0</v>
      </c>
      <c r="U195" s="3">
        <v>0.03</v>
      </c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2" t="s">
        <v>50</v>
      </c>
      <c r="AW195" s="2" t="s">
        <v>1371</v>
      </c>
      <c r="AX195" s="2" t="s">
        <v>50</v>
      </c>
      <c r="AY195" s="2" t="s">
        <v>50</v>
      </c>
      <c r="AZ195" s="2" t="s">
        <v>50</v>
      </c>
    </row>
    <row r="196" spans="1:52" ht="30" customHeight="1" x14ac:dyDescent="0.3">
      <c r="A196" s="22" t="s">
        <v>1190</v>
      </c>
      <c r="B196" s="22" t="s">
        <v>50</v>
      </c>
      <c r="C196" s="22" t="s">
        <v>50</v>
      </c>
      <c r="D196" s="23"/>
      <c r="E196" s="25"/>
      <c r="F196" s="28">
        <f>TRUNC(SUMIF(N193:N195, N192, F193:F195),0)</f>
        <v>158747</v>
      </c>
      <c r="G196" s="25"/>
      <c r="H196" s="28">
        <f>TRUNC(SUMIF(N193:N195, N192, H193:H195),0)</f>
        <v>191573</v>
      </c>
      <c r="I196" s="25"/>
      <c r="J196" s="28">
        <f>TRUNC(SUMIF(N193:N195, N192, J193:J195),0)</f>
        <v>0</v>
      </c>
      <c r="K196" s="25"/>
      <c r="L196" s="28">
        <f>F196+H196+J196</f>
        <v>350320</v>
      </c>
      <c r="M196" s="22" t="s">
        <v>50</v>
      </c>
      <c r="N196" s="2" t="s">
        <v>97</v>
      </c>
      <c r="O196" s="2" t="s">
        <v>97</v>
      </c>
      <c r="P196" s="2" t="s">
        <v>50</v>
      </c>
      <c r="Q196" s="2" t="s">
        <v>50</v>
      </c>
      <c r="R196" s="2" t="s">
        <v>50</v>
      </c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2" t="s">
        <v>50</v>
      </c>
      <c r="AW196" s="2" t="s">
        <v>50</v>
      </c>
      <c r="AX196" s="2" t="s">
        <v>50</v>
      </c>
      <c r="AY196" s="2" t="s">
        <v>50</v>
      </c>
      <c r="AZ196" s="2" t="s">
        <v>50</v>
      </c>
    </row>
    <row r="197" spans="1:52" ht="30" customHeight="1" x14ac:dyDescent="0.3">
      <c r="A197" s="23"/>
      <c r="B197" s="23"/>
      <c r="C197" s="23"/>
      <c r="D197" s="23"/>
      <c r="E197" s="25"/>
      <c r="F197" s="28"/>
      <c r="G197" s="25"/>
      <c r="H197" s="28"/>
      <c r="I197" s="25"/>
      <c r="J197" s="28"/>
      <c r="K197" s="25"/>
      <c r="L197" s="28"/>
      <c r="M197" s="23"/>
    </row>
    <row r="198" spans="1:52" ht="30" customHeight="1" x14ac:dyDescent="0.3">
      <c r="A198" s="19" t="s">
        <v>1372</v>
      </c>
      <c r="B198" s="20"/>
      <c r="C198" s="20"/>
      <c r="D198" s="20"/>
      <c r="E198" s="24"/>
      <c r="F198" s="27"/>
      <c r="G198" s="24"/>
      <c r="H198" s="27"/>
      <c r="I198" s="24"/>
      <c r="J198" s="27"/>
      <c r="K198" s="24"/>
      <c r="L198" s="27"/>
      <c r="M198" s="21"/>
      <c r="N198" s="1" t="s">
        <v>397</v>
      </c>
    </row>
    <row r="199" spans="1:52" ht="30" customHeight="1" x14ac:dyDescent="0.3">
      <c r="A199" s="22" t="s">
        <v>394</v>
      </c>
      <c r="B199" s="22" t="s">
        <v>395</v>
      </c>
      <c r="C199" s="22" t="s">
        <v>310</v>
      </c>
      <c r="D199" s="23">
        <v>1.03</v>
      </c>
      <c r="E199" s="25">
        <f>단가대비표!O270</f>
        <v>1697</v>
      </c>
      <c r="F199" s="28">
        <f>TRUNC(E199*D199,0)</f>
        <v>1747</v>
      </c>
      <c r="G199" s="25">
        <f>단가대비표!P270</f>
        <v>0</v>
      </c>
      <c r="H199" s="28">
        <f>TRUNC(G199*D199,0)</f>
        <v>0</v>
      </c>
      <c r="I199" s="25">
        <f>단가대비표!V270</f>
        <v>0</v>
      </c>
      <c r="J199" s="28">
        <f>TRUNC(I199*D199,0)</f>
        <v>0</v>
      </c>
      <c r="K199" s="25">
        <f t="shared" ref="K199:L202" si="35">TRUNC(E199+G199+I199,0)</f>
        <v>1697</v>
      </c>
      <c r="L199" s="28">
        <f t="shared" si="35"/>
        <v>1747</v>
      </c>
      <c r="M199" s="22" t="s">
        <v>50</v>
      </c>
      <c r="N199" s="2" t="s">
        <v>397</v>
      </c>
      <c r="O199" s="2" t="s">
        <v>1373</v>
      </c>
      <c r="P199" s="2" t="s">
        <v>62</v>
      </c>
      <c r="Q199" s="2" t="s">
        <v>62</v>
      </c>
      <c r="R199" s="2" t="s">
        <v>63</v>
      </c>
      <c r="S199" s="3"/>
      <c r="T199" s="3"/>
      <c r="U199" s="3"/>
      <c r="V199" s="3">
        <v>1</v>
      </c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2" t="s">
        <v>50</v>
      </c>
      <c r="AW199" s="2" t="s">
        <v>1374</v>
      </c>
      <c r="AX199" s="2" t="s">
        <v>50</v>
      </c>
      <c r="AY199" s="2" t="s">
        <v>50</v>
      </c>
      <c r="AZ199" s="2" t="s">
        <v>50</v>
      </c>
    </row>
    <row r="200" spans="1:52" ht="30" customHeight="1" x14ac:dyDescent="0.3">
      <c r="A200" s="22" t="s">
        <v>1249</v>
      </c>
      <c r="B200" s="22" t="s">
        <v>1250</v>
      </c>
      <c r="C200" s="22" t="s">
        <v>93</v>
      </c>
      <c r="D200" s="23">
        <v>1</v>
      </c>
      <c r="E200" s="25">
        <f>TRUNC(SUMIF(V199:V202, RIGHTB(O200, 1), F199:F202)*U200, 2)</f>
        <v>34.94</v>
      </c>
      <c r="F200" s="28">
        <f>TRUNC(E200*D200,0)</f>
        <v>34</v>
      </c>
      <c r="G200" s="25">
        <v>0</v>
      </c>
      <c r="H200" s="28">
        <f>TRUNC(G200*D200,0)</f>
        <v>0</v>
      </c>
      <c r="I200" s="25">
        <v>0</v>
      </c>
      <c r="J200" s="28">
        <f>TRUNC(I200*D200,0)</f>
        <v>0</v>
      </c>
      <c r="K200" s="25">
        <f t="shared" si="35"/>
        <v>34</v>
      </c>
      <c r="L200" s="28">
        <f t="shared" si="35"/>
        <v>34</v>
      </c>
      <c r="M200" s="22" t="s">
        <v>50</v>
      </c>
      <c r="N200" s="2" t="s">
        <v>397</v>
      </c>
      <c r="O200" s="2" t="s">
        <v>94</v>
      </c>
      <c r="P200" s="2" t="s">
        <v>62</v>
      </c>
      <c r="Q200" s="2" t="s">
        <v>62</v>
      </c>
      <c r="R200" s="2" t="s">
        <v>62</v>
      </c>
      <c r="S200" s="3">
        <v>0</v>
      </c>
      <c r="T200" s="3">
        <v>0</v>
      </c>
      <c r="U200" s="3">
        <v>0.02</v>
      </c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2" t="s">
        <v>50</v>
      </c>
      <c r="AW200" s="2" t="s">
        <v>1375</v>
      </c>
      <c r="AX200" s="2" t="s">
        <v>50</v>
      </c>
      <c r="AY200" s="2" t="s">
        <v>50</v>
      </c>
      <c r="AZ200" s="2" t="s">
        <v>50</v>
      </c>
    </row>
    <row r="201" spans="1:52" ht="30" customHeight="1" x14ac:dyDescent="0.3">
      <c r="A201" s="22" t="s">
        <v>1307</v>
      </c>
      <c r="B201" s="22" t="s">
        <v>1221</v>
      </c>
      <c r="C201" s="22" t="s">
        <v>1208</v>
      </c>
      <c r="D201" s="23">
        <f>공량산출근거서_일위대가!K63</f>
        <v>1.4420000000000001E-2</v>
      </c>
      <c r="E201" s="25">
        <f>단가대비표!O50</f>
        <v>0</v>
      </c>
      <c r="F201" s="28">
        <f>TRUNC(E201*D201,0)</f>
        <v>0</v>
      </c>
      <c r="G201" s="25">
        <f>단가대비표!P50</f>
        <v>304156</v>
      </c>
      <c r="H201" s="28">
        <f>TRUNC(G201*D201,0)</f>
        <v>4385</v>
      </c>
      <c r="I201" s="25">
        <f>단가대비표!V50</f>
        <v>0</v>
      </c>
      <c r="J201" s="28">
        <f>TRUNC(I201*D201,0)</f>
        <v>0</v>
      </c>
      <c r="K201" s="25">
        <f t="shared" si="35"/>
        <v>304156</v>
      </c>
      <c r="L201" s="28">
        <f t="shared" si="35"/>
        <v>4385</v>
      </c>
      <c r="M201" s="22" t="s">
        <v>50</v>
      </c>
      <c r="N201" s="2" t="s">
        <v>397</v>
      </c>
      <c r="O201" s="2" t="s">
        <v>1308</v>
      </c>
      <c r="P201" s="2" t="s">
        <v>62</v>
      </c>
      <c r="Q201" s="2" t="s">
        <v>62</v>
      </c>
      <c r="R201" s="2" t="s">
        <v>63</v>
      </c>
      <c r="S201" s="3"/>
      <c r="T201" s="3"/>
      <c r="U201" s="3"/>
      <c r="V201" s="3"/>
      <c r="W201" s="3">
        <v>2</v>
      </c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2" t="s">
        <v>50</v>
      </c>
      <c r="AW201" s="2" t="s">
        <v>1376</v>
      </c>
      <c r="AX201" s="2" t="s">
        <v>50</v>
      </c>
      <c r="AY201" s="2" t="s">
        <v>50</v>
      </c>
      <c r="AZ201" s="2" t="s">
        <v>50</v>
      </c>
    </row>
    <row r="202" spans="1:52" ht="30" customHeight="1" x14ac:dyDescent="0.3">
      <c r="A202" s="22" t="s">
        <v>1215</v>
      </c>
      <c r="B202" s="22" t="s">
        <v>1216</v>
      </c>
      <c r="C202" s="22" t="s">
        <v>93</v>
      </c>
      <c r="D202" s="23">
        <v>1</v>
      </c>
      <c r="E202" s="25">
        <f>TRUNC(SUMIF(W199:W202, RIGHTB(O202, 1), H199:H202)*U202, 2)</f>
        <v>131.55000000000001</v>
      </c>
      <c r="F202" s="28">
        <f>TRUNC(E202*D202,0)</f>
        <v>131</v>
      </c>
      <c r="G202" s="25">
        <v>0</v>
      </c>
      <c r="H202" s="28">
        <f>TRUNC(G202*D202,0)</f>
        <v>0</v>
      </c>
      <c r="I202" s="25">
        <v>0</v>
      </c>
      <c r="J202" s="28">
        <f>TRUNC(I202*D202,0)</f>
        <v>0</v>
      </c>
      <c r="K202" s="25">
        <f t="shared" si="35"/>
        <v>131</v>
      </c>
      <c r="L202" s="28">
        <f t="shared" si="35"/>
        <v>131</v>
      </c>
      <c r="M202" s="22" t="s">
        <v>50</v>
      </c>
      <c r="N202" s="2" t="s">
        <v>397</v>
      </c>
      <c r="O202" s="2" t="s">
        <v>1165</v>
      </c>
      <c r="P202" s="2" t="s">
        <v>62</v>
      </c>
      <c r="Q202" s="2" t="s">
        <v>62</v>
      </c>
      <c r="R202" s="2" t="s">
        <v>62</v>
      </c>
      <c r="S202" s="3">
        <v>1</v>
      </c>
      <c r="T202" s="3">
        <v>0</v>
      </c>
      <c r="U202" s="3">
        <v>0.03</v>
      </c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2" t="s">
        <v>50</v>
      </c>
      <c r="AW202" s="2" t="s">
        <v>1377</v>
      </c>
      <c r="AX202" s="2" t="s">
        <v>50</v>
      </c>
      <c r="AY202" s="2" t="s">
        <v>50</v>
      </c>
      <c r="AZ202" s="2" t="s">
        <v>50</v>
      </c>
    </row>
    <row r="203" spans="1:52" ht="30" customHeight="1" x14ac:dyDescent="0.3">
      <c r="A203" s="22" t="s">
        <v>1190</v>
      </c>
      <c r="B203" s="22" t="s">
        <v>50</v>
      </c>
      <c r="C203" s="22" t="s">
        <v>50</v>
      </c>
      <c r="D203" s="23"/>
      <c r="E203" s="25"/>
      <c r="F203" s="28">
        <f>TRUNC(SUMIF(N199:N202, N198, F199:F202),0)</f>
        <v>1912</v>
      </c>
      <c r="G203" s="25"/>
      <c r="H203" s="28">
        <f>TRUNC(SUMIF(N199:N202, N198, H199:H202),0)</f>
        <v>4385</v>
      </c>
      <c r="I203" s="25"/>
      <c r="J203" s="28">
        <f>TRUNC(SUMIF(N199:N202, N198, J199:J202),0)</f>
        <v>0</v>
      </c>
      <c r="K203" s="25"/>
      <c r="L203" s="28">
        <f>F203+H203+J203</f>
        <v>6297</v>
      </c>
      <c r="M203" s="22" t="s">
        <v>50</v>
      </c>
      <c r="N203" s="2" t="s">
        <v>97</v>
      </c>
      <c r="O203" s="2" t="s">
        <v>97</v>
      </c>
      <c r="P203" s="2" t="s">
        <v>50</v>
      </c>
      <c r="Q203" s="2" t="s">
        <v>50</v>
      </c>
      <c r="R203" s="2" t="s">
        <v>50</v>
      </c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2" t="s">
        <v>50</v>
      </c>
      <c r="AW203" s="2" t="s">
        <v>50</v>
      </c>
      <c r="AX203" s="2" t="s">
        <v>50</v>
      </c>
      <c r="AY203" s="2" t="s">
        <v>50</v>
      </c>
      <c r="AZ203" s="2" t="s">
        <v>50</v>
      </c>
    </row>
    <row r="204" spans="1:52" ht="30" customHeight="1" x14ac:dyDescent="0.3">
      <c r="A204" s="23"/>
      <c r="B204" s="23"/>
      <c r="C204" s="23"/>
      <c r="D204" s="23"/>
      <c r="E204" s="25"/>
      <c r="F204" s="28"/>
      <c r="G204" s="25"/>
      <c r="H204" s="28"/>
      <c r="I204" s="25"/>
      <c r="J204" s="28"/>
      <c r="K204" s="25"/>
      <c r="L204" s="28"/>
      <c r="M204" s="23"/>
    </row>
    <row r="205" spans="1:52" ht="30" customHeight="1" x14ac:dyDescent="0.3">
      <c r="A205" s="19" t="s">
        <v>1378</v>
      </c>
      <c r="B205" s="20"/>
      <c r="C205" s="20"/>
      <c r="D205" s="20"/>
      <c r="E205" s="24"/>
      <c r="F205" s="27"/>
      <c r="G205" s="24"/>
      <c r="H205" s="27"/>
      <c r="I205" s="24"/>
      <c r="J205" s="27"/>
      <c r="K205" s="24"/>
      <c r="L205" s="27"/>
      <c r="M205" s="21"/>
      <c r="N205" s="1" t="s">
        <v>401</v>
      </c>
    </row>
    <row r="206" spans="1:52" ht="30" customHeight="1" x14ac:dyDescent="0.3">
      <c r="A206" s="22" t="s">
        <v>394</v>
      </c>
      <c r="B206" s="22" t="s">
        <v>399</v>
      </c>
      <c r="C206" s="22" t="s">
        <v>310</v>
      </c>
      <c r="D206" s="23">
        <v>1.03</v>
      </c>
      <c r="E206" s="25">
        <f>단가대비표!O271</f>
        <v>2305</v>
      </c>
      <c r="F206" s="28">
        <f>TRUNC(E206*D206,0)</f>
        <v>2374</v>
      </c>
      <c r="G206" s="25">
        <f>단가대비표!P271</f>
        <v>0</v>
      </c>
      <c r="H206" s="28">
        <f>TRUNC(G206*D206,0)</f>
        <v>0</v>
      </c>
      <c r="I206" s="25">
        <f>단가대비표!V271</f>
        <v>0</v>
      </c>
      <c r="J206" s="28">
        <f>TRUNC(I206*D206,0)</f>
        <v>0</v>
      </c>
      <c r="K206" s="25">
        <f t="shared" ref="K206:L209" si="36">TRUNC(E206+G206+I206,0)</f>
        <v>2305</v>
      </c>
      <c r="L206" s="28">
        <f t="shared" si="36"/>
        <v>2374</v>
      </c>
      <c r="M206" s="22" t="s">
        <v>50</v>
      </c>
      <c r="N206" s="2" t="s">
        <v>401</v>
      </c>
      <c r="O206" s="2" t="s">
        <v>1379</v>
      </c>
      <c r="P206" s="2" t="s">
        <v>62</v>
      </c>
      <c r="Q206" s="2" t="s">
        <v>62</v>
      </c>
      <c r="R206" s="2" t="s">
        <v>63</v>
      </c>
      <c r="S206" s="3"/>
      <c r="T206" s="3"/>
      <c r="U206" s="3"/>
      <c r="V206" s="3">
        <v>1</v>
      </c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2" t="s">
        <v>50</v>
      </c>
      <c r="AW206" s="2" t="s">
        <v>1380</v>
      </c>
      <c r="AX206" s="2" t="s">
        <v>50</v>
      </c>
      <c r="AY206" s="2" t="s">
        <v>50</v>
      </c>
      <c r="AZ206" s="2" t="s">
        <v>50</v>
      </c>
    </row>
    <row r="207" spans="1:52" ht="30" customHeight="1" x14ac:dyDescent="0.3">
      <c r="A207" s="22" t="s">
        <v>1249</v>
      </c>
      <c r="B207" s="22" t="s">
        <v>1250</v>
      </c>
      <c r="C207" s="22" t="s">
        <v>93</v>
      </c>
      <c r="D207" s="23">
        <v>1</v>
      </c>
      <c r="E207" s="25">
        <f>TRUNC(SUMIF(V206:V209, RIGHTB(O207, 1), F206:F209)*U207, 2)</f>
        <v>47.48</v>
      </c>
      <c r="F207" s="28">
        <f>TRUNC(E207*D207,0)</f>
        <v>47</v>
      </c>
      <c r="G207" s="25">
        <v>0</v>
      </c>
      <c r="H207" s="28">
        <f>TRUNC(G207*D207,0)</f>
        <v>0</v>
      </c>
      <c r="I207" s="25">
        <v>0</v>
      </c>
      <c r="J207" s="28">
        <f>TRUNC(I207*D207,0)</f>
        <v>0</v>
      </c>
      <c r="K207" s="25">
        <f t="shared" si="36"/>
        <v>47</v>
      </c>
      <c r="L207" s="28">
        <f t="shared" si="36"/>
        <v>47</v>
      </c>
      <c r="M207" s="22" t="s">
        <v>50</v>
      </c>
      <c r="N207" s="2" t="s">
        <v>401</v>
      </c>
      <c r="O207" s="2" t="s">
        <v>94</v>
      </c>
      <c r="P207" s="2" t="s">
        <v>62</v>
      </c>
      <c r="Q207" s="2" t="s">
        <v>62</v>
      </c>
      <c r="R207" s="2" t="s">
        <v>62</v>
      </c>
      <c r="S207" s="3">
        <v>0</v>
      </c>
      <c r="T207" s="3">
        <v>0</v>
      </c>
      <c r="U207" s="3">
        <v>0.02</v>
      </c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2" t="s">
        <v>50</v>
      </c>
      <c r="AW207" s="2" t="s">
        <v>1381</v>
      </c>
      <c r="AX207" s="2" t="s">
        <v>50</v>
      </c>
      <c r="AY207" s="2" t="s">
        <v>50</v>
      </c>
      <c r="AZ207" s="2" t="s">
        <v>50</v>
      </c>
    </row>
    <row r="208" spans="1:52" ht="30" customHeight="1" x14ac:dyDescent="0.3">
      <c r="A208" s="22" t="s">
        <v>1307</v>
      </c>
      <c r="B208" s="22" t="s">
        <v>1221</v>
      </c>
      <c r="C208" s="22" t="s">
        <v>1208</v>
      </c>
      <c r="D208" s="23">
        <f>공량산출근거서_일위대가!K66</f>
        <v>1.6480000000000002E-2</v>
      </c>
      <c r="E208" s="25">
        <f>단가대비표!O50</f>
        <v>0</v>
      </c>
      <c r="F208" s="28">
        <f>TRUNC(E208*D208,0)</f>
        <v>0</v>
      </c>
      <c r="G208" s="25">
        <f>단가대비표!P50</f>
        <v>304156</v>
      </c>
      <c r="H208" s="28">
        <f>TRUNC(G208*D208,0)</f>
        <v>5012</v>
      </c>
      <c r="I208" s="25">
        <f>단가대비표!V50</f>
        <v>0</v>
      </c>
      <c r="J208" s="28">
        <f>TRUNC(I208*D208,0)</f>
        <v>0</v>
      </c>
      <c r="K208" s="25">
        <f t="shared" si="36"/>
        <v>304156</v>
      </c>
      <c r="L208" s="28">
        <f t="shared" si="36"/>
        <v>5012</v>
      </c>
      <c r="M208" s="22" t="s">
        <v>50</v>
      </c>
      <c r="N208" s="2" t="s">
        <v>401</v>
      </c>
      <c r="O208" s="2" t="s">
        <v>1308</v>
      </c>
      <c r="P208" s="2" t="s">
        <v>62</v>
      </c>
      <c r="Q208" s="2" t="s">
        <v>62</v>
      </c>
      <c r="R208" s="2" t="s">
        <v>63</v>
      </c>
      <c r="S208" s="3"/>
      <c r="T208" s="3"/>
      <c r="U208" s="3"/>
      <c r="V208" s="3"/>
      <c r="W208" s="3">
        <v>2</v>
      </c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2" t="s">
        <v>50</v>
      </c>
      <c r="AW208" s="2" t="s">
        <v>1382</v>
      </c>
      <c r="AX208" s="2" t="s">
        <v>50</v>
      </c>
      <c r="AY208" s="2" t="s">
        <v>50</v>
      </c>
      <c r="AZ208" s="2" t="s">
        <v>50</v>
      </c>
    </row>
    <row r="209" spans="1:52" ht="30" customHeight="1" x14ac:dyDescent="0.3">
      <c r="A209" s="22" t="s">
        <v>1215</v>
      </c>
      <c r="B209" s="22" t="s">
        <v>1216</v>
      </c>
      <c r="C209" s="22" t="s">
        <v>93</v>
      </c>
      <c r="D209" s="23">
        <v>1</v>
      </c>
      <c r="E209" s="25">
        <f>TRUNC(SUMIF(W206:W209, RIGHTB(O209, 1), H206:H209)*U209, 2)</f>
        <v>150.36000000000001</v>
      </c>
      <c r="F209" s="28">
        <f>TRUNC(E209*D209,0)</f>
        <v>150</v>
      </c>
      <c r="G209" s="25">
        <v>0</v>
      </c>
      <c r="H209" s="28">
        <f>TRUNC(G209*D209,0)</f>
        <v>0</v>
      </c>
      <c r="I209" s="25">
        <v>0</v>
      </c>
      <c r="J209" s="28">
        <f>TRUNC(I209*D209,0)</f>
        <v>0</v>
      </c>
      <c r="K209" s="25">
        <f t="shared" si="36"/>
        <v>150</v>
      </c>
      <c r="L209" s="28">
        <f t="shared" si="36"/>
        <v>150</v>
      </c>
      <c r="M209" s="22" t="s">
        <v>50</v>
      </c>
      <c r="N209" s="2" t="s">
        <v>401</v>
      </c>
      <c r="O209" s="2" t="s">
        <v>1165</v>
      </c>
      <c r="P209" s="2" t="s">
        <v>62</v>
      </c>
      <c r="Q209" s="2" t="s">
        <v>62</v>
      </c>
      <c r="R209" s="2" t="s">
        <v>62</v>
      </c>
      <c r="S209" s="3">
        <v>1</v>
      </c>
      <c r="T209" s="3">
        <v>0</v>
      </c>
      <c r="U209" s="3">
        <v>0.03</v>
      </c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2" t="s">
        <v>50</v>
      </c>
      <c r="AW209" s="2" t="s">
        <v>1383</v>
      </c>
      <c r="AX209" s="2" t="s">
        <v>50</v>
      </c>
      <c r="AY209" s="2" t="s">
        <v>50</v>
      </c>
      <c r="AZ209" s="2" t="s">
        <v>50</v>
      </c>
    </row>
    <row r="210" spans="1:52" ht="30" customHeight="1" x14ac:dyDescent="0.3">
      <c r="A210" s="22" t="s">
        <v>1190</v>
      </c>
      <c r="B210" s="22" t="s">
        <v>50</v>
      </c>
      <c r="C210" s="22" t="s">
        <v>50</v>
      </c>
      <c r="D210" s="23"/>
      <c r="E210" s="25"/>
      <c r="F210" s="28">
        <f>TRUNC(SUMIF(N206:N209, N205, F206:F209),0)</f>
        <v>2571</v>
      </c>
      <c r="G210" s="25"/>
      <c r="H210" s="28">
        <f>TRUNC(SUMIF(N206:N209, N205, H206:H209),0)</f>
        <v>5012</v>
      </c>
      <c r="I210" s="25"/>
      <c r="J210" s="28">
        <f>TRUNC(SUMIF(N206:N209, N205, J206:J209),0)</f>
        <v>0</v>
      </c>
      <c r="K210" s="25"/>
      <c r="L210" s="28">
        <f>F210+H210+J210</f>
        <v>7583</v>
      </c>
      <c r="M210" s="22" t="s">
        <v>50</v>
      </c>
      <c r="N210" s="2" t="s">
        <v>97</v>
      </c>
      <c r="O210" s="2" t="s">
        <v>97</v>
      </c>
      <c r="P210" s="2" t="s">
        <v>50</v>
      </c>
      <c r="Q210" s="2" t="s">
        <v>50</v>
      </c>
      <c r="R210" s="2" t="s">
        <v>50</v>
      </c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2" t="s">
        <v>50</v>
      </c>
      <c r="AW210" s="2" t="s">
        <v>50</v>
      </c>
      <c r="AX210" s="2" t="s">
        <v>50</v>
      </c>
      <c r="AY210" s="2" t="s">
        <v>50</v>
      </c>
      <c r="AZ210" s="2" t="s">
        <v>50</v>
      </c>
    </row>
    <row r="211" spans="1:52" ht="30" customHeight="1" x14ac:dyDescent="0.3">
      <c r="A211" s="23"/>
      <c r="B211" s="23"/>
      <c r="C211" s="23"/>
      <c r="D211" s="23"/>
      <c r="E211" s="25"/>
      <c r="F211" s="28"/>
      <c r="G211" s="25"/>
      <c r="H211" s="28"/>
      <c r="I211" s="25"/>
      <c r="J211" s="28"/>
      <c r="K211" s="25"/>
      <c r="L211" s="28"/>
      <c r="M211" s="23"/>
    </row>
    <row r="212" spans="1:52" ht="30" customHeight="1" x14ac:dyDescent="0.3">
      <c r="A212" s="19" t="s">
        <v>1384</v>
      </c>
      <c r="B212" s="20"/>
      <c r="C212" s="20"/>
      <c r="D212" s="20"/>
      <c r="E212" s="24"/>
      <c r="F212" s="27"/>
      <c r="G212" s="24"/>
      <c r="H212" s="27"/>
      <c r="I212" s="24"/>
      <c r="J212" s="27"/>
      <c r="K212" s="24"/>
      <c r="L212" s="27"/>
      <c r="M212" s="21"/>
      <c r="N212" s="1" t="s">
        <v>405</v>
      </c>
    </row>
    <row r="213" spans="1:52" ht="30" customHeight="1" x14ac:dyDescent="0.3">
      <c r="A213" s="22" t="s">
        <v>394</v>
      </c>
      <c r="B213" s="22" t="s">
        <v>403</v>
      </c>
      <c r="C213" s="22" t="s">
        <v>310</v>
      </c>
      <c r="D213" s="23">
        <v>1.03</v>
      </c>
      <c r="E213" s="25">
        <f>단가대비표!O272</f>
        <v>2275</v>
      </c>
      <c r="F213" s="28">
        <f>TRUNC(E213*D213,0)</f>
        <v>2343</v>
      </c>
      <c r="G213" s="25">
        <f>단가대비표!P272</f>
        <v>0</v>
      </c>
      <c r="H213" s="28">
        <f>TRUNC(G213*D213,0)</f>
        <v>0</v>
      </c>
      <c r="I213" s="25">
        <f>단가대비표!V272</f>
        <v>0</v>
      </c>
      <c r="J213" s="28">
        <f>TRUNC(I213*D213,0)</f>
        <v>0</v>
      </c>
      <c r="K213" s="25">
        <f t="shared" ref="K213:L216" si="37">TRUNC(E213+G213+I213,0)</f>
        <v>2275</v>
      </c>
      <c r="L213" s="28">
        <f t="shared" si="37"/>
        <v>2343</v>
      </c>
      <c r="M213" s="22" t="s">
        <v>50</v>
      </c>
      <c r="N213" s="2" t="s">
        <v>405</v>
      </c>
      <c r="O213" s="2" t="s">
        <v>1385</v>
      </c>
      <c r="P213" s="2" t="s">
        <v>62</v>
      </c>
      <c r="Q213" s="2" t="s">
        <v>62</v>
      </c>
      <c r="R213" s="2" t="s">
        <v>63</v>
      </c>
      <c r="S213" s="3"/>
      <c r="T213" s="3"/>
      <c r="U213" s="3"/>
      <c r="V213" s="3">
        <v>1</v>
      </c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2" t="s">
        <v>50</v>
      </c>
      <c r="AW213" s="2" t="s">
        <v>1386</v>
      </c>
      <c r="AX213" s="2" t="s">
        <v>50</v>
      </c>
      <c r="AY213" s="2" t="s">
        <v>50</v>
      </c>
      <c r="AZ213" s="2" t="s">
        <v>50</v>
      </c>
    </row>
    <row r="214" spans="1:52" ht="30" customHeight="1" x14ac:dyDescent="0.3">
      <c r="A214" s="22" t="s">
        <v>1249</v>
      </c>
      <c r="B214" s="22" t="s">
        <v>1250</v>
      </c>
      <c r="C214" s="22" t="s">
        <v>93</v>
      </c>
      <c r="D214" s="23">
        <v>1</v>
      </c>
      <c r="E214" s="25">
        <f>TRUNC(SUMIF(V213:V216, RIGHTB(O214, 1), F213:F216)*U214, 2)</f>
        <v>46.86</v>
      </c>
      <c r="F214" s="28">
        <f>TRUNC(E214*D214,0)</f>
        <v>46</v>
      </c>
      <c r="G214" s="25">
        <v>0</v>
      </c>
      <c r="H214" s="28">
        <f>TRUNC(G214*D214,0)</f>
        <v>0</v>
      </c>
      <c r="I214" s="25">
        <v>0</v>
      </c>
      <c r="J214" s="28">
        <f>TRUNC(I214*D214,0)</f>
        <v>0</v>
      </c>
      <c r="K214" s="25">
        <f t="shared" si="37"/>
        <v>46</v>
      </c>
      <c r="L214" s="28">
        <f t="shared" si="37"/>
        <v>46</v>
      </c>
      <c r="M214" s="22" t="s">
        <v>50</v>
      </c>
      <c r="N214" s="2" t="s">
        <v>405</v>
      </c>
      <c r="O214" s="2" t="s">
        <v>94</v>
      </c>
      <c r="P214" s="2" t="s">
        <v>62</v>
      </c>
      <c r="Q214" s="2" t="s">
        <v>62</v>
      </c>
      <c r="R214" s="2" t="s">
        <v>62</v>
      </c>
      <c r="S214" s="3">
        <v>0</v>
      </c>
      <c r="T214" s="3">
        <v>0</v>
      </c>
      <c r="U214" s="3">
        <v>0.02</v>
      </c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2" t="s">
        <v>50</v>
      </c>
      <c r="AW214" s="2" t="s">
        <v>1387</v>
      </c>
      <c r="AX214" s="2" t="s">
        <v>50</v>
      </c>
      <c r="AY214" s="2" t="s">
        <v>50</v>
      </c>
      <c r="AZ214" s="2" t="s">
        <v>50</v>
      </c>
    </row>
    <row r="215" spans="1:52" ht="30" customHeight="1" x14ac:dyDescent="0.3">
      <c r="A215" s="22" t="s">
        <v>1307</v>
      </c>
      <c r="B215" s="22" t="s">
        <v>1221</v>
      </c>
      <c r="C215" s="22" t="s">
        <v>1208</v>
      </c>
      <c r="D215" s="23">
        <f>공량산출근거서_일위대가!K69</f>
        <v>1.9570000000000001E-2</v>
      </c>
      <c r="E215" s="25">
        <f>단가대비표!O50</f>
        <v>0</v>
      </c>
      <c r="F215" s="28">
        <f>TRUNC(E215*D215,0)</f>
        <v>0</v>
      </c>
      <c r="G215" s="25">
        <f>단가대비표!P50</f>
        <v>304156</v>
      </c>
      <c r="H215" s="28">
        <f>TRUNC(G215*D215,0)</f>
        <v>5952</v>
      </c>
      <c r="I215" s="25">
        <f>단가대비표!V50</f>
        <v>0</v>
      </c>
      <c r="J215" s="28">
        <f>TRUNC(I215*D215,0)</f>
        <v>0</v>
      </c>
      <c r="K215" s="25">
        <f t="shared" si="37"/>
        <v>304156</v>
      </c>
      <c r="L215" s="28">
        <f t="shared" si="37"/>
        <v>5952</v>
      </c>
      <c r="M215" s="22" t="s">
        <v>50</v>
      </c>
      <c r="N215" s="2" t="s">
        <v>405</v>
      </c>
      <c r="O215" s="2" t="s">
        <v>1308</v>
      </c>
      <c r="P215" s="2" t="s">
        <v>62</v>
      </c>
      <c r="Q215" s="2" t="s">
        <v>62</v>
      </c>
      <c r="R215" s="2" t="s">
        <v>63</v>
      </c>
      <c r="S215" s="3"/>
      <c r="T215" s="3"/>
      <c r="U215" s="3"/>
      <c r="V215" s="3"/>
      <c r="W215" s="3">
        <v>2</v>
      </c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2" t="s">
        <v>50</v>
      </c>
      <c r="AW215" s="2" t="s">
        <v>1388</v>
      </c>
      <c r="AX215" s="2" t="s">
        <v>50</v>
      </c>
      <c r="AY215" s="2" t="s">
        <v>50</v>
      </c>
      <c r="AZ215" s="2" t="s">
        <v>50</v>
      </c>
    </row>
    <row r="216" spans="1:52" ht="30" customHeight="1" x14ac:dyDescent="0.3">
      <c r="A216" s="22" t="s">
        <v>1215</v>
      </c>
      <c r="B216" s="22" t="s">
        <v>1216</v>
      </c>
      <c r="C216" s="22" t="s">
        <v>93</v>
      </c>
      <c r="D216" s="23">
        <v>1</v>
      </c>
      <c r="E216" s="25">
        <f>TRUNC(SUMIF(W213:W216, RIGHTB(O216, 1), H213:H216)*U216, 2)</f>
        <v>178.56</v>
      </c>
      <c r="F216" s="28">
        <f>TRUNC(E216*D216,0)</f>
        <v>178</v>
      </c>
      <c r="G216" s="25">
        <v>0</v>
      </c>
      <c r="H216" s="28">
        <f>TRUNC(G216*D216,0)</f>
        <v>0</v>
      </c>
      <c r="I216" s="25">
        <v>0</v>
      </c>
      <c r="J216" s="28">
        <f>TRUNC(I216*D216,0)</f>
        <v>0</v>
      </c>
      <c r="K216" s="25">
        <f t="shared" si="37"/>
        <v>178</v>
      </c>
      <c r="L216" s="28">
        <f t="shared" si="37"/>
        <v>178</v>
      </c>
      <c r="M216" s="22" t="s">
        <v>50</v>
      </c>
      <c r="N216" s="2" t="s">
        <v>405</v>
      </c>
      <c r="O216" s="2" t="s">
        <v>1165</v>
      </c>
      <c r="P216" s="2" t="s">
        <v>62</v>
      </c>
      <c r="Q216" s="2" t="s">
        <v>62</v>
      </c>
      <c r="R216" s="2" t="s">
        <v>62</v>
      </c>
      <c r="S216" s="3">
        <v>1</v>
      </c>
      <c r="T216" s="3">
        <v>0</v>
      </c>
      <c r="U216" s="3">
        <v>0.03</v>
      </c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2" t="s">
        <v>50</v>
      </c>
      <c r="AW216" s="2" t="s">
        <v>1389</v>
      </c>
      <c r="AX216" s="2" t="s">
        <v>50</v>
      </c>
      <c r="AY216" s="2" t="s">
        <v>50</v>
      </c>
      <c r="AZ216" s="2" t="s">
        <v>50</v>
      </c>
    </row>
    <row r="217" spans="1:52" ht="30" customHeight="1" x14ac:dyDescent="0.3">
      <c r="A217" s="22" t="s">
        <v>1190</v>
      </c>
      <c r="B217" s="22" t="s">
        <v>50</v>
      </c>
      <c r="C217" s="22" t="s">
        <v>50</v>
      </c>
      <c r="D217" s="23"/>
      <c r="E217" s="25"/>
      <c r="F217" s="28">
        <f>TRUNC(SUMIF(N213:N216, N212, F213:F216),0)</f>
        <v>2567</v>
      </c>
      <c r="G217" s="25"/>
      <c r="H217" s="28">
        <f>TRUNC(SUMIF(N213:N216, N212, H213:H216),0)</f>
        <v>5952</v>
      </c>
      <c r="I217" s="25"/>
      <c r="J217" s="28">
        <f>TRUNC(SUMIF(N213:N216, N212, J213:J216),0)</f>
        <v>0</v>
      </c>
      <c r="K217" s="25"/>
      <c r="L217" s="28">
        <f>F217+H217+J217</f>
        <v>8519</v>
      </c>
      <c r="M217" s="22" t="s">
        <v>50</v>
      </c>
      <c r="N217" s="2" t="s">
        <v>97</v>
      </c>
      <c r="O217" s="2" t="s">
        <v>97</v>
      </c>
      <c r="P217" s="2" t="s">
        <v>50</v>
      </c>
      <c r="Q217" s="2" t="s">
        <v>50</v>
      </c>
      <c r="R217" s="2" t="s">
        <v>50</v>
      </c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2" t="s">
        <v>50</v>
      </c>
      <c r="AW217" s="2" t="s">
        <v>50</v>
      </c>
      <c r="AX217" s="2" t="s">
        <v>50</v>
      </c>
      <c r="AY217" s="2" t="s">
        <v>50</v>
      </c>
      <c r="AZ217" s="2" t="s">
        <v>50</v>
      </c>
    </row>
    <row r="218" spans="1:52" ht="30" customHeight="1" x14ac:dyDescent="0.3">
      <c r="A218" s="23"/>
      <c r="B218" s="23"/>
      <c r="C218" s="23"/>
      <c r="D218" s="23"/>
      <c r="E218" s="25"/>
      <c r="F218" s="28"/>
      <c r="G218" s="25"/>
      <c r="H218" s="28"/>
      <c r="I218" s="25"/>
      <c r="J218" s="28"/>
      <c r="K218" s="25"/>
      <c r="L218" s="28"/>
      <c r="M218" s="23"/>
    </row>
    <row r="219" spans="1:52" ht="30" customHeight="1" x14ac:dyDescent="0.3">
      <c r="A219" s="19" t="s">
        <v>1390</v>
      </c>
      <c r="B219" s="20"/>
      <c r="C219" s="20"/>
      <c r="D219" s="20"/>
      <c r="E219" s="24"/>
      <c r="F219" s="27"/>
      <c r="G219" s="24"/>
      <c r="H219" s="27"/>
      <c r="I219" s="24"/>
      <c r="J219" s="27"/>
      <c r="K219" s="24"/>
      <c r="L219" s="27"/>
      <c r="M219" s="21"/>
      <c r="N219" s="1" t="s">
        <v>409</v>
      </c>
    </row>
    <row r="220" spans="1:52" ht="30" customHeight="1" x14ac:dyDescent="0.3">
      <c r="A220" s="22" t="s">
        <v>394</v>
      </c>
      <c r="B220" s="22" t="s">
        <v>407</v>
      </c>
      <c r="C220" s="22" t="s">
        <v>310</v>
      </c>
      <c r="D220" s="23">
        <v>1.03</v>
      </c>
      <c r="E220" s="25">
        <f>단가대비표!O273</f>
        <v>3165</v>
      </c>
      <c r="F220" s="28">
        <f>TRUNC(E220*D220,0)</f>
        <v>3259</v>
      </c>
      <c r="G220" s="25">
        <f>단가대비표!P273</f>
        <v>0</v>
      </c>
      <c r="H220" s="28">
        <f>TRUNC(G220*D220,0)</f>
        <v>0</v>
      </c>
      <c r="I220" s="25">
        <f>단가대비표!V273</f>
        <v>0</v>
      </c>
      <c r="J220" s="28">
        <f>TRUNC(I220*D220,0)</f>
        <v>0</v>
      </c>
      <c r="K220" s="25">
        <f t="shared" ref="K220:L223" si="38">TRUNC(E220+G220+I220,0)</f>
        <v>3165</v>
      </c>
      <c r="L220" s="28">
        <f t="shared" si="38"/>
        <v>3259</v>
      </c>
      <c r="M220" s="22" t="s">
        <v>50</v>
      </c>
      <c r="N220" s="2" t="s">
        <v>409</v>
      </c>
      <c r="O220" s="2" t="s">
        <v>1391</v>
      </c>
      <c r="P220" s="2" t="s">
        <v>62</v>
      </c>
      <c r="Q220" s="2" t="s">
        <v>62</v>
      </c>
      <c r="R220" s="2" t="s">
        <v>63</v>
      </c>
      <c r="S220" s="3"/>
      <c r="T220" s="3"/>
      <c r="U220" s="3"/>
      <c r="V220" s="3">
        <v>1</v>
      </c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2" t="s">
        <v>50</v>
      </c>
      <c r="AW220" s="2" t="s">
        <v>1392</v>
      </c>
      <c r="AX220" s="2" t="s">
        <v>50</v>
      </c>
      <c r="AY220" s="2" t="s">
        <v>50</v>
      </c>
      <c r="AZ220" s="2" t="s">
        <v>50</v>
      </c>
    </row>
    <row r="221" spans="1:52" ht="30" customHeight="1" x14ac:dyDescent="0.3">
      <c r="A221" s="22" t="s">
        <v>1249</v>
      </c>
      <c r="B221" s="22" t="s">
        <v>1250</v>
      </c>
      <c r="C221" s="22" t="s">
        <v>93</v>
      </c>
      <c r="D221" s="23">
        <v>1</v>
      </c>
      <c r="E221" s="25">
        <f>TRUNC(SUMIF(V220:V223, RIGHTB(O221, 1), F220:F223)*U221, 2)</f>
        <v>65.180000000000007</v>
      </c>
      <c r="F221" s="28">
        <f>TRUNC(E221*D221,0)</f>
        <v>65</v>
      </c>
      <c r="G221" s="25">
        <v>0</v>
      </c>
      <c r="H221" s="28">
        <f>TRUNC(G221*D221,0)</f>
        <v>0</v>
      </c>
      <c r="I221" s="25">
        <v>0</v>
      </c>
      <c r="J221" s="28">
        <f>TRUNC(I221*D221,0)</f>
        <v>0</v>
      </c>
      <c r="K221" s="25">
        <f t="shared" si="38"/>
        <v>65</v>
      </c>
      <c r="L221" s="28">
        <f t="shared" si="38"/>
        <v>65</v>
      </c>
      <c r="M221" s="22" t="s">
        <v>50</v>
      </c>
      <c r="N221" s="2" t="s">
        <v>409</v>
      </c>
      <c r="O221" s="2" t="s">
        <v>94</v>
      </c>
      <c r="P221" s="2" t="s">
        <v>62</v>
      </c>
      <c r="Q221" s="2" t="s">
        <v>62</v>
      </c>
      <c r="R221" s="2" t="s">
        <v>62</v>
      </c>
      <c r="S221" s="3">
        <v>0</v>
      </c>
      <c r="T221" s="3">
        <v>0</v>
      </c>
      <c r="U221" s="3">
        <v>0.02</v>
      </c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2" t="s">
        <v>50</v>
      </c>
      <c r="AW221" s="2" t="s">
        <v>1393</v>
      </c>
      <c r="AX221" s="2" t="s">
        <v>50</v>
      </c>
      <c r="AY221" s="2" t="s">
        <v>50</v>
      </c>
      <c r="AZ221" s="2" t="s">
        <v>50</v>
      </c>
    </row>
    <row r="222" spans="1:52" ht="30" customHeight="1" x14ac:dyDescent="0.3">
      <c r="A222" s="22" t="s">
        <v>1307</v>
      </c>
      <c r="B222" s="22" t="s">
        <v>1221</v>
      </c>
      <c r="C222" s="22" t="s">
        <v>1208</v>
      </c>
      <c r="D222" s="23">
        <f>공량산출근거서_일위대가!K72</f>
        <v>2.266E-2</v>
      </c>
      <c r="E222" s="25">
        <f>단가대비표!O50</f>
        <v>0</v>
      </c>
      <c r="F222" s="28">
        <f>TRUNC(E222*D222,0)</f>
        <v>0</v>
      </c>
      <c r="G222" s="25">
        <f>단가대비표!P50</f>
        <v>304156</v>
      </c>
      <c r="H222" s="28">
        <f>TRUNC(G222*D222,0)</f>
        <v>6892</v>
      </c>
      <c r="I222" s="25">
        <f>단가대비표!V50</f>
        <v>0</v>
      </c>
      <c r="J222" s="28">
        <f>TRUNC(I222*D222,0)</f>
        <v>0</v>
      </c>
      <c r="K222" s="25">
        <f t="shared" si="38"/>
        <v>304156</v>
      </c>
      <c r="L222" s="28">
        <f t="shared" si="38"/>
        <v>6892</v>
      </c>
      <c r="M222" s="22" t="s">
        <v>50</v>
      </c>
      <c r="N222" s="2" t="s">
        <v>409</v>
      </c>
      <c r="O222" s="2" t="s">
        <v>1308</v>
      </c>
      <c r="P222" s="2" t="s">
        <v>62</v>
      </c>
      <c r="Q222" s="2" t="s">
        <v>62</v>
      </c>
      <c r="R222" s="2" t="s">
        <v>63</v>
      </c>
      <c r="S222" s="3"/>
      <c r="T222" s="3"/>
      <c r="U222" s="3"/>
      <c r="V222" s="3"/>
      <c r="W222" s="3">
        <v>2</v>
      </c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2" t="s">
        <v>50</v>
      </c>
      <c r="AW222" s="2" t="s">
        <v>1394</v>
      </c>
      <c r="AX222" s="2" t="s">
        <v>50</v>
      </c>
      <c r="AY222" s="2" t="s">
        <v>50</v>
      </c>
      <c r="AZ222" s="2" t="s">
        <v>50</v>
      </c>
    </row>
    <row r="223" spans="1:52" ht="30" customHeight="1" x14ac:dyDescent="0.3">
      <c r="A223" s="22" t="s">
        <v>1215</v>
      </c>
      <c r="B223" s="22" t="s">
        <v>1216</v>
      </c>
      <c r="C223" s="22" t="s">
        <v>93</v>
      </c>
      <c r="D223" s="23">
        <v>1</v>
      </c>
      <c r="E223" s="25">
        <f>TRUNC(SUMIF(W220:W223, RIGHTB(O223, 1), H220:H223)*U223, 2)</f>
        <v>206.76</v>
      </c>
      <c r="F223" s="28">
        <f>TRUNC(E223*D223,0)</f>
        <v>206</v>
      </c>
      <c r="G223" s="25">
        <v>0</v>
      </c>
      <c r="H223" s="28">
        <f>TRUNC(G223*D223,0)</f>
        <v>0</v>
      </c>
      <c r="I223" s="25">
        <v>0</v>
      </c>
      <c r="J223" s="28">
        <f>TRUNC(I223*D223,0)</f>
        <v>0</v>
      </c>
      <c r="K223" s="25">
        <f t="shared" si="38"/>
        <v>206</v>
      </c>
      <c r="L223" s="28">
        <f t="shared" si="38"/>
        <v>206</v>
      </c>
      <c r="M223" s="22" t="s">
        <v>50</v>
      </c>
      <c r="N223" s="2" t="s">
        <v>409</v>
      </c>
      <c r="O223" s="2" t="s">
        <v>1165</v>
      </c>
      <c r="P223" s="2" t="s">
        <v>62</v>
      </c>
      <c r="Q223" s="2" t="s">
        <v>62</v>
      </c>
      <c r="R223" s="2" t="s">
        <v>62</v>
      </c>
      <c r="S223" s="3">
        <v>1</v>
      </c>
      <c r="T223" s="3">
        <v>0</v>
      </c>
      <c r="U223" s="3">
        <v>0.03</v>
      </c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2" t="s">
        <v>50</v>
      </c>
      <c r="AW223" s="2" t="s">
        <v>1395</v>
      </c>
      <c r="AX223" s="2" t="s">
        <v>50</v>
      </c>
      <c r="AY223" s="2" t="s">
        <v>50</v>
      </c>
      <c r="AZ223" s="2" t="s">
        <v>50</v>
      </c>
    </row>
    <row r="224" spans="1:52" ht="30" customHeight="1" x14ac:dyDescent="0.3">
      <c r="A224" s="22" t="s">
        <v>1190</v>
      </c>
      <c r="B224" s="22" t="s">
        <v>50</v>
      </c>
      <c r="C224" s="22" t="s">
        <v>50</v>
      </c>
      <c r="D224" s="23"/>
      <c r="E224" s="25"/>
      <c r="F224" s="28">
        <f>TRUNC(SUMIF(N220:N223, N219, F220:F223),0)</f>
        <v>3530</v>
      </c>
      <c r="G224" s="25"/>
      <c r="H224" s="28">
        <f>TRUNC(SUMIF(N220:N223, N219, H220:H223),0)</f>
        <v>6892</v>
      </c>
      <c r="I224" s="25"/>
      <c r="J224" s="28">
        <f>TRUNC(SUMIF(N220:N223, N219, J220:J223),0)</f>
        <v>0</v>
      </c>
      <c r="K224" s="25"/>
      <c r="L224" s="28">
        <f>F224+H224+J224</f>
        <v>10422</v>
      </c>
      <c r="M224" s="22" t="s">
        <v>50</v>
      </c>
      <c r="N224" s="2" t="s">
        <v>97</v>
      </c>
      <c r="O224" s="2" t="s">
        <v>97</v>
      </c>
      <c r="P224" s="2" t="s">
        <v>50</v>
      </c>
      <c r="Q224" s="2" t="s">
        <v>50</v>
      </c>
      <c r="R224" s="2" t="s">
        <v>50</v>
      </c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2" t="s">
        <v>50</v>
      </c>
      <c r="AW224" s="2" t="s">
        <v>50</v>
      </c>
      <c r="AX224" s="2" t="s">
        <v>50</v>
      </c>
      <c r="AY224" s="2" t="s">
        <v>50</v>
      </c>
      <c r="AZ224" s="2" t="s">
        <v>50</v>
      </c>
    </row>
    <row r="225" spans="1:52" ht="30" customHeight="1" x14ac:dyDescent="0.3">
      <c r="A225" s="23"/>
      <c r="B225" s="23"/>
      <c r="C225" s="23"/>
      <c r="D225" s="23"/>
      <c r="E225" s="25"/>
      <c r="F225" s="28"/>
      <c r="G225" s="25"/>
      <c r="H225" s="28"/>
      <c r="I225" s="25"/>
      <c r="J225" s="28"/>
      <c r="K225" s="25"/>
      <c r="L225" s="28"/>
      <c r="M225" s="23"/>
    </row>
    <row r="226" spans="1:52" ht="30" customHeight="1" x14ac:dyDescent="0.3">
      <c r="A226" s="19" t="s">
        <v>1396</v>
      </c>
      <c r="B226" s="20"/>
      <c r="C226" s="20"/>
      <c r="D226" s="20"/>
      <c r="E226" s="24"/>
      <c r="F226" s="27"/>
      <c r="G226" s="24"/>
      <c r="H226" s="27"/>
      <c r="I226" s="24"/>
      <c r="J226" s="27"/>
      <c r="K226" s="24"/>
      <c r="L226" s="27"/>
      <c r="M226" s="21"/>
      <c r="N226" s="1" t="s">
        <v>413</v>
      </c>
    </row>
    <row r="227" spans="1:52" ht="30" customHeight="1" x14ac:dyDescent="0.3">
      <c r="A227" s="22" t="s">
        <v>394</v>
      </c>
      <c r="B227" s="22" t="s">
        <v>411</v>
      </c>
      <c r="C227" s="22" t="s">
        <v>310</v>
      </c>
      <c r="D227" s="23">
        <v>1.03</v>
      </c>
      <c r="E227" s="25">
        <f>단가대비표!O274</f>
        <v>5581</v>
      </c>
      <c r="F227" s="28">
        <f>TRUNC(E227*D227,0)</f>
        <v>5748</v>
      </c>
      <c r="G227" s="25">
        <f>단가대비표!P274</f>
        <v>0</v>
      </c>
      <c r="H227" s="28">
        <f>TRUNC(G227*D227,0)</f>
        <v>0</v>
      </c>
      <c r="I227" s="25">
        <f>단가대비표!V274</f>
        <v>0</v>
      </c>
      <c r="J227" s="28">
        <f>TRUNC(I227*D227,0)</f>
        <v>0</v>
      </c>
      <c r="K227" s="25">
        <f t="shared" ref="K227:L230" si="39">TRUNC(E227+G227+I227,0)</f>
        <v>5581</v>
      </c>
      <c r="L227" s="28">
        <f t="shared" si="39"/>
        <v>5748</v>
      </c>
      <c r="M227" s="22" t="s">
        <v>50</v>
      </c>
      <c r="N227" s="2" t="s">
        <v>413</v>
      </c>
      <c r="O227" s="2" t="s">
        <v>1397</v>
      </c>
      <c r="P227" s="2" t="s">
        <v>62</v>
      </c>
      <c r="Q227" s="2" t="s">
        <v>62</v>
      </c>
      <c r="R227" s="2" t="s">
        <v>63</v>
      </c>
      <c r="S227" s="3"/>
      <c r="T227" s="3"/>
      <c r="U227" s="3"/>
      <c r="V227" s="3">
        <v>1</v>
      </c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2" t="s">
        <v>50</v>
      </c>
      <c r="AW227" s="2" t="s">
        <v>1398</v>
      </c>
      <c r="AX227" s="2" t="s">
        <v>50</v>
      </c>
      <c r="AY227" s="2" t="s">
        <v>50</v>
      </c>
      <c r="AZ227" s="2" t="s">
        <v>50</v>
      </c>
    </row>
    <row r="228" spans="1:52" ht="30" customHeight="1" x14ac:dyDescent="0.3">
      <c r="A228" s="22" t="s">
        <v>1249</v>
      </c>
      <c r="B228" s="22" t="s">
        <v>1250</v>
      </c>
      <c r="C228" s="22" t="s">
        <v>93</v>
      </c>
      <c r="D228" s="23">
        <v>1</v>
      </c>
      <c r="E228" s="25">
        <f>TRUNC(SUMIF(V227:V230, RIGHTB(O228, 1), F227:F230)*U228, 2)</f>
        <v>114.96</v>
      </c>
      <c r="F228" s="28">
        <f>TRUNC(E228*D228,0)</f>
        <v>114</v>
      </c>
      <c r="G228" s="25">
        <v>0</v>
      </c>
      <c r="H228" s="28">
        <f>TRUNC(G228*D228,0)</f>
        <v>0</v>
      </c>
      <c r="I228" s="25">
        <v>0</v>
      </c>
      <c r="J228" s="28">
        <f>TRUNC(I228*D228,0)</f>
        <v>0</v>
      </c>
      <c r="K228" s="25">
        <f t="shared" si="39"/>
        <v>114</v>
      </c>
      <c r="L228" s="28">
        <f t="shared" si="39"/>
        <v>114</v>
      </c>
      <c r="M228" s="22" t="s">
        <v>50</v>
      </c>
      <c r="N228" s="2" t="s">
        <v>413</v>
      </c>
      <c r="O228" s="2" t="s">
        <v>94</v>
      </c>
      <c r="P228" s="2" t="s">
        <v>62</v>
      </c>
      <c r="Q228" s="2" t="s">
        <v>62</v>
      </c>
      <c r="R228" s="2" t="s">
        <v>62</v>
      </c>
      <c r="S228" s="3">
        <v>0</v>
      </c>
      <c r="T228" s="3">
        <v>0</v>
      </c>
      <c r="U228" s="3">
        <v>0.02</v>
      </c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2" t="s">
        <v>50</v>
      </c>
      <c r="AW228" s="2" t="s">
        <v>1399</v>
      </c>
      <c r="AX228" s="2" t="s">
        <v>50</v>
      </c>
      <c r="AY228" s="2" t="s">
        <v>50</v>
      </c>
      <c r="AZ228" s="2" t="s">
        <v>50</v>
      </c>
    </row>
    <row r="229" spans="1:52" ht="30" customHeight="1" x14ac:dyDescent="0.3">
      <c r="A229" s="22" t="s">
        <v>1307</v>
      </c>
      <c r="B229" s="22" t="s">
        <v>1221</v>
      </c>
      <c r="C229" s="22" t="s">
        <v>1208</v>
      </c>
      <c r="D229" s="23">
        <f>공량산출근거서_일위대가!K75</f>
        <v>3.5020000000000003E-2</v>
      </c>
      <c r="E229" s="25">
        <f>단가대비표!O50</f>
        <v>0</v>
      </c>
      <c r="F229" s="28">
        <f>TRUNC(E229*D229,0)</f>
        <v>0</v>
      </c>
      <c r="G229" s="25">
        <f>단가대비표!P50</f>
        <v>304156</v>
      </c>
      <c r="H229" s="28">
        <f>TRUNC(G229*D229,0)</f>
        <v>10651</v>
      </c>
      <c r="I229" s="25">
        <f>단가대비표!V50</f>
        <v>0</v>
      </c>
      <c r="J229" s="28">
        <f>TRUNC(I229*D229,0)</f>
        <v>0</v>
      </c>
      <c r="K229" s="25">
        <f t="shared" si="39"/>
        <v>304156</v>
      </c>
      <c r="L229" s="28">
        <f t="shared" si="39"/>
        <v>10651</v>
      </c>
      <c r="M229" s="22" t="s">
        <v>50</v>
      </c>
      <c r="N229" s="2" t="s">
        <v>413</v>
      </c>
      <c r="O229" s="2" t="s">
        <v>1308</v>
      </c>
      <c r="P229" s="2" t="s">
        <v>62</v>
      </c>
      <c r="Q229" s="2" t="s">
        <v>62</v>
      </c>
      <c r="R229" s="2" t="s">
        <v>63</v>
      </c>
      <c r="S229" s="3"/>
      <c r="T229" s="3"/>
      <c r="U229" s="3"/>
      <c r="V229" s="3"/>
      <c r="W229" s="3">
        <v>2</v>
      </c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2" t="s">
        <v>50</v>
      </c>
      <c r="AW229" s="2" t="s">
        <v>1400</v>
      </c>
      <c r="AX229" s="2" t="s">
        <v>50</v>
      </c>
      <c r="AY229" s="2" t="s">
        <v>50</v>
      </c>
      <c r="AZ229" s="2" t="s">
        <v>50</v>
      </c>
    </row>
    <row r="230" spans="1:52" ht="30" customHeight="1" x14ac:dyDescent="0.3">
      <c r="A230" s="22" t="s">
        <v>1215</v>
      </c>
      <c r="B230" s="22" t="s">
        <v>1216</v>
      </c>
      <c r="C230" s="22" t="s">
        <v>93</v>
      </c>
      <c r="D230" s="23">
        <v>1</v>
      </c>
      <c r="E230" s="25">
        <f>TRUNC(SUMIF(W227:W230, RIGHTB(O230, 1), H227:H230)*U230, 2)</f>
        <v>319.52999999999997</v>
      </c>
      <c r="F230" s="28">
        <f>TRUNC(E230*D230,0)</f>
        <v>319</v>
      </c>
      <c r="G230" s="25">
        <v>0</v>
      </c>
      <c r="H230" s="28">
        <f>TRUNC(G230*D230,0)</f>
        <v>0</v>
      </c>
      <c r="I230" s="25">
        <v>0</v>
      </c>
      <c r="J230" s="28">
        <f>TRUNC(I230*D230,0)</f>
        <v>0</v>
      </c>
      <c r="K230" s="25">
        <f t="shared" si="39"/>
        <v>319</v>
      </c>
      <c r="L230" s="28">
        <f t="shared" si="39"/>
        <v>319</v>
      </c>
      <c r="M230" s="22" t="s">
        <v>50</v>
      </c>
      <c r="N230" s="2" t="s">
        <v>413</v>
      </c>
      <c r="O230" s="2" t="s">
        <v>1165</v>
      </c>
      <c r="P230" s="2" t="s">
        <v>62</v>
      </c>
      <c r="Q230" s="2" t="s">
        <v>62</v>
      </c>
      <c r="R230" s="2" t="s">
        <v>62</v>
      </c>
      <c r="S230" s="3">
        <v>1</v>
      </c>
      <c r="T230" s="3">
        <v>0</v>
      </c>
      <c r="U230" s="3">
        <v>0.03</v>
      </c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2" t="s">
        <v>50</v>
      </c>
      <c r="AW230" s="2" t="s">
        <v>1401</v>
      </c>
      <c r="AX230" s="2" t="s">
        <v>50</v>
      </c>
      <c r="AY230" s="2" t="s">
        <v>50</v>
      </c>
      <c r="AZ230" s="2" t="s">
        <v>50</v>
      </c>
    </row>
    <row r="231" spans="1:52" ht="30" customHeight="1" x14ac:dyDescent="0.3">
      <c r="A231" s="22" t="s">
        <v>1190</v>
      </c>
      <c r="B231" s="22" t="s">
        <v>50</v>
      </c>
      <c r="C231" s="22" t="s">
        <v>50</v>
      </c>
      <c r="D231" s="23"/>
      <c r="E231" s="25"/>
      <c r="F231" s="28">
        <f>TRUNC(SUMIF(N227:N230, N226, F227:F230),0)</f>
        <v>6181</v>
      </c>
      <c r="G231" s="25"/>
      <c r="H231" s="28">
        <f>TRUNC(SUMIF(N227:N230, N226, H227:H230),0)</f>
        <v>10651</v>
      </c>
      <c r="I231" s="25"/>
      <c r="J231" s="28">
        <f>TRUNC(SUMIF(N227:N230, N226, J227:J230),0)</f>
        <v>0</v>
      </c>
      <c r="K231" s="25"/>
      <c r="L231" s="28">
        <f>F231+H231+J231</f>
        <v>16832</v>
      </c>
      <c r="M231" s="22" t="s">
        <v>50</v>
      </c>
      <c r="N231" s="2" t="s">
        <v>97</v>
      </c>
      <c r="O231" s="2" t="s">
        <v>97</v>
      </c>
      <c r="P231" s="2" t="s">
        <v>50</v>
      </c>
      <c r="Q231" s="2" t="s">
        <v>50</v>
      </c>
      <c r="R231" s="2" t="s">
        <v>50</v>
      </c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2" t="s">
        <v>50</v>
      </c>
      <c r="AW231" s="2" t="s">
        <v>50</v>
      </c>
      <c r="AX231" s="2" t="s">
        <v>50</v>
      </c>
      <c r="AY231" s="2" t="s">
        <v>50</v>
      </c>
      <c r="AZ231" s="2" t="s">
        <v>50</v>
      </c>
    </row>
    <row r="232" spans="1:52" ht="30" customHeight="1" x14ac:dyDescent="0.3">
      <c r="A232" s="23"/>
      <c r="B232" s="23"/>
      <c r="C232" s="23"/>
      <c r="D232" s="23"/>
      <c r="E232" s="25"/>
      <c r="F232" s="28"/>
      <c r="G232" s="25"/>
      <c r="H232" s="28"/>
      <c r="I232" s="25"/>
      <c r="J232" s="28"/>
      <c r="K232" s="25"/>
      <c r="L232" s="28"/>
      <c r="M232" s="23"/>
    </row>
    <row r="233" spans="1:52" ht="30" customHeight="1" x14ac:dyDescent="0.3">
      <c r="A233" s="19" t="s">
        <v>1402</v>
      </c>
      <c r="B233" s="20"/>
      <c r="C233" s="20"/>
      <c r="D233" s="20"/>
      <c r="E233" s="24"/>
      <c r="F233" s="27"/>
      <c r="G233" s="24"/>
      <c r="H233" s="27"/>
      <c r="I233" s="24"/>
      <c r="J233" s="27"/>
      <c r="K233" s="24"/>
      <c r="L233" s="27"/>
      <c r="M233" s="21"/>
      <c r="N233" s="1" t="s">
        <v>417</v>
      </c>
    </row>
    <row r="234" spans="1:52" ht="30" customHeight="1" x14ac:dyDescent="0.3">
      <c r="A234" s="22" t="s">
        <v>394</v>
      </c>
      <c r="B234" s="22" t="s">
        <v>415</v>
      </c>
      <c r="C234" s="22" t="s">
        <v>310</v>
      </c>
      <c r="D234" s="23">
        <v>1.03</v>
      </c>
      <c r="E234" s="25">
        <f>단가대비표!O275</f>
        <v>8995</v>
      </c>
      <c r="F234" s="28">
        <f>TRUNC(E234*D234,0)</f>
        <v>9264</v>
      </c>
      <c r="G234" s="25">
        <f>단가대비표!P275</f>
        <v>0</v>
      </c>
      <c r="H234" s="28">
        <f>TRUNC(G234*D234,0)</f>
        <v>0</v>
      </c>
      <c r="I234" s="25">
        <f>단가대비표!V275</f>
        <v>0</v>
      </c>
      <c r="J234" s="28">
        <f>TRUNC(I234*D234,0)</f>
        <v>0</v>
      </c>
      <c r="K234" s="25">
        <f t="shared" ref="K234:L237" si="40">TRUNC(E234+G234+I234,0)</f>
        <v>8995</v>
      </c>
      <c r="L234" s="28">
        <f t="shared" si="40"/>
        <v>9264</v>
      </c>
      <c r="M234" s="22" t="s">
        <v>50</v>
      </c>
      <c r="N234" s="2" t="s">
        <v>417</v>
      </c>
      <c r="O234" s="2" t="s">
        <v>1403</v>
      </c>
      <c r="P234" s="2" t="s">
        <v>62</v>
      </c>
      <c r="Q234" s="2" t="s">
        <v>62</v>
      </c>
      <c r="R234" s="2" t="s">
        <v>63</v>
      </c>
      <c r="S234" s="3"/>
      <c r="T234" s="3"/>
      <c r="U234" s="3"/>
      <c r="V234" s="3">
        <v>1</v>
      </c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2" t="s">
        <v>50</v>
      </c>
      <c r="AW234" s="2" t="s">
        <v>1404</v>
      </c>
      <c r="AX234" s="2" t="s">
        <v>50</v>
      </c>
      <c r="AY234" s="2" t="s">
        <v>50</v>
      </c>
      <c r="AZ234" s="2" t="s">
        <v>50</v>
      </c>
    </row>
    <row r="235" spans="1:52" ht="30" customHeight="1" x14ac:dyDescent="0.3">
      <c r="A235" s="22" t="s">
        <v>1249</v>
      </c>
      <c r="B235" s="22" t="s">
        <v>1250</v>
      </c>
      <c r="C235" s="22" t="s">
        <v>93</v>
      </c>
      <c r="D235" s="23">
        <v>1</v>
      </c>
      <c r="E235" s="25">
        <f>TRUNC(SUMIF(V234:V237, RIGHTB(O235, 1), F234:F237)*U235, 2)</f>
        <v>185.28</v>
      </c>
      <c r="F235" s="28">
        <f>TRUNC(E235*D235,0)</f>
        <v>185</v>
      </c>
      <c r="G235" s="25">
        <v>0</v>
      </c>
      <c r="H235" s="28">
        <f>TRUNC(G235*D235,0)</f>
        <v>0</v>
      </c>
      <c r="I235" s="25">
        <v>0</v>
      </c>
      <c r="J235" s="28">
        <f>TRUNC(I235*D235,0)</f>
        <v>0</v>
      </c>
      <c r="K235" s="25">
        <f t="shared" si="40"/>
        <v>185</v>
      </c>
      <c r="L235" s="28">
        <f t="shared" si="40"/>
        <v>185</v>
      </c>
      <c r="M235" s="22" t="s">
        <v>50</v>
      </c>
      <c r="N235" s="2" t="s">
        <v>417</v>
      </c>
      <c r="O235" s="2" t="s">
        <v>94</v>
      </c>
      <c r="P235" s="2" t="s">
        <v>62</v>
      </c>
      <c r="Q235" s="2" t="s">
        <v>62</v>
      </c>
      <c r="R235" s="2" t="s">
        <v>62</v>
      </c>
      <c r="S235" s="3">
        <v>0</v>
      </c>
      <c r="T235" s="3">
        <v>0</v>
      </c>
      <c r="U235" s="3">
        <v>0.02</v>
      </c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2" t="s">
        <v>50</v>
      </c>
      <c r="AW235" s="2" t="s">
        <v>1405</v>
      </c>
      <c r="AX235" s="2" t="s">
        <v>50</v>
      </c>
      <c r="AY235" s="2" t="s">
        <v>50</v>
      </c>
      <c r="AZ235" s="2" t="s">
        <v>50</v>
      </c>
    </row>
    <row r="236" spans="1:52" ht="30" customHeight="1" x14ac:dyDescent="0.3">
      <c r="A236" s="22" t="s">
        <v>1307</v>
      </c>
      <c r="B236" s="22" t="s">
        <v>1221</v>
      </c>
      <c r="C236" s="22" t="s">
        <v>1208</v>
      </c>
      <c r="D236" s="23">
        <f>공량산출근거서_일위대가!K78</f>
        <v>5.0470000000000001E-2</v>
      </c>
      <c r="E236" s="25">
        <f>단가대비표!O50</f>
        <v>0</v>
      </c>
      <c r="F236" s="28">
        <f>TRUNC(E236*D236,0)</f>
        <v>0</v>
      </c>
      <c r="G236" s="25">
        <f>단가대비표!P50</f>
        <v>304156</v>
      </c>
      <c r="H236" s="28">
        <f>TRUNC(G236*D236,0)</f>
        <v>15350</v>
      </c>
      <c r="I236" s="25">
        <f>단가대비표!V50</f>
        <v>0</v>
      </c>
      <c r="J236" s="28">
        <f>TRUNC(I236*D236,0)</f>
        <v>0</v>
      </c>
      <c r="K236" s="25">
        <f t="shared" si="40"/>
        <v>304156</v>
      </c>
      <c r="L236" s="28">
        <f t="shared" si="40"/>
        <v>15350</v>
      </c>
      <c r="M236" s="22" t="s">
        <v>50</v>
      </c>
      <c r="N236" s="2" t="s">
        <v>417</v>
      </c>
      <c r="O236" s="2" t="s">
        <v>1308</v>
      </c>
      <c r="P236" s="2" t="s">
        <v>62</v>
      </c>
      <c r="Q236" s="2" t="s">
        <v>62</v>
      </c>
      <c r="R236" s="2" t="s">
        <v>63</v>
      </c>
      <c r="S236" s="3"/>
      <c r="T236" s="3"/>
      <c r="U236" s="3"/>
      <c r="V236" s="3"/>
      <c r="W236" s="3">
        <v>2</v>
      </c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2" t="s">
        <v>50</v>
      </c>
      <c r="AW236" s="2" t="s">
        <v>1406</v>
      </c>
      <c r="AX236" s="2" t="s">
        <v>50</v>
      </c>
      <c r="AY236" s="2" t="s">
        <v>50</v>
      </c>
      <c r="AZ236" s="2" t="s">
        <v>50</v>
      </c>
    </row>
    <row r="237" spans="1:52" ht="30" customHeight="1" x14ac:dyDescent="0.3">
      <c r="A237" s="22" t="s">
        <v>1215</v>
      </c>
      <c r="B237" s="22" t="s">
        <v>1216</v>
      </c>
      <c r="C237" s="22" t="s">
        <v>93</v>
      </c>
      <c r="D237" s="23">
        <v>1</v>
      </c>
      <c r="E237" s="25">
        <f>TRUNC(SUMIF(W234:W237, RIGHTB(O237, 1), H234:H237)*U237, 2)</f>
        <v>460.5</v>
      </c>
      <c r="F237" s="28">
        <f>TRUNC(E237*D237,0)</f>
        <v>460</v>
      </c>
      <c r="G237" s="25">
        <v>0</v>
      </c>
      <c r="H237" s="28">
        <f>TRUNC(G237*D237,0)</f>
        <v>0</v>
      </c>
      <c r="I237" s="25">
        <v>0</v>
      </c>
      <c r="J237" s="28">
        <f>TRUNC(I237*D237,0)</f>
        <v>0</v>
      </c>
      <c r="K237" s="25">
        <f t="shared" si="40"/>
        <v>460</v>
      </c>
      <c r="L237" s="28">
        <f t="shared" si="40"/>
        <v>460</v>
      </c>
      <c r="M237" s="22" t="s">
        <v>50</v>
      </c>
      <c r="N237" s="2" t="s">
        <v>417</v>
      </c>
      <c r="O237" s="2" t="s">
        <v>1165</v>
      </c>
      <c r="P237" s="2" t="s">
        <v>62</v>
      </c>
      <c r="Q237" s="2" t="s">
        <v>62</v>
      </c>
      <c r="R237" s="2" t="s">
        <v>62</v>
      </c>
      <c r="S237" s="3">
        <v>1</v>
      </c>
      <c r="T237" s="3">
        <v>0</v>
      </c>
      <c r="U237" s="3">
        <v>0.03</v>
      </c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2" t="s">
        <v>50</v>
      </c>
      <c r="AW237" s="2" t="s">
        <v>1407</v>
      </c>
      <c r="AX237" s="2" t="s">
        <v>50</v>
      </c>
      <c r="AY237" s="2" t="s">
        <v>50</v>
      </c>
      <c r="AZ237" s="2" t="s">
        <v>50</v>
      </c>
    </row>
    <row r="238" spans="1:52" ht="30" customHeight="1" x14ac:dyDescent="0.3">
      <c r="A238" s="22" t="s">
        <v>1190</v>
      </c>
      <c r="B238" s="22" t="s">
        <v>50</v>
      </c>
      <c r="C238" s="22" t="s">
        <v>50</v>
      </c>
      <c r="D238" s="23"/>
      <c r="E238" s="25"/>
      <c r="F238" s="28">
        <f>TRUNC(SUMIF(N234:N237, N233, F234:F237),0)</f>
        <v>9909</v>
      </c>
      <c r="G238" s="25"/>
      <c r="H238" s="28">
        <f>TRUNC(SUMIF(N234:N237, N233, H234:H237),0)</f>
        <v>15350</v>
      </c>
      <c r="I238" s="25"/>
      <c r="J238" s="28">
        <f>TRUNC(SUMIF(N234:N237, N233, J234:J237),0)</f>
        <v>0</v>
      </c>
      <c r="K238" s="25"/>
      <c r="L238" s="28">
        <f>F238+H238+J238</f>
        <v>25259</v>
      </c>
      <c r="M238" s="22" t="s">
        <v>50</v>
      </c>
      <c r="N238" s="2" t="s">
        <v>97</v>
      </c>
      <c r="O238" s="2" t="s">
        <v>97</v>
      </c>
      <c r="P238" s="2" t="s">
        <v>50</v>
      </c>
      <c r="Q238" s="2" t="s">
        <v>50</v>
      </c>
      <c r="R238" s="2" t="s">
        <v>50</v>
      </c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2" t="s">
        <v>50</v>
      </c>
      <c r="AW238" s="2" t="s">
        <v>50</v>
      </c>
      <c r="AX238" s="2" t="s">
        <v>50</v>
      </c>
      <c r="AY238" s="2" t="s">
        <v>50</v>
      </c>
      <c r="AZ238" s="2" t="s">
        <v>50</v>
      </c>
    </row>
    <row r="239" spans="1:52" ht="30" customHeight="1" x14ac:dyDescent="0.3">
      <c r="A239" s="23"/>
      <c r="B239" s="23"/>
      <c r="C239" s="23"/>
      <c r="D239" s="23"/>
      <c r="E239" s="25"/>
      <c r="F239" s="28"/>
      <c r="G239" s="25"/>
      <c r="H239" s="28"/>
      <c r="I239" s="25"/>
      <c r="J239" s="28"/>
      <c r="K239" s="25"/>
      <c r="L239" s="28"/>
      <c r="M239" s="23"/>
    </row>
    <row r="240" spans="1:52" ht="30" customHeight="1" x14ac:dyDescent="0.3">
      <c r="A240" s="19" t="s">
        <v>1408</v>
      </c>
      <c r="B240" s="20"/>
      <c r="C240" s="20"/>
      <c r="D240" s="20"/>
      <c r="E240" s="24"/>
      <c r="F240" s="27"/>
      <c r="G240" s="24"/>
      <c r="H240" s="27"/>
      <c r="I240" s="24"/>
      <c r="J240" s="27"/>
      <c r="K240" s="24"/>
      <c r="L240" s="27"/>
      <c r="M240" s="21"/>
      <c r="N240" s="1" t="s">
        <v>421</v>
      </c>
    </row>
    <row r="241" spans="1:52" ht="30" customHeight="1" x14ac:dyDescent="0.3">
      <c r="A241" s="22" t="s">
        <v>419</v>
      </c>
      <c r="B241" s="22" t="s">
        <v>270</v>
      </c>
      <c r="C241" s="22" t="s">
        <v>310</v>
      </c>
      <c r="D241" s="23">
        <v>1.1000000000000001</v>
      </c>
      <c r="E241" s="25">
        <f>단가대비표!O268</f>
        <v>4420</v>
      </c>
      <c r="F241" s="28">
        <f>TRUNC(E241*D241,0)</f>
        <v>4862</v>
      </c>
      <c r="G241" s="25">
        <f>단가대비표!P268</f>
        <v>0</v>
      </c>
      <c r="H241" s="28">
        <f>TRUNC(G241*D241,0)</f>
        <v>0</v>
      </c>
      <c r="I241" s="25">
        <f>단가대비표!V268</f>
        <v>0</v>
      </c>
      <c r="J241" s="28">
        <f>TRUNC(I241*D241,0)</f>
        <v>0</v>
      </c>
      <c r="K241" s="25">
        <f t="shared" ref="K241:L244" si="41">TRUNC(E241+G241+I241,0)</f>
        <v>4420</v>
      </c>
      <c r="L241" s="28">
        <f t="shared" si="41"/>
        <v>4862</v>
      </c>
      <c r="M241" s="22" t="s">
        <v>50</v>
      </c>
      <c r="N241" s="2" t="s">
        <v>421</v>
      </c>
      <c r="O241" s="2" t="s">
        <v>1409</v>
      </c>
      <c r="P241" s="2" t="s">
        <v>62</v>
      </c>
      <c r="Q241" s="2" t="s">
        <v>62</v>
      </c>
      <c r="R241" s="2" t="s">
        <v>63</v>
      </c>
      <c r="S241" s="3"/>
      <c r="T241" s="3"/>
      <c r="U241" s="3"/>
      <c r="V241" s="3">
        <v>1</v>
      </c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2" t="s">
        <v>50</v>
      </c>
      <c r="AW241" s="2" t="s">
        <v>1410</v>
      </c>
      <c r="AX241" s="2" t="s">
        <v>50</v>
      </c>
      <c r="AY241" s="2" t="s">
        <v>50</v>
      </c>
      <c r="AZ241" s="2" t="s">
        <v>50</v>
      </c>
    </row>
    <row r="242" spans="1:52" ht="30" customHeight="1" x14ac:dyDescent="0.3">
      <c r="A242" s="22" t="s">
        <v>1249</v>
      </c>
      <c r="B242" s="22" t="s">
        <v>1250</v>
      </c>
      <c r="C242" s="22" t="s">
        <v>93</v>
      </c>
      <c r="D242" s="23">
        <v>1</v>
      </c>
      <c r="E242" s="25">
        <f>TRUNC(SUMIF(V241:V244, RIGHTB(O242, 1), F241:F244)*U242, 2)</f>
        <v>97.24</v>
      </c>
      <c r="F242" s="28">
        <f>TRUNC(E242*D242,0)</f>
        <v>97</v>
      </c>
      <c r="G242" s="25">
        <v>0</v>
      </c>
      <c r="H242" s="28">
        <f>TRUNC(G242*D242,0)</f>
        <v>0</v>
      </c>
      <c r="I242" s="25">
        <v>0</v>
      </c>
      <c r="J242" s="28">
        <f>TRUNC(I242*D242,0)</f>
        <v>0</v>
      </c>
      <c r="K242" s="25">
        <f t="shared" si="41"/>
        <v>97</v>
      </c>
      <c r="L242" s="28">
        <f t="shared" si="41"/>
        <v>97</v>
      </c>
      <c r="M242" s="22" t="s">
        <v>50</v>
      </c>
      <c r="N242" s="2" t="s">
        <v>421</v>
      </c>
      <c r="O242" s="2" t="s">
        <v>94</v>
      </c>
      <c r="P242" s="2" t="s">
        <v>62</v>
      </c>
      <c r="Q242" s="2" t="s">
        <v>62</v>
      </c>
      <c r="R242" s="2" t="s">
        <v>62</v>
      </c>
      <c r="S242" s="3">
        <v>0</v>
      </c>
      <c r="T242" s="3">
        <v>0</v>
      </c>
      <c r="U242" s="3">
        <v>0.02</v>
      </c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2" t="s">
        <v>50</v>
      </c>
      <c r="AW242" s="2" t="s">
        <v>1411</v>
      </c>
      <c r="AX242" s="2" t="s">
        <v>50</v>
      </c>
      <c r="AY242" s="2" t="s">
        <v>50</v>
      </c>
      <c r="AZ242" s="2" t="s">
        <v>50</v>
      </c>
    </row>
    <row r="243" spans="1:52" ht="30" customHeight="1" x14ac:dyDescent="0.3">
      <c r="A243" s="22" t="s">
        <v>1307</v>
      </c>
      <c r="B243" s="22" t="s">
        <v>1221</v>
      </c>
      <c r="C243" s="22" t="s">
        <v>1208</v>
      </c>
      <c r="D243" s="23">
        <f>공량산출근거서_일위대가!K81</f>
        <v>7.7000000000000002E-3</v>
      </c>
      <c r="E243" s="25">
        <f>단가대비표!O50</f>
        <v>0</v>
      </c>
      <c r="F243" s="28">
        <f>TRUNC(E243*D243,0)</f>
        <v>0</v>
      </c>
      <c r="G243" s="25">
        <f>단가대비표!P50</f>
        <v>304156</v>
      </c>
      <c r="H243" s="28">
        <f>TRUNC(G243*D243,0)</f>
        <v>2342</v>
      </c>
      <c r="I243" s="25">
        <f>단가대비표!V50</f>
        <v>0</v>
      </c>
      <c r="J243" s="28">
        <f>TRUNC(I243*D243,0)</f>
        <v>0</v>
      </c>
      <c r="K243" s="25">
        <f t="shared" si="41"/>
        <v>304156</v>
      </c>
      <c r="L243" s="28">
        <f t="shared" si="41"/>
        <v>2342</v>
      </c>
      <c r="M243" s="22" t="s">
        <v>50</v>
      </c>
      <c r="N243" s="2" t="s">
        <v>421</v>
      </c>
      <c r="O243" s="2" t="s">
        <v>1308</v>
      </c>
      <c r="P243" s="2" t="s">
        <v>62</v>
      </c>
      <c r="Q243" s="2" t="s">
        <v>62</v>
      </c>
      <c r="R243" s="2" t="s">
        <v>63</v>
      </c>
      <c r="S243" s="3"/>
      <c r="T243" s="3"/>
      <c r="U243" s="3"/>
      <c r="V243" s="3"/>
      <c r="W243" s="3">
        <v>2</v>
      </c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2" t="s">
        <v>50</v>
      </c>
      <c r="AW243" s="2" t="s">
        <v>1412</v>
      </c>
      <c r="AX243" s="2" t="s">
        <v>50</v>
      </c>
      <c r="AY243" s="2" t="s">
        <v>50</v>
      </c>
      <c r="AZ243" s="2" t="s">
        <v>50</v>
      </c>
    </row>
    <row r="244" spans="1:52" ht="30" customHeight="1" x14ac:dyDescent="0.3">
      <c r="A244" s="22" t="s">
        <v>1215</v>
      </c>
      <c r="B244" s="22" t="s">
        <v>1216</v>
      </c>
      <c r="C244" s="22" t="s">
        <v>93</v>
      </c>
      <c r="D244" s="23">
        <v>1</v>
      </c>
      <c r="E244" s="25">
        <f>TRUNC(SUMIF(W241:W244, RIGHTB(O244, 1), H241:H244)*U244, 2)</f>
        <v>70.260000000000005</v>
      </c>
      <c r="F244" s="28">
        <f>TRUNC(E244*D244,0)</f>
        <v>70</v>
      </c>
      <c r="G244" s="25">
        <v>0</v>
      </c>
      <c r="H244" s="28">
        <f>TRUNC(G244*D244,0)</f>
        <v>0</v>
      </c>
      <c r="I244" s="25">
        <v>0</v>
      </c>
      <c r="J244" s="28">
        <f>TRUNC(I244*D244,0)</f>
        <v>0</v>
      </c>
      <c r="K244" s="25">
        <f t="shared" si="41"/>
        <v>70</v>
      </c>
      <c r="L244" s="28">
        <f t="shared" si="41"/>
        <v>70</v>
      </c>
      <c r="M244" s="22" t="s">
        <v>50</v>
      </c>
      <c r="N244" s="2" t="s">
        <v>421</v>
      </c>
      <c r="O244" s="2" t="s">
        <v>1165</v>
      </c>
      <c r="P244" s="2" t="s">
        <v>62</v>
      </c>
      <c r="Q244" s="2" t="s">
        <v>62</v>
      </c>
      <c r="R244" s="2" t="s">
        <v>62</v>
      </c>
      <c r="S244" s="3">
        <v>1</v>
      </c>
      <c r="T244" s="3">
        <v>0</v>
      </c>
      <c r="U244" s="3">
        <v>0.03</v>
      </c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2" t="s">
        <v>50</v>
      </c>
      <c r="AW244" s="2" t="s">
        <v>1413</v>
      </c>
      <c r="AX244" s="2" t="s">
        <v>50</v>
      </c>
      <c r="AY244" s="2" t="s">
        <v>50</v>
      </c>
      <c r="AZ244" s="2" t="s">
        <v>50</v>
      </c>
    </row>
    <row r="245" spans="1:52" ht="30" customHeight="1" x14ac:dyDescent="0.3">
      <c r="A245" s="22" t="s">
        <v>1190</v>
      </c>
      <c r="B245" s="22" t="s">
        <v>50</v>
      </c>
      <c r="C245" s="22" t="s">
        <v>50</v>
      </c>
      <c r="D245" s="23"/>
      <c r="E245" s="25"/>
      <c r="F245" s="28">
        <f>TRUNC(SUMIF(N241:N244, N240, F241:F244),0)</f>
        <v>5029</v>
      </c>
      <c r="G245" s="25"/>
      <c r="H245" s="28">
        <f>TRUNC(SUMIF(N241:N244, N240, H241:H244),0)</f>
        <v>2342</v>
      </c>
      <c r="I245" s="25"/>
      <c r="J245" s="28">
        <f>TRUNC(SUMIF(N241:N244, N240, J241:J244),0)</f>
        <v>0</v>
      </c>
      <c r="K245" s="25"/>
      <c r="L245" s="28">
        <f>F245+H245+J245</f>
        <v>7371</v>
      </c>
      <c r="M245" s="22" t="s">
        <v>50</v>
      </c>
      <c r="N245" s="2" t="s">
        <v>97</v>
      </c>
      <c r="O245" s="2" t="s">
        <v>97</v>
      </c>
      <c r="P245" s="2" t="s">
        <v>50</v>
      </c>
      <c r="Q245" s="2" t="s">
        <v>50</v>
      </c>
      <c r="R245" s="2" t="s">
        <v>50</v>
      </c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2" t="s">
        <v>50</v>
      </c>
      <c r="AW245" s="2" t="s">
        <v>50</v>
      </c>
      <c r="AX245" s="2" t="s">
        <v>50</v>
      </c>
      <c r="AY245" s="2" t="s">
        <v>50</v>
      </c>
      <c r="AZ245" s="2" t="s">
        <v>50</v>
      </c>
    </row>
    <row r="246" spans="1:52" ht="30" customHeight="1" x14ac:dyDescent="0.3">
      <c r="A246" s="23"/>
      <c r="B246" s="23"/>
      <c r="C246" s="23"/>
      <c r="D246" s="23"/>
      <c r="E246" s="25"/>
      <c r="F246" s="28"/>
      <c r="G246" s="25"/>
      <c r="H246" s="28"/>
      <c r="I246" s="25"/>
      <c r="J246" s="28"/>
      <c r="K246" s="25"/>
      <c r="L246" s="28"/>
      <c r="M246" s="23"/>
    </row>
    <row r="247" spans="1:52" ht="30" customHeight="1" x14ac:dyDescent="0.3">
      <c r="A247" s="19" t="s">
        <v>1414</v>
      </c>
      <c r="B247" s="20"/>
      <c r="C247" s="20"/>
      <c r="D247" s="20"/>
      <c r="E247" s="24"/>
      <c r="F247" s="27"/>
      <c r="G247" s="24"/>
      <c r="H247" s="27"/>
      <c r="I247" s="24"/>
      <c r="J247" s="27"/>
      <c r="K247" s="24"/>
      <c r="L247" s="27"/>
      <c r="M247" s="21"/>
      <c r="N247" s="1" t="s">
        <v>425</v>
      </c>
    </row>
    <row r="248" spans="1:52" ht="30" customHeight="1" x14ac:dyDescent="0.3">
      <c r="A248" s="22" t="s">
        <v>419</v>
      </c>
      <c r="B248" s="22" t="s">
        <v>423</v>
      </c>
      <c r="C248" s="22" t="s">
        <v>310</v>
      </c>
      <c r="D248" s="23">
        <v>1.1000000000000001</v>
      </c>
      <c r="E248" s="25">
        <f>단가대비표!O269</f>
        <v>11450</v>
      </c>
      <c r="F248" s="28">
        <f>TRUNC(E248*D248,0)</f>
        <v>12595</v>
      </c>
      <c r="G248" s="25">
        <f>단가대비표!P269</f>
        <v>0</v>
      </c>
      <c r="H248" s="28">
        <f>TRUNC(G248*D248,0)</f>
        <v>0</v>
      </c>
      <c r="I248" s="25">
        <f>단가대비표!V269</f>
        <v>0</v>
      </c>
      <c r="J248" s="28">
        <f>TRUNC(I248*D248,0)</f>
        <v>0</v>
      </c>
      <c r="K248" s="25">
        <f t="shared" ref="K248:L251" si="42">TRUNC(E248+G248+I248,0)</f>
        <v>11450</v>
      </c>
      <c r="L248" s="28">
        <f t="shared" si="42"/>
        <v>12595</v>
      </c>
      <c r="M248" s="22" t="s">
        <v>50</v>
      </c>
      <c r="N248" s="2" t="s">
        <v>425</v>
      </c>
      <c r="O248" s="2" t="s">
        <v>1415</v>
      </c>
      <c r="P248" s="2" t="s">
        <v>62</v>
      </c>
      <c r="Q248" s="2" t="s">
        <v>62</v>
      </c>
      <c r="R248" s="2" t="s">
        <v>63</v>
      </c>
      <c r="S248" s="3"/>
      <c r="T248" s="3"/>
      <c r="U248" s="3"/>
      <c r="V248" s="3">
        <v>1</v>
      </c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2" t="s">
        <v>50</v>
      </c>
      <c r="AW248" s="2" t="s">
        <v>1416</v>
      </c>
      <c r="AX248" s="2" t="s">
        <v>50</v>
      </c>
      <c r="AY248" s="2" t="s">
        <v>50</v>
      </c>
      <c r="AZ248" s="2" t="s">
        <v>50</v>
      </c>
    </row>
    <row r="249" spans="1:52" ht="30" customHeight="1" x14ac:dyDescent="0.3">
      <c r="A249" s="22" t="s">
        <v>1249</v>
      </c>
      <c r="B249" s="22" t="s">
        <v>1250</v>
      </c>
      <c r="C249" s="22" t="s">
        <v>93</v>
      </c>
      <c r="D249" s="23">
        <v>1</v>
      </c>
      <c r="E249" s="25">
        <f>TRUNC(SUMIF(V248:V251, RIGHTB(O249, 1), F248:F251)*U249, 2)</f>
        <v>251.9</v>
      </c>
      <c r="F249" s="28">
        <f>TRUNC(E249*D249,0)</f>
        <v>251</v>
      </c>
      <c r="G249" s="25">
        <v>0</v>
      </c>
      <c r="H249" s="28">
        <f>TRUNC(G249*D249,0)</f>
        <v>0</v>
      </c>
      <c r="I249" s="25">
        <v>0</v>
      </c>
      <c r="J249" s="28">
        <f>TRUNC(I249*D249,0)</f>
        <v>0</v>
      </c>
      <c r="K249" s="25">
        <f t="shared" si="42"/>
        <v>251</v>
      </c>
      <c r="L249" s="28">
        <f t="shared" si="42"/>
        <v>251</v>
      </c>
      <c r="M249" s="22" t="s">
        <v>50</v>
      </c>
      <c r="N249" s="2" t="s">
        <v>425</v>
      </c>
      <c r="O249" s="2" t="s">
        <v>94</v>
      </c>
      <c r="P249" s="2" t="s">
        <v>62</v>
      </c>
      <c r="Q249" s="2" t="s">
        <v>62</v>
      </c>
      <c r="R249" s="2" t="s">
        <v>62</v>
      </c>
      <c r="S249" s="3">
        <v>0</v>
      </c>
      <c r="T249" s="3">
        <v>0</v>
      </c>
      <c r="U249" s="3">
        <v>0.02</v>
      </c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2" t="s">
        <v>50</v>
      </c>
      <c r="AW249" s="2" t="s">
        <v>1417</v>
      </c>
      <c r="AX249" s="2" t="s">
        <v>50</v>
      </c>
      <c r="AY249" s="2" t="s">
        <v>50</v>
      </c>
      <c r="AZ249" s="2" t="s">
        <v>50</v>
      </c>
    </row>
    <row r="250" spans="1:52" ht="30" customHeight="1" x14ac:dyDescent="0.3">
      <c r="A250" s="22" t="s">
        <v>1307</v>
      </c>
      <c r="B250" s="22" t="s">
        <v>1221</v>
      </c>
      <c r="C250" s="22" t="s">
        <v>1208</v>
      </c>
      <c r="D250" s="23">
        <f>공량산출근거서_일위대가!K84</f>
        <v>8.8000000000000005E-3</v>
      </c>
      <c r="E250" s="25">
        <f>단가대비표!O50</f>
        <v>0</v>
      </c>
      <c r="F250" s="28">
        <f>TRUNC(E250*D250,0)</f>
        <v>0</v>
      </c>
      <c r="G250" s="25">
        <f>단가대비표!P50</f>
        <v>304156</v>
      </c>
      <c r="H250" s="28">
        <f>TRUNC(G250*D250,0)</f>
        <v>2676</v>
      </c>
      <c r="I250" s="25">
        <f>단가대비표!V50</f>
        <v>0</v>
      </c>
      <c r="J250" s="28">
        <f>TRUNC(I250*D250,0)</f>
        <v>0</v>
      </c>
      <c r="K250" s="25">
        <f t="shared" si="42"/>
        <v>304156</v>
      </c>
      <c r="L250" s="28">
        <f t="shared" si="42"/>
        <v>2676</v>
      </c>
      <c r="M250" s="22" t="s">
        <v>50</v>
      </c>
      <c r="N250" s="2" t="s">
        <v>425</v>
      </c>
      <c r="O250" s="2" t="s">
        <v>1308</v>
      </c>
      <c r="P250" s="2" t="s">
        <v>62</v>
      </c>
      <c r="Q250" s="2" t="s">
        <v>62</v>
      </c>
      <c r="R250" s="2" t="s">
        <v>63</v>
      </c>
      <c r="S250" s="3"/>
      <c r="T250" s="3"/>
      <c r="U250" s="3"/>
      <c r="V250" s="3"/>
      <c r="W250" s="3">
        <v>2</v>
      </c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2" t="s">
        <v>50</v>
      </c>
      <c r="AW250" s="2" t="s">
        <v>1418</v>
      </c>
      <c r="AX250" s="2" t="s">
        <v>50</v>
      </c>
      <c r="AY250" s="2" t="s">
        <v>50</v>
      </c>
      <c r="AZ250" s="2" t="s">
        <v>50</v>
      </c>
    </row>
    <row r="251" spans="1:52" ht="30" customHeight="1" x14ac:dyDescent="0.3">
      <c r="A251" s="22" t="s">
        <v>1215</v>
      </c>
      <c r="B251" s="22" t="s">
        <v>1216</v>
      </c>
      <c r="C251" s="22" t="s">
        <v>93</v>
      </c>
      <c r="D251" s="23">
        <v>1</v>
      </c>
      <c r="E251" s="25">
        <f>TRUNC(SUMIF(W248:W251, RIGHTB(O251, 1), H248:H251)*U251, 2)</f>
        <v>80.28</v>
      </c>
      <c r="F251" s="28">
        <f>TRUNC(E251*D251,0)</f>
        <v>80</v>
      </c>
      <c r="G251" s="25">
        <v>0</v>
      </c>
      <c r="H251" s="28">
        <f>TRUNC(G251*D251,0)</f>
        <v>0</v>
      </c>
      <c r="I251" s="25">
        <v>0</v>
      </c>
      <c r="J251" s="28">
        <f>TRUNC(I251*D251,0)</f>
        <v>0</v>
      </c>
      <c r="K251" s="25">
        <f t="shared" si="42"/>
        <v>80</v>
      </c>
      <c r="L251" s="28">
        <f t="shared" si="42"/>
        <v>80</v>
      </c>
      <c r="M251" s="22" t="s">
        <v>50</v>
      </c>
      <c r="N251" s="2" t="s">
        <v>425</v>
      </c>
      <c r="O251" s="2" t="s">
        <v>1165</v>
      </c>
      <c r="P251" s="2" t="s">
        <v>62</v>
      </c>
      <c r="Q251" s="2" t="s">
        <v>62</v>
      </c>
      <c r="R251" s="2" t="s">
        <v>62</v>
      </c>
      <c r="S251" s="3">
        <v>1</v>
      </c>
      <c r="T251" s="3">
        <v>0</v>
      </c>
      <c r="U251" s="3">
        <v>0.03</v>
      </c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2" t="s">
        <v>50</v>
      </c>
      <c r="AW251" s="2" t="s">
        <v>1419</v>
      </c>
      <c r="AX251" s="2" t="s">
        <v>50</v>
      </c>
      <c r="AY251" s="2" t="s">
        <v>50</v>
      </c>
      <c r="AZ251" s="2" t="s">
        <v>50</v>
      </c>
    </row>
    <row r="252" spans="1:52" ht="30" customHeight="1" x14ac:dyDescent="0.3">
      <c r="A252" s="22" t="s">
        <v>1190</v>
      </c>
      <c r="B252" s="22" t="s">
        <v>50</v>
      </c>
      <c r="C252" s="22" t="s">
        <v>50</v>
      </c>
      <c r="D252" s="23"/>
      <c r="E252" s="25"/>
      <c r="F252" s="28">
        <f>TRUNC(SUMIF(N248:N251, N247, F248:F251),0)</f>
        <v>12926</v>
      </c>
      <c r="G252" s="25"/>
      <c r="H252" s="28">
        <f>TRUNC(SUMIF(N248:N251, N247, H248:H251),0)</f>
        <v>2676</v>
      </c>
      <c r="I252" s="25"/>
      <c r="J252" s="28">
        <f>TRUNC(SUMIF(N248:N251, N247, J248:J251),0)</f>
        <v>0</v>
      </c>
      <c r="K252" s="25"/>
      <c r="L252" s="28">
        <f>F252+H252+J252</f>
        <v>15602</v>
      </c>
      <c r="M252" s="22" t="s">
        <v>50</v>
      </c>
      <c r="N252" s="2" t="s">
        <v>97</v>
      </c>
      <c r="O252" s="2" t="s">
        <v>97</v>
      </c>
      <c r="P252" s="2" t="s">
        <v>50</v>
      </c>
      <c r="Q252" s="2" t="s">
        <v>50</v>
      </c>
      <c r="R252" s="2" t="s">
        <v>50</v>
      </c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2" t="s">
        <v>50</v>
      </c>
      <c r="AW252" s="2" t="s">
        <v>50</v>
      </c>
      <c r="AX252" s="2" t="s">
        <v>50</v>
      </c>
      <c r="AY252" s="2" t="s">
        <v>50</v>
      </c>
      <c r="AZ252" s="2" t="s">
        <v>50</v>
      </c>
    </row>
    <row r="253" spans="1:52" ht="30" customHeight="1" x14ac:dyDescent="0.3">
      <c r="A253" s="23"/>
      <c r="B253" s="23"/>
      <c r="C253" s="23"/>
      <c r="D253" s="23"/>
      <c r="E253" s="25"/>
      <c r="F253" s="28"/>
      <c r="G253" s="25"/>
      <c r="H253" s="28"/>
      <c r="I253" s="25"/>
      <c r="J253" s="28"/>
      <c r="K253" s="25"/>
      <c r="L253" s="28"/>
      <c r="M253" s="23"/>
    </row>
    <row r="254" spans="1:52" ht="30" customHeight="1" x14ac:dyDescent="0.3">
      <c r="A254" s="19" t="s">
        <v>1420</v>
      </c>
      <c r="B254" s="20"/>
      <c r="C254" s="20"/>
      <c r="D254" s="20"/>
      <c r="E254" s="24"/>
      <c r="F254" s="27"/>
      <c r="G254" s="24"/>
      <c r="H254" s="27"/>
      <c r="I254" s="24"/>
      <c r="J254" s="27"/>
      <c r="K254" s="24"/>
      <c r="L254" s="27"/>
      <c r="M254" s="21"/>
      <c r="N254" s="1" t="s">
        <v>430</v>
      </c>
    </row>
    <row r="255" spans="1:52" ht="30" customHeight="1" x14ac:dyDescent="0.3">
      <c r="A255" s="22" t="s">
        <v>427</v>
      </c>
      <c r="B255" s="22" t="s">
        <v>1421</v>
      </c>
      <c r="C255" s="22" t="s">
        <v>310</v>
      </c>
      <c r="D255" s="23">
        <v>1.1000000000000001</v>
      </c>
      <c r="E255" s="25">
        <f>단가대비표!O266</f>
        <v>327</v>
      </c>
      <c r="F255" s="28">
        <f>TRUNC(E255*D255,0)</f>
        <v>359</v>
      </c>
      <c r="G255" s="25">
        <f>단가대비표!P266</f>
        <v>0</v>
      </c>
      <c r="H255" s="28">
        <f>TRUNC(G255*D255,0)</f>
        <v>0</v>
      </c>
      <c r="I255" s="25">
        <f>단가대비표!V266</f>
        <v>0</v>
      </c>
      <c r="J255" s="28">
        <f>TRUNC(I255*D255,0)</f>
        <v>0</v>
      </c>
      <c r="K255" s="25">
        <f t="shared" ref="K255:L258" si="43">TRUNC(E255+G255+I255,0)</f>
        <v>327</v>
      </c>
      <c r="L255" s="28">
        <f t="shared" si="43"/>
        <v>359</v>
      </c>
      <c r="M255" s="22" t="s">
        <v>50</v>
      </c>
      <c r="N255" s="2" t="s">
        <v>430</v>
      </c>
      <c r="O255" s="2" t="s">
        <v>1422</v>
      </c>
      <c r="P255" s="2" t="s">
        <v>62</v>
      </c>
      <c r="Q255" s="2" t="s">
        <v>62</v>
      </c>
      <c r="R255" s="2" t="s">
        <v>63</v>
      </c>
      <c r="S255" s="3"/>
      <c r="T255" s="3"/>
      <c r="U255" s="3"/>
      <c r="V255" s="3">
        <v>1</v>
      </c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2" t="s">
        <v>50</v>
      </c>
      <c r="AW255" s="2" t="s">
        <v>1423</v>
      </c>
      <c r="AX255" s="2" t="s">
        <v>50</v>
      </c>
      <c r="AY255" s="2" t="s">
        <v>50</v>
      </c>
      <c r="AZ255" s="2" t="s">
        <v>50</v>
      </c>
    </row>
    <row r="256" spans="1:52" ht="30" customHeight="1" x14ac:dyDescent="0.3">
      <c r="A256" s="22" t="s">
        <v>1249</v>
      </c>
      <c r="B256" s="22" t="s">
        <v>1250</v>
      </c>
      <c r="C256" s="22" t="s">
        <v>93</v>
      </c>
      <c r="D256" s="23">
        <v>1</v>
      </c>
      <c r="E256" s="25">
        <f>TRUNC(SUMIF(V255:V258, RIGHTB(O256, 1), F255:F258)*U256, 2)</f>
        <v>7.18</v>
      </c>
      <c r="F256" s="28">
        <f>TRUNC(E256*D256,0)</f>
        <v>7</v>
      </c>
      <c r="G256" s="25">
        <v>0</v>
      </c>
      <c r="H256" s="28">
        <f>TRUNC(G256*D256,0)</f>
        <v>0</v>
      </c>
      <c r="I256" s="25">
        <v>0</v>
      </c>
      <c r="J256" s="28">
        <f>TRUNC(I256*D256,0)</f>
        <v>0</v>
      </c>
      <c r="K256" s="25">
        <f t="shared" si="43"/>
        <v>7</v>
      </c>
      <c r="L256" s="28">
        <f t="shared" si="43"/>
        <v>7</v>
      </c>
      <c r="M256" s="22" t="s">
        <v>50</v>
      </c>
      <c r="N256" s="2" t="s">
        <v>430</v>
      </c>
      <c r="O256" s="2" t="s">
        <v>94</v>
      </c>
      <c r="P256" s="2" t="s">
        <v>62</v>
      </c>
      <c r="Q256" s="2" t="s">
        <v>62</v>
      </c>
      <c r="R256" s="2" t="s">
        <v>62</v>
      </c>
      <c r="S256" s="3">
        <v>0</v>
      </c>
      <c r="T256" s="3">
        <v>0</v>
      </c>
      <c r="U256" s="3">
        <v>0.02</v>
      </c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2" t="s">
        <v>50</v>
      </c>
      <c r="AW256" s="2" t="s">
        <v>1424</v>
      </c>
      <c r="AX256" s="2" t="s">
        <v>50</v>
      </c>
      <c r="AY256" s="2" t="s">
        <v>50</v>
      </c>
      <c r="AZ256" s="2" t="s">
        <v>50</v>
      </c>
    </row>
    <row r="257" spans="1:52" ht="30" customHeight="1" x14ac:dyDescent="0.3">
      <c r="A257" s="22" t="s">
        <v>1425</v>
      </c>
      <c r="B257" s="22" t="s">
        <v>1221</v>
      </c>
      <c r="C257" s="22" t="s">
        <v>1208</v>
      </c>
      <c r="D257" s="23">
        <f>공량산출근거서_일위대가!K87</f>
        <v>6.0499999999999998E-2</v>
      </c>
      <c r="E257" s="25">
        <f>단가대비표!O52</f>
        <v>0</v>
      </c>
      <c r="F257" s="28">
        <f>TRUNC(E257*D257,0)</f>
        <v>0</v>
      </c>
      <c r="G257" s="25">
        <f>단가대비표!P52</f>
        <v>485075</v>
      </c>
      <c r="H257" s="28">
        <f>TRUNC(G257*D257,0)</f>
        <v>29347</v>
      </c>
      <c r="I257" s="25">
        <f>단가대비표!V52</f>
        <v>0</v>
      </c>
      <c r="J257" s="28">
        <f>TRUNC(I257*D257,0)</f>
        <v>0</v>
      </c>
      <c r="K257" s="25">
        <f t="shared" si="43"/>
        <v>485075</v>
      </c>
      <c r="L257" s="28">
        <f t="shared" si="43"/>
        <v>29347</v>
      </c>
      <c r="M257" s="22" t="s">
        <v>50</v>
      </c>
      <c r="N257" s="2" t="s">
        <v>430</v>
      </c>
      <c r="O257" s="2" t="s">
        <v>1426</v>
      </c>
      <c r="P257" s="2" t="s">
        <v>62</v>
      </c>
      <c r="Q257" s="2" t="s">
        <v>62</v>
      </c>
      <c r="R257" s="2" t="s">
        <v>63</v>
      </c>
      <c r="S257" s="3"/>
      <c r="T257" s="3"/>
      <c r="U257" s="3"/>
      <c r="V257" s="3"/>
      <c r="W257" s="3">
        <v>2</v>
      </c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2" t="s">
        <v>50</v>
      </c>
      <c r="AW257" s="2" t="s">
        <v>1427</v>
      </c>
      <c r="AX257" s="2" t="s">
        <v>50</v>
      </c>
      <c r="AY257" s="2" t="s">
        <v>50</v>
      </c>
      <c r="AZ257" s="2" t="s">
        <v>50</v>
      </c>
    </row>
    <row r="258" spans="1:52" ht="30" customHeight="1" x14ac:dyDescent="0.3">
      <c r="A258" s="22" t="s">
        <v>1215</v>
      </c>
      <c r="B258" s="22" t="s">
        <v>1216</v>
      </c>
      <c r="C258" s="22" t="s">
        <v>93</v>
      </c>
      <c r="D258" s="23">
        <v>1</v>
      </c>
      <c r="E258" s="25">
        <f>TRUNC(SUMIF(W255:W258, RIGHTB(O258, 1), H255:H258)*U258, 2)</f>
        <v>880.41</v>
      </c>
      <c r="F258" s="28">
        <f>TRUNC(E258*D258,0)</f>
        <v>880</v>
      </c>
      <c r="G258" s="25">
        <v>0</v>
      </c>
      <c r="H258" s="28">
        <f>TRUNC(G258*D258,0)</f>
        <v>0</v>
      </c>
      <c r="I258" s="25">
        <v>0</v>
      </c>
      <c r="J258" s="28">
        <f>TRUNC(I258*D258,0)</f>
        <v>0</v>
      </c>
      <c r="K258" s="25">
        <f t="shared" si="43"/>
        <v>880</v>
      </c>
      <c r="L258" s="28">
        <f t="shared" si="43"/>
        <v>880</v>
      </c>
      <c r="M258" s="22" t="s">
        <v>50</v>
      </c>
      <c r="N258" s="2" t="s">
        <v>430</v>
      </c>
      <c r="O258" s="2" t="s">
        <v>1165</v>
      </c>
      <c r="P258" s="2" t="s">
        <v>62</v>
      </c>
      <c r="Q258" s="2" t="s">
        <v>62</v>
      </c>
      <c r="R258" s="2" t="s">
        <v>62</v>
      </c>
      <c r="S258" s="3">
        <v>1</v>
      </c>
      <c r="T258" s="3">
        <v>0</v>
      </c>
      <c r="U258" s="3">
        <v>0.03</v>
      </c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2" t="s">
        <v>50</v>
      </c>
      <c r="AW258" s="2" t="s">
        <v>1428</v>
      </c>
      <c r="AX258" s="2" t="s">
        <v>50</v>
      </c>
      <c r="AY258" s="2" t="s">
        <v>50</v>
      </c>
      <c r="AZ258" s="2" t="s">
        <v>50</v>
      </c>
    </row>
    <row r="259" spans="1:52" ht="30" customHeight="1" x14ac:dyDescent="0.3">
      <c r="A259" s="22" t="s">
        <v>1190</v>
      </c>
      <c r="B259" s="22" t="s">
        <v>50</v>
      </c>
      <c r="C259" s="22" t="s">
        <v>50</v>
      </c>
      <c r="D259" s="23"/>
      <c r="E259" s="25"/>
      <c r="F259" s="28">
        <f>TRUNC(SUMIF(N255:N258, N254, F255:F258),0)</f>
        <v>1246</v>
      </c>
      <c r="G259" s="25"/>
      <c r="H259" s="28">
        <f>TRUNC(SUMIF(N255:N258, N254, H255:H258),0)</f>
        <v>29347</v>
      </c>
      <c r="I259" s="25"/>
      <c r="J259" s="28">
        <f>TRUNC(SUMIF(N255:N258, N254, J255:J258),0)</f>
        <v>0</v>
      </c>
      <c r="K259" s="25"/>
      <c r="L259" s="28">
        <f>F259+H259+J259</f>
        <v>30593</v>
      </c>
      <c r="M259" s="22" t="s">
        <v>50</v>
      </c>
      <c r="N259" s="2" t="s">
        <v>97</v>
      </c>
      <c r="O259" s="2" t="s">
        <v>97</v>
      </c>
      <c r="P259" s="2" t="s">
        <v>50</v>
      </c>
      <c r="Q259" s="2" t="s">
        <v>50</v>
      </c>
      <c r="R259" s="2" t="s">
        <v>50</v>
      </c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2" t="s">
        <v>50</v>
      </c>
      <c r="AW259" s="2" t="s">
        <v>50</v>
      </c>
      <c r="AX259" s="2" t="s">
        <v>50</v>
      </c>
      <c r="AY259" s="2" t="s">
        <v>50</v>
      </c>
      <c r="AZ259" s="2" t="s">
        <v>50</v>
      </c>
    </row>
    <row r="260" spans="1:52" ht="30" customHeight="1" x14ac:dyDescent="0.3">
      <c r="A260" s="23"/>
      <c r="B260" s="23"/>
      <c r="C260" s="23"/>
      <c r="D260" s="23"/>
      <c r="E260" s="25"/>
      <c r="F260" s="28"/>
      <c r="G260" s="25"/>
      <c r="H260" s="28"/>
      <c r="I260" s="25"/>
      <c r="J260" s="28"/>
      <c r="K260" s="25"/>
      <c r="L260" s="28"/>
      <c r="M260" s="23"/>
    </row>
    <row r="261" spans="1:52" ht="30" customHeight="1" x14ac:dyDescent="0.3">
      <c r="A261" s="19" t="s">
        <v>1429</v>
      </c>
      <c r="B261" s="20"/>
      <c r="C261" s="20"/>
      <c r="D261" s="20"/>
      <c r="E261" s="24"/>
      <c r="F261" s="27"/>
      <c r="G261" s="24"/>
      <c r="H261" s="27"/>
      <c r="I261" s="24"/>
      <c r="J261" s="27"/>
      <c r="K261" s="24"/>
      <c r="L261" s="27"/>
      <c r="M261" s="21"/>
      <c r="N261" s="1" t="s">
        <v>434</v>
      </c>
    </row>
    <row r="262" spans="1:52" ht="30" customHeight="1" x14ac:dyDescent="0.3">
      <c r="A262" s="22" t="s">
        <v>427</v>
      </c>
      <c r="B262" s="22" t="s">
        <v>1430</v>
      </c>
      <c r="C262" s="22" t="s">
        <v>310</v>
      </c>
      <c r="D262" s="23">
        <v>1.1000000000000001</v>
      </c>
      <c r="E262" s="25">
        <f>단가대비표!O267</f>
        <v>524</v>
      </c>
      <c r="F262" s="28">
        <f>TRUNC(E262*D262,0)</f>
        <v>576</v>
      </c>
      <c r="G262" s="25">
        <f>단가대비표!P267</f>
        <v>0</v>
      </c>
      <c r="H262" s="28">
        <f>TRUNC(G262*D262,0)</f>
        <v>0</v>
      </c>
      <c r="I262" s="25">
        <f>단가대비표!V267</f>
        <v>0</v>
      </c>
      <c r="J262" s="28">
        <f>TRUNC(I262*D262,0)</f>
        <v>0</v>
      </c>
      <c r="K262" s="25">
        <f t="shared" ref="K262:L265" si="44">TRUNC(E262+G262+I262,0)</f>
        <v>524</v>
      </c>
      <c r="L262" s="28">
        <f t="shared" si="44"/>
        <v>576</v>
      </c>
      <c r="M262" s="22" t="s">
        <v>50</v>
      </c>
      <c r="N262" s="2" t="s">
        <v>434</v>
      </c>
      <c r="O262" s="2" t="s">
        <v>1431</v>
      </c>
      <c r="P262" s="2" t="s">
        <v>62</v>
      </c>
      <c r="Q262" s="2" t="s">
        <v>62</v>
      </c>
      <c r="R262" s="2" t="s">
        <v>63</v>
      </c>
      <c r="S262" s="3"/>
      <c r="T262" s="3"/>
      <c r="U262" s="3"/>
      <c r="V262" s="3">
        <v>1</v>
      </c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2" t="s">
        <v>50</v>
      </c>
      <c r="AW262" s="2" t="s">
        <v>1432</v>
      </c>
      <c r="AX262" s="2" t="s">
        <v>50</v>
      </c>
      <c r="AY262" s="2" t="s">
        <v>50</v>
      </c>
      <c r="AZ262" s="2" t="s">
        <v>50</v>
      </c>
    </row>
    <row r="263" spans="1:52" ht="30" customHeight="1" x14ac:dyDescent="0.3">
      <c r="A263" s="22" t="s">
        <v>1249</v>
      </c>
      <c r="B263" s="22" t="s">
        <v>1250</v>
      </c>
      <c r="C263" s="22" t="s">
        <v>93</v>
      </c>
      <c r="D263" s="23">
        <v>1</v>
      </c>
      <c r="E263" s="25">
        <f>TRUNC(SUMIF(V262:V265, RIGHTB(O263, 1), F262:F265)*U263, 2)</f>
        <v>11.52</v>
      </c>
      <c r="F263" s="28">
        <f>TRUNC(E263*D263,0)</f>
        <v>11</v>
      </c>
      <c r="G263" s="25">
        <v>0</v>
      </c>
      <c r="H263" s="28">
        <f>TRUNC(G263*D263,0)</f>
        <v>0</v>
      </c>
      <c r="I263" s="25">
        <v>0</v>
      </c>
      <c r="J263" s="28">
        <f>TRUNC(I263*D263,0)</f>
        <v>0</v>
      </c>
      <c r="K263" s="25">
        <f t="shared" si="44"/>
        <v>11</v>
      </c>
      <c r="L263" s="28">
        <f t="shared" si="44"/>
        <v>11</v>
      </c>
      <c r="M263" s="22" t="s">
        <v>50</v>
      </c>
      <c r="N263" s="2" t="s">
        <v>434</v>
      </c>
      <c r="O263" s="2" t="s">
        <v>94</v>
      </c>
      <c r="P263" s="2" t="s">
        <v>62</v>
      </c>
      <c r="Q263" s="2" t="s">
        <v>62</v>
      </c>
      <c r="R263" s="2" t="s">
        <v>62</v>
      </c>
      <c r="S263" s="3">
        <v>0</v>
      </c>
      <c r="T263" s="3">
        <v>0</v>
      </c>
      <c r="U263" s="3">
        <v>0.02</v>
      </c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2" t="s">
        <v>50</v>
      </c>
      <c r="AW263" s="2" t="s">
        <v>1433</v>
      </c>
      <c r="AX263" s="2" t="s">
        <v>50</v>
      </c>
      <c r="AY263" s="2" t="s">
        <v>50</v>
      </c>
      <c r="AZ263" s="2" t="s">
        <v>50</v>
      </c>
    </row>
    <row r="264" spans="1:52" ht="30" customHeight="1" x14ac:dyDescent="0.3">
      <c r="A264" s="22" t="s">
        <v>1425</v>
      </c>
      <c r="B264" s="22" t="s">
        <v>1221</v>
      </c>
      <c r="C264" s="22" t="s">
        <v>1208</v>
      </c>
      <c r="D264" s="23">
        <f>공량산출근거서_일위대가!K90</f>
        <v>6.0499999999999998E-2</v>
      </c>
      <c r="E264" s="25">
        <f>단가대비표!O52</f>
        <v>0</v>
      </c>
      <c r="F264" s="28">
        <f>TRUNC(E264*D264,0)</f>
        <v>0</v>
      </c>
      <c r="G264" s="25">
        <f>단가대비표!P52</f>
        <v>485075</v>
      </c>
      <c r="H264" s="28">
        <f>TRUNC(G264*D264,0)</f>
        <v>29347</v>
      </c>
      <c r="I264" s="25">
        <f>단가대비표!V52</f>
        <v>0</v>
      </c>
      <c r="J264" s="28">
        <f>TRUNC(I264*D264,0)</f>
        <v>0</v>
      </c>
      <c r="K264" s="25">
        <f t="shared" si="44"/>
        <v>485075</v>
      </c>
      <c r="L264" s="28">
        <f t="shared" si="44"/>
        <v>29347</v>
      </c>
      <c r="M264" s="22" t="s">
        <v>50</v>
      </c>
      <c r="N264" s="2" t="s">
        <v>434</v>
      </c>
      <c r="O264" s="2" t="s">
        <v>1426</v>
      </c>
      <c r="P264" s="2" t="s">
        <v>62</v>
      </c>
      <c r="Q264" s="2" t="s">
        <v>62</v>
      </c>
      <c r="R264" s="2" t="s">
        <v>63</v>
      </c>
      <c r="S264" s="3"/>
      <c r="T264" s="3"/>
      <c r="U264" s="3"/>
      <c r="V264" s="3"/>
      <c r="W264" s="3">
        <v>2</v>
      </c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2" t="s">
        <v>50</v>
      </c>
      <c r="AW264" s="2" t="s">
        <v>1434</v>
      </c>
      <c r="AX264" s="2" t="s">
        <v>50</v>
      </c>
      <c r="AY264" s="2" t="s">
        <v>50</v>
      </c>
      <c r="AZ264" s="2" t="s">
        <v>50</v>
      </c>
    </row>
    <row r="265" spans="1:52" ht="30" customHeight="1" x14ac:dyDescent="0.3">
      <c r="A265" s="22" t="s">
        <v>1215</v>
      </c>
      <c r="B265" s="22" t="s">
        <v>1216</v>
      </c>
      <c r="C265" s="22" t="s">
        <v>93</v>
      </c>
      <c r="D265" s="23">
        <v>1</v>
      </c>
      <c r="E265" s="25">
        <f>TRUNC(SUMIF(W262:W265, RIGHTB(O265, 1), H262:H265)*U265, 2)</f>
        <v>880.41</v>
      </c>
      <c r="F265" s="28">
        <f>TRUNC(E265*D265,0)</f>
        <v>880</v>
      </c>
      <c r="G265" s="25">
        <v>0</v>
      </c>
      <c r="H265" s="28">
        <f>TRUNC(G265*D265,0)</f>
        <v>0</v>
      </c>
      <c r="I265" s="25">
        <v>0</v>
      </c>
      <c r="J265" s="28">
        <f>TRUNC(I265*D265,0)</f>
        <v>0</v>
      </c>
      <c r="K265" s="25">
        <f t="shared" si="44"/>
        <v>880</v>
      </c>
      <c r="L265" s="28">
        <f t="shared" si="44"/>
        <v>880</v>
      </c>
      <c r="M265" s="22" t="s">
        <v>50</v>
      </c>
      <c r="N265" s="2" t="s">
        <v>434</v>
      </c>
      <c r="O265" s="2" t="s">
        <v>1165</v>
      </c>
      <c r="P265" s="2" t="s">
        <v>62</v>
      </c>
      <c r="Q265" s="2" t="s">
        <v>62</v>
      </c>
      <c r="R265" s="2" t="s">
        <v>62</v>
      </c>
      <c r="S265" s="3">
        <v>1</v>
      </c>
      <c r="T265" s="3">
        <v>0</v>
      </c>
      <c r="U265" s="3">
        <v>0.03</v>
      </c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2" t="s">
        <v>50</v>
      </c>
      <c r="AW265" s="2" t="s">
        <v>1435</v>
      </c>
      <c r="AX265" s="2" t="s">
        <v>50</v>
      </c>
      <c r="AY265" s="2" t="s">
        <v>50</v>
      </c>
      <c r="AZ265" s="2" t="s">
        <v>50</v>
      </c>
    </row>
    <row r="266" spans="1:52" ht="30" customHeight="1" x14ac:dyDescent="0.3">
      <c r="A266" s="22" t="s">
        <v>1190</v>
      </c>
      <c r="B266" s="22" t="s">
        <v>50</v>
      </c>
      <c r="C266" s="22" t="s">
        <v>50</v>
      </c>
      <c r="D266" s="23"/>
      <c r="E266" s="25"/>
      <c r="F266" s="28">
        <f>TRUNC(SUMIF(N262:N265, N261, F262:F265),0)</f>
        <v>1467</v>
      </c>
      <c r="G266" s="25"/>
      <c r="H266" s="28">
        <f>TRUNC(SUMIF(N262:N265, N261, H262:H265),0)</f>
        <v>29347</v>
      </c>
      <c r="I266" s="25"/>
      <c r="J266" s="28">
        <f>TRUNC(SUMIF(N262:N265, N261, J262:J265),0)</f>
        <v>0</v>
      </c>
      <c r="K266" s="25"/>
      <c r="L266" s="28">
        <f>F266+H266+J266</f>
        <v>30814</v>
      </c>
      <c r="M266" s="22" t="s">
        <v>50</v>
      </c>
      <c r="N266" s="2" t="s">
        <v>97</v>
      </c>
      <c r="O266" s="2" t="s">
        <v>97</v>
      </c>
      <c r="P266" s="2" t="s">
        <v>50</v>
      </c>
      <c r="Q266" s="2" t="s">
        <v>50</v>
      </c>
      <c r="R266" s="2" t="s">
        <v>50</v>
      </c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2" t="s">
        <v>50</v>
      </c>
      <c r="AW266" s="2" t="s">
        <v>50</v>
      </c>
      <c r="AX266" s="2" t="s">
        <v>50</v>
      </c>
      <c r="AY266" s="2" t="s">
        <v>50</v>
      </c>
      <c r="AZ266" s="2" t="s">
        <v>50</v>
      </c>
    </row>
    <row r="267" spans="1:52" ht="30" customHeight="1" x14ac:dyDescent="0.3">
      <c r="A267" s="23"/>
      <c r="B267" s="23"/>
      <c r="C267" s="23"/>
      <c r="D267" s="23"/>
      <c r="E267" s="25"/>
      <c r="F267" s="28"/>
      <c r="G267" s="25"/>
      <c r="H267" s="28"/>
      <c r="I267" s="25"/>
      <c r="J267" s="28"/>
      <c r="K267" s="25"/>
      <c r="L267" s="28"/>
      <c r="M267" s="23"/>
    </row>
    <row r="268" spans="1:52" ht="30" customHeight="1" x14ac:dyDescent="0.3">
      <c r="A268" s="19" t="s">
        <v>1436</v>
      </c>
      <c r="B268" s="20"/>
      <c r="C268" s="20"/>
      <c r="D268" s="20"/>
      <c r="E268" s="24"/>
      <c r="F268" s="27"/>
      <c r="G268" s="24"/>
      <c r="H268" s="27"/>
      <c r="I268" s="24"/>
      <c r="J268" s="27"/>
      <c r="K268" s="24"/>
      <c r="L268" s="27"/>
      <c r="M268" s="21"/>
      <c r="N268" s="1" t="s">
        <v>438</v>
      </c>
    </row>
    <row r="269" spans="1:52" ht="30" customHeight="1" x14ac:dyDescent="0.3">
      <c r="A269" s="22" t="s">
        <v>436</v>
      </c>
      <c r="B269" s="22" t="s">
        <v>1437</v>
      </c>
      <c r="C269" s="22" t="s">
        <v>123</v>
      </c>
      <c r="D269" s="23">
        <v>1</v>
      </c>
      <c r="E269" s="25">
        <f>단가대비표!O265</f>
        <v>1580</v>
      </c>
      <c r="F269" s="28">
        <f>TRUNC(E269*D269,0)</f>
        <v>1580</v>
      </c>
      <c r="G269" s="25">
        <f>단가대비표!P265</f>
        <v>0</v>
      </c>
      <c r="H269" s="28">
        <f>TRUNC(G269*D269,0)</f>
        <v>0</v>
      </c>
      <c r="I269" s="25">
        <f>단가대비표!V265</f>
        <v>0</v>
      </c>
      <c r="J269" s="28">
        <f>TRUNC(I269*D269,0)</f>
        <v>0</v>
      </c>
      <c r="K269" s="25">
        <f t="shared" ref="K269:L272" si="45">TRUNC(E269+G269+I269,0)</f>
        <v>1580</v>
      </c>
      <c r="L269" s="28">
        <f t="shared" si="45"/>
        <v>1580</v>
      </c>
      <c r="M269" s="22" t="s">
        <v>50</v>
      </c>
      <c r="N269" s="2" t="s">
        <v>438</v>
      </c>
      <c r="O269" s="2" t="s">
        <v>1438</v>
      </c>
      <c r="P269" s="2" t="s">
        <v>62</v>
      </c>
      <c r="Q269" s="2" t="s">
        <v>62</v>
      </c>
      <c r="R269" s="2" t="s">
        <v>63</v>
      </c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2" t="s">
        <v>50</v>
      </c>
      <c r="AW269" s="2" t="s">
        <v>1439</v>
      </c>
      <c r="AX269" s="2" t="s">
        <v>50</v>
      </c>
      <c r="AY269" s="2" t="s">
        <v>50</v>
      </c>
      <c r="AZ269" s="2" t="s">
        <v>50</v>
      </c>
    </row>
    <row r="270" spans="1:52" ht="30" customHeight="1" x14ac:dyDescent="0.3">
      <c r="A270" s="22" t="s">
        <v>1307</v>
      </c>
      <c r="B270" s="22" t="s">
        <v>1221</v>
      </c>
      <c r="C270" s="22" t="s">
        <v>1208</v>
      </c>
      <c r="D270" s="23">
        <v>8.1000000000000003E-2</v>
      </c>
      <c r="E270" s="25">
        <f>단가대비표!O50</f>
        <v>0</v>
      </c>
      <c r="F270" s="28">
        <f>TRUNC(E270*D270,0)</f>
        <v>0</v>
      </c>
      <c r="G270" s="25">
        <f>단가대비표!P50</f>
        <v>304156</v>
      </c>
      <c r="H270" s="28">
        <f>TRUNC(G270*D270,0)</f>
        <v>24636</v>
      </c>
      <c r="I270" s="25">
        <f>단가대비표!V50</f>
        <v>0</v>
      </c>
      <c r="J270" s="28">
        <f>TRUNC(I270*D270,0)</f>
        <v>0</v>
      </c>
      <c r="K270" s="25">
        <f t="shared" si="45"/>
        <v>304156</v>
      </c>
      <c r="L270" s="28">
        <f t="shared" si="45"/>
        <v>24636</v>
      </c>
      <c r="M270" s="22" t="s">
        <v>50</v>
      </c>
      <c r="N270" s="2" t="s">
        <v>438</v>
      </c>
      <c r="O270" s="2" t="s">
        <v>1308</v>
      </c>
      <c r="P270" s="2" t="s">
        <v>62</v>
      </c>
      <c r="Q270" s="2" t="s">
        <v>62</v>
      </c>
      <c r="R270" s="2" t="s">
        <v>63</v>
      </c>
      <c r="S270" s="3"/>
      <c r="T270" s="3"/>
      <c r="U270" s="3"/>
      <c r="V270" s="3">
        <v>1</v>
      </c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2" t="s">
        <v>50</v>
      </c>
      <c r="AW270" s="2" t="s">
        <v>1440</v>
      </c>
      <c r="AX270" s="2" t="s">
        <v>50</v>
      </c>
      <c r="AY270" s="2" t="s">
        <v>50</v>
      </c>
      <c r="AZ270" s="2" t="s">
        <v>50</v>
      </c>
    </row>
    <row r="271" spans="1:52" ht="30" customHeight="1" x14ac:dyDescent="0.3">
      <c r="A271" s="22" t="s">
        <v>1215</v>
      </c>
      <c r="B271" s="22" t="s">
        <v>1216</v>
      </c>
      <c r="C271" s="22" t="s">
        <v>93</v>
      </c>
      <c r="D271" s="23">
        <v>1</v>
      </c>
      <c r="E271" s="25">
        <f>TRUNC(SUMIF(V269:V272, RIGHTB(O271, 1), H269:H272)*U271, 2)</f>
        <v>739.08</v>
      </c>
      <c r="F271" s="28">
        <f>TRUNC(E271*D271,0)</f>
        <v>739</v>
      </c>
      <c r="G271" s="25">
        <v>0</v>
      </c>
      <c r="H271" s="28">
        <f>TRUNC(G271*D271,0)</f>
        <v>0</v>
      </c>
      <c r="I271" s="25">
        <v>0</v>
      </c>
      <c r="J271" s="28">
        <f>TRUNC(I271*D271,0)</f>
        <v>0</v>
      </c>
      <c r="K271" s="25">
        <f t="shared" si="45"/>
        <v>739</v>
      </c>
      <c r="L271" s="28">
        <f t="shared" si="45"/>
        <v>739</v>
      </c>
      <c r="M271" s="22" t="s">
        <v>50</v>
      </c>
      <c r="N271" s="2" t="s">
        <v>438</v>
      </c>
      <c r="O271" s="2" t="s">
        <v>94</v>
      </c>
      <c r="P271" s="2" t="s">
        <v>62</v>
      </c>
      <c r="Q271" s="2" t="s">
        <v>62</v>
      </c>
      <c r="R271" s="2" t="s">
        <v>62</v>
      </c>
      <c r="S271" s="3">
        <v>1</v>
      </c>
      <c r="T271" s="3">
        <v>0</v>
      </c>
      <c r="U271" s="3">
        <v>0.03</v>
      </c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2" t="s">
        <v>50</v>
      </c>
      <c r="AW271" s="2" t="s">
        <v>1441</v>
      </c>
      <c r="AX271" s="2" t="s">
        <v>50</v>
      </c>
      <c r="AY271" s="2" t="s">
        <v>50</v>
      </c>
      <c r="AZ271" s="2" t="s">
        <v>50</v>
      </c>
    </row>
    <row r="272" spans="1:52" ht="30" customHeight="1" x14ac:dyDescent="0.3">
      <c r="A272" s="22" t="s">
        <v>1262</v>
      </c>
      <c r="B272" s="22" t="s">
        <v>1221</v>
      </c>
      <c r="C272" s="22" t="s">
        <v>1208</v>
      </c>
      <c r="D272" s="23">
        <f>공량산출근거서_일위대가!K93</f>
        <v>9.7000000000000003E-2</v>
      </c>
      <c r="E272" s="25">
        <f>단가대비표!O49</f>
        <v>0</v>
      </c>
      <c r="F272" s="28">
        <f>TRUNC(E272*D272,0)</f>
        <v>0</v>
      </c>
      <c r="G272" s="25">
        <f>단가대비표!P49</f>
        <v>273676</v>
      </c>
      <c r="H272" s="28">
        <f>TRUNC(G272*D272,0)</f>
        <v>26546</v>
      </c>
      <c r="I272" s="25">
        <f>단가대비표!V49</f>
        <v>0</v>
      </c>
      <c r="J272" s="28">
        <f>TRUNC(I272*D272,0)</f>
        <v>0</v>
      </c>
      <c r="K272" s="25">
        <f t="shared" si="45"/>
        <v>273676</v>
      </c>
      <c r="L272" s="28">
        <f t="shared" si="45"/>
        <v>26546</v>
      </c>
      <c r="M272" s="22" t="s">
        <v>50</v>
      </c>
      <c r="N272" s="2" t="s">
        <v>438</v>
      </c>
      <c r="O272" s="2" t="s">
        <v>1263</v>
      </c>
      <c r="P272" s="2" t="s">
        <v>62</v>
      </c>
      <c r="Q272" s="2" t="s">
        <v>62</v>
      </c>
      <c r="R272" s="2" t="s">
        <v>63</v>
      </c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2" t="s">
        <v>50</v>
      </c>
      <c r="AW272" s="2" t="s">
        <v>1442</v>
      </c>
      <c r="AX272" s="2" t="s">
        <v>50</v>
      </c>
      <c r="AY272" s="2" t="s">
        <v>50</v>
      </c>
      <c r="AZ272" s="2" t="s">
        <v>50</v>
      </c>
    </row>
    <row r="273" spans="1:52" ht="30" customHeight="1" x14ac:dyDescent="0.3">
      <c r="A273" s="22" t="s">
        <v>1190</v>
      </c>
      <c r="B273" s="22" t="s">
        <v>50</v>
      </c>
      <c r="C273" s="22" t="s">
        <v>50</v>
      </c>
      <c r="D273" s="23"/>
      <c r="E273" s="25"/>
      <c r="F273" s="28">
        <f>TRUNC(SUMIF(N269:N272, N268, F269:F272),0)</f>
        <v>2319</v>
      </c>
      <c r="G273" s="25"/>
      <c r="H273" s="28">
        <f>TRUNC(SUMIF(N269:N272, N268, H269:H272),0)</f>
        <v>51182</v>
      </c>
      <c r="I273" s="25"/>
      <c r="J273" s="28">
        <f>TRUNC(SUMIF(N269:N272, N268, J269:J272),0)</f>
        <v>0</v>
      </c>
      <c r="K273" s="25"/>
      <c r="L273" s="28">
        <f>F273+H273+J273</f>
        <v>53501</v>
      </c>
      <c r="M273" s="22" t="s">
        <v>50</v>
      </c>
      <c r="N273" s="2" t="s">
        <v>97</v>
      </c>
      <c r="O273" s="2" t="s">
        <v>97</v>
      </c>
      <c r="P273" s="2" t="s">
        <v>50</v>
      </c>
      <c r="Q273" s="2" t="s">
        <v>50</v>
      </c>
      <c r="R273" s="2" t="s">
        <v>50</v>
      </c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2" t="s">
        <v>50</v>
      </c>
      <c r="AW273" s="2" t="s">
        <v>50</v>
      </c>
      <c r="AX273" s="2" t="s">
        <v>50</v>
      </c>
      <c r="AY273" s="2" t="s">
        <v>50</v>
      </c>
      <c r="AZ273" s="2" t="s">
        <v>50</v>
      </c>
    </row>
    <row r="274" spans="1:52" ht="30" customHeight="1" x14ac:dyDescent="0.3">
      <c r="A274" s="23"/>
      <c r="B274" s="23"/>
      <c r="C274" s="23"/>
      <c r="D274" s="23"/>
      <c r="E274" s="25"/>
      <c r="F274" s="28"/>
      <c r="G274" s="25"/>
      <c r="H274" s="28"/>
      <c r="I274" s="25"/>
      <c r="J274" s="28"/>
      <c r="K274" s="25"/>
      <c r="L274" s="28"/>
      <c r="M274" s="23"/>
    </row>
    <row r="275" spans="1:52" ht="30" customHeight="1" x14ac:dyDescent="0.3">
      <c r="A275" s="19" t="s">
        <v>1443</v>
      </c>
      <c r="B275" s="20"/>
      <c r="C275" s="20"/>
      <c r="D275" s="20"/>
      <c r="E275" s="24"/>
      <c r="F275" s="27"/>
      <c r="G275" s="24"/>
      <c r="H275" s="27"/>
      <c r="I275" s="24"/>
      <c r="J275" s="27"/>
      <c r="K275" s="24"/>
      <c r="L275" s="27"/>
      <c r="M275" s="21"/>
      <c r="N275" s="1" t="s">
        <v>443</v>
      </c>
    </row>
    <row r="276" spans="1:52" ht="30" customHeight="1" x14ac:dyDescent="0.3">
      <c r="A276" s="22" t="s">
        <v>436</v>
      </c>
      <c r="B276" s="22" t="s">
        <v>1437</v>
      </c>
      <c r="C276" s="22" t="s">
        <v>123</v>
      </c>
      <c r="D276" s="23">
        <v>3</v>
      </c>
      <c r="E276" s="25">
        <f>단가대비표!O265</f>
        <v>1580</v>
      </c>
      <c r="F276" s="28">
        <f t="shared" ref="F276:F281" si="46">TRUNC(E276*D276,0)</f>
        <v>4740</v>
      </c>
      <c r="G276" s="25">
        <f>단가대비표!P265</f>
        <v>0</v>
      </c>
      <c r="H276" s="28">
        <f t="shared" ref="H276:H281" si="47">TRUNC(G276*D276,0)</f>
        <v>0</v>
      </c>
      <c r="I276" s="25">
        <f>단가대비표!V265</f>
        <v>0</v>
      </c>
      <c r="J276" s="28">
        <f t="shared" ref="J276:J281" si="48">TRUNC(I276*D276,0)</f>
        <v>0</v>
      </c>
      <c r="K276" s="25">
        <f t="shared" ref="K276:L281" si="49">TRUNC(E276+G276+I276,0)</f>
        <v>1580</v>
      </c>
      <c r="L276" s="28">
        <f t="shared" si="49"/>
        <v>4740</v>
      </c>
      <c r="M276" s="22" t="s">
        <v>50</v>
      </c>
      <c r="N276" s="2" t="s">
        <v>443</v>
      </c>
      <c r="O276" s="2" t="s">
        <v>1438</v>
      </c>
      <c r="P276" s="2" t="s">
        <v>62</v>
      </c>
      <c r="Q276" s="2" t="s">
        <v>62</v>
      </c>
      <c r="R276" s="2" t="s">
        <v>63</v>
      </c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2" t="s">
        <v>50</v>
      </c>
      <c r="AW276" s="2" t="s">
        <v>1444</v>
      </c>
      <c r="AX276" s="2" t="s">
        <v>50</v>
      </c>
      <c r="AY276" s="2" t="s">
        <v>50</v>
      </c>
      <c r="AZ276" s="2" t="s">
        <v>50</v>
      </c>
    </row>
    <row r="277" spans="1:52" ht="30" customHeight="1" x14ac:dyDescent="0.3">
      <c r="A277" s="22" t="s">
        <v>440</v>
      </c>
      <c r="B277" s="22" t="s">
        <v>1445</v>
      </c>
      <c r="C277" s="22" t="s">
        <v>123</v>
      </c>
      <c r="D277" s="23">
        <v>3</v>
      </c>
      <c r="E277" s="25">
        <f>단가대비표!O264</f>
        <v>6900</v>
      </c>
      <c r="F277" s="28">
        <f t="shared" si="46"/>
        <v>20700</v>
      </c>
      <c r="G277" s="25">
        <f>단가대비표!P264</f>
        <v>0</v>
      </c>
      <c r="H277" s="28">
        <f t="shared" si="47"/>
        <v>0</v>
      </c>
      <c r="I277" s="25">
        <f>단가대비표!V264</f>
        <v>0</v>
      </c>
      <c r="J277" s="28">
        <f t="shared" si="48"/>
        <v>0</v>
      </c>
      <c r="K277" s="25">
        <f t="shared" si="49"/>
        <v>6900</v>
      </c>
      <c r="L277" s="28">
        <f t="shared" si="49"/>
        <v>20700</v>
      </c>
      <c r="M277" s="22" t="s">
        <v>50</v>
      </c>
      <c r="N277" s="2" t="s">
        <v>443</v>
      </c>
      <c r="O277" s="2" t="s">
        <v>1446</v>
      </c>
      <c r="P277" s="2" t="s">
        <v>62</v>
      </c>
      <c r="Q277" s="2" t="s">
        <v>62</v>
      </c>
      <c r="R277" s="2" t="s">
        <v>63</v>
      </c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2" t="s">
        <v>50</v>
      </c>
      <c r="AW277" s="2" t="s">
        <v>1447</v>
      </c>
      <c r="AX277" s="2" t="s">
        <v>50</v>
      </c>
      <c r="AY277" s="2" t="s">
        <v>50</v>
      </c>
      <c r="AZ277" s="2" t="s">
        <v>50</v>
      </c>
    </row>
    <row r="278" spans="1:52" ht="30" customHeight="1" x14ac:dyDescent="0.3">
      <c r="A278" s="22" t="s">
        <v>1307</v>
      </c>
      <c r="B278" s="22" t="s">
        <v>1221</v>
      </c>
      <c r="C278" s="22" t="s">
        <v>1208</v>
      </c>
      <c r="D278" s="23">
        <v>0.24</v>
      </c>
      <c r="E278" s="25">
        <f>단가대비표!O50</f>
        <v>0</v>
      </c>
      <c r="F278" s="28">
        <f t="shared" si="46"/>
        <v>0</v>
      </c>
      <c r="G278" s="25">
        <f>단가대비표!P50</f>
        <v>304156</v>
      </c>
      <c r="H278" s="28">
        <f t="shared" si="47"/>
        <v>72997</v>
      </c>
      <c r="I278" s="25">
        <f>단가대비표!V50</f>
        <v>0</v>
      </c>
      <c r="J278" s="28">
        <f t="shared" si="48"/>
        <v>0</v>
      </c>
      <c r="K278" s="25">
        <f t="shared" si="49"/>
        <v>304156</v>
      </c>
      <c r="L278" s="28">
        <f t="shared" si="49"/>
        <v>72997</v>
      </c>
      <c r="M278" s="22" t="s">
        <v>50</v>
      </c>
      <c r="N278" s="2" t="s">
        <v>443</v>
      </c>
      <c r="O278" s="2" t="s">
        <v>1308</v>
      </c>
      <c r="P278" s="2" t="s">
        <v>62</v>
      </c>
      <c r="Q278" s="2" t="s">
        <v>62</v>
      </c>
      <c r="R278" s="2" t="s">
        <v>63</v>
      </c>
      <c r="S278" s="3"/>
      <c r="T278" s="3"/>
      <c r="U278" s="3"/>
      <c r="V278" s="3">
        <v>1</v>
      </c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2" t="s">
        <v>50</v>
      </c>
      <c r="AW278" s="2" t="s">
        <v>1448</v>
      </c>
      <c r="AX278" s="2" t="s">
        <v>50</v>
      </c>
      <c r="AY278" s="2" t="s">
        <v>50</v>
      </c>
      <c r="AZ278" s="2" t="s">
        <v>50</v>
      </c>
    </row>
    <row r="279" spans="1:52" ht="30" customHeight="1" x14ac:dyDescent="0.3">
      <c r="A279" s="22" t="s">
        <v>1262</v>
      </c>
      <c r="B279" s="22" t="s">
        <v>1221</v>
      </c>
      <c r="C279" s="22" t="s">
        <v>1208</v>
      </c>
      <c r="D279" s="23">
        <f>공량산출근거서_일위대가!K97</f>
        <v>0.29099999999999998</v>
      </c>
      <c r="E279" s="25">
        <f>단가대비표!O49</f>
        <v>0</v>
      </c>
      <c r="F279" s="28">
        <f t="shared" si="46"/>
        <v>0</v>
      </c>
      <c r="G279" s="25">
        <f>단가대비표!P49</f>
        <v>273676</v>
      </c>
      <c r="H279" s="28">
        <f t="shared" si="47"/>
        <v>79639</v>
      </c>
      <c r="I279" s="25">
        <f>단가대비표!V49</f>
        <v>0</v>
      </c>
      <c r="J279" s="28">
        <f t="shared" si="48"/>
        <v>0</v>
      </c>
      <c r="K279" s="25">
        <f t="shared" si="49"/>
        <v>273676</v>
      </c>
      <c r="L279" s="28">
        <f t="shared" si="49"/>
        <v>79639</v>
      </c>
      <c r="M279" s="22" t="s">
        <v>50</v>
      </c>
      <c r="N279" s="2" t="s">
        <v>443</v>
      </c>
      <c r="O279" s="2" t="s">
        <v>1263</v>
      </c>
      <c r="P279" s="2" t="s">
        <v>62</v>
      </c>
      <c r="Q279" s="2" t="s">
        <v>62</v>
      </c>
      <c r="R279" s="2" t="s">
        <v>63</v>
      </c>
      <c r="S279" s="3"/>
      <c r="T279" s="3"/>
      <c r="U279" s="3"/>
      <c r="V279" s="3">
        <v>1</v>
      </c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2" t="s">
        <v>50</v>
      </c>
      <c r="AW279" s="2" t="s">
        <v>1449</v>
      </c>
      <c r="AX279" s="2" t="s">
        <v>50</v>
      </c>
      <c r="AY279" s="2" t="s">
        <v>50</v>
      </c>
      <c r="AZ279" s="2" t="s">
        <v>50</v>
      </c>
    </row>
    <row r="280" spans="1:52" ht="30" customHeight="1" x14ac:dyDescent="0.3">
      <c r="A280" s="22" t="s">
        <v>1450</v>
      </c>
      <c r="B280" s="22" t="s">
        <v>1221</v>
      </c>
      <c r="C280" s="22" t="s">
        <v>1208</v>
      </c>
      <c r="D280" s="23">
        <v>0.2</v>
      </c>
      <c r="E280" s="25">
        <f>단가대비표!O53</f>
        <v>0</v>
      </c>
      <c r="F280" s="28">
        <f t="shared" si="46"/>
        <v>0</v>
      </c>
      <c r="G280" s="25">
        <f>단가대비표!P53</f>
        <v>172068</v>
      </c>
      <c r="H280" s="28">
        <f t="shared" si="47"/>
        <v>34413</v>
      </c>
      <c r="I280" s="25">
        <f>단가대비표!V53</f>
        <v>0</v>
      </c>
      <c r="J280" s="28">
        <f t="shared" si="48"/>
        <v>0</v>
      </c>
      <c r="K280" s="25">
        <f t="shared" si="49"/>
        <v>172068</v>
      </c>
      <c r="L280" s="28">
        <f t="shared" si="49"/>
        <v>34413</v>
      </c>
      <c r="M280" s="22" t="s">
        <v>50</v>
      </c>
      <c r="N280" s="2" t="s">
        <v>443</v>
      </c>
      <c r="O280" s="2" t="s">
        <v>1451</v>
      </c>
      <c r="P280" s="2" t="s">
        <v>62</v>
      </c>
      <c r="Q280" s="2" t="s">
        <v>62</v>
      </c>
      <c r="R280" s="2" t="s">
        <v>63</v>
      </c>
      <c r="S280" s="3"/>
      <c r="T280" s="3"/>
      <c r="U280" s="3"/>
      <c r="V280" s="3">
        <v>1</v>
      </c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2" t="s">
        <v>50</v>
      </c>
      <c r="AW280" s="2" t="s">
        <v>1452</v>
      </c>
      <c r="AX280" s="2" t="s">
        <v>50</v>
      </c>
      <c r="AY280" s="2" t="s">
        <v>50</v>
      </c>
      <c r="AZ280" s="2" t="s">
        <v>50</v>
      </c>
    </row>
    <row r="281" spans="1:52" ht="30" customHeight="1" x14ac:dyDescent="0.3">
      <c r="A281" s="22" t="s">
        <v>1215</v>
      </c>
      <c r="B281" s="22" t="s">
        <v>1216</v>
      </c>
      <c r="C281" s="22" t="s">
        <v>93</v>
      </c>
      <c r="D281" s="23">
        <v>1</v>
      </c>
      <c r="E281" s="25">
        <f>TRUNC(SUMIF(V276:V281, RIGHTB(O281, 1), H276:H281)*U281, 2)</f>
        <v>5611.47</v>
      </c>
      <c r="F281" s="28">
        <f t="shared" si="46"/>
        <v>5611</v>
      </c>
      <c r="G281" s="25">
        <v>0</v>
      </c>
      <c r="H281" s="28">
        <f t="shared" si="47"/>
        <v>0</v>
      </c>
      <c r="I281" s="25">
        <v>0</v>
      </c>
      <c r="J281" s="28">
        <f t="shared" si="48"/>
        <v>0</v>
      </c>
      <c r="K281" s="25">
        <f t="shared" si="49"/>
        <v>5611</v>
      </c>
      <c r="L281" s="28">
        <f t="shared" si="49"/>
        <v>5611</v>
      </c>
      <c r="M281" s="22" t="s">
        <v>50</v>
      </c>
      <c r="N281" s="2" t="s">
        <v>443</v>
      </c>
      <c r="O281" s="2" t="s">
        <v>94</v>
      </c>
      <c r="P281" s="2" t="s">
        <v>62</v>
      </c>
      <c r="Q281" s="2" t="s">
        <v>62</v>
      </c>
      <c r="R281" s="2" t="s">
        <v>62</v>
      </c>
      <c r="S281" s="3">
        <v>1</v>
      </c>
      <c r="T281" s="3">
        <v>0</v>
      </c>
      <c r="U281" s="3">
        <v>0.03</v>
      </c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2" t="s">
        <v>50</v>
      </c>
      <c r="AW281" s="2" t="s">
        <v>1453</v>
      </c>
      <c r="AX281" s="2" t="s">
        <v>50</v>
      </c>
      <c r="AY281" s="2" t="s">
        <v>50</v>
      </c>
      <c r="AZ281" s="2" t="s">
        <v>50</v>
      </c>
    </row>
    <row r="282" spans="1:52" ht="30" customHeight="1" x14ac:dyDescent="0.3">
      <c r="A282" s="22" t="s">
        <v>1190</v>
      </c>
      <c r="B282" s="22" t="s">
        <v>50</v>
      </c>
      <c r="C282" s="22" t="s">
        <v>50</v>
      </c>
      <c r="D282" s="23"/>
      <c r="E282" s="25"/>
      <c r="F282" s="28">
        <f>TRUNC(SUMIF(N276:N281, N275, F276:F281),0)</f>
        <v>31051</v>
      </c>
      <c r="G282" s="25"/>
      <c r="H282" s="28">
        <f>TRUNC(SUMIF(N276:N281, N275, H276:H281),0)</f>
        <v>187049</v>
      </c>
      <c r="I282" s="25"/>
      <c r="J282" s="28">
        <f>TRUNC(SUMIF(N276:N281, N275, J276:J281),0)</f>
        <v>0</v>
      </c>
      <c r="K282" s="25"/>
      <c r="L282" s="28">
        <f>F282+H282+J282</f>
        <v>218100</v>
      </c>
      <c r="M282" s="22" t="s">
        <v>50</v>
      </c>
      <c r="N282" s="2" t="s">
        <v>97</v>
      </c>
      <c r="O282" s="2" t="s">
        <v>97</v>
      </c>
      <c r="P282" s="2" t="s">
        <v>50</v>
      </c>
      <c r="Q282" s="2" t="s">
        <v>50</v>
      </c>
      <c r="R282" s="2" t="s">
        <v>50</v>
      </c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2" t="s">
        <v>50</v>
      </c>
      <c r="AW282" s="2" t="s">
        <v>50</v>
      </c>
      <c r="AX282" s="2" t="s">
        <v>50</v>
      </c>
      <c r="AY282" s="2" t="s">
        <v>50</v>
      </c>
      <c r="AZ282" s="2" t="s">
        <v>50</v>
      </c>
    </row>
    <row r="283" spans="1:52" ht="30" customHeight="1" x14ac:dyDescent="0.3">
      <c r="A283" s="23"/>
      <c r="B283" s="23"/>
      <c r="C283" s="23"/>
      <c r="D283" s="23"/>
      <c r="E283" s="25"/>
      <c r="F283" s="28"/>
      <c r="G283" s="25"/>
      <c r="H283" s="28"/>
      <c r="I283" s="25"/>
      <c r="J283" s="28"/>
      <c r="K283" s="25"/>
      <c r="L283" s="28"/>
      <c r="M283" s="23"/>
    </row>
    <row r="284" spans="1:52" ht="30" customHeight="1" x14ac:dyDescent="0.3">
      <c r="A284" s="19" t="s">
        <v>1454</v>
      </c>
      <c r="B284" s="20"/>
      <c r="C284" s="20"/>
      <c r="D284" s="20"/>
      <c r="E284" s="24"/>
      <c r="F284" s="27"/>
      <c r="G284" s="24"/>
      <c r="H284" s="27"/>
      <c r="I284" s="24"/>
      <c r="J284" s="27"/>
      <c r="K284" s="24"/>
      <c r="L284" s="27"/>
      <c r="M284" s="21"/>
      <c r="N284" s="1" t="s">
        <v>448</v>
      </c>
    </row>
    <row r="285" spans="1:52" ht="30" customHeight="1" x14ac:dyDescent="0.3">
      <c r="A285" s="22" t="s">
        <v>1455</v>
      </c>
      <c r="B285" s="22" t="s">
        <v>1456</v>
      </c>
      <c r="C285" s="22" t="s">
        <v>310</v>
      </c>
      <c r="D285" s="23">
        <v>1.1000000000000001</v>
      </c>
      <c r="E285" s="25">
        <f>단가대비표!O260</f>
        <v>1040</v>
      </c>
      <c r="F285" s="28">
        <f>TRUNC(E285*D285,0)</f>
        <v>1144</v>
      </c>
      <c r="G285" s="25">
        <f>단가대비표!P260</f>
        <v>0</v>
      </c>
      <c r="H285" s="28">
        <f>TRUNC(G285*D285,0)</f>
        <v>0</v>
      </c>
      <c r="I285" s="25">
        <f>단가대비표!V260</f>
        <v>0</v>
      </c>
      <c r="J285" s="28">
        <f>TRUNC(I285*D285,0)</f>
        <v>0</v>
      </c>
      <c r="K285" s="25">
        <f t="shared" ref="K285:L289" si="50">TRUNC(E285+G285+I285,0)</f>
        <v>1040</v>
      </c>
      <c r="L285" s="28">
        <f t="shared" si="50"/>
        <v>1144</v>
      </c>
      <c r="M285" s="22" t="s">
        <v>50</v>
      </c>
      <c r="N285" s="2" t="s">
        <v>448</v>
      </c>
      <c r="O285" s="2" t="s">
        <v>1457</v>
      </c>
      <c r="P285" s="2" t="s">
        <v>62</v>
      </c>
      <c r="Q285" s="2" t="s">
        <v>62</v>
      </c>
      <c r="R285" s="2" t="s">
        <v>63</v>
      </c>
      <c r="S285" s="3"/>
      <c r="T285" s="3"/>
      <c r="U285" s="3"/>
      <c r="V285" s="3">
        <v>1</v>
      </c>
      <c r="W285" s="3">
        <v>2</v>
      </c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2" t="s">
        <v>50</v>
      </c>
      <c r="AW285" s="2" t="s">
        <v>1458</v>
      </c>
      <c r="AX285" s="2" t="s">
        <v>50</v>
      </c>
      <c r="AY285" s="2" t="s">
        <v>50</v>
      </c>
      <c r="AZ285" s="2" t="s">
        <v>50</v>
      </c>
    </row>
    <row r="286" spans="1:52" ht="30" customHeight="1" x14ac:dyDescent="0.3">
      <c r="A286" s="22" t="s">
        <v>1459</v>
      </c>
      <c r="B286" s="22" t="s">
        <v>159</v>
      </c>
      <c r="C286" s="22" t="s">
        <v>93</v>
      </c>
      <c r="D286" s="23">
        <v>1</v>
      </c>
      <c r="E286" s="25">
        <f>TRUNC(SUMIF(V285:V289, RIGHTB(O286, 1), F285:F289)*U286, 2)</f>
        <v>114.4</v>
      </c>
      <c r="F286" s="28">
        <f>TRUNC(E286*D286,0)</f>
        <v>114</v>
      </c>
      <c r="G286" s="25">
        <v>0</v>
      </c>
      <c r="H286" s="28">
        <f>TRUNC(G286*D286,0)</f>
        <v>0</v>
      </c>
      <c r="I286" s="25">
        <v>0</v>
      </c>
      <c r="J286" s="28">
        <f>TRUNC(I286*D286,0)</f>
        <v>0</v>
      </c>
      <c r="K286" s="25">
        <f t="shared" si="50"/>
        <v>114</v>
      </c>
      <c r="L286" s="28">
        <f t="shared" si="50"/>
        <v>114</v>
      </c>
      <c r="M286" s="22" t="s">
        <v>50</v>
      </c>
      <c r="N286" s="2" t="s">
        <v>448</v>
      </c>
      <c r="O286" s="2" t="s">
        <v>94</v>
      </c>
      <c r="P286" s="2" t="s">
        <v>62</v>
      </c>
      <c r="Q286" s="2" t="s">
        <v>62</v>
      </c>
      <c r="R286" s="2" t="s">
        <v>62</v>
      </c>
      <c r="S286" s="3">
        <v>0</v>
      </c>
      <c r="T286" s="3">
        <v>0</v>
      </c>
      <c r="U286" s="3">
        <v>0.1</v>
      </c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2" t="s">
        <v>50</v>
      </c>
      <c r="AW286" s="2" t="s">
        <v>1460</v>
      </c>
      <c r="AX286" s="2" t="s">
        <v>50</v>
      </c>
      <c r="AY286" s="2" t="s">
        <v>50</v>
      </c>
      <c r="AZ286" s="2" t="s">
        <v>50</v>
      </c>
    </row>
    <row r="287" spans="1:52" ht="30" customHeight="1" x14ac:dyDescent="0.3">
      <c r="A287" s="22" t="s">
        <v>1249</v>
      </c>
      <c r="B287" s="22" t="s">
        <v>1250</v>
      </c>
      <c r="C287" s="22" t="s">
        <v>93</v>
      </c>
      <c r="D287" s="23">
        <v>1</v>
      </c>
      <c r="E287" s="25">
        <f>TRUNC(SUMIF(W285:W289, RIGHTB(O287, 1), F285:F289)*U287, 2)</f>
        <v>22.88</v>
      </c>
      <c r="F287" s="28">
        <f>TRUNC(E287*D287,0)</f>
        <v>22</v>
      </c>
      <c r="G287" s="25">
        <v>0</v>
      </c>
      <c r="H287" s="28">
        <f>TRUNC(G287*D287,0)</f>
        <v>0</v>
      </c>
      <c r="I287" s="25">
        <v>0</v>
      </c>
      <c r="J287" s="28">
        <f>TRUNC(I287*D287,0)</f>
        <v>0</v>
      </c>
      <c r="K287" s="25">
        <f t="shared" si="50"/>
        <v>22</v>
      </c>
      <c r="L287" s="28">
        <f t="shared" si="50"/>
        <v>22</v>
      </c>
      <c r="M287" s="22" t="s">
        <v>50</v>
      </c>
      <c r="N287" s="2" t="s">
        <v>448</v>
      </c>
      <c r="O287" s="2" t="s">
        <v>1165</v>
      </c>
      <c r="P287" s="2" t="s">
        <v>62</v>
      </c>
      <c r="Q287" s="2" t="s">
        <v>62</v>
      </c>
      <c r="R287" s="2" t="s">
        <v>62</v>
      </c>
      <c r="S287" s="3">
        <v>0</v>
      </c>
      <c r="T287" s="3">
        <v>0</v>
      </c>
      <c r="U287" s="3">
        <v>0.02</v>
      </c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2" t="s">
        <v>50</v>
      </c>
      <c r="AW287" s="2" t="s">
        <v>1461</v>
      </c>
      <c r="AX287" s="2" t="s">
        <v>50</v>
      </c>
      <c r="AY287" s="2" t="s">
        <v>50</v>
      </c>
      <c r="AZ287" s="2" t="s">
        <v>50</v>
      </c>
    </row>
    <row r="288" spans="1:52" ht="30" customHeight="1" x14ac:dyDescent="0.3">
      <c r="A288" s="22" t="s">
        <v>1262</v>
      </c>
      <c r="B288" s="22" t="s">
        <v>1221</v>
      </c>
      <c r="C288" s="22" t="s">
        <v>1208</v>
      </c>
      <c r="D288" s="23">
        <f>공량산출근거서_일위대가!K100</f>
        <v>4.8399999999999999E-2</v>
      </c>
      <c r="E288" s="25">
        <f>단가대비표!O49</f>
        <v>0</v>
      </c>
      <c r="F288" s="28">
        <f>TRUNC(E288*D288,0)</f>
        <v>0</v>
      </c>
      <c r="G288" s="25">
        <f>단가대비표!P49</f>
        <v>273676</v>
      </c>
      <c r="H288" s="28">
        <f>TRUNC(G288*D288,0)</f>
        <v>13245</v>
      </c>
      <c r="I288" s="25">
        <f>단가대비표!V49</f>
        <v>0</v>
      </c>
      <c r="J288" s="28">
        <f>TRUNC(I288*D288,0)</f>
        <v>0</v>
      </c>
      <c r="K288" s="25">
        <f t="shared" si="50"/>
        <v>273676</v>
      </c>
      <c r="L288" s="28">
        <f t="shared" si="50"/>
        <v>13245</v>
      </c>
      <c r="M288" s="22" t="s">
        <v>50</v>
      </c>
      <c r="N288" s="2" t="s">
        <v>448</v>
      </c>
      <c r="O288" s="2" t="s">
        <v>1263</v>
      </c>
      <c r="P288" s="2" t="s">
        <v>62</v>
      </c>
      <c r="Q288" s="2" t="s">
        <v>62</v>
      </c>
      <c r="R288" s="2" t="s">
        <v>63</v>
      </c>
      <c r="S288" s="3"/>
      <c r="T288" s="3"/>
      <c r="U288" s="3"/>
      <c r="V288" s="3"/>
      <c r="W288" s="3"/>
      <c r="X288" s="3">
        <v>3</v>
      </c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2" t="s">
        <v>50</v>
      </c>
      <c r="AW288" s="2" t="s">
        <v>1462</v>
      </c>
      <c r="AX288" s="2" t="s">
        <v>50</v>
      </c>
      <c r="AY288" s="2" t="s">
        <v>50</v>
      </c>
      <c r="AZ288" s="2" t="s">
        <v>50</v>
      </c>
    </row>
    <row r="289" spans="1:52" ht="30" customHeight="1" x14ac:dyDescent="0.3">
      <c r="A289" s="22" t="s">
        <v>1215</v>
      </c>
      <c r="B289" s="22" t="s">
        <v>1216</v>
      </c>
      <c r="C289" s="22" t="s">
        <v>93</v>
      </c>
      <c r="D289" s="23">
        <v>1</v>
      </c>
      <c r="E289" s="25">
        <f>TRUNC(SUMIF(X285:X289, RIGHTB(O289, 1), H285:H289)*U289, 2)</f>
        <v>397.35</v>
      </c>
      <c r="F289" s="28">
        <f>TRUNC(E289*D289,0)</f>
        <v>397</v>
      </c>
      <c r="G289" s="25">
        <v>0</v>
      </c>
      <c r="H289" s="28">
        <f>TRUNC(G289*D289,0)</f>
        <v>0</v>
      </c>
      <c r="I289" s="25">
        <v>0</v>
      </c>
      <c r="J289" s="28">
        <f>TRUNC(I289*D289,0)</f>
        <v>0</v>
      </c>
      <c r="K289" s="25">
        <f t="shared" si="50"/>
        <v>397</v>
      </c>
      <c r="L289" s="28">
        <f t="shared" si="50"/>
        <v>397</v>
      </c>
      <c r="M289" s="22" t="s">
        <v>50</v>
      </c>
      <c r="N289" s="2" t="s">
        <v>448</v>
      </c>
      <c r="O289" s="2" t="s">
        <v>1169</v>
      </c>
      <c r="P289" s="2" t="s">
        <v>62</v>
      </c>
      <c r="Q289" s="2" t="s">
        <v>62</v>
      </c>
      <c r="R289" s="2" t="s">
        <v>62</v>
      </c>
      <c r="S289" s="3">
        <v>1</v>
      </c>
      <c r="T289" s="3">
        <v>0</v>
      </c>
      <c r="U289" s="3">
        <v>0.03</v>
      </c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2" t="s">
        <v>50</v>
      </c>
      <c r="AW289" s="2" t="s">
        <v>1463</v>
      </c>
      <c r="AX289" s="2" t="s">
        <v>50</v>
      </c>
      <c r="AY289" s="2" t="s">
        <v>50</v>
      </c>
      <c r="AZ289" s="2" t="s">
        <v>50</v>
      </c>
    </row>
    <row r="290" spans="1:52" ht="30" customHeight="1" x14ac:dyDescent="0.3">
      <c r="A290" s="22" t="s">
        <v>1190</v>
      </c>
      <c r="B290" s="22" t="s">
        <v>50</v>
      </c>
      <c r="C290" s="22" t="s">
        <v>50</v>
      </c>
      <c r="D290" s="23"/>
      <c r="E290" s="25"/>
      <c r="F290" s="28">
        <f>TRUNC(SUMIF(N285:N289, N284, F285:F289),0)</f>
        <v>1677</v>
      </c>
      <c r="G290" s="25"/>
      <c r="H290" s="28">
        <f>TRUNC(SUMIF(N285:N289, N284, H285:H289),0)</f>
        <v>13245</v>
      </c>
      <c r="I290" s="25"/>
      <c r="J290" s="28">
        <f>TRUNC(SUMIF(N285:N289, N284, J285:J289),0)</f>
        <v>0</v>
      </c>
      <c r="K290" s="25"/>
      <c r="L290" s="28">
        <f>F290+H290+J290</f>
        <v>14922</v>
      </c>
      <c r="M290" s="22" t="s">
        <v>50</v>
      </c>
      <c r="N290" s="2" t="s">
        <v>97</v>
      </c>
      <c r="O290" s="2" t="s">
        <v>97</v>
      </c>
      <c r="P290" s="2" t="s">
        <v>50</v>
      </c>
      <c r="Q290" s="2" t="s">
        <v>50</v>
      </c>
      <c r="R290" s="2" t="s">
        <v>50</v>
      </c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2" t="s">
        <v>50</v>
      </c>
      <c r="AW290" s="2" t="s">
        <v>50</v>
      </c>
      <c r="AX290" s="2" t="s">
        <v>50</v>
      </c>
      <c r="AY290" s="2" t="s">
        <v>50</v>
      </c>
      <c r="AZ290" s="2" t="s">
        <v>50</v>
      </c>
    </row>
    <row r="291" spans="1:52" ht="30" customHeight="1" x14ac:dyDescent="0.3">
      <c r="A291" s="23"/>
      <c r="B291" s="23"/>
      <c r="C291" s="23"/>
      <c r="D291" s="23"/>
      <c r="E291" s="25"/>
      <c r="F291" s="28"/>
      <c r="G291" s="25"/>
      <c r="H291" s="28"/>
      <c r="I291" s="25"/>
      <c r="J291" s="28"/>
      <c r="K291" s="25"/>
      <c r="L291" s="28"/>
      <c r="M291" s="23"/>
    </row>
    <row r="292" spans="1:52" ht="30" customHeight="1" x14ac:dyDescent="0.3">
      <c r="A292" s="19" t="s">
        <v>1464</v>
      </c>
      <c r="B292" s="20"/>
      <c r="C292" s="20"/>
      <c r="D292" s="20"/>
      <c r="E292" s="24"/>
      <c r="F292" s="27"/>
      <c r="G292" s="24"/>
      <c r="H292" s="27"/>
      <c r="I292" s="24"/>
      <c r="J292" s="27"/>
      <c r="K292" s="24"/>
      <c r="L292" s="27"/>
      <c r="M292" s="21"/>
      <c r="N292" s="1" t="s">
        <v>452</v>
      </c>
    </row>
    <row r="293" spans="1:52" ht="30" customHeight="1" x14ac:dyDescent="0.3">
      <c r="A293" s="22" t="s">
        <v>1455</v>
      </c>
      <c r="B293" s="22" t="s">
        <v>1465</v>
      </c>
      <c r="C293" s="22" t="s">
        <v>310</v>
      </c>
      <c r="D293" s="23">
        <v>1.1000000000000001</v>
      </c>
      <c r="E293" s="25">
        <f>단가대비표!O261</f>
        <v>1380</v>
      </c>
      <c r="F293" s="28">
        <f>TRUNC(E293*D293,0)</f>
        <v>1518</v>
      </c>
      <c r="G293" s="25">
        <f>단가대비표!P261</f>
        <v>0</v>
      </c>
      <c r="H293" s="28">
        <f>TRUNC(G293*D293,0)</f>
        <v>0</v>
      </c>
      <c r="I293" s="25">
        <f>단가대비표!V261</f>
        <v>0</v>
      </c>
      <c r="J293" s="28">
        <f>TRUNC(I293*D293,0)</f>
        <v>0</v>
      </c>
      <c r="K293" s="25">
        <f t="shared" ref="K293:L297" si="51">TRUNC(E293+G293+I293,0)</f>
        <v>1380</v>
      </c>
      <c r="L293" s="28">
        <f t="shared" si="51"/>
        <v>1518</v>
      </c>
      <c r="M293" s="22" t="s">
        <v>50</v>
      </c>
      <c r="N293" s="2" t="s">
        <v>452</v>
      </c>
      <c r="O293" s="2" t="s">
        <v>1466</v>
      </c>
      <c r="P293" s="2" t="s">
        <v>62</v>
      </c>
      <c r="Q293" s="2" t="s">
        <v>62</v>
      </c>
      <c r="R293" s="2" t="s">
        <v>63</v>
      </c>
      <c r="S293" s="3"/>
      <c r="T293" s="3"/>
      <c r="U293" s="3"/>
      <c r="V293" s="3">
        <v>1</v>
      </c>
      <c r="W293" s="3">
        <v>2</v>
      </c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2" t="s">
        <v>50</v>
      </c>
      <c r="AW293" s="2" t="s">
        <v>1467</v>
      </c>
      <c r="AX293" s="2" t="s">
        <v>50</v>
      </c>
      <c r="AY293" s="2" t="s">
        <v>50</v>
      </c>
      <c r="AZ293" s="2" t="s">
        <v>50</v>
      </c>
    </row>
    <row r="294" spans="1:52" ht="30" customHeight="1" x14ac:dyDescent="0.3">
      <c r="A294" s="22" t="s">
        <v>1459</v>
      </c>
      <c r="B294" s="22" t="s">
        <v>159</v>
      </c>
      <c r="C294" s="22" t="s">
        <v>93</v>
      </c>
      <c r="D294" s="23">
        <v>1</v>
      </c>
      <c r="E294" s="25">
        <f>TRUNC(SUMIF(V293:V297, RIGHTB(O294, 1), F293:F297)*U294, 2)</f>
        <v>151.80000000000001</v>
      </c>
      <c r="F294" s="28">
        <f>TRUNC(E294*D294,0)</f>
        <v>151</v>
      </c>
      <c r="G294" s="25">
        <v>0</v>
      </c>
      <c r="H294" s="28">
        <f>TRUNC(G294*D294,0)</f>
        <v>0</v>
      </c>
      <c r="I294" s="25">
        <v>0</v>
      </c>
      <c r="J294" s="28">
        <f>TRUNC(I294*D294,0)</f>
        <v>0</v>
      </c>
      <c r="K294" s="25">
        <f t="shared" si="51"/>
        <v>151</v>
      </c>
      <c r="L294" s="28">
        <f t="shared" si="51"/>
        <v>151</v>
      </c>
      <c r="M294" s="22" t="s">
        <v>50</v>
      </c>
      <c r="N294" s="2" t="s">
        <v>452</v>
      </c>
      <c r="O294" s="2" t="s">
        <v>94</v>
      </c>
      <c r="P294" s="2" t="s">
        <v>62</v>
      </c>
      <c r="Q294" s="2" t="s">
        <v>62</v>
      </c>
      <c r="R294" s="2" t="s">
        <v>62</v>
      </c>
      <c r="S294" s="3">
        <v>0</v>
      </c>
      <c r="T294" s="3">
        <v>0</v>
      </c>
      <c r="U294" s="3">
        <v>0.1</v>
      </c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2" t="s">
        <v>50</v>
      </c>
      <c r="AW294" s="2" t="s">
        <v>1468</v>
      </c>
      <c r="AX294" s="2" t="s">
        <v>50</v>
      </c>
      <c r="AY294" s="2" t="s">
        <v>50</v>
      </c>
      <c r="AZ294" s="2" t="s">
        <v>50</v>
      </c>
    </row>
    <row r="295" spans="1:52" ht="30" customHeight="1" x14ac:dyDescent="0.3">
      <c r="A295" s="22" t="s">
        <v>1249</v>
      </c>
      <c r="B295" s="22" t="s">
        <v>1250</v>
      </c>
      <c r="C295" s="22" t="s">
        <v>93</v>
      </c>
      <c r="D295" s="23">
        <v>1</v>
      </c>
      <c r="E295" s="25">
        <f>TRUNC(SUMIF(W293:W297, RIGHTB(O295, 1), F293:F297)*U295, 2)</f>
        <v>30.36</v>
      </c>
      <c r="F295" s="28">
        <f>TRUNC(E295*D295,0)</f>
        <v>30</v>
      </c>
      <c r="G295" s="25">
        <v>0</v>
      </c>
      <c r="H295" s="28">
        <f>TRUNC(G295*D295,0)</f>
        <v>0</v>
      </c>
      <c r="I295" s="25">
        <v>0</v>
      </c>
      <c r="J295" s="28">
        <f>TRUNC(I295*D295,0)</f>
        <v>0</v>
      </c>
      <c r="K295" s="25">
        <f t="shared" si="51"/>
        <v>30</v>
      </c>
      <c r="L295" s="28">
        <f t="shared" si="51"/>
        <v>30</v>
      </c>
      <c r="M295" s="22" t="s">
        <v>50</v>
      </c>
      <c r="N295" s="2" t="s">
        <v>452</v>
      </c>
      <c r="O295" s="2" t="s">
        <v>1165</v>
      </c>
      <c r="P295" s="2" t="s">
        <v>62</v>
      </c>
      <c r="Q295" s="2" t="s">
        <v>62</v>
      </c>
      <c r="R295" s="2" t="s">
        <v>62</v>
      </c>
      <c r="S295" s="3">
        <v>0</v>
      </c>
      <c r="T295" s="3">
        <v>0</v>
      </c>
      <c r="U295" s="3">
        <v>0.02</v>
      </c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2" t="s">
        <v>50</v>
      </c>
      <c r="AW295" s="2" t="s">
        <v>1469</v>
      </c>
      <c r="AX295" s="2" t="s">
        <v>50</v>
      </c>
      <c r="AY295" s="2" t="s">
        <v>50</v>
      </c>
      <c r="AZ295" s="2" t="s">
        <v>50</v>
      </c>
    </row>
    <row r="296" spans="1:52" ht="30" customHeight="1" x14ac:dyDescent="0.3">
      <c r="A296" s="22" t="s">
        <v>1262</v>
      </c>
      <c r="B296" s="22" t="s">
        <v>1221</v>
      </c>
      <c r="C296" s="22" t="s">
        <v>1208</v>
      </c>
      <c r="D296" s="23">
        <f>공량산출근거서_일위대가!K103</f>
        <v>6.4899999999999999E-2</v>
      </c>
      <c r="E296" s="25">
        <f>단가대비표!O49</f>
        <v>0</v>
      </c>
      <c r="F296" s="28">
        <f>TRUNC(E296*D296,0)</f>
        <v>0</v>
      </c>
      <c r="G296" s="25">
        <f>단가대비표!P49</f>
        <v>273676</v>
      </c>
      <c r="H296" s="28">
        <f>TRUNC(G296*D296,0)</f>
        <v>17761</v>
      </c>
      <c r="I296" s="25">
        <f>단가대비표!V49</f>
        <v>0</v>
      </c>
      <c r="J296" s="28">
        <f>TRUNC(I296*D296,0)</f>
        <v>0</v>
      </c>
      <c r="K296" s="25">
        <f t="shared" si="51"/>
        <v>273676</v>
      </c>
      <c r="L296" s="28">
        <f t="shared" si="51"/>
        <v>17761</v>
      </c>
      <c r="M296" s="22" t="s">
        <v>50</v>
      </c>
      <c r="N296" s="2" t="s">
        <v>452</v>
      </c>
      <c r="O296" s="2" t="s">
        <v>1263</v>
      </c>
      <c r="P296" s="2" t="s">
        <v>62</v>
      </c>
      <c r="Q296" s="2" t="s">
        <v>62</v>
      </c>
      <c r="R296" s="2" t="s">
        <v>63</v>
      </c>
      <c r="S296" s="3"/>
      <c r="T296" s="3"/>
      <c r="U296" s="3"/>
      <c r="V296" s="3"/>
      <c r="W296" s="3"/>
      <c r="X296" s="3">
        <v>3</v>
      </c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2" t="s">
        <v>50</v>
      </c>
      <c r="AW296" s="2" t="s">
        <v>1470</v>
      </c>
      <c r="AX296" s="2" t="s">
        <v>50</v>
      </c>
      <c r="AY296" s="2" t="s">
        <v>50</v>
      </c>
      <c r="AZ296" s="2" t="s">
        <v>50</v>
      </c>
    </row>
    <row r="297" spans="1:52" ht="30" customHeight="1" x14ac:dyDescent="0.3">
      <c r="A297" s="22" t="s">
        <v>1215</v>
      </c>
      <c r="B297" s="22" t="s">
        <v>1216</v>
      </c>
      <c r="C297" s="22" t="s">
        <v>93</v>
      </c>
      <c r="D297" s="23">
        <v>1</v>
      </c>
      <c r="E297" s="25">
        <f>TRUNC(SUMIF(X293:X297, RIGHTB(O297, 1), H293:H297)*U297, 2)</f>
        <v>532.83000000000004</v>
      </c>
      <c r="F297" s="28">
        <f>TRUNC(E297*D297,0)</f>
        <v>532</v>
      </c>
      <c r="G297" s="25">
        <v>0</v>
      </c>
      <c r="H297" s="28">
        <f>TRUNC(G297*D297,0)</f>
        <v>0</v>
      </c>
      <c r="I297" s="25">
        <v>0</v>
      </c>
      <c r="J297" s="28">
        <f>TRUNC(I297*D297,0)</f>
        <v>0</v>
      </c>
      <c r="K297" s="25">
        <f t="shared" si="51"/>
        <v>532</v>
      </c>
      <c r="L297" s="28">
        <f t="shared" si="51"/>
        <v>532</v>
      </c>
      <c r="M297" s="22" t="s">
        <v>50</v>
      </c>
      <c r="N297" s="2" t="s">
        <v>452</v>
      </c>
      <c r="O297" s="2" t="s">
        <v>1169</v>
      </c>
      <c r="P297" s="2" t="s">
        <v>62</v>
      </c>
      <c r="Q297" s="2" t="s">
        <v>62</v>
      </c>
      <c r="R297" s="2" t="s">
        <v>62</v>
      </c>
      <c r="S297" s="3">
        <v>1</v>
      </c>
      <c r="T297" s="3">
        <v>0</v>
      </c>
      <c r="U297" s="3">
        <v>0.03</v>
      </c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2" t="s">
        <v>50</v>
      </c>
      <c r="AW297" s="2" t="s">
        <v>1471</v>
      </c>
      <c r="AX297" s="2" t="s">
        <v>50</v>
      </c>
      <c r="AY297" s="2" t="s">
        <v>50</v>
      </c>
      <c r="AZ297" s="2" t="s">
        <v>50</v>
      </c>
    </row>
    <row r="298" spans="1:52" ht="30" customHeight="1" x14ac:dyDescent="0.3">
      <c r="A298" s="22" t="s">
        <v>1190</v>
      </c>
      <c r="B298" s="22" t="s">
        <v>50</v>
      </c>
      <c r="C298" s="22" t="s">
        <v>50</v>
      </c>
      <c r="D298" s="23"/>
      <c r="E298" s="25"/>
      <c r="F298" s="28">
        <f>TRUNC(SUMIF(N293:N297, N292, F293:F297),0)</f>
        <v>2231</v>
      </c>
      <c r="G298" s="25"/>
      <c r="H298" s="28">
        <f>TRUNC(SUMIF(N293:N297, N292, H293:H297),0)</f>
        <v>17761</v>
      </c>
      <c r="I298" s="25"/>
      <c r="J298" s="28">
        <f>TRUNC(SUMIF(N293:N297, N292, J293:J297),0)</f>
        <v>0</v>
      </c>
      <c r="K298" s="25"/>
      <c r="L298" s="28">
        <f>F298+H298+J298</f>
        <v>19992</v>
      </c>
      <c r="M298" s="22" t="s">
        <v>50</v>
      </c>
      <c r="N298" s="2" t="s">
        <v>97</v>
      </c>
      <c r="O298" s="2" t="s">
        <v>97</v>
      </c>
      <c r="P298" s="2" t="s">
        <v>50</v>
      </c>
      <c r="Q298" s="2" t="s">
        <v>50</v>
      </c>
      <c r="R298" s="2" t="s">
        <v>50</v>
      </c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2" t="s">
        <v>50</v>
      </c>
      <c r="AW298" s="2" t="s">
        <v>50</v>
      </c>
      <c r="AX298" s="2" t="s">
        <v>50</v>
      </c>
      <c r="AY298" s="2" t="s">
        <v>50</v>
      </c>
      <c r="AZ298" s="2" t="s">
        <v>50</v>
      </c>
    </row>
    <row r="299" spans="1:52" ht="30" customHeight="1" x14ac:dyDescent="0.3">
      <c r="A299" s="23"/>
      <c r="B299" s="23"/>
      <c r="C299" s="23"/>
      <c r="D299" s="23"/>
      <c r="E299" s="25"/>
      <c r="F299" s="28"/>
      <c r="G299" s="25"/>
      <c r="H299" s="28"/>
      <c r="I299" s="25"/>
      <c r="J299" s="28"/>
      <c r="K299" s="25"/>
      <c r="L299" s="28"/>
      <c r="M299" s="23"/>
    </row>
    <row r="300" spans="1:52" ht="30" customHeight="1" x14ac:dyDescent="0.3">
      <c r="A300" s="19" t="s">
        <v>1472</v>
      </c>
      <c r="B300" s="20"/>
      <c r="C300" s="20"/>
      <c r="D300" s="20"/>
      <c r="E300" s="24"/>
      <c r="F300" s="27"/>
      <c r="G300" s="24"/>
      <c r="H300" s="27"/>
      <c r="I300" s="24"/>
      <c r="J300" s="27"/>
      <c r="K300" s="24"/>
      <c r="L300" s="27"/>
      <c r="M300" s="21"/>
      <c r="N300" s="1" t="s">
        <v>456</v>
      </c>
    </row>
    <row r="301" spans="1:52" ht="30" customHeight="1" x14ac:dyDescent="0.3">
      <c r="A301" s="22" t="s">
        <v>1455</v>
      </c>
      <c r="B301" s="22" t="s">
        <v>1473</v>
      </c>
      <c r="C301" s="22" t="s">
        <v>310</v>
      </c>
      <c r="D301" s="23">
        <v>1.1000000000000001</v>
      </c>
      <c r="E301" s="25">
        <f>단가대비표!O262</f>
        <v>1950</v>
      </c>
      <c r="F301" s="28">
        <f>TRUNC(E301*D301,0)</f>
        <v>2145</v>
      </c>
      <c r="G301" s="25">
        <f>단가대비표!P262</f>
        <v>0</v>
      </c>
      <c r="H301" s="28">
        <f>TRUNC(G301*D301,0)</f>
        <v>0</v>
      </c>
      <c r="I301" s="25">
        <f>단가대비표!V262</f>
        <v>0</v>
      </c>
      <c r="J301" s="28">
        <f>TRUNC(I301*D301,0)</f>
        <v>0</v>
      </c>
      <c r="K301" s="25">
        <f t="shared" ref="K301:L305" si="52">TRUNC(E301+G301+I301,0)</f>
        <v>1950</v>
      </c>
      <c r="L301" s="28">
        <f t="shared" si="52"/>
        <v>2145</v>
      </c>
      <c r="M301" s="22" t="s">
        <v>50</v>
      </c>
      <c r="N301" s="2" t="s">
        <v>456</v>
      </c>
      <c r="O301" s="2" t="s">
        <v>1474</v>
      </c>
      <c r="P301" s="2" t="s">
        <v>62</v>
      </c>
      <c r="Q301" s="2" t="s">
        <v>62</v>
      </c>
      <c r="R301" s="2" t="s">
        <v>63</v>
      </c>
      <c r="S301" s="3"/>
      <c r="T301" s="3"/>
      <c r="U301" s="3"/>
      <c r="V301" s="3">
        <v>1</v>
      </c>
      <c r="W301" s="3">
        <v>2</v>
      </c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2" t="s">
        <v>50</v>
      </c>
      <c r="AW301" s="2" t="s">
        <v>1475</v>
      </c>
      <c r="AX301" s="2" t="s">
        <v>50</v>
      </c>
      <c r="AY301" s="2" t="s">
        <v>50</v>
      </c>
      <c r="AZ301" s="2" t="s">
        <v>50</v>
      </c>
    </row>
    <row r="302" spans="1:52" ht="30" customHeight="1" x14ac:dyDescent="0.3">
      <c r="A302" s="22" t="s">
        <v>1459</v>
      </c>
      <c r="B302" s="22" t="s">
        <v>159</v>
      </c>
      <c r="C302" s="22" t="s">
        <v>93</v>
      </c>
      <c r="D302" s="23">
        <v>1</v>
      </c>
      <c r="E302" s="25">
        <f>TRUNC(SUMIF(V301:V305, RIGHTB(O302, 1), F301:F305)*U302, 2)</f>
        <v>214.5</v>
      </c>
      <c r="F302" s="28">
        <f>TRUNC(E302*D302,0)</f>
        <v>214</v>
      </c>
      <c r="G302" s="25">
        <v>0</v>
      </c>
      <c r="H302" s="28">
        <f>TRUNC(G302*D302,0)</f>
        <v>0</v>
      </c>
      <c r="I302" s="25">
        <v>0</v>
      </c>
      <c r="J302" s="28">
        <f>TRUNC(I302*D302,0)</f>
        <v>0</v>
      </c>
      <c r="K302" s="25">
        <f t="shared" si="52"/>
        <v>214</v>
      </c>
      <c r="L302" s="28">
        <f t="shared" si="52"/>
        <v>214</v>
      </c>
      <c r="M302" s="22" t="s">
        <v>50</v>
      </c>
      <c r="N302" s="2" t="s">
        <v>456</v>
      </c>
      <c r="O302" s="2" t="s">
        <v>94</v>
      </c>
      <c r="P302" s="2" t="s">
        <v>62</v>
      </c>
      <c r="Q302" s="2" t="s">
        <v>62</v>
      </c>
      <c r="R302" s="2" t="s">
        <v>62</v>
      </c>
      <c r="S302" s="3">
        <v>0</v>
      </c>
      <c r="T302" s="3">
        <v>0</v>
      </c>
      <c r="U302" s="3">
        <v>0.1</v>
      </c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2" t="s">
        <v>50</v>
      </c>
      <c r="AW302" s="2" t="s">
        <v>1476</v>
      </c>
      <c r="AX302" s="2" t="s">
        <v>50</v>
      </c>
      <c r="AY302" s="2" t="s">
        <v>50</v>
      </c>
      <c r="AZ302" s="2" t="s">
        <v>50</v>
      </c>
    </row>
    <row r="303" spans="1:52" ht="30" customHeight="1" x14ac:dyDescent="0.3">
      <c r="A303" s="22" t="s">
        <v>1249</v>
      </c>
      <c r="B303" s="22" t="s">
        <v>1250</v>
      </c>
      <c r="C303" s="22" t="s">
        <v>93</v>
      </c>
      <c r="D303" s="23">
        <v>1</v>
      </c>
      <c r="E303" s="25">
        <f>TRUNC(SUMIF(W301:W305, RIGHTB(O303, 1), F301:F305)*U303, 2)</f>
        <v>42.9</v>
      </c>
      <c r="F303" s="28">
        <f>TRUNC(E303*D303,0)</f>
        <v>42</v>
      </c>
      <c r="G303" s="25">
        <v>0</v>
      </c>
      <c r="H303" s="28">
        <f>TRUNC(G303*D303,0)</f>
        <v>0</v>
      </c>
      <c r="I303" s="25">
        <v>0</v>
      </c>
      <c r="J303" s="28">
        <f>TRUNC(I303*D303,0)</f>
        <v>0</v>
      </c>
      <c r="K303" s="25">
        <f t="shared" si="52"/>
        <v>42</v>
      </c>
      <c r="L303" s="28">
        <f t="shared" si="52"/>
        <v>42</v>
      </c>
      <c r="M303" s="22" t="s">
        <v>50</v>
      </c>
      <c r="N303" s="2" t="s">
        <v>456</v>
      </c>
      <c r="O303" s="2" t="s">
        <v>1165</v>
      </c>
      <c r="P303" s="2" t="s">
        <v>62</v>
      </c>
      <c r="Q303" s="2" t="s">
        <v>62</v>
      </c>
      <c r="R303" s="2" t="s">
        <v>62</v>
      </c>
      <c r="S303" s="3">
        <v>0</v>
      </c>
      <c r="T303" s="3">
        <v>0</v>
      </c>
      <c r="U303" s="3">
        <v>0.02</v>
      </c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2" t="s">
        <v>50</v>
      </c>
      <c r="AW303" s="2" t="s">
        <v>1477</v>
      </c>
      <c r="AX303" s="2" t="s">
        <v>50</v>
      </c>
      <c r="AY303" s="2" t="s">
        <v>50</v>
      </c>
      <c r="AZ303" s="2" t="s">
        <v>50</v>
      </c>
    </row>
    <row r="304" spans="1:52" ht="30" customHeight="1" x14ac:dyDescent="0.3">
      <c r="A304" s="22" t="s">
        <v>1262</v>
      </c>
      <c r="B304" s="22" t="s">
        <v>1221</v>
      </c>
      <c r="C304" s="22" t="s">
        <v>1208</v>
      </c>
      <c r="D304" s="23">
        <f>공량산출근거서_일위대가!K106</f>
        <v>7.9200000000000007E-2</v>
      </c>
      <c r="E304" s="25">
        <f>단가대비표!O49</f>
        <v>0</v>
      </c>
      <c r="F304" s="28">
        <f>TRUNC(E304*D304,0)</f>
        <v>0</v>
      </c>
      <c r="G304" s="25">
        <f>단가대비표!P49</f>
        <v>273676</v>
      </c>
      <c r="H304" s="28">
        <f>TRUNC(G304*D304,0)</f>
        <v>21675</v>
      </c>
      <c r="I304" s="25">
        <f>단가대비표!V49</f>
        <v>0</v>
      </c>
      <c r="J304" s="28">
        <f>TRUNC(I304*D304,0)</f>
        <v>0</v>
      </c>
      <c r="K304" s="25">
        <f t="shared" si="52"/>
        <v>273676</v>
      </c>
      <c r="L304" s="28">
        <f t="shared" si="52"/>
        <v>21675</v>
      </c>
      <c r="M304" s="22" t="s">
        <v>50</v>
      </c>
      <c r="N304" s="2" t="s">
        <v>456</v>
      </c>
      <c r="O304" s="2" t="s">
        <v>1263</v>
      </c>
      <c r="P304" s="2" t="s">
        <v>62</v>
      </c>
      <c r="Q304" s="2" t="s">
        <v>62</v>
      </c>
      <c r="R304" s="2" t="s">
        <v>63</v>
      </c>
      <c r="S304" s="3"/>
      <c r="T304" s="3"/>
      <c r="U304" s="3"/>
      <c r="V304" s="3"/>
      <c r="W304" s="3"/>
      <c r="X304" s="3">
        <v>3</v>
      </c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2" t="s">
        <v>50</v>
      </c>
      <c r="AW304" s="2" t="s">
        <v>1478</v>
      </c>
      <c r="AX304" s="2" t="s">
        <v>50</v>
      </c>
      <c r="AY304" s="2" t="s">
        <v>50</v>
      </c>
      <c r="AZ304" s="2" t="s">
        <v>50</v>
      </c>
    </row>
    <row r="305" spans="1:52" ht="30" customHeight="1" x14ac:dyDescent="0.3">
      <c r="A305" s="22" t="s">
        <v>1215</v>
      </c>
      <c r="B305" s="22" t="s">
        <v>1216</v>
      </c>
      <c r="C305" s="22" t="s">
        <v>93</v>
      </c>
      <c r="D305" s="23">
        <v>1</v>
      </c>
      <c r="E305" s="25">
        <f>TRUNC(SUMIF(X301:X305, RIGHTB(O305, 1), H301:H305)*U305, 2)</f>
        <v>650.25</v>
      </c>
      <c r="F305" s="28">
        <f>TRUNC(E305*D305,0)</f>
        <v>650</v>
      </c>
      <c r="G305" s="25">
        <v>0</v>
      </c>
      <c r="H305" s="28">
        <f>TRUNC(G305*D305,0)</f>
        <v>0</v>
      </c>
      <c r="I305" s="25">
        <v>0</v>
      </c>
      <c r="J305" s="28">
        <f>TRUNC(I305*D305,0)</f>
        <v>0</v>
      </c>
      <c r="K305" s="25">
        <f t="shared" si="52"/>
        <v>650</v>
      </c>
      <c r="L305" s="28">
        <f t="shared" si="52"/>
        <v>650</v>
      </c>
      <c r="M305" s="22" t="s">
        <v>50</v>
      </c>
      <c r="N305" s="2" t="s">
        <v>456</v>
      </c>
      <c r="O305" s="2" t="s">
        <v>1169</v>
      </c>
      <c r="P305" s="2" t="s">
        <v>62</v>
      </c>
      <c r="Q305" s="2" t="s">
        <v>62</v>
      </c>
      <c r="R305" s="2" t="s">
        <v>62</v>
      </c>
      <c r="S305" s="3">
        <v>1</v>
      </c>
      <c r="T305" s="3">
        <v>0</v>
      </c>
      <c r="U305" s="3">
        <v>0.03</v>
      </c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2" t="s">
        <v>50</v>
      </c>
      <c r="AW305" s="2" t="s">
        <v>1479</v>
      </c>
      <c r="AX305" s="2" t="s">
        <v>50</v>
      </c>
      <c r="AY305" s="2" t="s">
        <v>50</v>
      </c>
      <c r="AZ305" s="2" t="s">
        <v>50</v>
      </c>
    </row>
    <row r="306" spans="1:52" ht="30" customHeight="1" x14ac:dyDescent="0.3">
      <c r="A306" s="22" t="s">
        <v>1190</v>
      </c>
      <c r="B306" s="22" t="s">
        <v>50</v>
      </c>
      <c r="C306" s="22" t="s">
        <v>50</v>
      </c>
      <c r="D306" s="23"/>
      <c r="E306" s="25"/>
      <c r="F306" s="28">
        <f>TRUNC(SUMIF(N301:N305, N300, F301:F305),0)</f>
        <v>3051</v>
      </c>
      <c r="G306" s="25"/>
      <c r="H306" s="28">
        <f>TRUNC(SUMIF(N301:N305, N300, H301:H305),0)</f>
        <v>21675</v>
      </c>
      <c r="I306" s="25"/>
      <c r="J306" s="28">
        <f>TRUNC(SUMIF(N301:N305, N300, J301:J305),0)</f>
        <v>0</v>
      </c>
      <c r="K306" s="25"/>
      <c r="L306" s="28">
        <f>F306+H306+J306</f>
        <v>24726</v>
      </c>
      <c r="M306" s="22" t="s">
        <v>50</v>
      </c>
      <c r="N306" s="2" t="s">
        <v>97</v>
      </c>
      <c r="O306" s="2" t="s">
        <v>97</v>
      </c>
      <c r="P306" s="2" t="s">
        <v>50</v>
      </c>
      <c r="Q306" s="2" t="s">
        <v>50</v>
      </c>
      <c r="R306" s="2" t="s">
        <v>50</v>
      </c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2" t="s">
        <v>50</v>
      </c>
      <c r="AW306" s="2" t="s">
        <v>50</v>
      </c>
      <c r="AX306" s="2" t="s">
        <v>50</v>
      </c>
      <c r="AY306" s="2" t="s">
        <v>50</v>
      </c>
      <c r="AZ306" s="2" t="s">
        <v>50</v>
      </c>
    </row>
    <row r="307" spans="1:52" ht="30" customHeight="1" x14ac:dyDescent="0.3">
      <c r="A307" s="23"/>
      <c r="B307" s="23"/>
      <c r="C307" s="23"/>
      <c r="D307" s="23"/>
      <c r="E307" s="25"/>
      <c r="F307" s="28"/>
      <c r="G307" s="25"/>
      <c r="H307" s="28"/>
      <c r="I307" s="25"/>
      <c r="J307" s="28"/>
      <c r="K307" s="25"/>
      <c r="L307" s="28"/>
      <c r="M307" s="23"/>
    </row>
    <row r="308" spans="1:52" ht="30" customHeight="1" x14ac:dyDescent="0.3">
      <c r="A308" s="19" t="s">
        <v>1480</v>
      </c>
      <c r="B308" s="20"/>
      <c r="C308" s="20"/>
      <c r="D308" s="20"/>
      <c r="E308" s="24"/>
      <c r="F308" s="27"/>
      <c r="G308" s="24"/>
      <c r="H308" s="27"/>
      <c r="I308" s="24"/>
      <c r="J308" s="27"/>
      <c r="K308" s="24"/>
      <c r="L308" s="27"/>
      <c r="M308" s="21"/>
      <c r="N308" s="1" t="s">
        <v>460</v>
      </c>
    </row>
    <row r="309" spans="1:52" ht="30" customHeight="1" x14ac:dyDescent="0.3">
      <c r="A309" s="22" t="s">
        <v>1455</v>
      </c>
      <c r="B309" s="22" t="s">
        <v>1481</v>
      </c>
      <c r="C309" s="22" t="s">
        <v>310</v>
      </c>
      <c r="D309" s="23">
        <v>1.1000000000000001</v>
      </c>
      <c r="E309" s="25">
        <f>단가대비표!O263</f>
        <v>2710</v>
      </c>
      <c r="F309" s="28">
        <f>TRUNC(E309*D309,0)</f>
        <v>2981</v>
      </c>
      <c r="G309" s="25">
        <f>단가대비표!P263</f>
        <v>0</v>
      </c>
      <c r="H309" s="28">
        <f>TRUNC(G309*D309,0)</f>
        <v>0</v>
      </c>
      <c r="I309" s="25">
        <f>단가대비표!V263</f>
        <v>0</v>
      </c>
      <c r="J309" s="28">
        <f>TRUNC(I309*D309,0)</f>
        <v>0</v>
      </c>
      <c r="K309" s="25">
        <f t="shared" ref="K309:L313" si="53">TRUNC(E309+G309+I309,0)</f>
        <v>2710</v>
      </c>
      <c r="L309" s="28">
        <f t="shared" si="53"/>
        <v>2981</v>
      </c>
      <c r="M309" s="22" t="s">
        <v>50</v>
      </c>
      <c r="N309" s="2" t="s">
        <v>460</v>
      </c>
      <c r="O309" s="2" t="s">
        <v>1482</v>
      </c>
      <c r="P309" s="2" t="s">
        <v>62</v>
      </c>
      <c r="Q309" s="2" t="s">
        <v>62</v>
      </c>
      <c r="R309" s="2" t="s">
        <v>63</v>
      </c>
      <c r="S309" s="3"/>
      <c r="T309" s="3"/>
      <c r="U309" s="3"/>
      <c r="V309" s="3">
        <v>1</v>
      </c>
      <c r="W309" s="3">
        <v>2</v>
      </c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2" t="s">
        <v>50</v>
      </c>
      <c r="AW309" s="2" t="s">
        <v>1483</v>
      </c>
      <c r="AX309" s="2" t="s">
        <v>50</v>
      </c>
      <c r="AY309" s="2" t="s">
        <v>50</v>
      </c>
      <c r="AZ309" s="2" t="s">
        <v>50</v>
      </c>
    </row>
    <row r="310" spans="1:52" ht="30" customHeight="1" x14ac:dyDescent="0.3">
      <c r="A310" s="22" t="s">
        <v>1459</v>
      </c>
      <c r="B310" s="22" t="s">
        <v>159</v>
      </c>
      <c r="C310" s="22" t="s">
        <v>93</v>
      </c>
      <c r="D310" s="23">
        <v>1</v>
      </c>
      <c r="E310" s="25">
        <f>TRUNC(SUMIF(V309:V313, RIGHTB(O310, 1), F309:F313)*U310, 2)</f>
        <v>298.10000000000002</v>
      </c>
      <c r="F310" s="28">
        <f>TRUNC(E310*D310,0)</f>
        <v>298</v>
      </c>
      <c r="G310" s="25">
        <v>0</v>
      </c>
      <c r="H310" s="28">
        <f>TRUNC(G310*D310,0)</f>
        <v>0</v>
      </c>
      <c r="I310" s="25">
        <v>0</v>
      </c>
      <c r="J310" s="28">
        <f>TRUNC(I310*D310,0)</f>
        <v>0</v>
      </c>
      <c r="K310" s="25">
        <f t="shared" si="53"/>
        <v>298</v>
      </c>
      <c r="L310" s="28">
        <f t="shared" si="53"/>
        <v>298</v>
      </c>
      <c r="M310" s="22" t="s">
        <v>50</v>
      </c>
      <c r="N310" s="2" t="s">
        <v>460</v>
      </c>
      <c r="O310" s="2" t="s">
        <v>94</v>
      </c>
      <c r="P310" s="2" t="s">
        <v>62</v>
      </c>
      <c r="Q310" s="2" t="s">
        <v>62</v>
      </c>
      <c r="R310" s="2" t="s">
        <v>62</v>
      </c>
      <c r="S310" s="3">
        <v>0</v>
      </c>
      <c r="T310" s="3">
        <v>0</v>
      </c>
      <c r="U310" s="3">
        <v>0.1</v>
      </c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2" t="s">
        <v>50</v>
      </c>
      <c r="AW310" s="2" t="s">
        <v>1484</v>
      </c>
      <c r="AX310" s="2" t="s">
        <v>50</v>
      </c>
      <c r="AY310" s="2" t="s">
        <v>50</v>
      </c>
      <c r="AZ310" s="2" t="s">
        <v>50</v>
      </c>
    </row>
    <row r="311" spans="1:52" ht="30" customHeight="1" x14ac:dyDescent="0.3">
      <c r="A311" s="22" t="s">
        <v>1249</v>
      </c>
      <c r="B311" s="22" t="s">
        <v>1250</v>
      </c>
      <c r="C311" s="22" t="s">
        <v>93</v>
      </c>
      <c r="D311" s="23">
        <v>1</v>
      </c>
      <c r="E311" s="25">
        <f>TRUNC(SUMIF(W309:W313, RIGHTB(O311, 1), F309:F313)*U311, 2)</f>
        <v>59.62</v>
      </c>
      <c r="F311" s="28">
        <f>TRUNC(E311*D311,0)</f>
        <v>59</v>
      </c>
      <c r="G311" s="25">
        <v>0</v>
      </c>
      <c r="H311" s="28">
        <f>TRUNC(G311*D311,0)</f>
        <v>0</v>
      </c>
      <c r="I311" s="25">
        <v>0</v>
      </c>
      <c r="J311" s="28">
        <f>TRUNC(I311*D311,0)</f>
        <v>0</v>
      </c>
      <c r="K311" s="25">
        <f t="shared" si="53"/>
        <v>59</v>
      </c>
      <c r="L311" s="28">
        <f t="shared" si="53"/>
        <v>59</v>
      </c>
      <c r="M311" s="22" t="s">
        <v>50</v>
      </c>
      <c r="N311" s="2" t="s">
        <v>460</v>
      </c>
      <c r="O311" s="2" t="s">
        <v>1165</v>
      </c>
      <c r="P311" s="2" t="s">
        <v>62</v>
      </c>
      <c r="Q311" s="2" t="s">
        <v>62</v>
      </c>
      <c r="R311" s="2" t="s">
        <v>62</v>
      </c>
      <c r="S311" s="3">
        <v>0</v>
      </c>
      <c r="T311" s="3">
        <v>0</v>
      </c>
      <c r="U311" s="3">
        <v>0.02</v>
      </c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2" t="s">
        <v>50</v>
      </c>
      <c r="AW311" s="2" t="s">
        <v>1485</v>
      </c>
      <c r="AX311" s="2" t="s">
        <v>50</v>
      </c>
      <c r="AY311" s="2" t="s">
        <v>50</v>
      </c>
      <c r="AZ311" s="2" t="s">
        <v>50</v>
      </c>
    </row>
    <row r="312" spans="1:52" ht="30" customHeight="1" x14ac:dyDescent="0.3">
      <c r="A312" s="22" t="s">
        <v>1262</v>
      </c>
      <c r="B312" s="22" t="s">
        <v>1221</v>
      </c>
      <c r="C312" s="22" t="s">
        <v>1208</v>
      </c>
      <c r="D312" s="23">
        <f>공량산출근거서_일위대가!K109</f>
        <v>9.5699999999999993E-2</v>
      </c>
      <c r="E312" s="25">
        <f>단가대비표!O49</f>
        <v>0</v>
      </c>
      <c r="F312" s="28">
        <f>TRUNC(E312*D312,0)</f>
        <v>0</v>
      </c>
      <c r="G312" s="25">
        <f>단가대비표!P49</f>
        <v>273676</v>
      </c>
      <c r="H312" s="28">
        <f>TRUNC(G312*D312,0)</f>
        <v>26190</v>
      </c>
      <c r="I312" s="25">
        <f>단가대비표!V49</f>
        <v>0</v>
      </c>
      <c r="J312" s="28">
        <f>TRUNC(I312*D312,0)</f>
        <v>0</v>
      </c>
      <c r="K312" s="25">
        <f t="shared" si="53"/>
        <v>273676</v>
      </c>
      <c r="L312" s="28">
        <f t="shared" si="53"/>
        <v>26190</v>
      </c>
      <c r="M312" s="22" t="s">
        <v>50</v>
      </c>
      <c r="N312" s="2" t="s">
        <v>460</v>
      </c>
      <c r="O312" s="2" t="s">
        <v>1263</v>
      </c>
      <c r="P312" s="2" t="s">
        <v>62</v>
      </c>
      <c r="Q312" s="2" t="s">
        <v>62</v>
      </c>
      <c r="R312" s="2" t="s">
        <v>63</v>
      </c>
      <c r="S312" s="3"/>
      <c r="T312" s="3"/>
      <c r="U312" s="3"/>
      <c r="V312" s="3"/>
      <c r="W312" s="3"/>
      <c r="X312" s="3">
        <v>3</v>
      </c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2" t="s">
        <v>50</v>
      </c>
      <c r="AW312" s="2" t="s">
        <v>1486</v>
      </c>
      <c r="AX312" s="2" t="s">
        <v>50</v>
      </c>
      <c r="AY312" s="2" t="s">
        <v>50</v>
      </c>
      <c r="AZ312" s="2" t="s">
        <v>50</v>
      </c>
    </row>
    <row r="313" spans="1:52" ht="30" customHeight="1" x14ac:dyDescent="0.3">
      <c r="A313" s="22" t="s">
        <v>1215</v>
      </c>
      <c r="B313" s="22" t="s">
        <v>1216</v>
      </c>
      <c r="C313" s="22" t="s">
        <v>93</v>
      </c>
      <c r="D313" s="23">
        <v>1</v>
      </c>
      <c r="E313" s="25">
        <f>TRUNC(SUMIF(X309:X313, RIGHTB(O313, 1), H309:H313)*U313, 2)</f>
        <v>785.7</v>
      </c>
      <c r="F313" s="28">
        <f>TRUNC(E313*D313,0)</f>
        <v>785</v>
      </c>
      <c r="G313" s="25">
        <v>0</v>
      </c>
      <c r="H313" s="28">
        <f>TRUNC(G313*D313,0)</f>
        <v>0</v>
      </c>
      <c r="I313" s="25">
        <v>0</v>
      </c>
      <c r="J313" s="28">
        <f>TRUNC(I313*D313,0)</f>
        <v>0</v>
      </c>
      <c r="K313" s="25">
        <f t="shared" si="53"/>
        <v>785</v>
      </c>
      <c r="L313" s="28">
        <f t="shared" si="53"/>
        <v>785</v>
      </c>
      <c r="M313" s="22" t="s">
        <v>50</v>
      </c>
      <c r="N313" s="2" t="s">
        <v>460</v>
      </c>
      <c r="O313" s="2" t="s">
        <v>1169</v>
      </c>
      <c r="P313" s="2" t="s">
        <v>62</v>
      </c>
      <c r="Q313" s="2" t="s">
        <v>62</v>
      </c>
      <c r="R313" s="2" t="s">
        <v>62</v>
      </c>
      <c r="S313" s="3">
        <v>1</v>
      </c>
      <c r="T313" s="3">
        <v>0</v>
      </c>
      <c r="U313" s="3">
        <v>0.03</v>
      </c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2" t="s">
        <v>50</v>
      </c>
      <c r="AW313" s="2" t="s">
        <v>1487</v>
      </c>
      <c r="AX313" s="2" t="s">
        <v>50</v>
      </c>
      <c r="AY313" s="2" t="s">
        <v>50</v>
      </c>
      <c r="AZ313" s="2" t="s">
        <v>50</v>
      </c>
    </row>
    <row r="314" spans="1:52" ht="30" customHeight="1" x14ac:dyDescent="0.3">
      <c r="A314" s="22" t="s">
        <v>1190</v>
      </c>
      <c r="B314" s="22" t="s">
        <v>50</v>
      </c>
      <c r="C314" s="22" t="s">
        <v>50</v>
      </c>
      <c r="D314" s="23"/>
      <c r="E314" s="25"/>
      <c r="F314" s="28">
        <f>TRUNC(SUMIF(N309:N313, N308, F309:F313),0)</f>
        <v>4123</v>
      </c>
      <c r="G314" s="25"/>
      <c r="H314" s="28">
        <f>TRUNC(SUMIF(N309:N313, N308, H309:H313),0)</f>
        <v>26190</v>
      </c>
      <c r="I314" s="25"/>
      <c r="J314" s="28">
        <f>TRUNC(SUMIF(N309:N313, N308, J309:J313),0)</f>
        <v>0</v>
      </c>
      <c r="K314" s="25"/>
      <c r="L314" s="28">
        <f>F314+H314+J314</f>
        <v>30313</v>
      </c>
      <c r="M314" s="22" t="s">
        <v>50</v>
      </c>
      <c r="N314" s="2" t="s">
        <v>97</v>
      </c>
      <c r="O314" s="2" t="s">
        <v>97</v>
      </c>
      <c r="P314" s="2" t="s">
        <v>50</v>
      </c>
      <c r="Q314" s="2" t="s">
        <v>50</v>
      </c>
      <c r="R314" s="2" t="s">
        <v>50</v>
      </c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2" t="s">
        <v>50</v>
      </c>
      <c r="AW314" s="2" t="s">
        <v>50</v>
      </c>
      <c r="AX314" s="2" t="s">
        <v>50</v>
      </c>
      <c r="AY314" s="2" t="s">
        <v>50</v>
      </c>
      <c r="AZ314" s="2" t="s">
        <v>50</v>
      </c>
    </row>
    <row r="315" spans="1:52" ht="30" customHeight="1" x14ac:dyDescent="0.3">
      <c r="A315" s="23"/>
      <c r="B315" s="23"/>
      <c r="C315" s="23"/>
      <c r="D315" s="23"/>
      <c r="E315" s="25"/>
      <c r="F315" s="28"/>
      <c r="G315" s="25"/>
      <c r="H315" s="28"/>
      <c r="I315" s="25"/>
      <c r="J315" s="28"/>
      <c r="K315" s="25"/>
      <c r="L315" s="28"/>
      <c r="M315" s="23"/>
    </row>
    <row r="316" spans="1:52" ht="30" customHeight="1" x14ac:dyDescent="0.3">
      <c r="A316" s="19" t="s">
        <v>1488</v>
      </c>
      <c r="B316" s="20"/>
      <c r="C316" s="20"/>
      <c r="D316" s="20"/>
      <c r="E316" s="24"/>
      <c r="F316" s="27"/>
      <c r="G316" s="24"/>
      <c r="H316" s="27"/>
      <c r="I316" s="24"/>
      <c r="J316" s="27"/>
      <c r="K316" s="24"/>
      <c r="L316" s="27"/>
      <c r="M316" s="21"/>
      <c r="N316" s="1" t="s">
        <v>465</v>
      </c>
    </row>
    <row r="317" spans="1:52" ht="30" customHeight="1" x14ac:dyDescent="0.3">
      <c r="A317" s="22" t="s">
        <v>462</v>
      </c>
      <c r="B317" s="22" t="s">
        <v>463</v>
      </c>
      <c r="C317" s="22" t="s">
        <v>310</v>
      </c>
      <c r="D317" s="23">
        <v>1</v>
      </c>
      <c r="E317" s="25">
        <f>단가대비표!O256</f>
        <v>2290</v>
      </c>
      <c r="F317" s="28">
        <f>TRUNC(E317*D317,0)</f>
        <v>2290</v>
      </c>
      <c r="G317" s="25">
        <f>단가대비표!P256</f>
        <v>0</v>
      </c>
      <c r="H317" s="28">
        <f>TRUNC(G317*D317,0)</f>
        <v>0</v>
      </c>
      <c r="I317" s="25">
        <f>단가대비표!V256</f>
        <v>0</v>
      </c>
      <c r="J317" s="28">
        <f>TRUNC(I317*D317,0)</f>
        <v>0</v>
      </c>
      <c r="K317" s="25">
        <f t="shared" ref="K317:L319" si="54">TRUNC(E317+G317+I317,0)</f>
        <v>2290</v>
      </c>
      <c r="L317" s="28">
        <f t="shared" si="54"/>
        <v>2290</v>
      </c>
      <c r="M317" s="22" t="s">
        <v>50</v>
      </c>
      <c r="N317" s="2" t="s">
        <v>465</v>
      </c>
      <c r="O317" s="2" t="s">
        <v>1489</v>
      </c>
      <c r="P317" s="2" t="s">
        <v>62</v>
      </c>
      <c r="Q317" s="2" t="s">
        <v>62</v>
      </c>
      <c r="R317" s="2" t="s">
        <v>63</v>
      </c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2" t="s">
        <v>50</v>
      </c>
      <c r="AW317" s="2" t="s">
        <v>1490</v>
      </c>
      <c r="AX317" s="2" t="s">
        <v>50</v>
      </c>
      <c r="AY317" s="2" t="s">
        <v>50</v>
      </c>
      <c r="AZ317" s="2" t="s">
        <v>50</v>
      </c>
    </row>
    <row r="318" spans="1:52" ht="30" customHeight="1" x14ac:dyDescent="0.3">
      <c r="A318" s="22" t="s">
        <v>1262</v>
      </c>
      <c r="B318" s="22" t="s">
        <v>1221</v>
      </c>
      <c r="C318" s="22" t="s">
        <v>1208</v>
      </c>
      <c r="D318" s="23">
        <f>공량산출근거서_일위대가!K112</f>
        <v>0.04</v>
      </c>
      <c r="E318" s="25">
        <f>단가대비표!O49</f>
        <v>0</v>
      </c>
      <c r="F318" s="28">
        <f>TRUNC(E318*D318,0)</f>
        <v>0</v>
      </c>
      <c r="G318" s="25">
        <f>단가대비표!P49</f>
        <v>273676</v>
      </c>
      <c r="H318" s="28">
        <f>TRUNC(G318*D318,0)</f>
        <v>10947</v>
      </c>
      <c r="I318" s="25">
        <f>단가대비표!V49</f>
        <v>0</v>
      </c>
      <c r="J318" s="28">
        <f>TRUNC(I318*D318,0)</f>
        <v>0</v>
      </c>
      <c r="K318" s="25">
        <f t="shared" si="54"/>
        <v>273676</v>
      </c>
      <c r="L318" s="28">
        <f t="shared" si="54"/>
        <v>10947</v>
      </c>
      <c r="M318" s="22" t="s">
        <v>50</v>
      </c>
      <c r="N318" s="2" t="s">
        <v>465</v>
      </c>
      <c r="O318" s="2" t="s">
        <v>1263</v>
      </c>
      <c r="P318" s="2" t="s">
        <v>62</v>
      </c>
      <c r="Q318" s="2" t="s">
        <v>62</v>
      </c>
      <c r="R318" s="2" t="s">
        <v>63</v>
      </c>
      <c r="S318" s="3"/>
      <c r="T318" s="3"/>
      <c r="U318" s="3"/>
      <c r="V318" s="3">
        <v>1</v>
      </c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2" t="s">
        <v>50</v>
      </c>
      <c r="AW318" s="2" t="s">
        <v>1491</v>
      </c>
      <c r="AX318" s="2" t="s">
        <v>50</v>
      </c>
      <c r="AY318" s="2" t="s">
        <v>50</v>
      </c>
      <c r="AZ318" s="2" t="s">
        <v>50</v>
      </c>
    </row>
    <row r="319" spans="1:52" ht="30" customHeight="1" x14ac:dyDescent="0.3">
      <c r="A319" s="22" t="s">
        <v>1215</v>
      </c>
      <c r="B319" s="22" t="s">
        <v>1216</v>
      </c>
      <c r="C319" s="22" t="s">
        <v>93</v>
      </c>
      <c r="D319" s="23">
        <v>1</v>
      </c>
      <c r="E319" s="25">
        <f>TRUNC(SUMIF(V317:V319, RIGHTB(O319, 1), H317:H319)*U319, 2)</f>
        <v>328.41</v>
      </c>
      <c r="F319" s="28">
        <f>TRUNC(E319*D319,0)</f>
        <v>328</v>
      </c>
      <c r="G319" s="25">
        <v>0</v>
      </c>
      <c r="H319" s="28">
        <f>TRUNC(G319*D319,0)</f>
        <v>0</v>
      </c>
      <c r="I319" s="25">
        <v>0</v>
      </c>
      <c r="J319" s="28">
        <f>TRUNC(I319*D319,0)</f>
        <v>0</v>
      </c>
      <c r="K319" s="25">
        <f t="shared" si="54"/>
        <v>328</v>
      </c>
      <c r="L319" s="28">
        <f t="shared" si="54"/>
        <v>328</v>
      </c>
      <c r="M319" s="22" t="s">
        <v>50</v>
      </c>
      <c r="N319" s="2" t="s">
        <v>465</v>
      </c>
      <c r="O319" s="2" t="s">
        <v>94</v>
      </c>
      <c r="P319" s="2" t="s">
        <v>62</v>
      </c>
      <c r="Q319" s="2" t="s">
        <v>62</v>
      </c>
      <c r="R319" s="2" t="s">
        <v>62</v>
      </c>
      <c r="S319" s="3">
        <v>1</v>
      </c>
      <c r="T319" s="3">
        <v>0</v>
      </c>
      <c r="U319" s="3">
        <v>0.03</v>
      </c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2" t="s">
        <v>50</v>
      </c>
      <c r="AW319" s="2" t="s">
        <v>1492</v>
      </c>
      <c r="AX319" s="2" t="s">
        <v>50</v>
      </c>
      <c r="AY319" s="2" t="s">
        <v>50</v>
      </c>
      <c r="AZ319" s="2" t="s">
        <v>50</v>
      </c>
    </row>
    <row r="320" spans="1:52" ht="30" customHeight="1" x14ac:dyDescent="0.3">
      <c r="A320" s="22" t="s">
        <v>1190</v>
      </c>
      <c r="B320" s="22" t="s">
        <v>50</v>
      </c>
      <c r="C320" s="22" t="s">
        <v>50</v>
      </c>
      <c r="D320" s="23"/>
      <c r="E320" s="25"/>
      <c r="F320" s="28">
        <f>TRUNC(SUMIF(N317:N319, N316, F317:F319),0)</f>
        <v>2618</v>
      </c>
      <c r="G320" s="25"/>
      <c r="H320" s="28">
        <f>TRUNC(SUMIF(N317:N319, N316, H317:H319),0)</f>
        <v>10947</v>
      </c>
      <c r="I320" s="25"/>
      <c r="J320" s="28">
        <f>TRUNC(SUMIF(N317:N319, N316, J317:J319),0)</f>
        <v>0</v>
      </c>
      <c r="K320" s="25"/>
      <c r="L320" s="28">
        <f>F320+H320+J320</f>
        <v>13565</v>
      </c>
      <c r="M320" s="22" t="s">
        <v>50</v>
      </c>
      <c r="N320" s="2" t="s">
        <v>97</v>
      </c>
      <c r="O320" s="2" t="s">
        <v>97</v>
      </c>
      <c r="P320" s="2" t="s">
        <v>50</v>
      </c>
      <c r="Q320" s="2" t="s">
        <v>50</v>
      </c>
      <c r="R320" s="2" t="s">
        <v>50</v>
      </c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2" t="s">
        <v>50</v>
      </c>
      <c r="AW320" s="2" t="s">
        <v>50</v>
      </c>
      <c r="AX320" s="2" t="s">
        <v>50</v>
      </c>
      <c r="AY320" s="2" t="s">
        <v>50</v>
      </c>
      <c r="AZ320" s="2" t="s">
        <v>50</v>
      </c>
    </row>
    <row r="321" spans="1:52" ht="30" customHeight="1" x14ac:dyDescent="0.3">
      <c r="A321" s="23"/>
      <c r="B321" s="23"/>
      <c r="C321" s="23"/>
      <c r="D321" s="23"/>
      <c r="E321" s="25"/>
      <c r="F321" s="28"/>
      <c r="G321" s="25"/>
      <c r="H321" s="28"/>
      <c r="I321" s="25"/>
      <c r="J321" s="28"/>
      <c r="K321" s="25"/>
      <c r="L321" s="28"/>
      <c r="M321" s="23"/>
    </row>
    <row r="322" spans="1:52" ht="30" customHeight="1" x14ac:dyDescent="0.3">
      <c r="A322" s="19" t="s">
        <v>1493</v>
      </c>
      <c r="B322" s="20"/>
      <c r="C322" s="20"/>
      <c r="D322" s="20"/>
      <c r="E322" s="24"/>
      <c r="F322" s="27"/>
      <c r="G322" s="24"/>
      <c r="H322" s="27"/>
      <c r="I322" s="24"/>
      <c r="J322" s="27"/>
      <c r="K322" s="24"/>
      <c r="L322" s="27"/>
      <c r="M322" s="21"/>
      <c r="N322" s="1" t="s">
        <v>469</v>
      </c>
    </row>
    <row r="323" spans="1:52" ht="30" customHeight="1" x14ac:dyDescent="0.3">
      <c r="A323" s="22" t="s">
        <v>462</v>
      </c>
      <c r="B323" s="22" t="s">
        <v>467</v>
      </c>
      <c r="C323" s="22" t="s">
        <v>310</v>
      </c>
      <c r="D323" s="23">
        <v>1</v>
      </c>
      <c r="E323" s="25">
        <f>단가대비표!O257</f>
        <v>2777</v>
      </c>
      <c r="F323" s="28">
        <f>TRUNC(E323*D323,0)</f>
        <v>2777</v>
      </c>
      <c r="G323" s="25">
        <f>단가대비표!P257</f>
        <v>0</v>
      </c>
      <c r="H323" s="28">
        <f>TRUNC(G323*D323,0)</f>
        <v>0</v>
      </c>
      <c r="I323" s="25">
        <f>단가대비표!V257</f>
        <v>0</v>
      </c>
      <c r="J323" s="28">
        <f>TRUNC(I323*D323,0)</f>
        <v>0</v>
      </c>
      <c r="K323" s="25">
        <f t="shared" ref="K323:L325" si="55">TRUNC(E323+G323+I323,0)</f>
        <v>2777</v>
      </c>
      <c r="L323" s="28">
        <f t="shared" si="55"/>
        <v>2777</v>
      </c>
      <c r="M323" s="22" t="s">
        <v>50</v>
      </c>
      <c r="N323" s="2" t="s">
        <v>469</v>
      </c>
      <c r="O323" s="2" t="s">
        <v>1494</v>
      </c>
      <c r="P323" s="2" t="s">
        <v>62</v>
      </c>
      <c r="Q323" s="2" t="s">
        <v>62</v>
      </c>
      <c r="R323" s="2" t="s">
        <v>63</v>
      </c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2" t="s">
        <v>50</v>
      </c>
      <c r="AW323" s="2" t="s">
        <v>1495</v>
      </c>
      <c r="AX323" s="2" t="s">
        <v>50</v>
      </c>
      <c r="AY323" s="2" t="s">
        <v>50</v>
      </c>
      <c r="AZ323" s="2" t="s">
        <v>50</v>
      </c>
    </row>
    <row r="324" spans="1:52" ht="30" customHeight="1" x14ac:dyDescent="0.3">
      <c r="A324" s="22" t="s">
        <v>1262</v>
      </c>
      <c r="B324" s="22" t="s">
        <v>1221</v>
      </c>
      <c r="C324" s="22" t="s">
        <v>1208</v>
      </c>
      <c r="D324" s="23">
        <f>공량산출근거서_일위대가!K115</f>
        <v>0.04</v>
      </c>
      <c r="E324" s="25">
        <f>단가대비표!O49</f>
        <v>0</v>
      </c>
      <c r="F324" s="28">
        <f>TRUNC(E324*D324,0)</f>
        <v>0</v>
      </c>
      <c r="G324" s="25">
        <f>단가대비표!P49</f>
        <v>273676</v>
      </c>
      <c r="H324" s="28">
        <f>TRUNC(G324*D324,0)</f>
        <v>10947</v>
      </c>
      <c r="I324" s="25">
        <f>단가대비표!V49</f>
        <v>0</v>
      </c>
      <c r="J324" s="28">
        <f>TRUNC(I324*D324,0)</f>
        <v>0</v>
      </c>
      <c r="K324" s="25">
        <f t="shared" si="55"/>
        <v>273676</v>
      </c>
      <c r="L324" s="28">
        <f t="shared" si="55"/>
        <v>10947</v>
      </c>
      <c r="M324" s="22" t="s">
        <v>50</v>
      </c>
      <c r="N324" s="2" t="s">
        <v>469</v>
      </c>
      <c r="O324" s="2" t="s">
        <v>1263</v>
      </c>
      <c r="P324" s="2" t="s">
        <v>62</v>
      </c>
      <c r="Q324" s="2" t="s">
        <v>62</v>
      </c>
      <c r="R324" s="2" t="s">
        <v>63</v>
      </c>
      <c r="S324" s="3"/>
      <c r="T324" s="3"/>
      <c r="U324" s="3"/>
      <c r="V324" s="3">
        <v>1</v>
      </c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2" t="s">
        <v>50</v>
      </c>
      <c r="AW324" s="2" t="s">
        <v>1496</v>
      </c>
      <c r="AX324" s="2" t="s">
        <v>50</v>
      </c>
      <c r="AY324" s="2" t="s">
        <v>50</v>
      </c>
      <c r="AZ324" s="2" t="s">
        <v>50</v>
      </c>
    </row>
    <row r="325" spans="1:52" ht="30" customHeight="1" x14ac:dyDescent="0.3">
      <c r="A325" s="22" t="s">
        <v>1215</v>
      </c>
      <c r="B325" s="22" t="s">
        <v>1216</v>
      </c>
      <c r="C325" s="22" t="s">
        <v>93</v>
      </c>
      <c r="D325" s="23">
        <v>1</v>
      </c>
      <c r="E325" s="25">
        <f>TRUNC(SUMIF(V323:V325, RIGHTB(O325, 1), H323:H325)*U325, 2)</f>
        <v>328.41</v>
      </c>
      <c r="F325" s="28">
        <f>TRUNC(E325*D325,0)</f>
        <v>328</v>
      </c>
      <c r="G325" s="25">
        <v>0</v>
      </c>
      <c r="H325" s="28">
        <f>TRUNC(G325*D325,0)</f>
        <v>0</v>
      </c>
      <c r="I325" s="25">
        <v>0</v>
      </c>
      <c r="J325" s="28">
        <f>TRUNC(I325*D325,0)</f>
        <v>0</v>
      </c>
      <c r="K325" s="25">
        <f t="shared" si="55"/>
        <v>328</v>
      </c>
      <c r="L325" s="28">
        <f t="shared" si="55"/>
        <v>328</v>
      </c>
      <c r="M325" s="22" t="s">
        <v>50</v>
      </c>
      <c r="N325" s="2" t="s">
        <v>469</v>
      </c>
      <c r="O325" s="2" t="s">
        <v>94</v>
      </c>
      <c r="P325" s="2" t="s">
        <v>62</v>
      </c>
      <c r="Q325" s="2" t="s">
        <v>62</v>
      </c>
      <c r="R325" s="2" t="s">
        <v>62</v>
      </c>
      <c r="S325" s="3">
        <v>1</v>
      </c>
      <c r="T325" s="3">
        <v>0</v>
      </c>
      <c r="U325" s="3">
        <v>0.03</v>
      </c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2" t="s">
        <v>50</v>
      </c>
      <c r="AW325" s="2" t="s">
        <v>1497</v>
      </c>
      <c r="AX325" s="2" t="s">
        <v>50</v>
      </c>
      <c r="AY325" s="2" t="s">
        <v>50</v>
      </c>
      <c r="AZ325" s="2" t="s">
        <v>50</v>
      </c>
    </row>
    <row r="326" spans="1:52" ht="30" customHeight="1" x14ac:dyDescent="0.3">
      <c r="A326" s="22" t="s">
        <v>1190</v>
      </c>
      <c r="B326" s="22" t="s">
        <v>50</v>
      </c>
      <c r="C326" s="22" t="s">
        <v>50</v>
      </c>
      <c r="D326" s="23"/>
      <c r="E326" s="25"/>
      <c r="F326" s="28">
        <f>TRUNC(SUMIF(N323:N325, N322, F323:F325),0)</f>
        <v>3105</v>
      </c>
      <c r="G326" s="25"/>
      <c r="H326" s="28">
        <f>TRUNC(SUMIF(N323:N325, N322, H323:H325),0)</f>
        <v>10947</v>
      </c>
      <c r="I326" s="25"/>
      <c r="J326" s="28">
        <f>TRUNC(SUMIF(N323:N325, N322, J323:J325),0)</f>
        <v>0</v>
      </c>
      <c r="K326" s="25"/>
      <c r="L326" s="28">
        <f>F326+H326+J326</f>
        <v>14052</v>
      </c>
      <c r="M326" s="22" t="s">
        <v>50</v>
      </c>
      <c r="N326" s="2" t="s">
        <v>97</v>
      </c>
      <c r="O326" s="2" t="s">
        <v>97</v>
      </c>
      <c r="P326" s="2" t="s">
        <v>50</v>
      </c>
      <c r="Q326" s="2" t="s">
        <v>50</v>
      </c>
      <c r="R326" s="2" t="s">
        <v>50</v>
      </c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2" t="s">
        <v>50</v>
      </c>
      <c r="AW326" s="2" t="s">
        <v>50</v>
      </c>
      <c r="AX326" s="2" t="s">
        <v>50</v>
      </c>
      <c r="AY326" s="2" t="s">
        <v>50</v>
      </c>
      <c r="AZ326" s="2" t="s">
        <v>50</v>
      </c>
    </row>
    <row r="327" spans="1:52" ht="30" customHeight="1" x14ac:dyDescent="0.3">
      <c r="A327" s="23"/>
      <c r="B327" s="23"/>
      <c r="C327" s="23"/>
      <c r="D327" s="23"/>
      <c r="E327" s="25"/>
      <c r="F327" s="28"/>
      <c r="G327" s="25"/>
      <c r="H327" s="28"/>
      <c r="I327" s="25"/>
      <c r="J327" s="28"/>
      <c r="K327" s="25"/>
      <c r="L327" s="28"/>
      <c r="M327" s="23"/>
    </row>
    <row r="328" spans="1:52" ht="30" customHeight="1" x14ac:dyDescent="0.3">
      <c r="A328" s="19" t="s">
        <v>1498</v>
      </c>
      <c r="B328" s="20"/>
      <c r="C328" s="20"/>
      <c r="D328" s="20"/>
      <c r="E328" s="24"/>
      <c r="F328" s="27"/>
      <c r="G328" s="24"/>
      <c r="H328" s="27"/>
      <c r="I328" s="24"/>
      <c r="J328" s="27"/>
      <c r="K328" s="24"/>
      <c r="L328" s="27"/>
      <c r="M328" s="21"/>
      <c r="N328" s="1" t="s">
        <v>475</v>
      </c>
    </row>
    <row r="329" spans="1:52" ht="30" customHeight="1" x14ac:dyDescent="0.3">
      <c r="A329" s="22" t="s">
        <v>1499</v>
      </c>
      <c r="B329" s="22" t="s">
        <v>1500</v>
      </c>
      <c r="C329" s="22" t="s">
        <v>123</v>
      </c>
      <c r="D329" s="23">
        <v>1</v>
      </c>
      <c r="E329" s="25">
        <f>단가대비표!O250</f>
        <v>110000</v>
      </c>
      <c r="F329" s="28">
        <f t="shared" ref="F329:F337" si="56">TRUNC(E329*D329,0)</f>
        <v>110000</v>
      </c>
      <c r="G329" s="25">
        <f>단가대비표!P250</f>
        <v>0</v>
      </c>
      <c r="H329" s="28">
        <f t="shared" ref="H329:H337" si="57">TRUNC(G329*D329,0)</f>
        <v>0</v>
      </c>
      <c r="I329" s="25">
        <f>단가대비표!V250</f>
        <v>0</v>
      </c>
      <c r="J329" s="28">
        <f t="shared" ref="J329:J337" si="58">TRUNC(I329*D329,0)</f>
        <v>0</v>
      </c>
      <c r="K329" s="25">
        <f t="shared" ref="K329:K337" si="59">TRUNC(E329+G329+I329,0)</f>
        <v>110000</v>
      </c>
      <c r="L329" s="28">
        <f t="shared" ref="L329:L337" si="60">TRUNC(F329+H329+J329,0)</f>
        <v>110000</v>
      </c>
      <c r="M329" s="22" t="s">
        <v>50</v>
      </c>
      <c r="N329" s="2" t="s">
        <v>475</v>
      </c>
      <c r="O329" s="2" t="s">
        <v>1501</v>
      </c>
      <c r="P329" s="2" t="s">
        <v>62</v>
      </c>
      <c r="Q329" s="2" t="s">
        <v>62</v>
      </c>
      <c r="R329" s="2" t="s">
        <v>63</v>
      </c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2" t="s">
        <v>50</v>
      </c>
      <c r="AW329" s="2" t="s">
        <v>1502</v>
      </c>
      <c r="AX329" s="2" t="s">
        <v>50</v>
      </c>
      <c r="AY329" s="2" t="s">
        <v>50</v>
      </c>
      <c r="AZ329" s="2" t="s">
        <v>50</v>
      </c>
    </row>
    <row r="330" spans="1:52" ht="30" customHeight="1" x14ac:dyDescent="0.3">
      <c r="A330" s="22" t="s">
        <v>1503</v>
      </c>
      <c r="B330" s="22" t="s">
        <v>1504</v>
      </c>
      <c r="C330" s="22" t="s">
        <v>123</v>
      </c>
      <c r="D330" s="23">
        <v>1</v>
      </c>
      <c r="E330" s="25">
        <f>단가대비표!O251</f>
        <v>170000</v>
      </c>
      <c r="F330" s="28">
        <f t="shared" si="56"/>
        <v>170000</v>
      </c>
      <c r="G330" s="25">
        <f>단가대비표!P251</f>
        <v>0</v>
      </c>
      <c r="H330" s="28">
        <f t="shared" si="57"/>
        <v>0</v>
      </c>
      <c r="I330" s="25">
        <f>단가대비표!V251</f>
        <v>0</v>
      </c>
      <c r="J330" s="28">
        <f t="shared" si="58"/>
        <v>0</v>
      </c>
      <c r="K330" s="25">
        <f t="shared" si="59"/>
        <v>170000</v>
      </c>
      <c r="L330" s="28">
        <f t="shared" si="60"/>
        <v>170000</v>
      </c>
      <c r="M330" s="22" t="s">
        <v>50</v>
      </c>
      <c r="N330" s="2" t="s">
        <v>475</v>
      </c>
      <c r="O330" s="2" t="s">
        <v>1505</v>
      </c>
      <c r="P330" s="2" t="s">
        <v>62</v>
      </c>
      <c r="Q330" s="2" t="s">
        <v>62</v>
      </c>
      <c r="R330" s="2" t="s">
        <v>63</v>
      </c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2" t="s">
        <v>50</v>
      </c>
      <c r="AW330" s="2" t="s">
        <v>1506</v>
      </c>
      <c r="AX330" s="2" t="s">
        <v>50</v>
      </c>
      <c r="AY330" s="2" t="s">
        <v>50</v>
      </c>
      <c r="AZ330" s="2" t="s">
        <v>50</v>
      </c>
    </row>
    <row r="331" spans="1:52" ht="30" customHeight="1" x14ac:dyDescent="0.3">
      <c r="A331" s="22" t="s">
        <v>1507</v>
      </c>
      <c r="B331" s="22" t="s">
        <v>1508</v>
      </c>
      <c r="C331" s="22" t="s">
        <v>1509</v>
      </c>
      <c r="D331" s="23">
        <v>0.1125</v>
      </c>
      <c r="E331" s="25">
        <f>일위대가목록!E208</f>
        <v>1142</v>
      </c>
      <c r="F331" s="28">
        <f t="shared" si="56"/>
        <v>128</v>
      </c>
      <c r="G331" s="25">
        <f>일위대가목록!F208</f>
        <v>9631</v>
      </c>
      <c r="H331" s="28">
        <f t="shared" si="57"/>
        <v>1083</v>
      </c>
      <c r="I331" s="25">
        <f>일위대가목록!G208</f>
        <v>0</v>
      </c>
      <c r="J331" s="28">
        <f t="shared" si="58"/>
        <v>0</v>
      </c>
      <c r="K331" s="25">
        <f t="shared" si="59"/>
        <v>10773</v>
      </c>
      <c r="L331" s="28">
        <f t="shared" si="60"/>
        <v>1211</v>
      </c>
      <c r="M331" s="22" t="s">
        <v>1510</v>
      </c>
      <c r="N331" s="2" t="s">
        <v>475</v>
      </c>
      <c r="O331" s="2" t="s">
        <v>1511</v>
      </c>
      <c r="P331" s="2" t="s">
        <v>63</v>
      </c>
      <c r="Q331" s="2" t="s">
        <v>62</v>
      </c>
      <c r="R331" s="2" t="s">
        <v>62</v>
      </c>
      <c r="S331" s="3"/>
      <c r="T331" s="3"/>
      <c r="U331" s="3"/>
      <c r="V331" s="3">
        <v>1</v>
      </c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2" t="s">
        <v>50</v>
      </c>
      <c r="AW331" s="2" t="s">
        <v>1512</v>
      </c>
      <c r="AX331" s="2" t="s">
        <v>50</v>
      </c>
      <c r="AY331" s="2" t="s">
        <v>50</v>
      </c>
      <c r="AZ331" s="2" t="s">
        <v>50</v>
      </c>
    </row>
    <row r="332" spans="1:52" ht="30" customHeight="1" x14ac:dyDescent="0.3">
      <c r="A332" s="22" t="s">
        <v>1513</v>
      </c>
      <c r="B332" s="22" t="s">
        <v>1514</v>
      </c>
      <c r="C332" s="22" t="s">
        <v>181</v>
      </c>
      <c r="D332" s="23">
        <v>2.2799999999999998</v>
      </c>
      <c r="E332" s="25">
        <f>일위대가목록!E209</f>
        <v>18607</v>
      </c>
      <c r="F332" s="28">
        <f t="shared" si="56"/>
        <v>42423</v>
      </c>
      <c r="G332" s="25">
        <f>일위대가목록!F209</f>
        <v>49778</v>
      </c>
      <c r="H332" s="28">
        <f t="shared" si="57"/>
        <v>113493</v>
      </c>
      <c r="I332" s="25">
        <f>일위대가목록!G209</f>
        <v>0</v>
      </c>
      <c r="J332" s="28">
        <f t="shared" si="58"/>
        <v>0</v>
      </c>
      <c r="K332" s="25">
        <f t="shared" si="59"/>
        <v>68385</v>
      </c>
      <c r="L332" s="28">
        <f t="shared" si="60"/>
        <v>155916</v>
      </c>
      <c r="M332" s="22" t="s">
        <v>1515</v>
      </c>
      <c r="N332" s="2" t="s">
        <v>475</v>
      </c>
      <c r="O332" s="2" t="s">
        <v>1516</v>
      </c>
      <c r="P332" s="2" t="s">
        <v>63</v>
      </c>
      <c r="Q332" s="2" t="s">
        <v>62</v>
      </c>
      <c r="R332" s="2" t="s">
        <v>62</v>
      </c>
      <c r="S332" s="3"/>
      <c r="T332" s="3"/>
      <c r="U332" s="3"/>
      <c r="V332" s="3">
        <v>1</v>
      </c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2" t="s">
        <v>50</v>
      </c>
      <c r="AW332" s="2" t="s">
        <v>1517</v>
      </c>
      <c r="AX332" s="2" t="s">
        <v>50</v>
      </c>
      <c r="AY332" s="2" t="s">
        <v>50</v>
      </c>
      <c r="AZ332" s="2" t="s">
        <v>50</v>
      </c>
    </row>
    <row r="333" spans="1:52" ht="30" customHeight="1" x14ac:dyDescent="0.3">
      <c r="A333" s="22" t="s">
        <v>1220</v>
      </c>
      <c r="B333" s="22" t="s">
        <v>1221</v>
      </c>
      <c r="C333" s="22" t="s">
        <v>1208</v>
      </c>
      <c r="D333" s="23">
        <v>0.8</v>
      </c>
      <c r="E333" s="25">
        <f>단가대비표!O31</f>
        <v>0</v>
      </c>
      <c r="F333" s="28">
        <f t="shared" si="56"/>
        <v>0</v>
      </c>
      <c r="G333" s="25">
        <f>단가대비표!P31</f>
        <v>226122</v>
      </c>
      <c r="H333" s="28">
        <f t="shared" si="57"/>
        <v>180897</v>
      </c>
      <c r="I333" s="25">
        <f>단가대비표!V31</f>
        <v>0</v>
      </c>
      <c r="J333" s="28">
        <f t="shared" si="58"/>
        <v>0</v>
      </c>
      <c r="K333" s="25">
        <f t="shared" si="59"/>
        <v>226122</v>
      </c>
      <c r="L333" s="28">
        <f t="shared" si="60"/>
        <v>180897</v>
      </c>
      <c r="M333" s="22" t="s">
        <v>50</v>
      </c>
      <c r="N333" s="2" t="s">
        <v>475</v>
      </c>
      <c r="O333" s="2" t="s">
        <v>1222</v>
      </c>
      <c r="P333" s="2" t="s">
        <v>62</v>
      </c>
      <c r="Q333" s="2" t="s">
        <v>62</v>
      </c>
      <c r="R333" s="2" t="s">
        <v>63</v>
      </c>
      <c r="S333" s="3"/>
      <c r="T333" s="3"/>
      <c r="U333" s="3"/>
      <c r="V333" s="3">
        <v>1</v>
      </c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2" t="s">
        <v>50</v>
      </c>
      <c r="AW333" s="2" t="s">
        <v>1518</v>
      </c>
      <c r="AX333" s="2" t="s">
        <v>50</v>
      </c>
      <c r="AY333" s="2" t="s">
        <v>50</v>
      </c>
      <c r="AZ333" s="2" t="s">
        <v>50</v>
      </c>
    </row>
    <row r="334" spans="1:52" ht="30" customHeight="1" x14ac:dyDescent="0.3">
      <c r="A334" s="22" t="s">
        <v>1519</v>
      </c>
      <c r="B334" s="22" t="s">
        <v>1221</v>
      </c>
      <c r="C334" s="22" t="s">
        <v>1208</v>
      </c>
      <c r="D334" s="23">
        <v>0.53</v>
      </c>
      <c r="E334" s="25">
        <f>단가대비표!O32</f>
        <v>0</v>
      </c>
      <c r="F334" s="28">
        <f t="shared" si="56"/>
        <v>0</v>
      </c>
      <c r="G334" s="25">
        <f>단가대비표!P32</f>
        <v>281939</v>
      </c>
      <c r="H334" s="28">
        <f t="shared" si="57"/>
        <v>149427</v>
      </c>
      <c r="I334" s="25">
        <f>단가대비표!V32</f>
        <v>0</v>
      </c>
      <c r="J334" s="28">
        <f t="shared" si="58"/>
        <v>0</v>
      </c>
      <c r="K334" s="25">
        <f t="shared" si="59"/>
        <v>281939</v>
      </c>
      <c r="L334" s="28">
        <f t="shared" si="60"/>
        <v>149427</v>
      </c>
      <c r="M334" s="22" t="s">
        <v>50</v>
      </c>
      <c r="N334" s="2" t="s">
        <v>475</v>
      </c>
      <c r="O334" s="2" t="s">
        <v>1520</v>
      </c>
      <c r="P334" s="2" t="s">
        <v>62</v>
      </c>
      <c r="Q334" s="2" t="s">
        <v>62</v>
      </c>
      <c r="R334" s="2" t="s">
        <v>63</v>
      </c>
      <c r="S334" s="3"/>
      <c r="T334" s="3"/>
      <c r="U334" s="3"/>
      <c r="V334" s="3">
        <v>1</v>
      </c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2" t="s">
        <v>50</v>
      </c>
      <c r="AW334" s="2" t="s">
        <v>1521</v>
      </c>
      <c r="AX334" s="2" t="s">
        <v>50</v>
      </c>
      <c r="AY334" s="2" t="s">
        <v>50</v>
      </c>
      <c r="AZ334" s="2" t="s">
        <v>50</v>
      </c>
    </row>
    <row r="335" spans="1:52" ht="30" customHeight="1" x14ac:dyDescent="0.3">
      <c r="A335" s="22" t="s">
        <v>1522</v>
      </c>
      <c r="B335" s="22" t="s">
        <v>1221</v>
      </c>
      <c r="C335" s="22" t="s">
        <v>1208</v>
      </c>
      <c r="D335" s="23">
        <v>0.28000000000000003</v>
      </c>
      <c r="E335" s="25">
        <f>단가대비표!O29</f>
        <v>0</v>
      </c>
      <c r="F335" s="28">
        <f t="shared" si="56"/>
        <v>0</v>
      </c>
      <c r="G335" s="25">
        <f>단가대비표!P29</f>
        <v>215907</v>
      </c>
      <c r="H335" s="28">
        <f t="shared" si="57"/>
        <v>60453</v>
      </c>
      <c r="I335" s="25">
        <f>단가대비표!V29</f>
        <v>0</v>
      </c>
      <c r="J335" s="28">
        <f t="shared" si="58"/>
        <v>0</v>
      </c>
      <c r="K335" s="25">
        <f t="shared" si="59"/>
        <v>215907</v>
      </c>
      <c r="L335" s="28">
        <f t="shared" si="60"/>
        <v>60453</v>
      </c>
      <c r="M335" s="22" t="s">
        <v>50</v>
      </c>
      <c r="N335" s="2" t="s">
        <v>475</v>
      </c>
      <c r="O335" s="2" t="s">
        <v>1523</v>
      </c>
      <c r="P335" s="2" t="s">
        <v>62</v>
      </c>
      <c r="Q335" s="2" t="s">
        <v>62</v>
      </c>
      <c r="R335" s="2" t="s">
        <v>63</v>
      </c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2" t="s">
        <v>50</v>
      </c>
      <c r="AW335" s="2" t="s">
        <v>1524</v>
      </c>
      <c r="AX335" s="2" t="s">
        <v>50</v>
      </c>
      <c r="AY335" s="2" t="s">
        <v>50</v>
      </c>
      <c r="AZ335" s="2" t="s">
        <v>50</v>
      </c>
    </row>
    <row r="336" spans="1:52" ht="30" customHeight="1" x14ac:dyDescent="0.3">
      <c r="A336" s="22" t="s">
        <v>1525</v>
      </c>
      <c r="B336" s="22" t="s">
        <v>1221</v>
      </c>
      <c r="C336" s="22" t="s">
        <v>1208</v>
      </c>
      <c r="D336" s="23">
        <v>0.03</v>
      </c>
      <c r="E336" s="25">
        <f>단가대비표!O34</f>
        <v>0</v>
      </c>
      <c r="F336" s="28">
        <f t="shared" si="56"/>
        <v>0</v>
      </c>
      <c r="G336" s="25">
        <f>단가대비표!P34</f>
        <v>211653</v>
      </c>
      <c r="H336" s="28">
        <f t="shared" si="57"/>
        <v>6349</v>
      </c>
      <c r="I336" s="25">
        <f>단가대비표!V34</f>
        <v>0</v>
      </c>
      <c r="J336" s="28">
        <f t="shared" si="58"/>
        <v>0</v>
      </c>
      <c r="K336" s="25">
        <f t="shared" si="59"/>
        <v>211653</v>
      </c>
      <c r="L336" s="28">
        <f t="shared" si="60"/>
        <v>6349</v>
      </c>
      <c r="M336" s="22" t="s">
        <v>50</v>
      </c>
      <c r="N336" s="2" t="s">
        <v>475</v>
      </c>
      <c r="O336" s="2" t="s">
        <v>1526</v>
      </c>
      <c r="P336" s="2" t="s">
        <v>62</v>
      </c>
      <c r="Q336" s="2" t="s">
        <v>62</v>
      </c>
      <c r="R336" s="2" t="s">
        <v>63</v>
      </c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2" t="s">
        <v>50</v>
      </c>
      <c r="AW336" s="2" t="s">
        <v>1527</v>
      </c>
      <c r="AX336" s="2" t="s">
        <v>50</v>
      </c>
      <c r="AY336" s="2" t="s">
        <v>50</v>
      </c>
      <c r="AZ336" s="2" t="s">
        <v>50</v>
      </c>
    </row>
    <row r="337" spans="1:52" ht="30" customHeight="1" x14ac:dyDescent="0.3">
      <c r="A337" s="22" t="s">
        <v>1215</v>
      </c>
      <c r="B337" s="22" t="s">
        <v>1216</v>
      </c>
      <c r="C337" s="22" t="s">
        <v>93</v>
      </c>
      <c r="D337" s="23">
        <v>1</v>
      </c>
      <c r="E337" s="25">
        <f>TRUNC(SUMIF(V329:V337, RIGHTB(O337, 1), H329:H337)*U337, 2)</f>
        <v>13347</v>
      </c>
      <c r="F337" s="28">
        <f t="shared" si="56"/>
        <v>13347</v>
      </c>
      <c r="G337" s="25">
        <v>0</v>
      </c>
      <c r="H337" s="28">
        <f t="shared" si="57"/>
        <v>0</v>
      </c>
      <c r="I337" s="25">
        <v>0</v>
      </c>
      <c r="J337" s="28">
        <f t="shared" si="58"/>
        <v>0</v>
      </c>
      <c r="K337" s="25">
        <f t="shared" si="59"/>
        <v>13347</v>
      </c>
      <c r="L337" s="28">
        <f t="shared" si="60"/>
        <v>13347</v>
      </c>
      <c r="M337" s="22" t="s">
        <v>50</v>
      </c>
      <c r="N337" s="2" t="s">
        <v>475</v>
      </c>
      <c r="O337" s="2" t="s">
        <v>94</v>
      </c>
      <c r="P337" s="2" t="s">
        <v>62</v>
      </c>
      <c r="Q337" s="2" t="s">
        <v>62</v>
      </c>
      <c r="R337" s="2" t="s">
        <v>62</v>
      </c>
      <c r="S337" s="3">
        <v>1</v>
      </c>
      <c r="T337" s="3">
        <v>0</v>
      </c>
      <c r="U337" s="3">
        <v>0.03</v>
      </c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2" t="s">
        <v>50</v>
      </c>
      <c r="AW337" s="2" t="s">
        <v>1528</v>
      </c>
      <c r="AX337" s="2" t="s">
        <v>50</v>
      </c>
      <c r="AY337" s="2" t="s">
        <v>50</v>
      </c>
      <c r="AZ337" s="2" t="s">
        <v>50</v>
      </c>
    </row>
    <row r="338" spans="1:52" ht="30" customHeight="1" x14ac:dyDescent="0.3">
      <c r="A338" s="22" t="s">
        <v>1190</v>
      </c>
      <c r="B338" s="22" t="s">
        <v>50</v>
      </c>
      <c r="C338" s="22" t="s">
        <v>50</v>
      </c>
      <c r="D338" s="23"/>
      <c r="E338" s="25"/>
      <c r="F338" s="28">
        <f>TRUNC(SUMIF(N329:N337, N328, F329:F337),0)</f>
        <v>335898</v>
      </c>
      <c r="G338" s="25"/>
      <c r="H338" s="28">
        <f>TRUNC(SUMIF(N329:N337, N328, H329:H337),0)</f>
        <v>511702</v>
      </c>
      <c r="I338" s="25"/>
      <c r="J338" s="28">
        <f>TRUNC(SUMIF(N329:N337, N328, J329:J337),0)</f>
        <v>0</v>
      </c>
      <c r="K338" s="25"/>
      <c r="L338" s="28">
        <f>F338+H338+J338</f>
        <v>847600</v>
      </c>
      <c r="M338" s="22" t="s">
        <v>50</v>
      </c>
      <c r="N338" s="2" t="s">
        <v>97</v>
      </c>
      <c r="O338" s="2" t="s">
        <v>97</v>
      </c>
      <c r="P338" s="2" t="s">
        <v>50</v>
      </c>
      <c r="Q338" s="2" t="s">
        <v>50</v>
      </c>
      <c r="R338" s="2" t="s">
        <v>50</v>
      </c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2" t="s">
        <v>50</v>
      </c>
      <c r="AW338" s="2" t="s">
        <v>50</v>
      </c>
      <c r="AX338" s="2" t="s">
        <v>50</v>
      </c>
      <c r="AY338" s="2" t="s">
        <v>50</v>
      </c>
      <c r="AZ338" s="2" t="s">
        <v>50</v>
      </c>
    </row>
    <row r="339" spans="1:52" ht="30" customHeight="1" x14ac:dyDescent="0.3">
      <c r="A339" s="23"/>
      <c r="B339" s="23"/>
      <c r="C339" s="23"/>
      <c r="D339" s="23"/>
      <c r="E339" s="25"/>
      <c r="F339" s="28"/>
      <c r="G339" s="25"/>
      <c r="H339" s="28"/>
      <c r="I339" s="25"/>
      <c r="J339" s="28"/>
      <c r="K339" s="25"/>
      <c r="L339" s="28"/>
      <c r="M339" s="23"/>
    </row>
    <row r="340" spans="1:52" ht="30" customHeight="1" x14ac:dyDescent="0.3">
      <c r="A340" s="19" t="s">
        <v>1529</v>
      </c>
      <c r="B340" s="20"/>
      <c r="C340" s="20"/>
      <c r="D340" s="20"/>
      <c r="E340" s="24"/>
      <c r="F340" s="27"/>
      <c r="G340" s="24"/>
      <c r="H340" s="27"/>
      <c r="I340" s="24"/>
      <c r="J340" s="27"/>
      <c r="K340" s="24"/>
      <c r="L340" s="27"/>
      <c r="M340" s="21"/>
      <c r="N340" s="1" t="s">
        <v>480</v>
      </c>
    </row>
    <row r="341" spans="1:52" ht="30" customHeight="1" x14ac:dyDescent="0.3">
      <c r="A341" s="22" t="s">
        <v>308</v>
      </c>
      <c r="B341" s="22" t="s">
        <v>309</v>
      </c>
      <c r="C341" s="22" t="s">
        <v>310</v>
      </c>
      <c r="D341" s="23">
        <v>1</v>
      </c>
      <c r="E341" s="25">
        <f>단가대비표!O248</f>
        <v>202</v>
      </c>
      <c r="F341" s="28">
        <f>TRUNC(E341*D341,0)</f>
        <v>202</v>
      </c>
      <c r="G341" s="25">
        <f>단가대비표!P248</f>
        <v>0</v>
      </c>
      <c r="H341" s="28">
        <f>TRUNC(G341*D341,0)</f>
        <v>0</v>
      </c>
      <c r="I341" s="25">
        <f>단가대비표!V248</f>
        <v>0</v>
      </c>
      <c r="J341" s="28">
        <f>TRUNC(I341*D341,0)</f>
        <v>0</v>
      </c>
      <c r="K341" s="25">
        <f t="shared" ref="K341:L343" si="61">TRUNC(E341+G341+I341,0)</f>
        <v>202</v>
      </c>
      <c r="L341" s="28">
        <f t="shared" si="61"/>
        <v>202</v>
      </c>
      <c r="M341" s="22" t="s">
        <v>50</v>
      </c>
      <c r="N341" s="2" t="s">
        <v>480</v>
      </c>
      <c r="O341" s="2" t="s">
        <v>311</v>
      </c>
      <c r="P341" s="2" t="s">
        <v>62</v>
      </c>
      <c r="Q341" s="2" t="s">
        <v>62</v>
      </c>
      <c r="R341" s="2" t="s">
        <v>63</v>
      </c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2" t="s">
        <v>50</v>
      </c>
      <c r="AW341" s="2" t="s">
        <v>1530</v>
      </c>
      <c r="AX341" s="2" t="s">
        <v>50</v>
      </c>
      <c r="AY341" s="2" t="s">
        <v>50</v>
      </c>
      <c r="AZ341" s="2" t="s">
        <v>50</v>
      </c>
    </row>
    <row r="342" spans="1:52" ht="30" customHeight="1" x14ac:dyDescent="0.3">
      <c r="A342" s="22" t="s">
        <v>1450</v>
      </c>
      <c r="B342" s="22" t="s">
        <v>1221</v>
      </c>
      <c r="C342" s="22" t="s">
        <v>1208</v>
      </c>
      <c r="D342" s="23">
        <v>2E-3</v>
      </c>
      <c r="E342" s="25">
        <f>단가대비표!O30</f>
        <v>0</v>
      </c>
      <c r="F342" s="28">
        <f>TRUNC(E342*D342,0)</f>
        <v>0</v>
      </c>
      <c r="G342" s="25">
        <f>단가대비표!P30</f>
        <v>172068</v>
      </c>
      <c r="H342" s="28">
        <f>TRUNC(G342*D342,0)</f>
        <v>344</v>
      </c>
      <c r="I342" s="25">
        <f>단가대비표!V30</f>
        <v>0</v>
      </c>
      <c r="J342" s="28">
        <f>TRUNC(I342*D342,0)</f>
        <v>0</v>
      </c>
      <c r="K342" s="25">
        <f t="shared" si="61"/>
        <v>172068</v>
      </c>
      <c r="L342" s="28">
        <f t="shared" si="61"/>
        <v>344</v>
      </c>
      <c r="M342" s="22" t="s">
        <v>50</v>
      </c>
      <c r="N342" s="2" t="s">
        <v>480</v>
      </c>
      <c r="O342" s="2" t="s">
        <v>1531</v>
      </c>
      <c r="P342" s="2" t="s">
        <v>62</v>
      </c>
      <c r="Q342" s="2" t="s">
        <v>62</v>
      </c>
      <c r="R342" s="2" t="s">
        <v>63</v>
      </c>
      <c r="S342" s="3"/>
      <c r="T342" s="3"/>
      <c r="U342" s="3"/>
      <c r="V342" s="3">
        <v>1</v>
      </c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2" t="s">
        <v>50</v>
      </c>
      <c r="AW342" s="2" t="s">
        <v>1532</v>
      </c>
      <c r="AX342" s="2" t="s">
        <v>50</v>
      </c>
      <c r="AY342" s="2" t="s">
        <v>50</v>
      </c>
      <c r="AZ342" s="2" t="s">
        <v>50</v>
      </c>
    </row>
    <row r="343" spans="1:52" ht="30" customHeight="1" x14ac:dyDescent="0.3">
      <c r="A343" s="22" t="s">
        <v>1215</v>
      </c>
      <c r="B343" s="22" t="s">
        <v>1216</v>
      </c>
      <c r="C343" s="22" t="s">
        <v>93</v>
      </c>
      <c r="D343" s="23">
        <v>1</v>
      </c>
      <c r="E343" s="25">
        <f>TRUNC(SUMIF(V341:V343, RIGHTB(O343, 1), H341:H343)*U343, 2)</f>
        <v>10.32</v>
      </c>
      <c r="F343" s="28">
        <f>TRUNC(E343*D343,0)</f>
        <v>10</v>
      </c>
      <c r="G343" s="25">
        <v>0</v>
      </c>
      <c r="H343" s="28">
        <f>TRUNC(G343*D343,0)</f>
        <v>0</v>
      </c>
      <c r="I343" s="25">
        <v>0</v>
      </c>
      <c r="J343" s="28">
        <f>TRUNC(I343*D343,0)</f>
        <v>0</v>
      </c>
      <c r="K343" s="25">
        <f t="shared" si="61"/>
        <v>10</v>
      </c>
      <c r="L343" s="28">
        <f t="shared" si="61"/>
        <v>10</v>
      </c>
      <c r="M343" s="22" t="s">
        <v>50</v>
      </c>
      <c r="N343" s="2" t="s">
        <v>480</v>
      </c>
      <c r="O343" s="2" t="s">
        <v>94</v>
      </c>
      <c r="P343" s="2" t="s">
        <v>62</v>
      </c>
      <c r="Q343" s="2" t="s">
        <v>62</v>
      </c>
      <c r="R343" s="2" t="s">
        <v>62</v>
      </c>
      <c r="S343" s="3">
        <v>1</v>
      </c>
      <c r="T343" s="3">
        <v>0</v>
      </c>
      <c r="U343" s="3">
        <v>0.03</v>
      </c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2" t="s">
        <v>50</v>
      </c>
      <c r="AW343" s="2" t="s">
        <v>1533</v>
      </c>
      <c r="AX343" s="2" t="s">
        <v>50</v>
      </c>
      <c r="AY343" s="2" t="s">
        <v>50</v>
      </c>
      <c r="AZ343" s="2" t="s">
        <v>50</v>
      </c>
    </row>
    <row r="344" spans="1:52" ht="30" customHeight="1" x14ac:dyDescent="0.3">
      <c r="A344" s="22" t="s">
        <v>1190</v>
      </c>
      <c r="B344" s="22" t="s">
        <v>50</v>
      </c>
      <c r="C344" s="22" t="s">
        <v>50</v>
      </c>
      <c r="D344" s="23"/>
      <c r="E344" s="25"/>
      <c r="F344" s="28">
        <f>TRUNC(SUMIF(N341:N343, N340, F341:F343),0)</f>
        <v>212</v>
      </c>
      <c r="G344" s="25"/>
      <c r="H344" s="28">
        <f>TRUNC(SUMIF(N341:N343, N340, H341:H343),0)</f>
        <v>344</v>
      </c>
      <c r="I344" s="25"/>
      <c r="J344" s="28">
        <f>TRUNC(SUMIF(N341:N343, N340, J341:J343),0)</f>
        <v>0</v>
      </c>
      <c r="K344" s="25"/>
      <c r="L344" s="28">
        <f>F344+H344+J344</f>
        <v>556</v>
      </c>
      <c r="M344" s="22" t="s">
        <v>50</v>
      </c>
      <c r="N344" s="2" t="s">
        <v>97</v>
      </c>
      <c r="O344" s="2" t="s">
        <v>97</v>
      </c>
      <c r="P344" s="2" t="s">
        <v>50</v>
      </c>
      <c r="Q344" s="2" t="s">
        <v>50</v>
      </c>
      <c r="R344" s="2" t="s">
        <v>50</v>
      </c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2" t="s">
        <v>50</v>
      </c>
      <c r="AW344" s="2" t="s">
        <v>50</v>
      </c>
      <c r="AX344" s="2" t="s">
        <v>50</v>
      </c>
      <c r="AY344" s="2" t="s">
        <v>50</v>
      </c>
      <c r="AZ344" s="2" t="s">
        <v>50</v>
      </c>
    </row>
    <row r="345" spans="1:52" ht="30" customHeight="1" x14ac:dyDescent="0.3">
      <c r="A345" s="23"/>
      <c r="B345" s="23"/>
      <c r="C345" s="23"/>
      <c r="D345" s="23"/>
      <c r="E345" s="25"/>
      <c r="F345" s="28"/>
      <c r="G345" s="25"/>
      <c r="H345" s="28"/>
      <c r="I345" s="25"/>
      <c r="J345" s="28"/>
      <c r="K345" s="25"/>
      <c r="L345" s="28"/>
      <c r="M345" s="23"/>
    </row>
    <row r="346" spans="1:52" ht="30" customHeight="1" x14ac:dyDescent="0.3">
      <c r="A346" s="19" t="s">
        <v>1534</v>
      </c>
      <c r="B346" s="20"/>
      <c r="C346" s="20"/>
      <c r="D346" s="20"/>
      <c r="E346" s="24"/>
      <c r="F346" s="27"/>
      <c r="G346" s="24"/>
      <c r="H346" s="27"/>
      <c r="I346" s="24"/>
      <c r="J346" s="27"/>
      <c r="K346" s="24"/>
      <c r="L346" s="27"/>
      <c r="M346" s="21"/>
      <c r="N346" s="1" t="s">
        <v>484</v>
      </c>
    </row>
    <row r="347" spans="1:52" ht="30" customHeight="1" x14ac:dyDescent="0.3">
      <c r="A347" s="22" t="s">
        <v>462</v>
      </c>
      <c r="B347" s="22" t="s">
        <v>482</v>
      </c>
      <c r="C347" s="22" t="s">
        <v>310</v>
      </c>
      <c r="D347" s="23">
        <v>1</v>
      </c>
      <c r="E347" s="25">
        <f>단가대비표!O258</f>
        <v>3500</v>
      </c>
      <c r="F347" s="28">
        <f>TRUNC(E347*D347,0)</f>
        <v>3500</v>
      </c>
      <c r="G347" s="25">
        <f>단가대비표!P258</f>
        <v>0</v>
      </c>
      <c r="H347" s="28">
        <f>TRUNC(G347*D347,0)</f>
        <v>0</v>
      </c>
      <c r="I347" s="25">
        <f>단가대비표!V258</f>
        <v>0</v>
      </c>
      <c r="J347" s="28">
        <f>TRUNC(I347*D347,0)</f>
        <v>0</v>
      </c>
      <c r="K347" s="25">
        <f t="shared" ref="K347:L349" si="62">TRUNC(E347+G347+I347,0)</f>
        <v>3500</v>
      </c>
      <c r="L347" s="28">
        <f t="shared" si="62"/>
        <v>3500</v>
      </c>
      <c r="M347" s="22" t="s">
        <v>50</v>
      </c>
      <c r="N347" s="2" t="s">
        <v>484</v>
      </c>
      <c r="O347" s="2" t="s">
        <v>1535</v>
      </c>
      <c r="P347" s="2" t="s">
        <v>62</v>
      </c>
      <c r="Q347" s="2" t="s">
        <v>62</v>
      </c>
      <c r="R347" s="2" t="s">
        <v>63</v>
      </c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2" t="s">
        <v>50</v>
      </c>
      <c r="AW347" s="2" t="s">
        <v>1536</v>
      </c>
      <c r="AX347" s="2" t="s">
        <v>50</v>
      </c>
      <c r="AY347" s="2" t="s">
        <v>50</v>
      </c>
      <c r="AZ347" s="2" t="s">
        <v>50</v>
      </c>
    </row>
    <row r="348" spans="1:52" ht="30" customHeight="1" x14ac:dyDescent="0.3">
      <c r="A348" s="22" t="s">
        <v>1262</v>
      </c>
      <c r="B348" s="22" t="s">
        <v>1221</v>
      </c>
      <c r="C348" s="22" t="s">
        <v>1208</v>
      </c>
      <c r="D348" s="23">
        <f>공량산출근거서_일위대가!K118</f>
        <v>0.04</v>
      </c>
      <c r="E348" s="25">
        <f>단가대비표!O49</f>
        <v>0</v>
      </c>
      <c r="F348" s="28">
        <f>TRUNC(E348*D348,0)</f>
        <v>0</v>
      </c>
      <c r="G348" s="25">
        <f>단가대비표!P49</f>
        <v>273676</v>
      </c>
      <c r="H348" s="28">
        <f>TRUNC(G348*D348,0)</f>
        <v>10947</v>
      </c>
      <c r="I348" s="25">
        <f>단가대비표!V49</f>
        <v>0</v>
      </c>
      <c r="J348" s="28">
        <f>TRUNC(I348*D348,0)</f>
        <v>0</v>
      </c>
      <c r="K348" s="25">
        <f t="shared" si="62"/>
        <v>273676</v>
      </c>
      <c r="L348" s="28">
        <f t="shared" si="62"/>
        <v>10947</v>
      </c>
      <c r="M348" s="22" t="s">
        <v>50</v>
      </c>
      <c r="N348" s="2" t="s">
        <v>484</v>
      </c>
      <c r="O348" s="2" t="s">
        <v>1263</v>
      </c>
      <c r="P348" s="2" t="s">
        <v>62</v>
      </c>
      <c r="Q348" s="2" t="s">
        <v>62</v>
      </c>
      <c r="R348" s="2" t="s">
        <v>63</v>
      </c>
      <c r="S348" s="3"/>
      <c r="T348" s="3"/>
      <c r="U348" s="3"/>
      <c r="V348" s="3">
        <v>1</v>
      </c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2" t="s">
        <v>50</v>
      </c>
      <c r="AW348" s="2" t="s">
        <v>1537</v>
      </c>
      <c r="AX348" s="2" t="s">
        <v>50</v>
      </c>
      <c r="AY348" s="2" t="s">
        <v>50</v>
      </c>
      <c r="AZ348" s="2" t="s">
        <v>50</v>
      </c>
    </row>
    <row r="349" spans="1:52" ht="30" customHeight="1" x14ac:dyDescent="0.3">
      <c r="A349" s="22" t="s">
        <v>1215</v>
      </c>
      <c r="B349" s="22" t="s">
        <v>1216</v>
      </c>
      <c r="C349" s="22" t="s">
        <v>93</v>
      </c>
      <c r="D349" s="23">
        <v>1</v>
      </c>
      <c r="E349" s="25">
        <f>TRUNC(SUMIF(V347:V349, RIGHTB(O349, 1), H347:H349)*U349, 2)</f>
        <v>328.41</v>
      </c>
      <c r="F349" s="28">
        <f>TRUNC(E349*D349,0)</f>
        <v>328</v>
      </c>
      <c r="G349" s="25">
        <v>0</v>
      </c>
      <c r="H349" s="28">
        <f>TRUNC(G349*D349,0)</f>
        <v>0</v>
      </c>
      <c r="I349" s="25">
        <v>0</v>
      </c>
      <c r="J349" s="28">
        <f>TRUNC(I349*D349,0)</f>
        <v>0</v>
      </c>
      <c r="K349" s="25">
        <f t="shared" si="62"/>
        <v>328</v>
      </c>
      <c r="L349" s="28">
        <f t="shared" si="62"/>
        <v>328</v>
      </c>
      <c r="M349" s="22" t="s">
        <v>50</v>
      </c>
      <c r="N349" s="2" t="s">
        <v>484</v>
      </c>
      <c r="O349" s="2" t="s">
        <v>94</v>
      </c>
      <c r="P349" s="2" t="s">
        <v>62</v>
      </c>
      <c r="Q349" s="2" t="s">
        <v>62</v>
      </c>
      <c r="R349" s="2" t="s">
        <v>62</v>
      </c>
      <c r="S349" s="3">
        <v>1</v>
      </c>
      <c r="T349" s="3">
        <v>0</v>
      </c>
      <c r="U349" s="3">
        <v>0.03</v>
      </c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2" t="s">
        <v>50</v>
      </c>
      <c r="AW349" s="2" t="s">
        <v>1538</v>
      </c>
      <c r="AX349" s="2" t="s">
        <v>50</v>
      </c>
      <c r="AY349" s="2" t="s">
        <v>50</v>
      </c>
      <c r="AZ349" s="2" t="s">
        <v>50</v>
      </c>
    </row>
    <row r="350" spans="1:52" ht="30" customHeight="1" x14ac:dyDescent="0.3">
      <c r="A350" s="22" t="s">
        <v>1190</v>
      </c>
      <c r="B350" s="22" t="s">
        <v>50</v>
      </c>
      <c r="C350" s="22" t="s">
        <v>50</v>
      </c>
      <c r="D350" s="23"/>
      <c r="E350" s="25"/>
      <c r="F350" s="28">
        <f>TRUNC(SUMIF(N347:N349, N346, F347:F349),0)</f>
        <v>3828</v>
      </c>
      <c r="G350" s="25"/>
      <c r="H350" s="28">
        <f>TRUNC(SUMIF(N347:N349, N346, H347:H349),0)</f>
        <v>10947</v>
      </c>
      <c r="I350" s="25"/>
      <c r="J350" s="28">
        <f>TRUNC(SUMIF(N347:N349, N346, J347:J349),0)</f>
        <v>0</v>
      </c>
      <c r="K350" s="25"/>
      <c r="L350" s="28">
        <f>F350+H350+J350</f>
        <v>14775</v>
      </c>
      <c r="M350" s="22" t="s">
        <v>50</v>
      </c>
      <c r="N350" s="2" t="s">
        <v>97</v>
      </c>
      <c r="O350" s="2" t="s">
        <v>97</v>
      </c>
      <c r="P350" s="2" t="s">
        <v>50</v>
      </c>
      <c r="Q350" s="2" t="s">
        <v>50</v>
      </c>
      <c r="R350" s="2" t="s">
        <v>50</v>
      </c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2" t="s">
        <v>50</v>
      </c>
      <c r="AW350" s="2" t="s">
        <v>50</v>
      </c>
      <c r="AX350" s="2" t="s">
        <v>50</v>
      </c>
      <c r="AY350" s="2" t="s">
        <v>50</v>
      </c>
      <c r="AZ350" s="2" t="s">
        <v>50</v>
      </c>
    </row>
    <row r="351" spans="1:52" ht="30" customHeight="1" x14ac:dyDescent="0.3">
      <c r="A351" s="23"/>
      <c r="B351" s="23"/>
      <c r="C351" s="23"/>
      <c r="D351" s="23"/>
      <c r="E351" s="25"/>
      <c r="F351" s="28"/>
      <c r="G351" s="25"/>
      <c r="H351" s="28"/>
      <c r="I351" s="25"/>
      <c r="J351" s="28"/>
      <c r="K351" s="25"/>
      <c r="L351" s="28"/>
      <c r="M351" s="23"/>
    </row>
    <row r="352" spans="1:52" ht="30" customHeight="1" x14ac:dyDescent="0.3">
      <c r="A352" s="19" t="s">
        <v>1539</v>
      </c>
      <c r="B352" s="20"/>
      <c r="C352" s="20"/>
      <c r="D352" s="20"/>
      <c r="E352" s="24"/>
      <c r="F352" s="27"/>
      <c r="G352" s="24"/>
      <c r="H352" s="27"/>
      <c r="I352" s="24"/>
      <c r="J352" s="27"/>
      <c r="K352" s="24"/>
      <c r="L352" s="27"/>
      <c r="M352" s="21"/>
      <c r="N352" s="1" t="s">
        <v>488</v>
      </c>
    </row>
    <row r="353" spans="1:52" ht="30" customHeight="1" x14ac:dyDescent="0.3">
      <c r="A353" s="22" t="s">
        <v>462</v>
      </c>
      <c r="B353" s="22" t="s">
        <v>486</v>
      </c>
      <c r="C353" s="22" t="s">
        <v>310</v>
      </c>
      <c r="D353" s="23">
        <v>1</v>
      </c>
      <c r="E353" s="25">
        <f>단가대비표!O259</f>
        <v>4930</v>
      </c>
      <c r="F353" s="28">
        <f>TRUNC(E353*D353,0)</f>
        <v>4930</v>
      </c>
      <c r="G353" s="25">
        <f>단가대비표!P259</f>
        <v>0</v>
      </c>
      <c r="H353" s="28">
        <f>TRUNC(G353*D353,0)</f>
        <v>0</v>
      </c>
      <c r="I353" s="25">
        <f>단가대비표!V259</f>
        <v>0</v>
      </c>
      <c r="J353" s="28">
        <f>TRUNC(I353*D353,0)</f>
        <v>0</v>
      </c>
      <c r="K353" s="25">
        <f t="shared" ref="K353:L355" si="63">TRUNC(E353+G353+I353,0)</f>
        <v>4930</v>
      </c>
      <c r="L353" s="28">
        <f t="shared" si="63"/>
        <v>4930</v>
      </c>
      <c r="M353" s="22" t="s">
        <v>50</v>
      </c>
      <c r="N353" s="2" t="s">
        <v>488</v>
      </c>
      <c r="O353" s="2" t="s">
        <v>1540</v>
      </c>
      <c r="P353" s="2" t="s">
        <v>62</v>
      </c>
      <c r="Q353" s="2" t="s">
        <v>62</v>
      </c>
      <c r="R353" s="2" t="s">
        <v>63</v>
      </c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2" t="s">
        <v>50</v>
      </c>
      <c r="AW353" s="2" t="s">
        <v>1541</v>
      </c>
      <c r="AX353" s="2" t="s">
        <v>50</v>
      </c>
      <c r="AY353" s="2" t="s">
        <v>50</v>
      </c>
      <c r="AZ353" s="2" t="s">
        <v>50</v>
      </c>
    </row>
    <row r="354" spans="1:52" ht="30" customHeight="1" x14ac:dyDescent="0.3">
      <c r="A354" s="22" t="s">
        <v>1262</v>
      </c>
      <c r="B354" s="22" t="s">
        <v>1221</v>
      </c>
      <c r="C354" s="22" t="s">
        <v>1208</v>
      </c>
      <c r="D354" s="23">
        <f>공량산출근거서_일위대가!K121</f>
        <v>0.04</v>
      </c>
      <c r="E354" s="25">
        <f>단가대비표!O49</f>
        <v>0</v>
      </c>
      <c r="F354" s="28">
        <f>TRUNC(E354*D354,0)</f>
        <v>0</v>
      </c>
      <c r="G354" s="25">
        <f>단가대비표!P49</f>
        <v>273676</v>
      </c>
      <c r="H354" s="28">
        <f>TRUNC(G354*D354,0)</f>
        <v>10947</v>
      </c>
      <c r="I354" s="25">
        <f>단가대비표!V49</f>
        <v>0</v>
      </c>
      <c r="J354" s="28">
        <f>TRUNC(I354*D354,0)</f>
        <v>0</v>
      </c>
      <c r="K354" s="25">
        <f t="shared" si="63"/>
        <v>273676</v>
      </c>
      <c r="L354" s="28">
        <f t="shared" si="63"/>
        <v>10947</v>
      </c>
      <c r="M354" s="22" t="s">
        <v>50</v>
      </c>
      <c r="N354" s="2" t="s">
        <v>488</v>
      </c>
      <c r="O354" s="2" t="s">
        <v>1263</v>
      </c>
      <c r="P354" s="2" t="s">
        <v>62</v>
      </c>
      <c r="Q354" s="2" t="s">
        <v>62</v>
      </c>
      <c r="R354" s="2" t="s">
        <v>63</v>
      </c>
      <c r="S354" s="3"/>
      <c r="T354" s="3"/>
      <c r="U354" s="3"/>
      <c r="V354" s="3">
        <v>1</v>
      </c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2" t="s">
        <v>50</v>
      </c>
      <c r="AW354" s="2" t="s">
        <v>1542</v>
      </c>
      <c r="AX354" s="2" t="s">
        <v>50</v>
      </c>
      <c r="AY354" s="2" t="s">
        <v>50</v>
      </c>
      <c r="AZ354" s="2" t="s">
        <v>50</v>
      </c>
    </row>
    <row r="355" spans="1:52" ht="30" customHeight="1" x14ac:dyDescent="0.3">
      <c r="A355" s="22" t="s">
        <v>1215</v>
      </c>
      <c r="B355" s="22" t="s">
        <v>1216</v>
      </c>
      <c r="C355" s="22" t="s">
        <v>93</v>
      </c>
      <c r="D355" s="23">
        <v>1</v>
      </c>
      <c r="E355" s="25">
        <f>TRUNC(SUMIF(V353:V355, RIGHTB(O355, 1), H353:H355)*U355, 2)</f>
        <v>328.41</v>
      </c>
      <c r="F355" s="28">
        <f>TRUNC(E355*D355,0)</f>
        <v>328</v>
      </c>
      <c r="G355" s="25">
        <v>0</v>
      </c>
      <c r="H355" s="28">
        <f>TRUNC(G355*D355,0)</f>
        <v>0</v>
      </c>
      <c r="I355" s="25">
        <v>0</v>
      </c>
      <c r="J355" s="28">
        <f>TRUNC(I355*D355,0)</f>
        <v>0</v>
      </c>
      <c r="K355" s="25">
        <f t="shared" si="63"/>
        <v>328</v>
      </c>
      <c r="L355" s="28">
        <f t="shared" si="63"/>
        <v>328</v>
      </c>
      <c r="M355" s="22" t="s">
        <v>50</v>
      </c>
      <c r="N355" s="2" t="s">
        <v>488</v>
      </c>
      <c r="O355" s="2" t="s">
        <v>94</v>
      </c>
      <c r="P355" s="2" t="s">
        <v>62</v>
      </c>
      <c r="Q355" s="2" t="s">
        <v>62</v>
      </c>
      <c r="R355" s="2" t="s">
        <v>62</v>
      </c>
      <c r="S355" s="3">
        <v>1</v>
      </c>
      <c r="T355" s="3">
        <v>0</v>
      </c>
      <c r="U355" s="3">
        <v>0.03</v>
      </c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2" t="s">
        <v>50</v>
      </c>
      <c r="AW355" s="2" t="s">
        <v>1543</v>
      </c>
      <c r="AX355" s="2" t="s">
        <v>50</v>
      </c>
      <c r="AY355" s="2" t="s">
        <v>50</v>
      </c>
      <c r="AZ355" s="2" t="s">
        <v>50</v>
      </c>
    </row>
    <row r="356" spans="1:52" ht="30" customHeight="1" x14ac:dyDescent="0.3">
      <c r="A356" s="22" t="s">
        <v>1190</v>
      </c>
      <c r="B356" s="22" t="s">
        <v>50</v>
      </c>
      <c r="C356" s="22" t="s">
        <v>50</v>
      </c>
      <c r="D356" s="23"/>
      <c r="E356" s="25"/>
      <c r="F356" s="28">
        <f>TRUNC(SUMIF(N353:N355, N352, F353:F355),0)</f>
        <v>5258</v>
      </c>
      <c r="G356" s="25"/>
      <c r="H356" s="28">
        <f>TRUNC(SUMIF(N353:N355, N352, H353:H355),0)</f>
        <v>10947</v>
      </c>
      <c r="I356" s="25"/>
      <c r="J356" s="28">
        <f>TRUNC(SUMIF(N353:N355, N352, J353:J355),0)</f>
        <v>0</v>
      </c>
      <c r="K356" s="25"/>
      <c r="L356" s="28">
        <f>F356+H356+J356</f>
        <v>16205</v>
      </c>
      <c r="M356" s="22" t="s">
        <v>50</v>
      </c>
      <c r="N356" s="2" t="s">
        <v>97</v>
      </c>
      <c r="O356" s="2" t="s">
        <v>97</v>
      </c>
      <c r="P356" s="2" t="s">
        <v>50</v>
      </c>
      <c r="Q356" s="2" t="s">
        <v>50</v>
      </c>
      <c r="R356" s="2" t="s">
        <v>50</v>
      </c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2" t="s">
        <v>50</v>
      </c>
      <c r="AW356" s="2" t="s">
        <v>50</v>
      </c>
      <c r="AX356" s="2" t="s">
        <v>50</v>
      </c>
      <c r="AY356" s="2" t="s">
        <v>50</v>
      </c>
      <c r="AZ356" s="2" t="s">
        <v>50</v>
      </c>
    </row>
    <row r="357" spans="1:52" ht="30" customHeight="1" x14ac:dyDescent="0.3">
      <c r="A357" s="23"/>
      <c r="B357" s="23"/>
      <c r="C357" s="23"/>
      <c r="D357" s="23"/>
      <c r="E357" s="25"/>
      <c r="F357" s="28"/>
      <c r="G357" s="25"/>
      <c r="H357" s="28"/>
      <c r="I357" s="25"/>
      <c r="J357" s="28"/>
      <c r="K357" s="25"/>
      <c r="L357" s="28"/>
      <c r="M357" s="23"/>
    </row>
    <row r="358" spans="1:52" ht="30" customHeight="1" x14ac:dyDescent="0.3">
      <c r="A358" s="19" t="s">
        <v>1544</v>
      </c>
      <c r="B358" s="20"/>
      <c r="C358" s="20"/>
      <c r="D358" s="20"/>
      <c r="E358" s="24"/>
      <c r="F358" s="27"/>
      <c r="G358" s="24"/>
      <c r="H358" s="27"/>
      <c r="I358" s="24"/>
      <c r="J358" s="27"/>
      <c r="K358" s="24"/>
      <c r="L358" s="27"/>
      <c r="M358" s="21"/>
      <c r="N358" s="1" t="s">
        <v>493</v>
      </c>
    </row>
    <row r="359" spans="1:52" ht="30" customHeight="1" x14ac:dyDescent="0.3">
      <c r="A359" s="22" t="s">
        <v>490</v>
      </c>
      <c r="B359" s="22" t="s">
        <v>1105</v>
      </c>
      <c r="C359" s="22" t="s">
        <v>310</v>
      </c>
      <c r="D359" s="23">
        <v>1</v>
      </c>
      <c r="E359" s="25">
        <f>단가대비표!O244</f>
        <v>900</v>
      </c>
      <c r="F359" s="28">
        <f>TRUNC(E359*D359,0)</f>
        <v>900</v>
      </c>
      <c r="G359" s="25">
        <f>단가대비표!P244</f>
        <v>0</v>
      </c>
      <c r="H359" s="28">
        <f>TRUNC(G359*D359,0)</f>
        <v>0</v>
      </c>
      <c r="I359" s="25">
        <f>단가대비표!V244</f>
        <v>0</v>
      </c>
      <c r="J359" s="28">
        <f>TRUNC(I359*D359,0)</f>
        <v>0</v>
      </c>
      <c r="K359" s="25">
        <f t="shared" ref="K359:L361" si="64">TRUNC(E359+G359+I359,0)</f>
        <v>900</v>
      </c>
      <c r="L359" s="28">
        <f t="shared" si="64"/>
        <v>900</v>
      </c>
      <c r="M359" s="22" t="s">
        <v>50</v>
      </c>
      <c r="N359" s="2" t="s">
        <v>493</v>
      </c>
      <c r="O359" s="2" t="s">
        <v>1545</v>
      </c>
      <c r="P359" s="2" t="s">
        <v>62</v>
      </c>
      <c r="Q359" s="2" t="s">
        <v>62</v>
      </c>
      <c r="R359" s="2" t="s">
        <v>63</v>
      </c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2" t="s">
        <v>50</v>
      </c>
      <c r="AW359" s="2" t="s">
        <v>1546</v>
      </c>
      <c r="AX359" s="2" t="s">
        <v>50</v>
      </c>
      <c r="AY359" s="2" t="s">
        <v>50</v>
      </c>
      <c r="AZ359" s="2" t="s">
        <v>50</v>
      </c>
    </row>
    <row r="360" spans="1:52" ht="30" customHeight="1" x14ac:dyDescent="0.3">
      <c r="A360" s="22" t="s">
        <v>1262</v>
      </c>
      <c r="B360" s="22" t="s">
        <v>1221</v>
      </c>
      <c r="C360" s="22" t="s">
        <v>1208</v>
      </c>
      <c r="D360" s="23">
        <f>공량산출근거서_일위대가!K124</f>
        <v>0.04</v>
      </c>
      <c r="E360" s="25">
        <f>단가대비표!O49</f>
        <v>0</v>
      </c>
      <c r="F360" s="28">
        <f>TRUNC(E360*D360,0)</f>
        <v>0</v>
      </c>
      <c r="G360" s="25">
        <f>단가대비표!P49</f>
        <v>273676</v>
      </c>
      <c r="H360" s="28">
        <f>TRUNC(G360*D360,0)</f>
        <v>10947</v>
      </c>
      <c r="I360" s="25">
        <f>단가대비표!V49</f>
        <v>0</v>
      </c>
      <c r="J360" s="28">
        <f>TRUNC(I360*D360,0)</f>
        <v>0</v>
      </c>
      <c r="K360" s="25">
        <f t="shared" si="64"/>
        <v>273676</v>
      </c>
      <c r="L360" s="28">
        <f t="shared" si="64"/>
        <v>10947</v>
      </c>
      <c r="M360" s="22" t="s">
        <v>50</v>
      </c>
      <c r="N360" s="2" t="s">
        <v>493</v>
      </c>
      <c r="O360" s="2" t="s">
        <v>1263</v>
      </c>
      <c r="P360" s="2" t="s">
        <v>62</v>
      </c>
      <c r="Q360" s="2" t="s">
        <v>62</v>
      </c>
      <c r="R360" s="2" t="s">
        <v>63</v>
      </c>
      <c r="S360" s="3"/>
      <c r="T360" s="3"/>
      <c r="U360" s="3"/>
      <c r="V360" s="3">
        <v>1</v>
      </c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2" t="s">
        <v>50</v>
      </c>
      <c r="AW360" s="2" t="s">
        <v>1547</v>
      </c>
      <c r="AX360" s="2" t="s">
        <v>50</v>
      </c>
      <c r="AY360" s="2" t="s">
        <v>50</v>
      </c>
      <c r="AZ360" s="2" t="s">
        <v>50</v>
      </c>
    </row>
    <row r="361" spans="1:52" ht="30" customHeight="1" x14ac:dyDescent="0.3">
      <c r="A361" s="22" t="s">
        <v>1215</v>
      </c>
      <c r="B361" s="22" t="s">
        <v>1216</v>
      </c>
      <c r="C361" s="22" t="s">
        <v>93</v>
      </c>
      <c r="D361" s="23">
        <v>1</v>
      </c>
      <c r="E361" s="25">
        <f>TRUNC(SUMIF(V359:V361, RIGHTB(O361, 1), H359:H361)*U361, 2)</f>
        <v>328.41</v>
      </c>
      <c r="F361" s="28">
        <f>TRUNC(E361*D361,0)</f>
        <v>328</v>
      </c>
      <c r="G361" s="25">
        <v>0</v>
      </c>
      <c r="H361" s="28">
        <f>TRUNC(G361*D361,0)</f>
        <v>0</v>
      </c>
      <c r="I361" s="25">
        <v>0</v>
      </c>
      <c r="J361" s="28">
        <f>TRUNC(I361*D361,0)</f>
        <v>0</v>
      </c>
      <c r="K361" s="25">
        <f t="shared" si="64"/>
        <v>328</v>
      </c>
      <c r="L361" s="28">
        <f t="shared" si="64"/>
        <v>328</v>
      </c>
      <c r="M361" s="22" t="s">
        <v>50</v>
      </c>
      <c r="N361" s="2" t="s">
        <v>493</v>
      </c>
      <c r="O361" s="2" t="s">
        <v>94</v>
      </c>
      <c r="P361" s="2" t="s">
        <v>62</v>
      </c>
      <c r="Q361" s="2" t="s">
        <v>62</v>
      </c>
      <c r="R361" s="2" t="s">
        <v>62</v>
      </c>
      <c r="S361" s="3">
        <v>1</v>
      </c>
      <c r="T361" s="3">
        <v>0</v>
      </c>
      <c r="U361" s="3">
        <v>0.03</v>
      </c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2" t="s">
        <v>50</v>
      </c>
      <c r="AW361" s="2" t="s">
        <v>1548</v>
      </c>
      <c r="AX361" s="2" t="s">
        <v>50</v>
      </c>
      <c r="AY361" s="2" t="s">
        <v>50</v>
      </c>
      <c r="AZ361" s="2" t="s">
        <v>50</v>
      </c>
    </row>
    <row r="362" spans="1:52" ht="30" customHeight="1" x14ac:dyDescent="0.3">
      <c r="A362" s="22" t="s">
        <v>1190</v>
      </c>
      <c r="B362" s="22" t="s">
        <v>50</v>
      </c>
      <c r="C362" s="22" t="s">
        <v>50</v>
      </c>
      <c r="D362" s="23"/>
      <c r="E362" s="25"/>
      <c r="F362" s="28">
        <f>TRUNC(SUMIF(N359:N361, N358, F359:F361),0)</f>
        <v>1228</v>
      </c>
      <c r="G362" s="25"/>
      <c r="H362" s="28">
        <f>TRUNC(SUMIF(N359:N361, N358, H359:H361),0)</f>
        <v>10947</v>
      </c>
      <c r="I362" s="25"/>
      <c r="J362" s="28">
        <f>TRUNC(SUMIF(N359:N361, N358, J359:J361),0)</f>
        <v>0</v>
      </c>
      <c r="K362" s="25"/>
      <c r="L362" s="28">
        <f>F362+H362+J362</f>
        <v>12175</v>
      </c>
      <c r="M362" s="22" t="s">
        <v>50</v>
      </c>
      <c r="N362" s="2" t="s">
        <v>97</v>
      </c>
      <c r="O362" s="2" t="s">
        <v>97</v>
      </c>
      <c r="P362" s="2" t="s">
        <v>50</v>
      </c>
      <c r="Q362" s="2" t="s">
        <v>50</v>
      </c>
      <c r="R362" s="2" t="s">
        <v>50</v>
      </c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2" t="s">
        <v>50</v>
      </c>
      <c r="AW362" s="2" t="s">
        <v>50</v>
      </c>
      <c r="AX362" s="2" t="s">
        <v>50</v>
      </c>
      <c r="AY362" s="2" t="s">
        <v>50</v>
      </c>
      <c r="AZ362" s="2" t="s">
        <v>50</v>
      </c>
    </row>
    <row r="363" spans="1:52" ht="30" customHeight="1" x14ac:dyDescent="0.3">
      <c r="A363" s="23"/>
      <c r="B363" s="23"/>
      <c r="C363" s="23"/>
      <c r="D363" s="23"/>
      <c r="E363" s="25"/>
      <c r="F363" s="28"/>
      <c r="G363" s="25"/>
      <c r="H363" s="28"/>
      <c r="I363" s="25"/>
      <c r="J363" s="28"/>
      <c r="K363" s="25"/>
      <c r="L363" s="28"/>
      <c r="M363" s="23"/>
    </row>
    <row r="364" spans="1:52" ht="30" customHeight="1" x14ac:dyDescent="0.3">
      <c r="A364" s="19" t="s">
        <v>1549</v>
      </c>
      <c r="B364" s="20"/>
      <c r="C364" s="20"/>
      <c r="D364" s="20"/>
      <c r="E364" s="24"/>
      <c r="F364" s="27"/>
      <c r="G364" s="24"/>
      <c r="H364" s="27"/>
      <c r="I364" s="24"/>
      <c r="J364" s="27"/>
      <c r="K364" s="24"/>
      <c r="L364" s="27"/>
      <c r="M364" s="21"/>
      <c r="N364" s="1" t="s">
        <v>497</v>
      </c>
    </row>
    <row r="365" spans="1:52" ht="30" customHeight="1" x14ac:dyDescent="0.3">
      <c r="A365" s="22" t="s">
        <v>490</v>
      </c>
      <c r="B365" s="22" t="s">
        <v>1109</v>
      </c>
      <c r="C365" s="22" t="s">
        <v>310</v>
      </c>
      <c r="D365" s="23">
        <v>1</v>
      </c>
      <c r="E365" s="25">
        <f>단가대비표!O245</f>
        <v>950</v>
      </c>
      <c r="F365" s="28">
        <f>TRUNC(E365*D365,0)</f>
        <v>950</v>
      </c>
      <c r="G365" s="25">
        <f>단가대비표!P245</f>
        <v>0</v>
      </c>
      <c r="H365" s="28">
        <f>TRUNC(G365*D365,0)</f>
        <v>0</v>
      </c>
      <c r="I365" s="25">
        <f>단가대비표!V245</f>
        <v>0</v>
      </c>
      <c r="J365" s="28">
        <f>TRUNC(I365*D365,0)</f>
        <v>0</v>
      </c>
      <c r="K365" s="25">
        <f t="shared" ref="K365:L367" si="65">TRUNC(E365+G365+I365,0)</f>
        <v>950</v>
      </c>
      <c r="L365" s="28">
        <f t="shared" si="65"/>
        <v>950</v>
      </c>
      <c r="M365" s="22" t="s">
        <v>50</v>
      </c>
      <c r="N365" s="2" t="s">
        <v>497</v>
      </c>
      <c r="O365" s="2" t="s">
        <v>1550</v>
      </c>
      <c r="P365" s="2" t="s">
        <v>62</v>
      </c>
      <c r="Q365" s="2" t="s">
        <v>62</v>
      </c>
      <c r="R365" s="2" t="s">
        <v>63</v>
      </c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2" t="s">
        <v>50</v>
      </c>
      <c r="AW365" s="2" t="s">
        <v>1551</v>
      </c>
      <c r="AX365" s="2" t="s">
        <v>50</v>
      </c>
      <c r="AY365" s="2" t="s">
        <v>50</v>
      </c>
      <c r="AZ365" s="2" t="s">
        <v>50</v>
      </c>
    </row>
    <row r="366" spans="1:52" ht="30" customHeight="1" x14ac:dyDescent="0.3">
      <c r="A366" s="22" t="s">
        <v>1262</v>
      </c>
      <c r="B366" s="22" t="s">
        <v>1221</v>
      </c>
      <c r="C366" s="22" t="s">
        <v>1208</v>
      </c>
      <c r="D366" s="23">
        <f>공량산출근거서_일위대가!K127</f>
        <v>0.04</v>
      </c>
      <c r="E366" s="25">
        <f>단가대비표!O49</f>
        <v>0</v>
      </c>
      <c r="F366" s="28">
        <f>TRUNC(E366*D366,0)</f>
        <v>0</v>
      </c>
      <c r="G366" s="25">
        <f>단가대비표!P49</f>
        <v>273676</v>
      </c>
      <c r="H366" s="28">
        <f>TRUNC(G366*D366,0)</f>
        <v>10947</v>
      </c>
      <c r="I366" s="25">
        <f>단가대비표!V49</f>
        <v>0</v>
      </c>
      <c r="J366" s="28">
        <f>TRUNC(I366*D366,0)</f>
        <v>0</v>
      </c>
      <c r="K366" s="25">
        <f t="shared" si="65"/>
        <v>273676</v>
      </c>
      <c r="L366" s="28">
        <f t="shared" si="65"/>
        <v>10947</v>
      </c>
      <c r="M366" s="22" t="s">
        <v>50</v>
      </c>
      <c r="N366" s="2" t="s">
        <v>497</v>
      </c>
      <c r="O366" s="2" t="s">
        <v>1263</v>
      </c>
      <c r="P366" s="2" t="s">
        <v>62</v>
      </c>
      <c r="Q366" s="2" t="s">
        <v>62</v>
      </c>
      <c r="R366" s="2" t="s">
        <v>63</v>
      </c>
      <c r="S366" s="3"/>
      <c r="T366" s="3"/>
      <c r="U366" s="3"/>
      <c r="V366" s="3">
        <v>1</v>
      </c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2" t="s">
        <v>50</v>
      </c>
      <c r="AW366" s="2" t="s">
        <v>1552</v>
      </c>
      <c r="AX366" s="2" t="s">
        <v>50</v>
      </c>
      <c r="AY366" s="2" t="s">
        <v>50</v>
      </c>
      <c r="AZ366" s="2" t="s">
        <v>50</v>
      </c>
    </row>
    <row r="367" spans="1:52" ht="30" customHeight="1" x14ac:dyDescent="0.3">
      <c r="A367" s="22" t="s">
        <v>1215</v>
      </c>
      <c r="B367" s="22" t="s">
        <v>1216</v>
      </c>
      <c r="C367" s="22" t="s">
        <v>93</v>
      </c>
      <c r="D367" s="23">
        <v>1</v>
      </c>
      <c r="E367" s="25">
        <f>TRUNC(SUMIF(V365:V367, RIGHTB(O367, 1), H365:H367)*U367, 2)</f>
        <v>328.41</v>
      </c>
      <c r="F367" s="28">
        <f>TRUNC(E367*D367,0)</f>
        <v>328</v>
      </c>
      <c r="G367" s="25">
        <v>0</v>
      </c>
      <c r="H367" s="28">
        <f>TRUNC(G367*D367,0)</f>
        <v>0</v>
      </c>
      <c r="I367" s="25">
        <v>0</v>
      </c>
      <c r="J367" s="28">
        <f>TRUNC(I367*D367,0)</f>
        <v>0</v>
      </c>
      <c r="K367" s="25">
        <f t="shared" si="65"/>
        <v>328</v>
      </c>
      <c r="L367" s="28">
        <f t="shared" si="65"/>
        <v>328</v>
      </c>
      <c r="M367" s="22" t="s">
        <v>50</v>
      </c>
      <c r="N367" s="2" t="s">
        <v>497</v>
      </c>
      <c r="O367" s="2" t="s">
        <v>94</v>
      </c>
      <c r="P367" s="2" t="s">
        <v>62</v>
      </c>
      <c r="Q367" s="2" t="s">
        <v>62</v>
      </c>
      <c r="R367" s="2" t="s">
        <v>62</v>
      </c>
      <c r="S367" s="3">
        <v>1</v>
      </c>
      <c r="T367" s="3">
        <v>0</v>
      </c>
      <c r="U367" s="3">
        <v>0.03</v>
      </c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2" t="s">
        <v>50</v>
      </c>
      <c r="AW367" s="2" t="s">
        <v>1553</v>
      </c>
      <c r="AX367" s="2" t="s">
        <v>50</v>
      </c>
      <c r="AY367" s="2" t="s">
        <v>50</v>
      </c>
      <c r="AZ367" s="2" t="s">
        <v>50</v>
      </c>
    </row>
    <row r="368" spans="1:52" ht="30" customHeight="1" x14ac:dyDescent="0.3">
      <c r="A368" s="22" t="s">
        <v>1190</v>
      </c>
      <c r="B368" s="22" t="s">
        <v>50</v>
      </c>
      <c r="C368" s="22" t="s">
        <v>50</v>
      </c>
      <c r="D368" s="23"/>
      <c r="E368" s="25"/>
      <c r="F368" s="28">
        <f>TRUNC(SUMIF(N365:N367, N364, F365:F367),0)</f>
        <v>1278</v>
      </c>
      <c r="G368" s="25"/>
      <c r="H368" s="28">
        <f>TRUNC(SUMIF(N365:N367, N364, H365:H367),0)</f>
        <v>10947</v>
      </c>
      <c r="I368" s="25"/>
      <c r="J368" s="28">
        <f>TRUNC(SUMIF(N365:N367, N364, J365:J367),0)</f>
        <v>0</v>
      </c>
      <c r="K368" s="25"/>
      <c r="L368" s="28">
        <f>F368+H368+J368</f>
        <v>12225</v>
      </c>
      <c r="M368" s="22" t="s">
        <v>50</v>
      </c>
      <c r="N368" s="2" t="s">
        <v>97</v>
      </c>
      <c r="O368" s="2" t="s">
        <v>97</v>
      </c>
      <c r="P368" s="2" t="s">
        <v>50</v>
      </c>
      <c r="Q368" s="2" t="s">
        <v>50</v>
      </c>
      <c r="R368" s="2" t="s">
        <v>50</v>
      </c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2" t="s">
        <v>50</v>
      </c>
      <c r="AW368" s="2" t="s">
        <v>50</v>
      </c>
      <c r="AX368" s="2" t="s">
        <v>50</v>
      </c>
      <c r="AY368" s="2" t="s">
        <v>50</v>
      </c>
      <c r="AZ368" s="2" t="s">
        <v>50</v>
      </c>
    </row>
    <row r="369" spans="1:52" ht="30" customHeight="1" x14ac:dyDescent="0.3">
      <c r="A369" s="23"/>
      <c r="B369" s="23"/>
      <c r="C369" s="23"/>
      <c r="D369" s="23"/>
      <c r="E369" s="25"/>
      <c r="F369" s="28"/>
      <c r="G369" s="25"/>
      <c r="H369" s="28"/>
      <c r="I369" s="25"/>
      <c r="J369" s="28"/>
      <c r="K369" s="25"/>
      <c r="L369" s="28"/>
      <c r="M369" s="23"/>
    </row>
    <row r="370" spans="1:52" ht="30" customHeight="1" x14ac:dyDescent="0.3">
      <c r="A370" s="19" t="s">
        <v>1554</v>
      </c>
      <c r="B370" s="20"/>
      <c r="C370" s="20"/>
      <c r="D370" s="20"/>
      <c r="E370" s="24"/>
      <c r="F370" s="27"/>
      <c r="G370" s="24"/>
      <c r="H370" s="27"/>
      <c r="I370" s="24"/>
      <c r="J370" s="27"/>
      <c r="K370" s="24"/>
      <c r="L370" s="27"/>
      <c r="M370" s="21"/>
      <c r="N370" s="1" t="s">
        <v>501</v>
      </c>
    </row>
    <row r="371" spans="1:52" ht="30" customHeight="1" x14ac:dyDescent="0.3">
      <c r="A371" s="22" t="s">
        <v>490</v>
      </c>
      <c r="B371" s="22" t="s">
        <v>1117</v>
      </c>
      <c r="C371" s="22" t="s">
        <v>310</v>
      </c>
      <c r="D371" s="23">
        <v>1</v>
      </c>
      <c r="E371" s="25">
        <f>단가대비표!O246</f>
        <v>1000</v>
      </c>
      <c r="F371" s="28">
        <f>TRUNC(E371*D371,0)</f>
        <v>1000</v>
      </c>
      <c r="G371" s="25">
        <f>단가대비표!P246</f>
        <v>0</v>
      </c>
      <c r="H371" s="28">
        <f>TRUNC(G371*D371,0)</f>
        <v>0</v>
      </c>
      <c r="I371" s="25">
        <f>단가대비표!V246</f>
        <v>0</v>
      </c>
      <c r="J371" s="28">
        <f>TRUNC(I371*D371,0)</f>
        <v>0</v>
      </c>
      <c r="K371" s="25">
        <f t="shared" ref="K371:L373" si="66">TRUNC(E371+G371+I371,0)</f>
        <v>1000</v>
      </c>
      <c r="L371" s="28">
        <f t="shared" si="66"/>
        <v>1000</v>
      </c>
      <c r="M371" s="22" t="s">
        <v>50</v>
      </c>
      <c r="N371" s="2" t="s">
        <v>501</v>
      </c>
      <c r="O371" s="2" t="s">
        <v>1555</v>
      </c>
      <c r="P371" s="2" t="s">
        <v>62</v>
      </c>
      <c r="Q371" s="2" t="s">
        <v>62</v>
      </c>
      <c r="R371" s="2" t="s">
        <v>63</v>
      </c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2" t="s">
        <v>50</v>
      </c>
      <c r="AW371" s="2" t="s">
        <v>1556</v>
      </c>
      <c r="AX371" s="2" t="s">
        <v>50</v>
      </c>
      <c r="AY371" s="2" t="s">
        <v>50</v>
      </c>
      <c r="AZ371" s="2" t="s">
        <v>50</v>
      </c>
    </row>
    <row r="372" spans="1:52" ht="30" customHeight="1" x14ac:dyDescent="0.3">
      <c r="A372" s="22" t="s">
        <v>1262</v>
      </c>
      <c r="B372" s="22" t="s">
        <v>1221</v>
      </c>
      <c r="C372" s="22" t="s">
        <v>1208</v>
      </c>
      <c r="D372" s="23">
        <f>공량산출근거서_일위대가!K130</f>
        <v>0.04</v>
      </c>
      <c r="E372" s="25">
        <f>단가대비표!O49</f>
        <v>0</v>
      </c>
      <c r="F372" s="28">
        <f>TRUNC(E372*D372,0)</f>
        <v>0</v>
      </c>
      <c r="G372" s="25">
        <f>단가대비표!P49</f>
        <v>273676</v>
      </c>
      <c r="H372" s="28">
        <f>TRUNC(G372*D372,0)</f>
        <v>10947</v>
      </c>
      <c r="I372" s="25">
        <f>단가대비표!V49</f>
        <v>0</v>
      </c>
      <c r="J372" s="28">
        <f>TRUNC(I372*D372,0)</f>
        <v>0</v>
      </c>
      <c r="K372" s="25">
        <f t="shared" si="66"/>
        <v>273676</v>
      </c>
      <c r="L372" s="28">
        <f t="shared" si="66"/>
        <v>10947</v>
      </c>
      <c r="M372" s="22" t="s">
        <v>50</v>
      </c>
      <c r="N372" s="2" t="s">
        <v>501</v>
      </c>
      <c r="O372" s="2" t="s">
        <v>1263</v>
      </c>
      <c r="P372" s="2" t="s">
        <v>62</v>
      </c>
      <c r="Q372" s="2" t="s">
        <v>62</v>
      </c>
      <c r="R372" s="2" t="s">
        <v>63</v>
      </c>
      <c r="S372" s="3"/>
      <c r="T372" s="3"/>
      <c r="U372" s="3"/>
      <c r="V372" s="3">
        <v>1</v>
      </c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2" t="s">
        <v>50</v>
      </c>
      <c r="AW372" s="2" t="s">
        <v>1557</v>
      </c>
      <c r="AX372" s="2" t="s">
        <v>50</v>
      </c>
      <c r="AY372" s="2" t="s">
        <v>50</v>
      </c>
      <c r="AZ372" s="2" t="s">
        <v>50</v>
      </c>
    </row>
    <row r="373" spans="1:52" ht="30" customHeight="1" x14ac:dyDescent="0.3">
      <c r="A373" s="22" t="s">
        <v>1215</v>
      </c>
      <c r="B373" s="22" t="s">
        <v>1216</v>
      </c>
      <c r="C373" s="22" t="s">
        <v>93</v>
      </c>
      <c r="D373" s="23">
        <v>1</v>
      </c>
      <c r="E373" s="25">
        <f>TRUNC(SUMIF(V371:V373, RIGHTB(O373, 1), H371:H373)*U373, 2)</f>
        <v>328.41</v>
      </c>
      <c r="F373" s="28">
        <f>TRUNC(E373*D373,0)</f>
        <v>328</v>
      </c>
      <c r="G373" s="25">
        <v>0</v>
      </c>
      <c r="H373" s="28">
        <f>TRUNC(G373*D373,0)</f>
        <v>0</v>
      </c>
      <c r="I373" s="25">
        <v>0</v>
      </c>
      <c r="J373" s="28">
        <f>TRUNC(I373*D373,0)</f>
        <v>0</v>
      </c>
      <c r="K373" s="25">
        <f t="shared" si="66"/>
        <v>328</v>
      </c>
      <c r="L373" s="28">
        <f t="shared" si="66"/>
        <v>328</v>
      </c>
      <c r="M373" s="22" t="s">
        <v>50</v>
      </c>
      <c r="N373" s="2" t="s">
        <v>501</v>
      </c>
      <c r="O373" s="2" t="s">
        <v>94</v>
      </c>
      <c r="P373" s="2" t="s">
        <v>62</v>
      </c>
      <c r="Q373" s="2" t="s">
        <v>62</v>
      </c>
      <c r="R373" s="2" t="s">
        <v>62</v>
      </c>
      <c r="S373" s="3">
        <v>1</v>
      </c>
      <c r="T373" s="3">
        <v>0</v>
      </c>
      <c r="U373" s="3">
        <v>0.03</v>
      </c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2" t="s">
        <v>50</v>
      </c>
      <c r="AW373" s="2" t="s">
        <v>1558</v>
      </c>
      <c r="AX373" s="2" t="s">
        <v>50</v>
      </c>
      <c r="AY373" s="2" t="s">
        <v>50</v>
      </c>
      <c r="AZ373" s="2" t="s">
        <v>50</v>
      </c>
    </row>
    <row r="374" spans="1:52" ht="30" customHeight="1" x14ac:dyDescent="0.3">
      <c r="A374" s="22" t="s">
        <v>1190</v>
      </c>
      <c r="B374" s="22" t="s">
        <v>50</v>
      </c>
      <c r="C374" s="22" t="s">
        <v>50</v>
      </c>
      <c r="D374" s="23"/>
      <c r="E374" s="25"/>
      <c r="F374" s="28">
        <f>TRUNC(SUMIF(N371:N373, N370, F371:F373),0)</f>
        <v>1328</v>
      </c>
      <c r="G374" s="25"/>
      <c r="H374" s="28">
        <f>TRUNC(SUMIF(N371:N373, N370, H371:H373),0)</f>
        <v>10947</v>
      </c>
      <c r="I374" s="25"/>
      <c r="J374" s="28">
        <f>TRUNC(SUMIF(N371:N373, N370, J371:J373),0)</f>
        <v>0</v>
      </c>
      <c r="K374" s="25"/>
      <c r="L374" s="28">
        <f>F374+H374+J374</f>
        <v>12275</v>
      </c>
      <c r="M374" s="22" t="s">
        <v>50</v>
      </c>
      <c r="N374" s="2" t="s">
        <v>97</v>
      </c>
      <c r="O374" s="2" t="s">
        <v>97</v>
      </c>
      <c r="P374" s="2" t="s">
        <v>50</v>
      </c>
      <c r="Q374" s="2" t="s">
        <v>50</v>
      </c>
      <c r="R374" s="2" t="s">
        <v>50</v>
      </c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2" t="s">
        <v>50</v>
      </c>
      <c r="AW374" s="2" t="s">
        <v>50</v>
      </c>
      <c r="AX374" s="2" t="s">
        <v>50</v>
      </c>
      <c r="AY374" s="2" t="s">
        <v>50</v>
      </c>
      <c r="AZ374" s="2" t="s">
        <v>50</v>
      </c>
    </row>
    <row r="375" spans="1:52" ht="30" customHeight="1" x14ac:dyDescent="0.3">
      <c r="A375" s="23"/>
      <c r="B375" s="23"/>
      <c r="C375" s="23"/>
      <c r="D375" s="23"/>
      <c r="E375" s="25"/>
      <c r="F375" s="28"/>
      <c r="G375" s="25"/>
      <c r="H375" s="28"/>
      <c r="I375" s="25"/>
      <c r="J375" s="28"/>
      <c r="K375" s="25"/>
      <c r="L375" s="28"/>
      <c r="M375" s="23"/>
    </row>
    <row r="376" spans="1:52" ht="30" customHeight="1" x14ac:dyDescent="0.3">
      <c r="A376" s="19" t="s">
        <v>1559</v>
      </c>
      <c r="B376" s="20"/>
      <c r="C376" s="20"/>
      <c r="D376" s="20"/>
      <c r="E376" s="24"/>
      <c r="F376" s="27"/>
      <c r="G376" s="24"/>
      <c r="H376" s="27"/>
      <c r="I376" s="24"/>
      <c r="J376" s="27"/>
      <c r="K376" s="24"/>
      <c r="L376" s="27"/>
      <c r="M376" s="21"/>
      <c r="N376" s="1" t="s">
        <v>505</v>
      </c>
    </row>
    <row r="377" spans="1:52" ht="30" customHeight="1" x14ac:dyDescent="0.3">
      <c r="A377" s="22" t="s">
        <v>490</v>
      </c>
      <c r="B377" s="22" t="s">
        <v>1117</v>
      </c>
      <c r="C377" s="22" t="s">
        <v>310</v>
      </c>
      <c r="D377" s="23">
        <v>1</v>
      </c>
      <c r="E377" s="25">
        <f>단가대비표!O247</f>
        <v>1200</v>
      </c>
      <c r="F377" s="28">
        <f>TRUNC(E377*D377,0)</f>
        <v>1200</v>
      </c>
      <c r="G377" s="25">
        <f>단가대비표!P247</f>
        <v>0</v>
      </c>
      <c r="H377" s="28">
        <f>TRUNC(G377*D377,0)</f>
        <v>0</v>
      </c>
      <c r="I377" s="25">
        <f>단가대비표!V247</f>
        <v>0</v>
      </c>
      <c r="J377" s="28">
        <f>TRUNC(I377*D377,0)</f>
        <v>0</v>
      </c>
      <c r="K377" s="25">
        <f t="shared" ref="K377:L379" si="67">TRUNC(E377+G377+I377,0)</f>
        <v>1200</v>
      </c>
      <c r="L377" s="28">
        <f t="shared" si="67"/>
        <v>1200</v>
      </c>
      <c r="M377" s="22" t="s">
        <v>50</v>
      </c>
      <c r="N377" s="2" t="s">
        <v>505</v>
      </c>
      <c r="O377" s="2" t="s">
        <v>1560</v>
      </c>
      <c r="P377" s="2" t="s">
        <v>62</v>
      </c>
      <c r="Q377" s="2" t="s">
        <v>62</v>
      </c>
      <c r="R377" s="2" t="s">
        <v>63</v>
      </c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2" t="s">
        <v>50</v>
      </c>
      <c r="AW377" s="2" t="s">
        <v>1561</v>
      </c>
      <c r="AX377" s="2" t="s">
        <v>50</v>
      </c>
      <c r="AY377" s="2" t="s">
        <v>50</v>
      </c>
      <c r="AZ377" s="2" t="s">
        <v>50</v>
      </c>
    </row>
    <row r="378" spans="1:52" ht="30" customHeight="1" x14ac:dyDescent="0.3">
      <c r="A378" s="22" t="s">
        <v>1262</v>
      </c>
      <c r="B378" s="22" t="s">
        <v>1221</v>
      </c>
      <c r="C378" s="22" t="s">
        <v>1208</v>
      </c>
      <c r="D378" s="23">
        <f>공량산출근거서_일위대가!K133</f>
        <v>0.04</v>
      </c>
      <c r="E378" s="25">
        <f>단가대비표!O49</f>
        <v>0</v>
      </c>
      <c r="F378" s="28">
        <f>TRUNC(E378*D378,0)</f>
        <v>0</v>
      </c>
      <c r="G378" s="25">
        <f>단가대비표!P49</f>
        <v>273676</v>
      </c>
      <c r="H378" s="28">
        <f>TRUNC(G378*D378,0)</f>
        <v>10947</v>
      </c>
      <c r="I378" s="25">
        <f>단가대비표!V49</f>
        <v>0</v>
      </c>
      <c r="J378" s="28">
        <f>TRUNC(I378*D378,0)</f>
        <v>0</v>
      </c>
      <c r="K378" s="25">
        <f t="shared" si="67"/>
        <v>273676</v>
      </c>
      <c r="L378" s="28">
        <f t="shared" si="67"/>
        <v>10947</v>
      </c>
      <c r="M378" s="22" t="s">
        <v>50</v>
      </c>
      <c r="N378" s="2" t="s">
        <v>505</v>
      </c>
      <c r="O378" s="2" t="s">
        <v>1263</v>
      </c>
      <c r="P378" s="2" t="s">
        <v>62</v>
      </c>
      <c r="Q378" s="2" t="s">
        <v>62</v>
      </c>
      <c r="R378" s="2" t="s">
        <v>63</v>
      </c>
      <c r="S378" s="3"/>
      <c r="T378" s="3"/>
      <c r="U378" s="3"/>
      <c r="V378" s="3">
        <v>1</v>
      </c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2" t="s">
        <v>50</v>
      </c>
      <c r="AW378" s="2" t="s">
        <v>1562</v>
      </c>
      <c r="AX378" s="2" t="s">
        <v>50</v>
      </c>
      <c r="AY378" s="2" t="s">
        <v>50</v>
      </c>
      <c r="AZ378" s="2" t="s">
        <v>50</v>
      </c>
    </row>
    <row r="379" spans="1:52" ht="30" customHeight="1" x14ac:dyDescent="0.3">
      <c r="A379" s="22" t="s">
        <v>1215</v>
      </c>
      <c r="B379" s="22" t="s">
        <v>1216</v>
      </c>
      <c r="C379" s="22" t="s">
        <v>93</v>
      </c>
      <c r="D379" s="23">
        <v>1</v>
      </c>
      <c r="E379" s="25">
        <f>TRUNC(SUMIF(V377:V379, RIGHTB(O379, 1), H377:H379)*U379, 2)</f>
        <v>328.41</v>
      </c>
      <c r="F379" s="28">
        <f>TRUNC(E379*D379,0)</f>
        <v>328</v>
      </c>
      <c r="G379" s="25">
        <v>0</v>
      </c>
      <c r="H379" s="28">
        <f>TRUNC(G379*D379,0)</f>
        <v>0</v>
      </c>
      <c r="I379" s="25">
        <v>0</v>
      </c>
      <c r="J379" s="28">
        <f>TRUNC(I379*D379,0)</f>
        <v>0</v>
      </c>
      <c r="K379" s="25">
        <f t="shared" si="67"/>
        <v>328</v>
      </c>
      <c r="L379" s="28">
        <f t="shared" si="67"/>
        <v>328</v>
      </c>
      <c r="M379" s="22" t="s">
        <v>50</v>
      </c>
      <c r="N379" s="2" t="s">
        <v>505</v>
      </c>
      <c r="O379" s="2" t="s">
        <v>94</v>
      </c>
      <c r="P379" s="2" t="s">
        <v>62</v>
      </c>
      <c r="Q379" s="2" t="s">
        <v>62</v>
      </c>
      <c r="R379" s="2" t="s">
        <v>62</v>
      </c>
      <c r="S379" s="3">
        <v>1</v>
      </c>
      <c r="T379" s="3">
        <v>0</v>
      </c>
      <c r="U379" s="3">
        <v>0.03</v>
      </c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2" t="s">
        <v>50</v>
      </c>
      <c r="AW379" s="2" t="s">
        <v>1563</v>
      </c>
      <c r="AX379" s="2" t="s">
        <v>50</v>
      </c>
      <c r="AY379" s="2" t="s">
        <v>50</v>
      </c>
      <c r="AZ379" s="2" t="s">
        <v>50</v>
      </c>
    </row>
    <row r="380" spans="1:52" ht="30" customHeight="1" x14ac:dyDescent="0.3">
      <c r="A380" s="22" t="s">
        <v>1190</v>
      </c>
      <c r="B380" s="22" t="s">
        <v>50</v>
      </c>
      <c r="C380" s="22" t="s">
        <v>50</v>
      </c>
      <c r="D380" s="23"/>
      <c r="E380" s="25"/>
      <c r="F380" s="28">
        <f>TRUNC(SUMIF(N377:N379, N376, F377:F379),0)</f>
        <v>1528</v>
      </c>
      <c r="G380" s="25"/>
      <c r="H380" s="28">
        <f>TRUNC(SUMIF(N377:N379, N376, H377:H379),0)</f>
        <v>10947</v>
      </c>
      <c r="I380" s="25"/>
      <c r="J380" s="28">
        <f>TRUNC(SUMIF(N377:N379, N376, J377:J379),0)</f>
        <v>0</v>
      </c>
      <c r="K380" s="25"/>
      <c r="L380" s="28">
        <f>F380+H380+J380</f>
        <v>12475</v>
      </c>
      <c r="M380" s="22" t="s">
        <v>50</v>
      </c>
      <c r="N380" s="2" t="s">
        <v>97</v>
      </c>
      <c r="O380" s="2" t="s">
        <v>97</v>
      </c>
      <c r="P380" s="2" t="s">
        <v>50</v>
      </c>
      <c r="Q380" s="2" t="s">
        <v>50</v>
      </c>
      <c r="R380" s="2" t="s">
        <v>50</v>
      </c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2" t="s">
        <v>50</v>
      </c>
      <c r="AW380" s="2" t="s">
        <v>50</v>
      </c>
      <c r="AX380" s="2" t="s">
        <v>50</v>
      </c>
      <c r="AY380" s="2" t="s">
        <v>50</v>
      </c>
      <c r="AZ380" s="2" t="s">
        <v>50</v>
      </c>
    </row>
    <row r="381" spans="1:52" ht="30" customHeight="1" x14ac:dyDescent="0.3">
      <c r="A381" s="23"/>
      <c r="B381" s="23"/>
      <c r="C381" s="23"/>
      <c r="D381" s="23"/>
      <c r="E381" s="25"/>
      <c r="F381" s="28"/>
      <c r="G381" s="25"/>
      <c r="H381" s="28"/>
      <c r="I381" s="25"/>
      <c r="J381" s="28"/>
      <c r="K381" s="25"/>
      <c r="L381" s="28"/>
      <c r="M381" s="23"/>
    </row>
    <row r="382" spans="1:52" ht="30" customHeight="1" x14ac:dyDescent="0.3">
      <c r="A382" s="19" t="s">
        <v>1564</v>
      </c>
      <c r="B382" s="20"/>
      <c r="C382" s="20"/>
      <c r="D382" s="20"/>
      <c r="E382" s="24"/>
      <c r="F382" s="27"/>
      <c r="G382" s="24"/>
      <c r="H382" s="27"/>
      <c r="I382" s="24"/>
      <c r="J382" s="27"/>
      <c r="K382" s="24"/>
      <c r="L382" s="27"/>
      <c r="M382" s="21"/>
      <c r="N382" s="1" t="s">
        <v>510</v>
      </c>
    </row>
    <row r="383" spans="1:52" ht="30" customHeight="1" x14ac:dyDescent="0.3">
      <c r="A383" s="22" t="s">
        <v>507</v>
      </c>
      <c r="B383" s="22" t="s">
        <v>1565</v>
      </c>
      <c r="C383" s="22" t="s">
        <v>310</v>
      </c>
      <c r="D383" s="23">
        <v>1.1000000000000001</v>
      </c>
      <c r="E383" s="25">
        <f>단가대비표!O252</f>
        <v>2830</v>
      </c>
      <c r="F383" s="28">
        <f>TRUNC(E383*D383,0)</f>
        <v>3113</v>
      </c>
      <c r="G383" s="25">
        <f>단가대비표!P252</f>
        <v>0</v>
      </c>
      <c r="H383" s="28">
        <f>TRUNC(G383*D383,0)</f>
        <v>0</v>
      </c>
      <c r="I383" s="25">
        <f>단가대비표!V252</f>
        <v>0</v>
      </c>
      <c r="J383" s="28">
        <f>TRUNC(I383*D383,0)</f>
        <v>0</v>
      </c>
      <c r="K383" s="25">
        <f t="shared" ref="K383:L387" si="68">TRUNC(E383+G383+I383,0)</f>
        <v>2830</v>
      </c>
      <c r="L383" s="28">
        <f t="shared" si="68"/>
        <v>3113</v>
      </c>
      <c r="M383" s="22" t="s">
        <v>50</v>
      </c>
      <c r="N383" s="2" t="s">
        <v>510</v>
      </c>
      <c r="O383" s="2" t="s">
        <v>1566</v>
      </c>
      <c r="P383" s="2" t="s">
        <v>62</v>
      </c>
      <c r="Q383" s="2" t="s">
        <v>62</v>
      </c>
      <c r="R383" s="2" t="s">
        <v>63</v>
      </c>
      <c r="S383" s="3"/>
      <c r="T383" s="3"/>
      <c r="U383" s="3"/>
      <c r="V383" s="3">
        <v>1</v>
      </c>
      <c r="W383" s="3">
        <v>2</v>
      </c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2" t="s">
        <v>50</v>
      </c>
      <c r="AW383" s="2" t="s">
        <v>1567</v>
      </c>
      <c r="AX383" s="2" t="s">
        <v>50</v>
      </c>
      <c r="AY383" s="2" t="s">
        <v>50</v>
      </c>
      <c r="AZ383" s="2" t="s">
        <v>50</v>
      </c>
    </row>
    <row r="384" spans="1:52" ht="30" customHeight="1" x14ac:dyDescent="0.3">
      <c r="A384" s="22" t="s">
        <v>1249</v>
      </c>
      <c r="B384" s="22" t="s">
        <v>1250</v>
      </c>
      <c r="C384" s="22" t="s">
        <v>93</v>
      </c>
      <c r="D384" s="23">
        <v>1</v>
      </c>
      <c r="E384" s="25">
        <f>TRUNC(SUMIF(V383:V387, RIGHTB(O384, 1), F383:F387)*U384, 2)</f>
        <v>62.26</v>
      </c>
      <c r="F384" s="28">
        <f>TRUNC(E384*D384,0)</f>
        <v>62</v>
      </c>
      <c r="G384" s="25">
        <v>0</v>
      </c>
      <c r="H384" s="28">
        <f>TRUNC(G384*D384,0)</f>
        <v>0</v>
      </c>
      <c r="I384" s="25">
        <v>0</v>
      </c>
      <c r="J384" s="28">
        <f>TRUNC(I384*D384,0)</f>
        <v>0</v>
      </c>
      <c r="K384" s="25">
        <f t="shared" si="68"/>
        <v>62</v>
      </c>
      <c r="L384" s="28">
        <f t="shared" si="68"/>
        <v>62</v>
      </c>
      <c r="M384" s="22" t="s">
        <v>50</v>
      </c>
      <c r="N384" s="2" t="s">
        <v>510</v>
      </c>
      <c r="O384" s="2" t="s">
        <v>94</v>
      </c>
      <c r="P384" s="2" t="s">
        <v>62</v>
      </c>
      <c r="Q384" s="2" t="s">
        <v>62</v>
      </c>
      <c r="R384" s="2" t="s">
        <v>62</v>
      </c>
      <c r="S384" s="3">
        <v>0</v>
      </c>
      <c r="T384" s="3">
        <v>0</v>
      </c>
      <c r="U384" s="3">
        <v>0.02</v>
      </c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2" t="s">
        <v>50</v>
      </c>
      <c r="AW384" s="2" t="s">
        <v>1568</v>
      </c>
      <c r="AX384" s="2" t="s">
        <v>50</v>
      </c>
      <c r="AY384" s="2" t="s">
        <v>50</v>
      </c>
      <c r="AZ384" s="2" t="s">
        <v>50</v>
      </c>
    </row>
    <row r="385" spans="1:52" ht="30" customHeight="1" x14ac:dyDescent="0.3">
      <c r="A385" s="22" t="s">
        <v>1459</v>
      </c>
      <c r="B385" s="22" t="s">
        <v>1569</v>
      </c>
      <c r="C385" s="22" t="s">
        <v>93</v>
      </c>
      <c r="D385" s="23">
        <v>1</v>
      </c>
      <c r="E385" s="25">
        <f>TRUNC(SUMIF(W383:W387, RIGHTB(O385, 1), F383:F387)*U385, 2)</f>
        <v>311.3</v>
      </c>
      <c r="F385" s="28">
        <f>TRUNC(E385*D385,0)</f>
        <v>311</v>
      </c>
      <c r="G385" s="25">
        <v>0</v>
      </c>
      <c r="H385" s="28">
        <f>TRUNC(G385*D385,0)</f>
        <v>0</v>
      </c>
      <c r="I385" s="25">
        <v>0</v>
      </c>
      <c r="J385" s="28">
        <f>TRUNC(I385*D385,0)</f>
        <v>0</v>
      </c>
      <c r="K385" s="25">
        <f t="shared" si="68"/>
        <v>311</v>
      </c>
      <c r="L385" s="28">
        <f t="shared" si="68"/>
        <v>311</v>
      </c>
      <c r="M385" s="22" t="s">
        <v>50</v>
      </c>
      <c r="N385" s="2" t="s">
        <v>510</v>
      </c>
      <c r="O385" s="2" t="s">
        <v>1165</v>
      </c>
      <c r="P385" s="2" t="s">
        <v>62</v>
      </c>
      <c r="Q385" s="2" t="s">
        <v>62</v>
      </c>
      <c r="R385" s="2" t="s">
        <v>62</v>
      </c>
      <c r="S385" s="3">
        <v>0</v>
      </c>
      <c r="T385" s="3">
        <v>0</v>
      </c>
      <c r="U385" s="3">
        <v>0.1</v>
      </c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2" t="s">
        <v>50</v>
      </c>
      <c r="AW385" s="2" t="s">
        <v>1570</v>
      </c>
      <c r="AX385" s="2" t="s">
        <v>50</v>
      </c>
      <c r="AY385" s="2" t="s">
        <v>50</v>
      </c>
      <c r="AZ385" s="2" t="s">
        <v>50</v>
      </c>
    </row>
    <row r="386" spans="1:52" ht="30" customHeight="1" x14ac:dyDescent="0.3">
      <c r="A386" s="22" t="s">
        <v>1262</v>
      </c>
      <c r="B386" s="22" t="s">
        <v>1221</v>
      </c>
      <c r="C386" s="22" t="s">
        <v>1208</v>
      </c>
      <c r="D386" s="23">
        <f>공량산출근거서_일위대가!K136</f>
        <v>8.7999999999999995E-2</v>
      </c>
      <c r="E386" s="25">
        <f>단가대비표!O49</f>
        <v>0</v>
      </c>
      <c r="F386" s="28">
        <f>TRUNC(E386*D386,0)</f>
        <v>0</v>
      </c>
      <c r="G386" s="25">
        <f>단가대비표!P49</f>
        <v>273676</v>
      </c>
      <c r="H386" s="28">
        <f>TRUNC(G386*D386,0)</f>
        <v>24083</v>
      </c>
      <c r="I386" s="25">
        <f>단가대비표!V49</f>
        <v>0</v>
      </c>
      <c r="J386" s="28">
        <f>TRUNC(I386*D386,0)</f>
        <v>0</v>
      </c>
      <c r="K386" s="25">
        <f t="shared" si="68"/>
        <v>273676</v>
      </c>
      <c r="L386" s="28">
        <f t="shared" si="68"/>
        <v>24083</v>
      </c>
      <c r="M386" s="22" t="s">
        <v>50</v>
      </c>
      <c r="N386" s="2" t="s">
        <v>510</v>
      </c>
      <c r="O386" s="2" t="s">
        <v>1263</v>
      </c>
      <c r="P386" s="2" t="s">
        <v>62</v>
      </c>
      <c r="Q386" s="2" t="s">
        <v>62</v>
      </c>
      <c r="R386" s="2" t="s">
        <v>63</v>
      </c>
      <c r="S386" s="3"/>
      <c r="T386" s="3"/>
      <c r="U386" s="3"/>
      <c r="V386" s="3"/>
      <c r="W386" s="3"/>
      <c r="X386" s="3">
        <v>3</v>
      </c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2" t="s">
        <v>50</v>
      </c>
      <c r="AW386" s="2" t="s">
        <v>1571</v>
      </c>
      <c r="AX386" s="2" t="s">
        <v>50</v>
      </c>
      <c r="AY386" s="2" t="s">
        <v>50</v>
      </c>
      <c r="AZ386" s="2" t="s">
        <v>50</v>
      </c>
    </row>
    <row r="387" spans="1:52" ht="30" customHeight="1" x14ac:dyDescent="0.3">
      <c r="A387" s="22" t="s">
        <v>1215</v>
      </c>
      <c r="B387" s="22" t="s">
        <v>1216</v>
      </c>
      <c r="C387" s="22" t="s">
        <v>93</v>
      </c>
      <c r="D387" s="23">
        <v>1</v>
      </c>
      <c r="E387" s="25">
        <f>TRUNC(SUMIF(X383:X387, RIGHTB(O387, 1), H383:H387)*U387, 2)</f>
        <v>722.49</v>
      </c>
      <c r="F387" s="28">
        <f>TRUNC(E387*D387,0)</f>
        <v>722</v>
      </c>
      <c r="G387" s="25">
        <v>0</v>
      </c>
      <c r="H387" s="28">
        <f>TRUNC(G387*D387,0)</f>
        <v>0</v>
      </c>
      <c r="I387" s="25">
        <v>0</v>
      </c>
      <c r="J387" s="28">
        <f>TRUNC(I387*D387,0)</f>
        <v>0</v>
      </c>
      <c r="K387" s="25">
        <f t="shared" si="68"/>
        <v>722</v>
      </c>
      <c r="L387" s="28">
        <f t="shared" si="68"/>
        <v>722</v>
      </c>
      <c r="M387" s="22" t="s">
        <v>50</v>
      </c>
      <c r="N387" s="2" t="s">
        <v>510</v>
      </c>
      <c r="O387" s="2" t="s">
        <v>1169</v>
      </c>
      <c r="P387" s="2" t="s">
        <v>62</v>
      </c>
      <c r="Q387" s="2" t="s">
        <v>62</v>
      </c>
      <c r="R387" s="2" t="s">
        <v>62</v>
      </c>
      <c r="S387" s="3">
        <v>1</v>
      </c>
      <c r="T387" s="3">
        <v>0</v>
      </c>
      <c r="U387" s="3">
        <v>0.03</v>
      </c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2" t="s">
        <v>50</v>
      </c>
      <c r="AW387" s="2" t="s">
        <v>1572</v>
      </c>
      <c r="AX387" s="2" t="s">
        <v>50</v>
      </c>
      <c r="AY387" s="2" t="s">
        <v>50</v>
      </c>
      <c r="AZ387" s="2" t="s">
        <v>50</v>
      </c>
    </row>
    <row r="388" spans="1:52" ht="30" customHeight="1" x14ac:dyDescent="0.3">
      <c r="A388" s="22" t="s">
        <v>1190</v>
      </c>
      <c r="B388" s="22" t="s">
        <v>50</v>
      </c>
      <c r="C388" s="22" t="s">
        <v>50</v>
      </c>
      <c r="D388" s="23"/>
      <c r="E388" s="25"/>
      <c r="F388" s="28">
        <f>TRUNC(SUMIF(N383:N387, N382, F383:F387),0)</f>
        <v>4208</v>
      </c>
      <c r="G388" s="25"/>
      <c r="H388" s="28">
        <f>TRUNC(SUMIF(N383:N387, N382, H383:H387),0)</f>
        <v>24083</v>
      </c>
      <c r="I388" s="25"/>
      <c r="J388" s="28">
        <f>TRUNC(SUMIF(N383:N387, N382, J383:J387),0)</f>
        <v>0</v>
      </c>
      <c r="K388" s="25"/>
      <c r="L388" s="28">
        <f>F388+H388+J388</f>
        <v>28291</v>
      </c>
      <c r="M388" s="22" t="s">
        <v>50</v>
      </c>
      <c r="N388" s="2" t="s">
        <v>97</v>
      </c>
      <c r="O388" s="2" t="s">
        <v>97</v>
      </c>
      <c r="P388" s="2" t="s">
        <v>50</v>
      </c>
      <c r="Q388" s="2" t="s">
        <v>50</v>
      </c>
      <c r="R388" s="2" t="s">
        <v>50</v>
      </c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2" t="s">
        <v>50</v>
      </c>
      <c r="AW388" s="2" t="s">
        <v>50</v>
      </c>
      <c r="AX388" s="2" t="s">
        <v>50</v>
      </c>
      <c r="AY388" s="2" t="s">
        <v>50</v>
      </c>
      <c r="AZ388" s="2" t="s">
        <v>50</v>
      </c>
    </row>
    <row r="389" spans="1:52" ht="30" customHeight="1" x14ac:dyDescent="0.3">
      <c r="A389" s="23"/>
      <c r="B389" s="23"/>
      <c r="C389" s="23"/>
      <c r="D389" s="23"/>
      <c r="E389" s="25"/>
      <c r="F389" s="28"/>
      <c r="G389" s="25"/>
      <c r="H389" s="28"/>
      <c r="I389" s="25"/>
      <c r="J389" s="28"/>
      <c r="K389" s="25"/>
      <c r="L389" s="28"/>
      <c r="M389" s="23"/>
    </row>
    <row r="390" spans="1:52" ht="30" customHeight="1" x14ac:dyDescent="0.3">
      <c r="A390" s="19" t="s">
        <v>1573</v>
      </c>
      <c r="B390" s="20"/>
      <c r="C390" s="20"/>
      <c r="D390" s="20"/>
      <c r="E390" s="24"/>
      <c r="F390" s="27"/>
      <c r="G390" s="24"/>
      <c r="H390" s="27"/>
      <c r="I390" s="24"/>
      <c r="J390" s="27"/>
      <c r="K390" s="24"/>
      <c r="L390" s="27"/>
      <c r="M390" s="21"/>
      <c r="N390" s="1" t="s">
        <v>514</v>
      </c>
    </row>
    <row r="391" spans="1:52" ht="30" customHeight="1" x14ac:dyDescent="0.3">
      <c r="A391" s="22" t="s">
        <v>507</v>
      </c>
      <c r="B391" s="22" t="s">
        <v>1574</v>
      </c>
      <c r="C391" s="22" t="s">
        <v>310</v>
      </c>
      <c r="D391" s="23">
        <v>1.1000000000000001</v>
      </c>
      <c r="E391" s="25">
        <f>단가대비표!O253</f>
        <v>3660</v>
      </c>
      <c r="F391" s="28">
        <f>TRUNC(E391*D391,0)</f>
        <v>4026</v>
      </c>
      <c r="G391" s="25">
        <f>단가대비표!P253</f>
        <v>0</v>
      </c>
      <c r="H391" s="28">
        <f>TRUNC(G391*D391,0)</f>
        <v>0</v>
      </c>
      <c r="I391" s="25">
        <f>단가대비표!V253</f>
        <v>0</v>
      </c>
      <c r="J391" s="28">
        <f>TRUNC(I391*D391,0)</f>
        <v>0</v>
      </c>
      <c r="K391" s="25">
        <f t="shared" ref="K391:L395" si="69">TRUNC(E391+G391+I391,0)</f>
        <v>3660</v>
      </c>
      <c r="L391" s="28">
        <f t="shared" si="69"/>
        <v>4026</v>
      </c>
      <c r="M391" s="22" t="s">
        <v>50</v>
      </c>
      <c r="N391" s="2" t="s">
        <v>514</v>
      </c>
      <c r="O391" s="2" t="s">
        <v>1575</v>
      </c>
      <c r="P391" s="2" t="s">
        <v>62</v>
      </c>
      <c r="Q391" s="2" t="s">
        <v>62</v>
      </c>
      <c r="R391" s="2" t="s">
        <v>63</v>
      </c>
      <c r="S391" s="3"/>
      <c r="T391" s="3"/>
      <c r="U391" s="3"/>
      <c r="V391" s="3">
        <v>1</v>
      </c>
      <c r="W391" s="3">
        <v>2</v>
      </c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2" t="s">
        <v>50</v>
      </c>
      <c r="AW391" s="2" t="s">
        <v>1576</v>
      </c>
      <c r="AX391" s="2" t="s">
        <v>50</v>
      </c>
      <c r="AY391" s="2" t="s">
        <v>50</v>
      </c>
      <c r="AZ391" s="2" t="s">
        <v>50</v>
      </c>
    </row>
    <row r="392" spans="1:52" ht="30" customHeight="1" x14ac:dyDescent="0.3">
      <c r="A392" s="22" t="s">
        <v>1249</v>
      </c>
      <c r="B392" s="22" t="s">
        <v>1250</v>
      </c>
      <c r="C392" s="22" t="s">
        <v>93</v>
      </c>
      <c r="D392" s="23">
        <v>1</v>
      </c>
      <c r="E392" s="25">
        <f>TRUNC(SUMIF(V391:V395, RIGHTB(O392, 1), F391:F395)*U392, 2)</f>
        <v>80.52</v>
      </c>
      <c r="F392" s="28">
        <f>TRUNC(E392*D392,0)</f>
        <v>80</v>
      </c>
      <c r="G392" s="25">
        <v>0</v>
      </c>
      <c r="H392" s="28">
        <f>TRUNC(G392*D392,0)</f>
        <v>0</v>
      </c>
      <c r="I392" s="25">
        <v>0</v>
      </c>
      <c r="J392" s="28">
        <f>TRUNC(I392*D392,0)</f>
        <v>0</v>
      </c>
      <c r="K392" s="25">
        <f t="shared" si="69"/>
        <v>80</v>
      </c>
      <c r="L392" s="28">
        <f t="shared" si="69"/>
        <v>80</v>
      </c>
      <c r="M392" s="22" t="s">
        <v>50</v>
      </c>
      <c r="N392" s="2" t="s">
        <v>514</v>
      </c>
      <c r="O392" s="2" t="s">
        <v>94</v>
      </c>
      <c r="P392" s="2" t="s">
        <v>62</v>
      </c>
      <c r="Q392" s="2" t="s">
        <v>62</v>
      </c>
      <c r="R392" s="2" t="s">
        <v>62</v>
      </c>
      <c r="S392" s="3">
        <v>0</v>
      </c>
      <c r="T392" s="3">
        <v>0</v>
      </c>
      <c r="U392" s="3">
        <v>0.02</v>
      </c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2" t="s">
        <v>50</v>
      </c>
      <c r="AW392" s="2" t="s">
        <v>1577</v>
      </c>
      <c r="AX392" s="2" t="s">
        <v>50</v>
      </c>
      <c r="AY392" s="2" t="s">
        <v>50</v>
      </c>
      <c r="AZ392" s="2" t="s">
        <v>50</v>
      </c>
    </row>
    <row r="393" spans="1:52" ht="30" customHeight="1" x14ac:dyDescent="0.3">
      <c r="A393" s="22" t="s">
        <v>1459</v>
      </c>
      <c r="B393" s="22" t="s">
        <v>1569</v>
      </c>
      <c r="C393" s="22" t="s">
        <v>93</v>
      </c>
      <c r="D393" s="23">
        <v>1</v>
      </c>
      <c r="E393" s="25">
        <f>TRUNC(SUMIF(W391:W395, RIGHTB(O393, 1), F391:F395)*U393, 2)</f>
        <v>603.9</v>
      </c>
      <c r="F393" s="28">
        <f>TRUNC(E393*D393,0)</f>
        <v>603</v>
      </c>
      <c r="G393" s="25">
        <v>0</v>
      </c>
      <c r="H393" s="28">
        <f>TRUNC(G393*D393,0)</f>
        <v>0</v>
      </c>
      <c r="I393" s="25">
        <v>0</v>
      </c>
      <c r="J393" s="28">
        <f>TRUNC(I393*D393,0)</f>
        <v>0</v>
      </c>
      <c r="K393" s="25">
        <f t="shared" si="69"/>
        <v>603</v>
      </c>
      <c r="L393" s="28">
        <f t="shared" si="69"/>
        <v>603</v>
      </c>
      <c r="M393" s="22" t="s">
        <v>50</v>
      </c>
      <c r="N393" s="2" t="s">
        <v>514</v>
      </c>
      <c r="O393" s="2" t="s">
        <v>1165</v>
      </c>
      <c r="P393" s="2" t="s">
        <v>62</v>
      </c>
      <c r="Q393" s="2" t="s">
        <v>62</v>
      </c>
      <c r="R393" s="2" t="s">
        <v>62</v>
      </c>
      <c r="S393" s="3">
        <v>0</v>
      </c>
      <c r="T393" s="3">
        <v>0</v>
      </c>
      <c r="U393" s="3">
        <v>0.15</v>
      </c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2" t="s">
        <v>50</v>
      </c>
      <c r="AW393" s="2" t="s">
        <v>1578</v>
      </c>
      <c r="AX393" s="2" t="s">
        <v>50</v>
      </c>
      <c r="AY393" s="2" t="s">
        <v>50</v>
      </c>
      <c r="AZ393" s="2" t="s">
        <v>50</v>
      </c>
    </row>
    <row r="394" spans="1:52" ht="30" customHeight="1" x14ac:dyDescent="0.3">
      <c r="A394" s="22" t="s">
        <v>1262</v>
      </c>
      <c r="B394" s="22" t="s">
        <v>1221</v>
      </c>
      <c r="C394" s="22" t="s">
        <v>1208</v>
      </c>
      <c r="D394" s="23">
        <f>공량산출근거서_일위대가!K139</f>
        <v>0.121</v>
      </c>
      <c r="E394" s="25">
        <f>단가대비표!O49</f>
        <v>0</v>
      </c>
      <c r="F394" s="28">
        <f>TRUNC(E394*D394,0)</f>
        <v>0</v>
      </c>
      <c r="G394" s="25">
        <f>단가대비표!P49</f>
        <v>273676</v>
      </c>
      <c r="H394" s="28">
        <f>TRUNC(G394*D394,0)</f>
        <v>33114</v>
      </c>
      <c r="I394" s="25">
        <f>단가대비표!V49</f>
        <v>0</v>
      </c>
      <c r="J394" s="28">
        <f>TRUNC(I394*D394,0)</f>
        <v>0</v>
      </c>
      <c r="K394" s="25">
        <f t="shared" si="69"/>
        <v>273676</v>
      </c>
      <c r="L394" s="28">
        <f t="shared" si="69"/>
        <v>33114</v>
      </c>
      <c r="M394" s="22" t="s">
        <v>50</v>
      </c>
      <c r="N394" s="2" t="s">
        <v>514</v>
      </c>
      <c r="O394" s="2" t="s">
        <v>1263</v>
      </c>
      <c r="P394" s="2" t="s">
        <v>62</v>
      </c>
      <c r="Q394" s="2" t="s">
        <v>62</v>
      </c>
      <c r="R394" s="2" t="s">
        <v>63</v>
      </c>
      <c r="S394" s="3"/>
      <c r="T394" s="3"/>
      <c r="U394" s="3"/>
      <c r="V394" s="3"/>
      <c r="W394" s="3"/>
      <c r="X394" s="3">
        <v>3</v>
      </c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2" t="s">
        <v>50</v>
      </c>
      <c r="AW394" s="2" t="s">
        <v>1579</v>
      </c>
      <c r="AX394" s="2" t="s">
        <v>50</v>
      </c>
      <c r="AY394" s="2" t="s">
        <v>50</v>
      </c>
      <c r="AZ394" s="2" t="s">
        <v>50</v>
      </c>
    </row>
    <row r="395" spans="1:52" ht="30" customHeight="1" x14ac:dyDescent="0.3">
      <c r="A395" s="22" t="s">
        <v>1215</v>
      </c>
      <c r="B395" s="22" t="s">
        <v>1216</v>
      </c>
      <c r="C395" s="22" t="s">
        <v>93</v>
      </c>
      <c r="D395" s="23">
        <v>1</v>
      </c>
      <c r="E395" s="25">
        <f>TRUNC(SUMIF(X391:X395, RIGHTB(O395, 1), H391:H395)*U395, 2)</f>
        <v>993.42</v>
      </c>
      <c r="F395" s="28">
        <f>TRUNC(E395*D395,0)</f>
        <v>993</v>
      </c>
      <c r="G395" s="25">
        <v>0</v>
      </c>
      <c r="H395" s="28">
        <f>TRUNC(G395*D395,0)</f>
        <v>0</v>
      </c>
      <c r="I395" s="25">
        <v>0</v>
      </c>
      <c r="J395" s="28">
        <f>TRUNC(I395*D395,0)</f>
        <v>0</v>
      </c>
      <c r="K395" s="25">
        <f t="shared" si="69"/>
        <v>993</v>
      </c>
      <c r="L395" s="28">
        <f t="shared" si="69"/>
        <v>993</v>
      </c>
      <c r="M395" s="22" t="s">
        <v>50</v>
      </c>
      <c r="N395" s="2" t="s">
        <v>514</v>
      </c>
      <c r="O395" s="2" t="s">
        <v>1169</v>
      </c>
      <c r="P395" s="2" t="s">
        <v>62</v>
      </c>
      <c r="Q395" s="2" t="s">
        <v>62</v>
      </c>
      <c r="R395" s="2" t="s">
        <v>62</v>
      </c>
      <c r="S395" s="3">
        <v>1</v>
      </c>
      <c r="T395" s="3">
        <v>0</v>
      </c>
      <c r="U395" s="3">
        <v>0.03</v>
      </c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2" t="s">
        <v>50</v>
      </c>
      <c r="AW395" s="2" t="s">
        <v>1580</v>
      </c>
      <c r="AX395" s="2" t="s">
        <v>50</v>
      </c>
      <c r="AY395" s="2" t="s">
        <v>50</v>
      </c>
      <c r="AZ395" s="2" t="s">
        <v>50</v>
      </c>
    </row>
    <row r="396" spans="1:52" ht="30" customHeight="1" x14ac:dyDescent="0.3">
      <c r="A396" s="22" t="s">
        <v>1190</v>
      </c>
      <c r="B396" s="22" t="s">
        <v>50</v>
      </c>
      <c r="C396" s="22" t="s">
        <v>50</v>
      </c>
      <c r="D396" s="23"/>
      <c r="E396" s="25"/>
      <c r="F396" s="28">
        <f>TRUNC(SUMIF(N391:N395, N390, F391:F395),0)</f>
        <v>5702</v>
      </c>
      <c r="G396" s="25"/>
      <c r="H396" s="28">
        <f>TRUNC(SUMIF(N391:N395, N390, H391:H395),0)</f>
        <v>33114</v>
      </c>
      <c r="I396" s="25"/>
      <c r="J396" s="28">
        <f>TRUNC(SUMIF(N391:N395, N390, J391:J395),0)</f>
        <v>0</v>
      </c>
      <c r="K396" s="25"/>
      <c r="L396" s="28">
        <f>F396+H396+J396</f>
        <v>38816</v>
      </c>
      <c r="M396" s="22" t="s">
        <v>50</v>
      </c>
      <c r="N396" s="2" t="s">
        <v>97</v>
      </c>
      <c r="O396" s="2" t="s">
        <v>97</v>
      </c>
      <c r="P396" s="2" t="s">
        <v>50</v>
      </c>
      <c r="Q396" s="2" t="s">
        <v>50</v>
      </c>
      <c r="R396" s="2" t="s">
        <v>50</v>
      </c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2" t="s">
        <v>50</v>
      </c>
      <c r="AW396" s="2" t="s">
        <v>50</v>
      </c>
      <c r="AX396" s="2" t="s">
        <v>50</v>
      </c>
      <c r="AY396" s="2" t="s">
        <v>50</v>
      </c>
      <c r="AZ396" s="2" t="s">
        <v>50</v>
      </c>
    </row>
    <row r="397" spans="1:52" ht="30" customHeight="1" x14ac:dyDescent="0.3">
      <c r="A397" s="23"/>
      <c r="B397" s="23"/>
      <c r="C397" s="23"/>
      <c r="D397" s="23"/>
      <c r="E397" s="25"/>
      <c r="F397" s="28"/>
      <c r="G397" s="25"/>
      <c r="H397" s="28"/>
      <c r="I397" s="25"/>
      <c r="J397" s="28"/>
      <c r="K397" s="25"/>
      <c r="L397" s="28"/>
      <c r="M397" s="23"/>
    </row>
    <row r="398" spans="1:52" ht="30" customHeight="1" x14ac:dyDescent="0.3">
      <c r="A398" s="19" t="s">
        <v>1581</v>
      </c>
      <c r="B398" s="20"/>
      <c r="C398" s="20"/>
      <c r="D398" s="20"/>
      <c r="E398" s="24"/>
      <c r="F398" s="27"/>
      <c r="G398" s="24"/>
      <c r="H398" s="27"/>
      <c r="I398" s="24"/>
      <c r="J398" s="27"/>
      <c r="K398" s="24"/>
      <c r="L398" s="27"/>
      <c r="M398" s="21"/>
      <c r="N398" s="1" t="s">
        <v>518</v>
      </c>
    </row>
    <row r="399" spans="1:52" ht="30" customHeight="1" x14ac:dyDescent="0.3">
      <c r="A399" s="22" t="s">
        <v>507</v>
      </c>
      <c r="B399" s="22" t="s">
        <v>1582</v>
      </c>
      <c r="C399" s="22" t="s">
        <v>310</v>
      </c>
      <c r="D399" s="23">
        <v>1.1000000000000001</v>
      </c>
      <c r="E399" s="25">
        <f>단가대비표!O254</f>
        <v>4770</v>
      </c>
      <c r="F399" s="28">
        <f>TRUNC(E399*D399,0)</f>
        <v>5247</v>
      </c>
      <c r="G399" s="25">
        <f>단가대비표!P254</f>
        <v>0</v>
      </c>
      <c r="H399" s="28">
        <f>TRUNC(G399*D399,0)</f>
        <v>0</v>
      </c>
      <c r="I399" s="25">
        <f>단가대비표!V254</f>
        <v>0</v>
      </c>
      <c r="J399" s="28">
        <f>TRUNC(I399*D399,0)</f>
        <v>0</v>
      </c>
      <c r="K399" s="25">
        <f t="shared" ref="K399:L403" si="70">TRUNC(E399+G399+I399,0)</f>
        <v>4770</v>
      </c>
      <c r="L399" s="28">
        <f t="shared" si="70"/>
        <v>5247</v>
      </c>
      <c r="M399" s="22" t="s">
        <v>50</v>
      </c>
      <c r="N399" s="2" t="s">
        <v>518</v>
      </c>
      <c r="O399" s="2" t="s">
        <v>1583</v>
      </c>
      <c r="P399" s="2" t="s">
        <v>62</v>
      </c>
      <c r="Q399" s="2" t="s">
        <v>62</v>
      </c>
      <c r="R399" s="2" t="s">
        <v>63</v>
      </c>
      <c r="S399" s="3"/>
      <c r="T399" s="3"/>
      <c r="U399" s="3"/>
      <c r="V399" s="3">
        <v>1</v>
      </c>
      <c r="W399" s="3">
        <v>2</v>
      </c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2" t="s">
        <v>50</v>
      </c>
      <c r="AW399" s="2" t="s">
        <v>1584</v>
      </c>
      <c r="AX399" s="2" t="s">
        <v>50</v>
      </c>
      <c r="AY399" s="2" t="s">
        <v>50</v>
      </c>
      <c r="AZ399" s="2" t="s">
        <v>50</v>
      </c>
    </row>
    <row r="400" spans="1:52" ht="30" customHeight="1" x14ac:dyDescent="0.3">
      <c r="A400" s="22" t="s">
        <v>1249</v>
      </c>
      <c r="B400" s="22" t="s">
        <v>1250</v>
      </c>
      <c r="C400" s="22" t="s">
        <v>93</v>
      </c>
      <c r="D400" s="23">
        <v>1</v>
      </c>
      <c r="E400" s="25">
        <f>TRUNC(SUMIF(V399:V403, RIGHTB(O400, 1), F399:F403)*U400, 2)</f>
        <v>104.94</v>
      </c>
      <c r="F400" s="28">
        <f>TRUNC(E400*D400,0)</f>
        <v>104</v>
      </c>
      <c r="G400" s="25">
        <v>0</v>
      </c>
      <c r="H400" s="28">
        <f>TRUNC(G400*D400,0)</f>
        <v>0</v>
      </c>
      <c r="I400" s="25">
        <v>0</v>
      </c>
      <c r="J400" s="28">
        <f>TRUNC(I400*D400,0)</f>
        <v>0</v>
      </c>
      <c r="K400" s="25">
        <f t="shared" si="70"/>
        <v>104</v>
      </c>
      <c r="L400" s="28">
        <f t="shared" si="70"/>
        <v>104</v>
      </c>
      <c r="M400" s="22" t="s">
        <v>50</v>
      </c>
      <c r="N400" s="2" t="s">
        <v>518</v>
      </c>
      <c r="O400" s="2" t="s">
        <v>94</v>
      </c>
      <c r="P400" s="2" t="s">
        <v>62</v>
      </c>
      <c r="Q400" s="2" t="s">
        <v>62</v>
      </c>
      <c r="R400" s="2" t="s">
        <v>62</v>
      </c>
      <c r="S400" s="3">
        <v>0</v>
      </c>
      <c r="T400" s="3">
        <v>0</v>
      </c>
      <c r="U400" s="3">
        <v>0.02</v>
      </c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2" t="s">
        <v>50</v>
      </c>
      <c r="AW400" s="2" t="s">
        <v>1585</v>
      </c>
      <c r="AX400" s="2" t="s">
        <v>50</v>
      </c>
      <c r="AY400" s="2" t="s">
        <v>50</v>
      </c>
      <c r="AZ400" s="2" t="s">
        <v>50</v>
      </c>
    </row>
    <row r="401" spans="1:52" ht="30" customHeight="1" x14ac:dyDescent="0.3">
      <c r="A401" s="22" t="s">
        <v>1459</v>
      </c>
      <c r="B401" s="22" t="s">
        <v>1569</v>
      </c>
      <c r="C401" s="22" t="s">
        <v>93</v>
      </c>
      <c r="D401" s="23">
        <v>1</v>
      </c>
      <c r="E401" s="25">
        <f>TRUNC(SUMIF(W399:W403, RIGHTB(O401, 1), F399:F403)*U401, 2)</f>
        <v>787.05</v>
      </c>
      <c r="F401" s="28">
        <f>TRUNC(E401*D401,0)</f>
        <v>787</v>
      </c>
      <c r="G401" s="25">
        <v>0</v>
      </c>
      <c r="H401" s="28">
        <f>TRUNC(G401*D401,0)</f>
        <v>0</v>
      </c>
      <c r="I401" s="25">
        <v>0</v>
      </c>
      <c r="J401" s="28">
        <f>TRUNC(I401*D401,0)</f>
        <v>0</v>
      </c>
      <c r="K401" s="25">
        <f t="shared" si="70"/>
        <v>787</v>
      </c>
      <c r="L401" s="28">
        <f t="shared" si="70"/>
        <v>787</v>
      </c>
      <c r="M401" s="22" t="s">
        <v>50</v>
      </c>
      <c r="N401" s="2" t="s">
        <v>518</v>
      </c>
      <c r="O401" s="2" t="s">
        <v>1165</v>
      </c>
      <c r="P401" s="2" t="s">
        <v>62</v>
      </c>
      <c r="Q401" s="2" t="s">
        <v>62</v>
      </c>
      <c r="R401" s="2" t="s">
        <v>62</v>
      </c>
      <c r="S401" s="3">
        <v>0</v>
      </c>
      <c r="T401" s="3">
        <v>0</v>
      </c>
      <c r="U401" s="3">
        <v>0.15</v>
      </c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2" t="s">
        <v>50</v>
      </c>
      <c r="AW401" s="2" t="s">
        <v>1586</v>
      </c>
      <c r="AX401" s="2" t="s">
        <v>50</v>
      </c>
      <c r="AY401" s="2" t="s">
        <v>50</v>
      </c>
      <c r="AZ401" s="2" t="s">
        <v>50</v>
      </c>
    </row>
    <row r="402" spans="1:52" ht="30" customHeight="1" x14ac:dyDescent="0.3">
      <c r="A402" s="22" t="s">
        <v>1262</v>
      </c>
      <c r="B402" s="22" t="s">
        <v>1221</v>
      </c>
      <c r="C402" s="22" t="s">
        <v>1208</v>
      </c>
      <c r="D402" s="23">
        <f>공량산출근거서_일위대가!K142</f>
        <v>0.154</v>
      </c>
      <c r="E402" s="25">
        <f>단가대비표!O49</f>
        <v>0</v>
      </c>
      <c r="F402" s="28">
        <f>TRUNC(E402*D402,0)</f>
        <v>0</v>
      </c>
      <c r="G402" s="25">
        <f>단가대비표!P49</f>
        <v>273676</v>
      </c>
      <c r="H402" s="28">
        <f>TRUNC(G402*D402,0)</f>
        <v>42146</v>
      </c>
      <c r="I402" s="25">
        <f>단가대비표!V49</f>
        <v>0</v>
      </c>
      <c r="J402" s="28">
        <f>TRUNC(I402*D402,0)</f>
        <v>0</v>
      </c>
      <c r="K402" s="25">
        <f t="shared" si="70"/>
        <v>273676</v>
      </c>
      <c r="L402" s="28">
        <f t="shared" si="70"/>
        <v>42146</v>
      </c>
      <c r="M402" s="22" t="s">
        <v>50</v>
      </c>
      <c r="N402" s="2" t="s">
        <v>518</v>
      </c>
      <c r="O402" s="2" t="s">
        <v>1263</v>
      </c>
      <c r="P402" s="2" t="s">
        <v>62</v>
      </c>
      <c r="Q402" s="2" t="s">
        <v>62</v>
      </c>
      <c r="R402" s="2" t="s">
        <v>63</v>
      </c>
      <c r="S402" s="3"/>
      <c r="T402" s="3"/>
      <c r="U402" s="3"/>
      <c r="V402" s="3"/>
      <c r="W402" s="3"/>
      <c r="X402" s="3">
        <v>3</v>
      </c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2" t="s">
        <v>50</v>
      </c>
      <c r="AW402" s="2" t="s">
        <v>1587</v>
      </c>
      <c r="AX402" s="2" t="s">
        <v>50</v>
      </c>
      <c r="AY402" s="2" t="s">
        <v>50</v>
      </c>
      <c r="AZ402" s="2" t="s">
        <v>50</v>
      </c>
    </row>
    <row r="403" spans="1:52" ht="30" customHeight="1" x14ac:dyDescent="0.3">
      <c r="A403" s="22" t="s">
        <v>1215</v>
      </c>
      <c r="B403" s="22" t="s">
        <v>1216</v>
      </c>
      <c r="C403" s="22" t="s">
        <v>93</v>
      </c>
      <c r="D403" s="23">
        <v>1</v>
      </c>
      <c r="E403" s="25">
        <f>TRUNC(SUMIF(X399:X403, RIGHTB(O403, 1), H399:H403)*U403, 2)</f>
        <v>1264.3800000000001</v>
      </c>
      <c r="F403" s="28">
        <f>TRUNC(E403*D403,0)</f>
        <v>1264</v>
      </c>
      <c r="G403" s="25">
        <v>0</v>
      </c>
      <c r="H403" s="28">
        <f>TRUNC(G403*D403,0)</f>
        <v>0</v>
      </c>
      <c r="I403" s="25">
        <v>0</v>
      </c>
      <c r="J403" s="28">
        <f>TRUNC(I403*D403,0)</f>
        <v>0</v>
      </c>
      <c r="K403" s="25">
        <f t="shared" si="70"/>
        <v>1264</v>
      </c>
      <c r="L403" s="28">
        <f t="shared" si="70"/>
        <v>1264</v>
      </c>
      <c r="M403" s="22" t="s">
        <v>50</v>
      </c>
      <c r="N403" s="2" t="s">
        <v>518</v>
      </c>
      <c r="O403" s="2" t="s">
        <v>1169</v>
      </c>
      <c r="P403" s="2" t="s">
        <v>62</v>
      </c>
      <c r="Q403" s="2" t="s">
        <v>62</v>
      </c>
      <c r="R403" s="2" t="s">
        <v>62</v>
      </c>
      <c r="S403" s="3">
        <v>1</v>
      </c>
      <c r="T403" s="3">
        <v>0</v>
      </c>
      <c r="U403" s="3">
        <v>0.03</v>
      </c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2" t="s">
        <v>50</v>
      </c>
      <c r="AW403" s="2" t="s">
        <v>1588</v>
      </c>
      <c r="AX403" s="2" t="s">
        <v>50</v>
      </c>
      <c r="AY403" s="2" t="s">
        <v>50</v>
      </c>
      <c r="AZ403" s="2" t="s">
        <v>50</v>
      </c>
    </row>
    <row r="404" spans="1:52" ht="30" customHeight="1" x14ac:dyDescent="0.3">
      <c r="A404" s="22" t="s">
        <v>1190</v>
      </c>
      <c r="B404" s="22" t="s">
        <v>50</v>
      </c>
      <c r="C404" s="22" t="s">
        <v>50</v>
      </c>
      <c r="D404" s="23"/>
      <c r="E404" s="25"/>
      <c r="F404" s="28">
        <f>TRUNC(SUMIF(N399:N403, N398, F399:F403),0)</f>
        <v>7402</v>
      </c>
      <c r="G404" s="25"/>
      <c r="H404" s="28">
        <f>TRUNC(SUMIF(N399:N403, N398, H399:H403),0)</f>
        <v>42146</v>
      </c>
      <c r="I404" s="25"/>
      <c r="J404" s="28">
        <f>TRUNC(SUMIF(N399:N403, N398, J399:J403),0)</f>
        <v>0</v>
      </c>
      <c r="K404" s="25"/>
      <c r="L404" s="28">
        <f>F404+H404+J404</f>
        <v>49548</v>
      </c>
      <c r="M404" s="22" t="s">
        <v>50</v>
      </c>
      <c r="N404" s="2" t="s">
        <v>97</v>
      </c>
      <c r="O404" s="2" t="s">
        <v>97</v>
      </c>
      <c r="P404" s="2" t="s">
        <v>50</v>
      </c>
      <c r="Q404" s="2" t="s">
        <v>50</v>
      </c>
      <c r="R404" s="2" t="s">
        <v>50</v>
      </c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2" t="s">
        <v>50</v>
      </c>
      <c r="AW404" s="2" t="s">
        <v>50</v>
      </c>
      <c r="AX404" s="2" t="s">
        <v>50</v>
      </c>
      <c r="AY404" s="2" t="s">
        <v>50</v>
      </c>
      <c r="AZ404" s="2" t="s">
        <v>50</v>
      </c>
    </row>
    <row r="405" spans="1:52" ht="30" customHeight="1" x14ac:dyDescent="0.3">
      <c r="A405" s="23"/>
      <c r="B405" s="23"/>
      <c r="C405" s="23"/>
      <c r="D405" s="23"/>
      <c r="E405" s="25"/>
      <c r="F405" s="28"/>
      <c r="G405" s="25"/>
      <c r="H405" s="28"/>
      <c r="I405" s="25"/>
      <c r="J405" s="28"/>
      <c r="K405" s="25"/>
      <c r="L405" s="28"/>
      <c r="M405" s="23"/>
    </row>
    <row r="406" spans="1:52" ht="30" customHeight="1" x14ac:dyDescent="0.3">
      <c r="A406" s="19" t="s">
        <v>1589</v>
      </c>
      <c r="B406" s="20"/>
      <c r="C406" s="20"/>
      <c r="D406" s="20"/>
      <c r="E406" s="24"/>
      <c r="F406" s="27"/>
      <c r="G406" s="24"/>
      <c r="H406" s="27"/>
      <c r="I406" s="24"/>
      <c r="J406" s="27"/>
      <c r="K406" s="24"/>
      <c r="L406" s="27"/>
      <c r="M406" s="21"/>
      <c r="N406" s="1" t="s">
        <v>522</v>
      </c>
    </row>
    <row r="407" spans="1:52" ht="30" customHeight="1" x14ac:dyDescent="0.3">
      <c r="A407" s="22" t="s">
        <v>507</v>
      </c>
      <c r="B407" s="22" t="s">
        <v>1590</v>
      </c>
      <c r="C407" s="22" t="s">
        <v>310</v>
      </c>
      <c r="D407" s="23">
        <v>1.1000000000000001</v>
      </c>
      <c r="E407" s="25">
        <f>단가대비표!O255</f>
        <v>6100</v>
      </c>
      <c r="F407" s="28">
        <f>TRUNC(E407*D407,0)</f>
        <v>6710</v>
      </c>
      <c r="G407" s="25">
        <f>단가대비표!P255</f>
        <v>0</v>
      </c>
      <c r="H407" s="28">
        <f>TRUNC(G407*D407,0)</f>
        <v>0</v>
      </c>
      <c r="I407" s="25">
        <f>단가대비표!V255</f>
        <v>0</v>
      </c>
      <c r="J407" s="28">
        <f>TRUNC(I407*D407,0)</f>
        <v>0</v>
      </c>
      <c r="K407" s="25">
        <f t="shared" ref="K407:L411" si="71">TRUNC(E407+G407+I407,0)</f>
        <v>6100</v>
      </c>
      <c r="L407" s="28">
        <f t="shared" si="71"/>
        <v>6710</v>
      </c>
      <c r="M407" s="22" t="s">
        <v>50</v>
      </c>
      <c r="N407" s="2" t="s">
        <v>522</v>
      </c>
      <c r="O407" s="2" t="s">
        <v>1591</v>
      </c>
      <c r="P407" s="2" t="s">
        <v>62</v>
      </c>
      <c r="Q407" s="2" t="s">
        <v>62</v>
      </c>
      <c r="R407" s="2" t="s">
        <v>63</v>
      </c>
      <c r="S407" s="3"/>
      <c r="T407" s="3"/>
      <c r="U407" s="3"/>
      <c r="V407" s="3">
        <v>1</v>
      </c>
      <c r="W407" s="3">
        <v>2</v>
      </c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2" t="s">
        <v>50</v>
      </c>
      <c r="AW407" s="2" t="s">
        <v>1592</v>
      </c>
      <c r="AX407" s="2" t="s">
        <v>50</v>
      </c>
      <c r="AY407" s="2" t="s">
        <v>50</v>
      </c>
      <c r="AZ407" s="2" t="s">
        <v>50</v>
      </c>
    </row>
    <row r="408" spans="1:52" ht="30" customHeight="1" x14ac:dyDescent="0.3">
      <c r="A408" s="22" t="s">
        <v>1249</v>
      </c>
      <c r="B408" s="22" t="s">
        <v>1250</v>
      </c>
      <c r="C408" s="22" t="s">
        <v>93</v>
      </c>
      <c r="D408" s="23">
        <v>1</v>
      </c>
      <c r="E408" s="25">
        <f>TRUNC(SUMIF(V407:V411, RIGHTB(O408, 1), F407:F411)*U408, 2)</f>
        <v>134.19999999999999</v>
      </c>
      <c r="F408" s="28">
        <f>TRUNC(E408*D408,0)</f>
        <v>134</v>
      </c>
      <c r="G408" s="25">
        <v>0</v>
      </c>
      <c r="H408" s="28">
        <f>TRUNC(G408*D408,0)</f>
        <v>0</v>
      </c>
      <c r="I408" s="25">
        <v>0</v>
      </c>
      <c r="J408" s="28">
        <f>TRUNC(I408*D408,0)</f>
        <v>0</v>
      </c>
      <c r="K408" s="25">
        <f t="shared" si="71"/>
        <v>134</v>
      </c>
      <c r="L408" s="28">
        <f t="shared" si="71"/>
        <v>134</v>
      </c>
      <c r="M408" s="22" t="s">
        <v>50</v>
      </c>
      <c r="N408" s="2" t="s">
        <v>522</v>
      </c>
      <c r="O408" s="2" t="s">
        <v>94</v>
      </c>
      <c r="P408" s="2" t="s">
        <v>62</v>
      </c>
      <c r="Q408" s="2" t="s">
        <v>62</v>
      </c>
      <c r="R408" s="2" t="s">
        <v>62</v>
      </c>
      <c r="S408" s="3">
        <v>0</v>
      </c>
      <c r="T408" s="3">
        <v>0</v>
      </c>
      <c r="U408" s="3">
        <v>0.02</v>
      </c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2" t="s">
        <v>50</v>
      </c>
      <c r="AW408" s="2" t="s">
        <v>1593</v>
      </c>
      <c r="AX408" s="2" t="s">
        <v>50</v>
      </c>
      <c r="AY408" s="2" t="s">
        <v>50</v>
      </c>
      <c r="AZ408" s="2" t="s">
        <v>50</v>
      </c>
    </row>
    <row r="409" spans="1:52" ht="30" customHeight="1" x14ac:dyDescent="0.3">
      <c r="A409" s="22" t="s">
        <v>1459</v>
      </c>
      <c r="B409" s="22" t="s">
        <v>1569</v>
      </c>
      <c r="C409" s="22" t="s">
        <v>93</v>
      </c>
      <c r="D409" s="23">
        <v>1</v>
      </c>
      <c r="E409" s="25">
        <f>TRUNC(SUMIF(W407:W411, RIGHTB(O409, 1), F407:F411)*U409, 2)</f>
        <v>1006.5</v>
      </c>
      <c r="F409" s="28">
        <f>TRUNC(E409*D409,0)</f>
        <v>1006</v>
      </c>
      <c r="G409" s="25">
        <v>0</v>
      </c>
      <c r="H409" s="28">
        <f>TRUNC(G409*D409,0)</f>
        <v>0</v>
      </c>
      <c r="I409" s="25">
        <v>0</v>
      </c>
      <c r="J409" s="28">
        <f>TRUNC(I409*D409,0)</f>
        <v>0</v>
      </c>
      <c r="K409" s="25">
        <f t="shared" si="71"/>
        <v>1006</v>
      </c>
      <c r="L409" s="28">
        <f t="shared" si="71"/>
        <v>1006</v>
      </c>
      <c r="M409" s="22" t="s">
        <v>50</v>
      </c>
      <c r="N409" s="2" t="s">
        <v>522</v>
      </c>
      <c r="O409" s="2" t="s">
        <v>1165</v>
      </c>
      <c r="P409" s="2" t="s">
        <v>62</v>
      </c>
      <c r="Q409" s="2" t="s">
        <v>62</v>
      </c>
      <c r="R409" s="2" t="s">
        <v>62</v>
      </c>
      <c r="S409" s="3">
        <v>0</v>
      </c>
      <c r="T409" s="3">
        <v>0</v>
      </c>
      <c r="U409" s="3">
        <v>0.15</v>
      </c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2" t="s">
        <v>50</v>
      </c>
      <c r="AW409" s="2" t="s">
        <v>1594</v>
      </c>
      <c r="AX409" s="2" t="s">
        <v>50</v>
      </c>
      <c r="AY409" s="2" t="s">
        <v>50</v>
      </c>
      <c r="AZ409" s="2" t="s">
        <v>50</v>
      </c>
    </row>
    <row r="410" spans="1:52" ht="30" customHeight="1" x14ac:dyDescent="0.3">
      <c r="A410" s="22" t="s">
        <v>1262</v>
      </c>
      <c r="B410" s="22" t="s">
        <v>1221</v>
      </c>
      <c r="C410" s="22" t="s">
        <v>1208</v>
      </c>
      <c r="D410" s="23">
        <f>공량산출근거서_일위대가!K145</f>
        <v>0.22</v>
      </c>
      <c r="E410" s="25">
        <f>단가대비표!O49</f>
        <v>0</v>
      </c>
      <c r="F410" s="28">
        <f>TRUNC(E410*D410,0)</f>
        <v>0</v>
      </c>
      <c r="G410" s="25">
        <f>단가대비표!P49</f>
        <v>273676</v>
      </c>
      <c r="H410" s="28">
        <f>TRUNC(G410*D410,0)</f>
        <v>60208</v>
      </c>
      <c r="I410" s="25">
        <f>단가대비표!V49</f>
        <v>0</v>
      </c>
      <c r="J410" s="28">
        <f>TRUNC(I410*D410,0)</f>
        <v>0</v>
      </c>
      <c r="K410" s="25">
        <f t="shared" si="71"/>
        <v>273676</v>
      </c>
      <c r="L410" s="28">
        <f t="shared" si="71"/>
        <v>60208</v>
      </c>
      <c r="M410" s="22" t="s">
        <v>50</v>
      </c>
      <c r="N410" s="2" t="s">
        <v>522</v>
      </c>
      <c r="O410" s="2" t="s">
        <v>1263</v>
      </c>
      <c r="P410" s="2" t="s">
        <v>62</v>
      </c>
      <c r="Q410" s="2" t="s">
        <v>62</v>
      </c>
      <c r="R410" s="2" t="s">
        <v>63</v>
      </c>
      <c r="S410" s="3"/>
      <c r="T410" s="3"/>
      <c r="U410" s="3"/>
      <c r="V410" s="3"/>
      <c r="W410" s="3"/>
      <c r="X410" s="3">
        <v>3</v>
      </c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2" t="s">
        <v>50</v>
      </c>
      <c r="AW410" s="2" t="s">
        <v>1595</v>
      </c>
      <c r="AX410" s="2" t="s">
        <v>50</v>
      </c>
      <c r="AY410" s="2" t="s">
        <v>50</v>
      </c>
      <c r="AZ410" s="2" t="s">
        <v>50</v>
      </c>
    </row>
    <row r="411" spans="1:52" ht="30" customHeight="1" x14ac:dyDescent="0.3">
      <c r="A411" s="22" t="s">
        <v>1215</v>
      </c>
      <c r="B411" s="22" t="s">
        <v>1216</v>
      </c>
      <c r="C411" s="22" t="s">
        <v>93</v>
      </c>
      <c r="D411" s="23">
        <v>1</v>
      </c>
      <c r="E411" s="25">
        <f>TRUNC(SUMIF(X407:X411, RIGHTB(O411, 1), H407:H411)*U411, 2)</f>
        <v>1806.24</v>
      </c>
      <c r="F411" s="28">
        <f>TRUNC(E411*D411,0)</f>
        <v>1806</v>
      </c>
      <c r="G411" s="25">
        <v>0</v>
      </c>
      <c r="H411" s="28">
        <f>TRUNC(G411*D411,0)</f>
        <v>0</v>
      </c>
      <c r="I411" s="25">
        <v>0</v>
      </c>
      <c r="J411" s="28">
        <f>TRUNC(I411*D411,0)</f>
        <v>0</v>
      </c>
      <c r="K411" s="25">
        <f t="shared" si="71"/>
        <v>1806</v>
      </c>
      <c r="L411" s="28">
        <f t="shared" si="71"/>
        <v>1806</v>
      </c>
      <c r="M411" s="22" t="s">
        <v>50</v>
      </c>
      <c r="N411" s="2" t="s">
        <v>522</v>
      </c>
      <c r="O411" s="2" t="s">
        <v>1169</v>
      </c>
      <c r="P411" s="2" t="s">
        <v>62</v>
      </c>
      <c r="Q411" s="2" t="s">
        <v>62</v>
      </c>
      <c r="R411" s="2" t="s">
        <v>62</v>
      </c>
      <c r="S411" s="3">
        <v>1</v>
      </c>
      <c r="T411" s="3">
        <v>0</v>
      </c>
      <c r="U411" s="3">
        <v>0.03</v>
      </c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2" t="s">
        <v>50</v>
      </c>
      <c r="AW411" s="2" t="s">
        <v>1596</v>
      </c>
      <c r="AX411" s="2" t="s">
        <v>50</v>
      </c>
      <c r="AY411" s="2" t="s">
        <v>50</v>
      </c>
      <c r="AZ411" s="2" t="s">
        <v>50</v>
      </c>
    </row>
    <row r="412" spans="1:52" ht="30" customHeight="1" x14ac:dyDescent="0.3">
      <c r="A412" s="22" t="s">
        <v>1190</v>
      </c>
      <c r="B412" s="22" t="s">
        <v>50</v>
      </c>
      <c r="C412" s="22" t="s">
        <v>50</v>
      </c>
      <c r="D412" s="23"/>
      <c r="E412" s="25"/>
      <c r="F412" s="28">
        <f>TRUNC(SUMIF(N407:N411, N406, F407:F411),0)</f>
        <v>9656</v>
      </c>
      <c r="G412" s="25"/>
      <c r="H412" s="28">
        <f>TRUNC(SUMIF(N407:N411, N406, H407:H411),0)</f>
        <v>60208</v>
      </c>
      <c r="I412" s="25"/>
      <c r="J412" s="28">
        <f>TRUNC(SUMIF(N407:N411, N406, J407:J411),0)</f>
        <v>0</v>
      </c>
      <c r="K412" s="25"/>
      <c r="L412" s="28">
        <f>F412+H412+J412</f>
        <v>69864</v>
      </c>
      <c r="M412" s="22" t="s">
        <v>50</v>
      </c>
      <c r="N412" s="2" t="s">
        <v>97</v>
      </c>
      <c r="O412" s="2" t="s">
        <v>97</v>
      </c>
      <c r="P412" s="2" t="s">
        <v>50</v>
      </c>
      <c r="Q412" s="2" t="s">
        <v>50</v>
      </c>
      <c r="R412" s="2" t="s">
        <v>50</v>
      </c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2" t="s">
        <v>50</v>
      </c>
      <c r="AW412" s="2" t="s">
        <v>50</v>
      </c>
      <c r="AX412" s="2" t="s">
        <v>50</v>
      </c>
      <c r="AY412" s="2" t="s">
        <v>50</v>
      </c>
      <c r="AZ412" s="2" t="s">
        <v>50</v>
      </c>
    </row>
    <row r="413" spans="1:52" ht="30" customHeight="1" x14ac:dyDescent="0.3">
      <c r="A413" s="23"/>
      <c r="B413" s="23"/>
      <c r="C413" s="23"/>
      <c r="D413" s="23"/>
      <c r="E413" s="25"/>
      <c r="F413" s="28"/>
      <c r="G413" s="25"/>
      <c r="H413" s="28"/>
      <c r="I413" s="25"/>
      <c r="J413" s="28"/>
      <c r="K413" s="25"/>
      <c r="L413" s="28"/>
      <c r="M413" s="23"/>
    </row>
    <row r="414" spans="1:52" ht="30" customHeight="1" x14ac:dyDescent="0.3">
      <c r="A414" s="19" t="s">
        <v>1597</v>
      </c>
      <c r="B414" s="20"/>
      <c r="C414" s="20"/>
      <c r="D414" s="20"/>
      <c r="E414" s="24"/>
      <c r="F414" s="27"/>
      <c r="G414" s="24"/>
      <c r="H414" s="27"/>
      <c r="I414" s="24"/>
      <c r="J414" s="27"/>
      <c r="K414" s="24"/>
      <c r="L414" s="27"/>
      <c r="M414" s="21"/>
      <c r="N414" s="1" t="s">
        <v>526</v>
      </c>
    </row>
    <row r="415" spans="1:52" ht="30" customHeight="1" x14ac:dyDescent="0.3">
      <c r="A415" s="22" t="s">
        <v>524</v>
      </c>
      <c r="B415" s="22" t="s">
        <v>50</v>
      </c>
      <c r="C415" s="22" t="s">
        <v>123</v>
      </c>
      <c r="D415" s="23">
        <v>1</v>
      </c>
      <c r="E415" s="25">
        <f>단가대비표!O249</f>
        <v>2704</v>
      </c>
      <c r="F415" s="28">
        <f>TRUNC(E415*D415,0)</f>
        <v>2704</v>
      </c>
      <c r="G415" s="25">
        <f>단가대비표!P249</f>
        <v>0</v>
      </c>
      <c r="H415" s="28">
        <f>TRUNC(G415*D415,0)</f>
        <v>0</v>
      </c>
      <c r="I415" s="25">
        <f>단가대비표!V249</f>
        <v>0</v>
      </c>
      <c r="J415" s="28">
        <f>TRUNC(I415*D415,0)</f>
        <v>0</v>
      </c>
      <c r="K415" s="25">
        <f t="shared" ref="K415:L418" si="72">TRUNC(E415+G415+I415,0)</f>
        <v>2704</v>
      </c>
      <c r="L415" s="28">
        <f t="shared" si="72"/>
        <v>2704</v>
      </c>
      <c r="M415" s="22" t="s">
        <v>50</v>
      </c>
      <c r="N415" s="2" t="s">
        <v>526</v>
      </c>
      <c r="O415" s="2" t="s">
        <v>1598</v>
      </c>
      <c r="P415" s="2" t="s">
        <v>62</v>
      </c>
      <c r="Q415" s="2" t="s">
        <v>62</v>
      </c>
      <c r="R415" s="2" t="s">
        <v>63</v>
      </c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2" t="s">
        <v>50</v>
      </c>
      <c r="AW415" s="2" t="s">
        <v>1599</v>
      </c>
      <c r="AX415" s="2" t="s">
        <v>50</v>
      </c>
      <c r="AY415" s="2" t="s">
        <v>50</v>
      </c>
      <c r="AZ415" s="2" t="s">
        <v>50</v>
      </c>
    </row>
    <row r="416" spans="1:52" ht="30" customHeight="1" x14ac:dyDescent="0.3">
      <c r="A416" s="22" t="s">
        <v>1450</v>
      </c>
      <c r="B416" s="22" t="s">
        <v>1221</v>
      </c>
      <c r="C416" s="22" t="s">
        <v>1208</v>
      </c>
      <c r="D416" s="23">
        <f>공량산출근거서_일위대가!K149</f>
        <v>5.8000000000000003E-2</v>
      </c>
      <c r="E416" s="25">
        <f>단가대비표!O30</f>
        <v>0</v>
      </c>
      <c r="F416" s="28">
        <f>TRUNC(E416*D416,0)</f>
        <v>0</v>
      </c>
      <c r="G416" s="25">
        <f>단가대비표!P30</f>
        <v>172068</v>
      </c>
      <c r="H416" s="28">
        <f>TRUNC(G416*D416,0)</f>
        <v>9979</v>
      </c>
      <c r="I416" s="25">
        <f>단가대비표!V30</f>
        <v>0</v>
      </c>
      <c r="J416" s="28">
        <f>TRUNC(I416*D416,0)</f>
        <v>0</v>
      </c>
      <c r="K416" s="25">
        <f t="shared" si="72"/>
        <v>172068</v>
      </c>
      <c r="L416" s="28">
        <f t="shared" si="72"/>
        <v>9979</v>
      </c>
      <c r="M416" s="22" t="s">
        <v>50</v>
      </c>
      <c r="N416" s="2" t="s">
        <v>526</v>
      </c>
      <c r="O416" s="2" t="s">
        <v>1531</v>
      </c>
      <c r="P416" s="2" t="s">
        <v>62</v>
      </c>
      <c r="Q416" s="2" t="s">
        <v>62</v>
      </c>
      <c r="R416" s="2" t="s">
        <v>63</v>
      </c>
      <c r="S416" s="3"/>
      <c r="T416" s="3"/>
      <c r="U416" s="3"/>
      <c r="V416" s="3">
        <v>1</v>
      </c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2" t="s">
        <v>50</v>
      </c>
      <c r="AW416" s="2" t="s">
        <v>1600</v>
      </c>
      <c r="AX416" s="2" t="s">
        <v>50</v>
      </c>
      <c r="AY416" s="2" t="s">
        <v>50</v>
      </c>
      <c r="AZ416" s="2" t="s">
        <v>50</v>
      </c>
    </row>
    <row r="417" spans="1:52" ht="30" customHeight="1" x14ac:dyDescent="0.3">
      <c r="A417" s="22" t="s">
        <v>1307</v>
      </c>
      <c r="B417" s="22" t="s">
        <v>1221</v>
      </c>
      <c r="C417" s="22" t="s">
        <v>1208</v>
      </c>
      <c r="D417" s="23">
        <f>공량산출근거서_일위대가!K150</f>
        <v>2.9000000000000001E-2</v>
      </c>
      <c r="E417" s="25">
        <f>단가대비표!O39</f>
        <v>0</v>
      </c>
      <c r="F417" s="28">
        <f>TRUNC(E417*D417,0)</f>
        <v>0</v>
      </c>
      <c r="G417" s="25">
        <f>단가대비표!P39</f>
        <v>304156</v>
      </c>
      <c r="H417" s="28">
        <f>TRUNC(G417*D417,0)</f>
        <v>8820</v>
      </c>
      <c r="I417" s="25">
        <f>단가대비표!V39</f>
        <v>0</v>
      </c>
      <c r="J417" s="28">
        <f>TRUNC(I417*D417,0)</f>
        <v>0</v>
      </c>
      <c r="K417" s="25">
        <f t="shared" si="72"/>
        <v>304156</v>
      </c>
      <c r="L417" s="28">
        <f t="shared" si="72"/>
        <v>8820</v>
      </c>
      <c r="M417" s="22" t="s">
        <v>50</v>
      </c>
      <c r="N417" s="2" t="s">
        <v>526</v>
      </c>
      <c r="O417" s="2" t="s">
        <v>1321</v>
      </c>
      <c r="P417" s="2" t="s">
        <v>62</v>
      </c>
      <c r="Q417" s="2" t="s">
        <v>62</v>
      </c>
      <c r="R417" s="2" t="s">
        <v>63</v>
      </c>
      <c r="S417" s="3"/>
      <c r="T417" s="3"/>
      <c r="U417" s="3"/>
      <c r="V417" s="3">
        <v>1</v>
      </c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2" t="s">
        <v>50</v>
      </c>
      <c r="AW417" s="2" t="s">
        <v>1601</v>
      </c>
      <c r="AX417" s="2" t="s">
        <v>50</v>
      </c>
      <c r="AY417" s="2" t="s">
        <v>50</v>
      </c>
      <c r="AZ417" s="2" t="s">
        <v>50</v>
      </c>
    </row>
    <row r="418" spans="1:52" ht="30" customHeight="1" x14ac:dyDescent="0.3">
      <c r="A418" s="22" t="s">
        <v>1215</v>
      </c>
      <c r="B418" s="22" t="s">
        <v>1216</v>
      </c>
      <c r="C418" s="22" t="s">
        <v>93</v>
      </c>
      <c r="D418" s="23">
        <v>1</v>
      </c>
      <c r="E418" s="25">
        <f>TRUNC(SUMIF(V415:V418, RIGHTB(O418, 1), H415:H418)*U418, 2)</f>
        <v>563.97</v>
      </c>
      <c r="F418" s="28">
        <f>TRUNC(E418*D418,0)</f>
        <v>563</v>
      </c>
      <c r="G418" s="25">
        <v>0</v>
      </c>
      <c r="H418" s="28">
        <f>TRUNC(G418*D418,0)</f>
        <v>0</v>
      </c>
      <c r="I418" s="25">
        <v>0</v>
      </c>
      <c r="J418" s="28">
        <f>TRUNC(I418*D418,0)</f>
        <v>0</v>
      </c>
      <c r="K418" s="25">
        <f t="shared" si="72"/>
        <v>563</v>
      </c>
      <c r="L418" s="28">
        <f t="shared" si="72"/>
        <v>563</v>
      </c>
      <c r="M418" s="22" t="s">
        <v>50</v>
      </c>
      <c r="N418" s="2" t="s">
        <v>526</v>
      </c>
      <c r="O418" s="2" t="s">
        <v>94</v>
      </c>
      <c r="P418" s="2" t="s">
        <v>62</v>
      </c>
      <c r="Q418" s="2" t="s">
        <v>62</v>
      </c>
      <c r="R418" s="2" t="s">
        <v>62</v>
      </c>
      <c r="S418" s="3">
        <v>1</v>
      </c>
      <c r="T418" s="3">
        <v>0</v>
      </c>
      <c r="U418" s="3">
        <v>0.03</v>
      </c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2" t="s">
        <v>50</v>
      </c>
      <c r="AW418" s="2" t="s">
        <v>1602</v>
      </c>
      <c r="AX418" s="2" t="s">
        <v>50</v>
      </c>
      <c r="AY418" s="2" t="s">
        <v>50</v>
      </c>
      <c r="AZ418" s="2" t="s">
        <v>50</v>
      </c>
    </row>
    <row r="419" spans="1:52" ht="30" customHeight="1" x14ac:dyDescent="0.3">
      <c r="A419" s="22" t="s">
        <v>1190</v>
      </c>
      <c r="B419" s="22" t="s">
        <v>50</v>
      </c>
      <c r="C419" s="22" t="s">
        <v>50</v>
      </c>
      <c r="D419" s="23"/>
      <c r="E419" s="25"/>
      <c r="F419" s="28">
        <f>TRUNC(SUMIF(N415:N418, N414, F415:F418),0)</f>
        <v>3267</v>
      </c>
      <c r="G419" s="25"/>
      <c r="H419" s="28">
        <f>TRUNC(SUMIF(N415:N418, N414, H415:H418),0)</f>
        <v>18799</v>
      </c>
      <c r="I419" s="25"/>
      <c r="J419" s="28">
        <f>TRUNC(SUMIF(N415:N418, N414, J415:J418),0)</f>
        <v>0</v>
      </c>
      <c r="K419" s="25"/>
      <c r="L419" s="28">
        <f>F419+H419+J419</f>
        <v>22066</v>
      </c>
      <c r="M419" s="22" t="s">
        <v>50</v>
      </c>
      <c r="N419" s="2" t="s">
        <v>97</v>
      </c>
      <c r="O419" s="2" t="s">
        <v>97</v>
      </c>
      <c r="P419" s="2" t="s">
        <v>50</v>
      </c>
      <c r="Q419" s="2" t="s">
        <v>50</v>
      </c>
      <c r="R419" s="2" t="s">
        <v>50</v>
      </c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2" t="s">
        <v>50</v>
      </c>
      <c r="AW419" s="2" t="s">
        <v>50</v>
      </c>
      <c r="AX419" s="2" t="s">
        <v>50</v>
      </c>
      <c r="AY419" s="2" t="s">
        <v>50</v>
      </c>
      <c r="AZ419" s="2" t="s">
        <v>50</v>
      </c>
    </row>
    <row r="420" spans="1:52" ht="30" customHeight="1" x14ac:dyDescent="0.3">
      <c r="A420" s="23"/>
      <c r="B420" s="23"/>
      <c r="C420" s="23"/>
      <c r="D420" s="23"/>
      <c r="E420" s="25"/>
      <c r="F420" s="28"/>
      <c r="G420" s="25"/>
      <c r="H420" s="28"/>
      <c r="I420" s="25"/>
      <c r="J420" s="28"/>
      <c r="K420" s="25"/>
      <c r="L420" s="28"/>
      <c r="M420" s="23"/>
    </row>
    <row r="421" spans="1:52" ht="30" customHeight="1" x14ac:dyDescent="0.3">
      <c r="A421" s="19" t="s">
        <v>1603</v>
      </c>
      <c r="B421" s="20"/>
      <c r="C421" s="20"/>
      <c r="D421" s="20"/>
      <c r="E421" s="24"/>
      <c r="F421" s="27"/>
      <c r="G421" s="24"/>
      <c r="H421" s="27"/>
      <c r="I421" s="24"/>
      <c r="J421" s="27"/>
      <c r="K421" s="24"/>
      <c r="L421" s="27"/>
      <c r="M421" s="21"/>
      <c r="N421" s="1" t="s">
        <v>531</v>
      </c>
    </row>
    <row r="422" spans="1:52" ht="30" customHeight="1" x14ac:dyDescent="0.3">
      <c r="A422" s="22" t="s">
        <v>1252</v>
      </c>
      <c r="B422" s="22" t="s">
        <v>1221</v>
      </c>
      <c r="C422" s="22" t="s">
        <v>1208</v>
      </c>
      <c r="D422" s="23">
        <v>0.46</v>
      </c>
      <c r="E422" s="25">
        <f>단가대비표!O44</f>
        <v>0</v>
      </c>
      <c r="F422" s="28">
        <f>TRUNC(E422*D422,0)</f>
        <v>0</v>
      </c>
      <c r="G422" s="25">
        <f>단가대비표!P44</f>
        <v>436224</v>
      </c>
      <c r="H422" s="28">
        <f>TRUNC(G422*D422,0)</f>
        <v>200663</v>
      </c>
      <c r="I422" s="25">
        <f>단가대비표!V44</f>
        <v>0</v>
      </c>
      <c r="J422" s="28">
        <f>TRUNC(I422*D422,0)</f>
        <v>0</v>
      </c>
      <c r="K422" s="25">
        <f t="shared" ref="K422:L425" si="73">TRUNC(E422+G422+I422,0)</f>
        <v>436224</v>
      </c>
      <c r="L422" s="28">
        <f t="shared" si="73"/>
        <v>200663</v>
      </c>
      <c r="M422" s="22" t="s">
        <v>50</v>
      </c>
      <c r="N422" s="2" t="s">
        <v>531</v>
      </c>
      <c r="O422" s="2" t="s">
        <v>1253</v>
      </c>
      <c r="P422" s="2" t="s">
        <v>62</v>
      </c>
      <c r="Q422" s="2" t="s">
        <v>62</v>
      </c>
      <c r="R422" s="2" t="s">
        <v>63</v>
      </c>
      <c r="S422" s="3"/>
      <c r="T422" s="3"/>
      <c r="U422" s="3"/>
      <c r="V422" s="3">
        <v>1</v>
      </c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2" t="s">
        <v>50</v>
      </c>
      <c r="AW422" s="2" t="s">
        <v>1604</v>
      </c>
      <c r="AX422" s="2" t="s">
        <v>50</v>
      </c>
      <c r="AY422" s="2" t="s">
        <v>50</v>
      </c>
      <c r="AZ422" s="2" t="s">
        <v>50</v>
      </c>
    </row>
    <row r="423" spans="1:52" ht="30" customHeight="1" x14ac:dyDescent="0.3">
      <c r="A423" s="22" t="s">
        <v>1605</v>
      </c>
      <c r="B423" s="22" t="s">
        <v>1221</v>
      </c>
      <c r="C423" s="22" t="s">
        <v>1208</v>
      </c>
      <c r="D423" s="23">
        <v>0.59</v>
      </c>
      <c r="E423" s="25">
        <f>단가대비표!O42</f>
        <v>0</v>
      </c>
      <c r="F423" s="28">
        <f>TRUNC(E423*D423,0)</f>
        <v>0</v>
      </c>
      <c r="G423" s="25">
        <f>단가대비표!P42</f>
        <v>315528</v>
      </c>
      <c r="H423" s="28">
        <f>TRUNC(G423*D423,0)</f>
        <v>186161</v>
      </c>
      <c r="I423" s="25">
        <f>단가대비표!V42</f>
        <v>0</v>
      </c>
      <c r="J423" s="28">
        <f>TRUNC(I423*D423,0)</f>
        <v>0</v>
      </c>
      <c r="K423" s="25">
        <f t="shared" si="73"/>
        <v>315528</v>
      </c>
      <c r="L423" s="28">
        <f t="shared" si="73"/>
        <v>186161</v>
      </c>
      <c r="M423" s="22" t="s">
        <v>50</v>
      </c>
      <c r="N423" s="2" t="s">
        <v>531</v>
      </c>
      <c r="O423" s="2" t="s">
        <v>1606</v>
      </c>
      <c r="P423" s="2" t="s">
        <v>62</v>
      </c>
      <c r="Q423" s="2" t="s">
        <v>62</v>
      </c>
      <c r="R423" s="2" t="s">
        <v>63</v>
      </c>
      <c r="S423" s="3"/>
      <c r="T423" s="3"/>
      <c r="U423" s="3"/>
      <c r="V423" s="3">
        <v>1</v>
      </c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2" t="s">
        <v>50</v>
      </c>
      <c r="AW423" s="2" t="s">
        <v>1607</v>
      </c>
      <c r="AX423" s="2" t="s">
        <v>50</v>
      </c>
      <c r="AY423" s="2" t="s">
        <v>50</v>
      </c>
      <c r="AZ423" s="2" t="s">
        <v>50</v>
      </c>
    </row>
    <row r="424" spans="1:52" ht="30" customHeight="1" x14ac:dyDescent="0.3">
      <c r="A424" s="22" t="s">
        <v>1220</v>
      </c>
      <c r="B424" s="22" t="s">
        <v>1221</v>
      </c>
      <c r="C424" s="22" t="s">
        <v>1208</v>
      </c>
      <c r="D424" s="23">
        <v>0.38</v>
      </c>
      <c r="E424" s="25">
        <f>단가대비표!O31</f>
        <v>0</v>
      </c>
      <c r="F424" s="28">
        <f>TRUNC(E424*D424,0)</f>
        <v>0</v>
      </c>
      <c r="G424" s="25">
        <f>단가대비표!P31</f>
        <v>226122</v>
      </c>
      <c r="H424" s="28">
        <f>TRUNC(G424*D424,0)</f>
        <v>85926</v>
      </c>
      <c r="I424" s="25">
        <f>단가대비표!V31</f>
        <v>0</v>
      </c>
      <c r="J424" s="28">
        <f>TRUNC(I424*D424,0)</f>
        <v>0</v>
      </c>
      <c r="K424" s="25">
        <f t="shared" si="73"/>
        <v>226122</v>
      </c>
      <c r="L424" s="28">
        <f t="shared" si="73"/>
        <v>85926</v>
      </c>
      <c r="M424" s="22" t="s">
        <v>50</v>
      </c>
      <c r="N424" s="2" t="s">
        <v>531</v>
      </c>
      <c r="O424" s="2" t="s">
        <v>1222</v>
      </c>
      <c r="P424" s="2" t="s">
        <v>62</v>
      </c>
      <c r="Q424" s="2" t="s">
        <v>62</v>
      </c>
      <c r="R424" s="2" t="s">
        <v>63</v>
      </c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2" t="s">
        <v>50</v>
      </c>
      <c r="AW424" s="2" t="s">
        <v>1608</v>
      </c>
      <c r="AX424" s="2" t="s">
        <v>50</v>
      </c>
      <c r="AY424" s="2" t="s">
        <v>50</v>
      </c>
      <c r="AZ424" s="2" t="s">
        <v>50</v>
      </c>
    </row>
    <row r="425" spans="1:52" ht="30" customHeight="1" x14ac:dyDescent="0.3">
      <c r="A425" s="22" t="s">
        <v>1215</v>
      </c>
      <c r="B425" s="22" t="s">
        <v>1216</v>
      </c>
      <c r="C425" s="22" t="s">
        <v>93</v>
      </c>
      <c r="D425" s="23">
        <v>1</v>
      </c>
      <c r="E425" s="25">
        <f>TRUNC(SUMIF(V422:V425, RIGHTB(O425, 1), H422:H425)*U425, 2)</f>
        <v>11604.72</v>
      </c>
      <c r="F425" s="28">
        <f>TRUNC(E425*D425,0)</f>
        <v>11604</v>
      </c>
      <c r="G425" s="25">
        <v>0</v>
      </c>
      <c r="H425" s="28">
        <f>TRUNC(G425*D425,0)</f>
        <v>0</v>
      </c>
      <c r="I425" s="25">
        <v>0</v>
      </c>
      <c r="J425" s="28">
        <f>TRUNC(I425*D425,0)</f>
        <v>0</v>
      </c>
      <c r="K425" s="25">
        <f t="shared" si="73"/>
        <v>11604</v>
      </c>
      <c r="L425" s="28">
        <f t="shared" si="73"/>
        <v>11604</v>
      </c>
      <c r="M425" s="22" t="s">
        <v>50</v>
      </c>
      <c r="N425" s="2" t="s">
        <v>531</v>
      </c>
      <c r="O425" s="2" t="s">
        <v>94</v>
      </c>
      <c r="P425" s="2" t="s">
        <v>62</v>
      </c>
      <c r="Q425" s="2" t="s">
        <v>62</v>
      </c>
      <c r="R425" s="2" t="s">
        <v>62</v>
      </c>
      <c r="S425" s="3">
        <v>1</v>
      </c>
      <c r="T425" s="3">
        <v>0</v>
      </c>
      <c r="U425" s="3">
        <v>0.03</v>
      </c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2" t="s">
        <v>50</v>
      </c>
      <c r="AW425" s="2" t="s">
        <v>1609</v>
      </c>
      <c r="AX425" s="2" t="s">
        <v>50</v>
      </c>
      <c r="AY425" s="2" t="s">
        <v>50</v>
      </c>
      <c r="AZ425" s="2" t="s">
        <v>50</v>
      </c>
    </row>
    <row r="426" spans="1:52" ht="30" customHeight="1" x14ac:dyDescent="0.3">
      <c r="A426" s="22" t="s">
        <v>1190</v>
      </c>
      <c r="B426" s="22" t="s">
        <v>50</v>
      </c>
      <c r="C426" s="22" t="s">
        <v>50</v>
      </c>
      <c r="D426" s="23"/>
      <c r="E426" s="25"/>
      <c r="F426" s="28">
        <f>TRUNC(SUMIF(N422:N425, N421, F422:F425),0)</f>
        <v>11604</v>
      </c>
      <c r="G426" s="25"/>
      <c r="H426" s="28">
        <f>TRUNC(SUMIF(N422:N425, N421, H422:H425),0)</f>
        <v>472750</v>
      </c>
      <c r="I426" s="25"/>
      <c r="J426" s="28">
        <f>TRUNC(SUMIF(N422:N425, N421, J422:J425),0)</f>
        <v>0</v>
      </c>
      <c r="K426" s="25"/>
      <c r="L426" s="28">
        <f>F426+H426+J426</f>
        <v>484354</v>
      </c>
      <c r="M426" s="22" t="s">
        <v>50</v>
      </c>
      <c r="N426" s="2" t="s">
        <v>97</v>
      </c>
      <c r="O426" s="2" t="s">
        <v>97</v>
      </c>
      <c r="P426" s="2" t="s">
        <v>50</v>
      </c>
      <c r="Q426" s="2" t="s">
        <v>50</v>
      </c>
      <c r="R426" s="2" t="s">
        <v>50</v>
      </c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2" t="s">
        <v>50</v>
      </c>
      <c r="AW426" s="2" t="s">
        <v>50</v>
      </c>
      <c r="AX426" s="2" t="s">
        <v>50</v>
      </c>
      <c r="AY426" s="2" t="s">
        <v>50</v>
      </c>
      <c r="AZ426" s="2" t="s">
        <v>50</v>
      </c>
    </row>
    <row r="427" spans="1:52" ht="30" customHeight="1" x14ac:dyDescent="0.3">
      <c r="A427" s="23"/>
      <c r="B427" s="23"/>
      <c r="C427" s="23"/>
      <c r="D427" s="23"/>
      <c r="E427" s="25"/>
      <c r="F427" s="28"/>
      <c r="G427" s="25"/>
      <c r="H427" s="28"/>
      <c r="I427" s="25"/>
      <c r="J427" s="28"/>
      <c r="K427" s="25"/>
      <c r="L427" s="28"/>
      <c r="M427" s="23"/>
    </row>
    <row r="428" spans="1:52" ht="30" customHeight="1" x14ac:dyDescent="0.3">
      <c r="A428" s="19" t="s">
        <v>1610</v>
      </c>
      <c r="B428" s="20"/>
      <c r="C428" s="20"/>
      <c r="D428" s="20"/>
      <c r="E428" s="24"/>
      <c r="F428" s="27"/>
      <c r="G428" s="24"/>
      <c r="H428" s="27"/>
      <c r="I428" s="24"/>
      <c r="J428" s="27"/>
      <c r="K428" s="24"/>
      <c r="L428" s="27"/>
      <c r="M428" s="21"/>
      <c r="N428" s="1" t="s">
        <v>536</v>
      </c>
    </row>
    <row r="429" spans="1:52" ht="30" customHeight="1" x14ac:dyDescent="0.3">
      <c r="A429" s="22" t="s">
        <v>1252</v>
      </c>
      <c r="B429" s="22" t="s">
        <v>1221</v>
      </c>
      <c r="C429" s="22" t="s">
        <v>1208</v>
      </c>
      <c r="D429" s="23">
        <v>1.6E-2</v>
      </c>
      <c r="E429" s="25">
        <f>단가대비표!O44</f>
        <v>0</v>
      </c>
      <c r="F429" s="28">
        <f>TRUNC(E429*D429,0)</f>
        <v>0</v>
      </c>
      <c r="G429" s="25">
        <f>단가대비표!P44</f>
        <v>436224</v>
      </c>
      <c r="H429" s="28">
        <f>TRUNC(G429*D429,0)</f>
        <v>6979</v>
      </c>
      <c r="I429" s="25">
        <f>단가대비표!V44</f>
        <v>0</v>
      </c>
      <c r="J429" s="28">
        <f>TRUNC(I429*D429,0)</f>
        <v>0</v>
      </c>
      <c r="K429" s="25">
        <f t="shared" ref="K429:L431" si="74">TRUNC(E429+G429+I429,0)</f>
        <v>436224</v>
      </c>
      <c r="L429" s="28">
        <f t="shared" si="74"/>
        <v>6979</v>
      </c>
      <c r="M429" s="22" t="s">
        <v>50</v>
      </c>
      <c r="N429" s="2" t="s">
        <v>536</v>
      </c>
      <c r="O429" s="2" t="s">
        <v>1253</v>
      </c>
      <c r="P429" s="2" t="s">
        <v>62</v>
      </c>
      <c r="Q429" s="2" t="s">
        <v>62</v>
      </c>
      <c r="R429" s="2" t="s">
        <v>63</v>
      </c>
      <c r="S429" s="3"/>
      <c r="T429" s="3"/>
      <c r="U429" s="3"/>
      <c r="V429" s="3">
        <v>1</v>
      </c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2" t="s">
        <v>50</v>
      </c>
      <c r="AW429" s="2" t="s">
        <v>1611</v>
      </c>
      <c r="AX429" s="2" t="s">
        <v>50</v>
      </c>
      <c r="AY429" s="2" t="s">
        <v>50</v>
      </c>
      <c r="AZ429" s="2" t="s">
        <v>50</v>
      </c>
    </row>
    <row r="430" spans="1:52" ht="30" customHeight="1" x14ac:dyDescent="0.3">
      <c r="A430" s="22" t="s">
        <v>1220</v>
      </c>
      <c r="B430" s="22" t="s">
        <v>1221</v>
      </c>
      <c r="C430" s="22" t="s">
        <v>1208</v>
      </c>
      <c r="D430" s="23">
        <v>8.0000000000000002E-3</v>
      </c>
      <c r="E430" s="25">
        <f>단가대비표!O31</f>
        <v>0</v>
      </c>
      <c r="F430" s="28">
        <f>TRUNC(E430*D430,0)</f>
        <v>0</v>
      </c>
      <c r="G430" s="25">
        <f>단가대비표!P31</f>
        <v>226122</v>
      </c>
      <c r="H430" s="28">
        <f>TRUNC(G430*D430,0)</f>
        <v>1808</v>
      </c>
      <c r="I430" s="25">
        <f>단가대비표!V31</f>
        <v>0</v>
      </c>
      <c r="J430" s="28">
        <f>TRUNC(I430*D430,0)</f>
        <v>0</v>
      </c>
      <c r="K430" s="25">
        <f t="shared" si="74"/>
        <v>226122</v>
      </c>
      <c r="L430" s="28">
        <f t="shared" si="74"/>
        <v>1808</v>
      </c>
      <c r="M430" s="22" t="s">
        <v>50</v>
      </c>
      <c r="N430" s="2" t="s">
        <v>536</v>
      </c>
      <c r="O430" s="2" t="s">
        <v>1222</v>
      </c>
      <c r="P430" s="2" t="s">
        <v>62</v>
      </c>
      <c r="Q430" s="2" t="s">
        <v>62</v>
      </c>
      <c r="R430" s="2" t="s">
        <v>63</v>
      </c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2" t="s">
        <v>50</v>
      </c>
      <c r="AW430" s="2" t="s">
        <v>1612</v>
      </c>
      <c r="AX430" s="2" t="s">
        <v>50</v>
      </c>
      <c r="AY430" s="2" t="s">
        <v>50</v>
      </c>
      <c r="AZ430" s="2" t="s">
        <v>50</v>
      </c>
    </row>
    <row r="431" spans="1:52" ht="30" customHeight="1" x14ac:dyDescent="0.3">
      <c r="A431" s="22" t="s">
        <v>1215</v>
      </c>
      <c r="B431" s="22" t="s">
        <v>1216</v>
      </c>
      <c r="C431" s="22" t="s">
        <v>93</v>
      </c>
      <c r="D431" s="23">
        <v>1</v>
      </c>
      <c r="E431" s="25">
        <f>TRUNC(SUMIF(V429:V431, RIGHTB(O431, 1), H429:H431)*U431, 2)</f>
        <v>209.37</v>
      </c>
      <c r="F431" s="28">
        <f>TRUNC(E431*D431,0)</f>
        <v>209</v>
      </c>
      <c r="G431" s="25">
        <v>0</v>
      </c>
      <c r="H431" s="28">
        <f>TRUNC(G431*D431,0)</f>
        <v>0</v>
      </c>
      <c r="I431" s="25">
        <v>0</v>
      </c>
      <c r="J431" s="28">
        <f>TRUNC(I431*D431,0)</f>
        <v>0</v>
      </c>
      <c r="K431" s="25">
        <f t="shared" si="74"/>
        <v>209</v>
      </c>
      <c r="L431" s="28">
        <f t="shared" si="74"/>
        <v>209</v>
      </c>
      <c r="M431" s="22" t="s">
        <v>50</v>
      </c>
      <c r="N431" s="2" t="s">
        <v>536</v>
      </c>
      <c r="O431" s="2" t="s">
        <v>94</v>
      </c>
      <c r="P431" s="2" t="s">
        <v>62</v>
      </c>
      <c r="Q431" s="2" t="s">
        <v>62</v>
      </c>
      <c r="R431" s="2" t="s">
        <v>62</v>
      </c>
      <c r="S431" s="3">
        <v>1</v>
      </c>
      <c r="T431" s="3">
        <v>0</v>
      </c>
      <c r="U431" s="3">
        <v>0.03</v>
      </c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2" t="s">
        <v>50</v>
      </c>
      <c r="AW431" s="2" t="s">
        <v>1613</v>
      </c>
      <c r="AX431" s="2" t="s">
        <v>50</v>
      </c>
      <c r="AY431" s="2" t="s">
        <v>50</v>
      </c>
      <c r="AZ431" s="2" t="s">
        <v>50</v>
      </c>
    </row>
    <row r="432" spans="1:52" ht="30" customHeight="1" x14ac:dyDescent="0.3">
      <c r="A432" s="22" t="s">
        <v>1190</v>
      </c>
      <c r="B432" s="22" t="s">
        <v>50</v>
      </c>
      <c r="C432" s="22" t="s">
        <v>50</v>
      </c>
      <c r="D432" s="23"/>
      <c r="E432" s="25"/>
      <c r="F432" s="28">
        <f>TRUNC(SUMIF(N429:N431, N428, F429:F431),0)</f>
        <v>209</v>
      </c>
      <c r="G432" s="25"/>
      <c r="H432" s="28">
        <f>TRUNC(SUMIF(N429:N431, N428, H429:H431),0)</f>
        <v>8787</v>
      </c>
      <c r="I432" s="25"/>
      <c r="J432" s="28">
        <f>TRUNC(SUMIF(N429:N431, N428, J429:J431),0)</f>
        <v>0</v>
      </c>
      <c r="K432" s="25"/>
      <c r="L432" s="28">
        <f>F432+H432+J432</f>
        <v>8996</v>
      </c>
      <c r="M432" s="22" t="s">
        <v>50</v>
      </c>
      <c r="N432" s="2" t="s">
        <v>97</v>
      </c>
      <c r="O432" s="2" t="s">
        <v>97</v>
      </c>
      <c r="P432" s="2" t="s">
        <v>50</v>
      </c>
      <c r="Q432" s="2" t="s">
        <v>50</v>
      </c>
      <c r="R432" s="2" t="s">
        <v>50</v>
      </c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2" t="s">
        <v>50</v>
      </c>
      <c r="AW432" s="2" t="s">
        <v>50</v>
      </c>
      <c r="AX432" s="2" t="s">
        <v>50</v>
      </c>
      <c r="AY432" s="2" t="s">
        <v>50</v>
      </c>
      <c r="AZ432" s="2" t="s">
        <v>50</v>
      </c>
    </row>
    <row r="433" spans="1:52" ht="30" customHeight="1" x14ac:dyDescent="0.3">
      <c r="A433" s="23"/>
      <c r="B433" s="23"/>
      <c r="C433" s="23"/>
      <c r="D433" s="23"/>
      <c r="E433" s="25"/>
      <c r="F433" s="28"/>
      <c r="G433" s="25"/>
      <c r="H433" s="28"/>
      <c r="I433" s="25"/>
      <c r="J433" s="28"/>
      <c r="K433" s="25"/>
      <c r="L433" s="28"/>
      <c r="M433" s="23"/>
    </row>
    <row r="434" spans="1:52" ht="30" customHeight="1" x14ac:dyDescent="0.3">
      <c r="A434" s="19" t="s">
        <v>1614</v>
      </c>
      <c r="B434" s="20"/>
      <c r="C434" s="20"/>
      <c r="D434" s="20"/>
      <c r="E434" s="24"/>
      <c r="F434" s="27"/>
      <c r="G434" s="24"/>
      <c r="H434" s="27"/>
      <c r="I434" s="24"/>
      <c r="J434" s="27"/>
      <c r="K434" s="24"/>
      <c r="L434" s="27"/>
      <c r="M434" s="21"/>
      <c r="N434" s="1" t="s">
        <v>541</v>
      </c>
    </row>
    <row r="435" spans="1:52" ht="30" customHeight="1" x14ac:dyDescent="0.3">
      <c r="A435" s="22" t="s">
        <v>1206</v>
      </c>
      <c r="B435" s="22" t="s">
        <v>1207</v>
      </c>
      <c r="C435" s="22" t="s">
        <v>1208</v>
      </c>
      <c r="D435" s="23">
        <v>0.02</v>
      </c>
      <c r="E435" s="25">
        <f>단가대비표!O48</f>
        <v>0</v>
      </c>
      <c r="F435" s="28">
        <f>TRUNC(E435*D435,0)</f>
        <v>0</v>
      </c>
      <c r="G435" s="25">
        <f>단가대비표!P48</f>
        <v>304509</v>
      </c>
      <c r="H435" s="28">
        <f>TRUNC(G435*D435,0)</f>
        <v>6090</v>
      </c>
      <c r="I435" s="25">
        <f>단가대비표!V48</f>
        <v>0</v>
      </c>
      <c r="J435" s="28">
        <f>TRUNC(I435*D435,0)</f>
        <v>0</v>
      </c>
      <c r="K435" s="25">
        <f>TRUNC(E435+G435+I435,0)</f>
        <v>304509</v>
      </c>
      <c r="L435" s="28">
        <f>TRUNC(F435+H435+J435,0)</f>
        <v>6090</v>
      </c>
      <c r="M435" s="22" t="s">
        <v>50</v>
      </c>
      <c r="N435" s="2" t="s">
        <v>541</v>
      </c>
      <c r="O435" s="2" t="s">
        <v>1209</v>
      </c>
      <c r="P435" s="2" t="s">
        <v>62</v>
      </c>
      <c r="Q435" s="2" t="s">
        <v>62</v>
      </c>
      <c r="R435" s="2" t="s">
        <v>63</v>
      </c>
      <c r="S435" s="3"/>
      <c r="T435" s="3"/>
      <c r="U435" s="3"/>
      <c r="V435" s="3">
        <v>1</v>
      </c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2" t="s">
        <v>50</v>
      </c>
      <c r="AW435" s="2" t="s">
        <v>1615</v>
      </c>
      <c r="AX435" s="2" t="s">
        <v>50</v>
      </c>
      <c r="AY435" s="2" t="s">
        <v>50</v>
      </c>
      <c r="AZ435" s="2" t="s">
        <v>50</v>
      </c>
    </row>
    <row r="436" spans="1:52" ht="30" customHeight="1" x14ac:dyDescent="0.3">
      <c r="A436" s="22" t="s">
        <v>1215</v>
      </c>
      <c r="B436" s="22" t="s">
        <v>1216</v>
      </c>
      <c r="C436" s="22" t="s">
        <v>93</v>
      </c>
      <c r="D436" s="23">
        <v>1</v>
      </c>
      <c r="E436" s="25">
        <f>TRUNC(SUMIF(V435:V436, RIGHTB(O436, 1), H435:H436)*U436, 2)</f>
        <v>182.7</v>
      </c>
      <c r="F436" s="28">
        <f>TRUNC(E436*D436,0)</f>
        <v>182</v>
      </c>
      <c r="G436" s="25">
        <v>0</v>
      </c>
      <c r="H436" s="28">
        <f>TRUNC(G436*D436,0)</f>
        <v>0</v>
      </c>
      <c r="I436" s="25">
        <v>0</v>
      </c>
      <c r="J436" s="28">
        <f>TRUNC(I436*D436,0)</f>
        <v>0</v>
      </c>
      <c r="K436" s="25">
        <f>TRUNC(E436+G436+I436,0)</f>
        <v>182</v>
      </c>
      <c r="L436" s="28">
        <f>TRUNC(F436+H436+J436,0)</f>
        <v>182</v>
      </c>
      <c r="M436" s="22" t="s">
        <v>50</v>
      </c>
      <c r="N436" s="2" t="s">
        <v>541</v>
      </c>
      <c r="O436" s="2" t="s">
        <v>94</v>
      </c>
      <c r="P436" s="2" t="s">
        <v>62</v>
      </c>
      <c r="Q436" s="2" t="s">
        <v>62</v>
      </c>
      <c r="R436" s="2" t="s">
        <v>62</v>
      </c>
      <c r="S436" s="3">
        <v>1</v>
      </c>
      <c r="T436" s="3">
        <v>0</v>
      </c>
      <c r="U436" s="3">
        <v>0.03</v>
      </c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2" t="s">
        <v>50</v>
      </c>
      <c r="AW436" s="2" t="s">
        <v>1616</v>
      </c>
      <c r="AX436" s="2" t="s">
        <v>50</v>
      </c>
      <c r="AY436" s="2" t="s">
        <v>50</v>
      </c>
      <c r="AZ436" s="2" t="s">
        <v>50</v>
      </c>
    </row>
    <row r="437" spans="1:52" ht="30" customHeight="1" x14ac:dyDescent="0.3">
      <c r="A437" s="22" t="s">
        <v>1190</v>
      </c>
      <c r="B437" s="22" t="s">
        <v>50</v>
      </c>
      <c r="C437" s="22" t="s">
        <v>50</v>
      </c>
      <c r="D437" s="23"/>
      <c r="E437" s="25"/>
      <c r="F437" s="28">
        <f>TRUNC(SUMIF(N435:N436, N434, F435:F436),0)</f>
        <v>182</v>
      </c>
      <c r="G437" s="25"/>
      <c r="H437" s="28">
        <f>TRUNC(SUMIF(N435:N436, N434, H435:H436),0)</f>
        <v>6090</v>
      </c>
      <c r="I437" s="25"/>
      <c r="J437" s="28">
        <f>TRUNC(SUMIF(N435:N436, N434, J435:J436),0)</f>
        <v>0</v>
      </c>
      <c r="K437" s="25"/>
      <c r="L437" s="28">
        <f>F437+H437+J437</f>
        <v>6272</v>
      </c>
      <c r="M437" s="22" t="s">
        <v>50</v>
      </c>
      <c r="N437" s="2" t="s">
        <v>97</v>
      </c>
      <c r="O437" s="2" t="s">
        <v>97</v>
      </c>
      <c r="P437" s="2" t="s">
        <v>50</v>
      </c>
      <c r="Q437" s="2" t="s">
        <v>50</v>
      </c>
      <c r="R437" s="2" t="s">
        <v>50</v>
      </c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2" t="s">
        <v>50</v>
      </c>
      <c r="AW437" s="2" t="s">
        <v>50</v>
      </c>
      <c r="AX437" s="2" t="s">
        <v>50</v>
      </c>
      <c r="AY437" s="2" t="s">
        <v>50</v>
      </c>
      <c r="AZ437" s="2" t="s">
        <v>50</v>
      </c>
    </row>
    <row r="438" spans="1:52" ht="30" customHeight="1" x14ac:dyDescent="0.3">
      <c r="A438" s="23"/>
      <c r="B438" s="23"/>
      <c r="C438" s="23"/>
      <c r="D438" s="23"/>
      <c r="E438" s="25"/>
      <c r="F438" s="28"/>
      <c r="G438" s="25"/>
      <c r="H438" s="28"/>
      <c r="I438" s="25"/>
      <c r="J438" s="28"/>
      <c r="K438" s="25"/>
      <c r="L438" s="28"/>
      <c r="M438" s="23"/>
    </row>
    <row r="439" spans="1:52" ht="30" customHeight="1" x14ac:dyDescent="0.3">
      <c r="A439" s="19" t="s">
        <v>1617</v>
      </c>
      <c r="B439" s="20"/>
      <c r="C439" s="20"/>
      <c r="D439" s="20"/>
      <c r="E439" s="24"/>
      <c r="F439" s="27"/>
      <c r="G439" s="24"/>
      <c r="H439" s="27"/>
      <c r="I439" s="24"/>
      <c r="J439" s="27"/>
      <c r="K439" s="24"/>
      <c r="L439" s="27"/>
      <c r="M439" s="21"/>
      <c r="N439" s="1" t="s">
        <v>545</v>
      </c>
    </row>
    <row r="440" spans="1:52" ht="30" customHeight="1" x14ac:dyDescent="0.3">
      <c r="A440" s="22" t="s">
        <v>543</v>
      </c>
      <c r="B440" s="22" t="s">
        <v>50</v>
      </c>
      <c r="C440" s="22" t="s">
        <v>196</v>
      </c>
      <c r="D440" s="23">
        <v>1</v>
      </c>
      <c r="E440" s="25">
        <f>단가대비표!O56</f>
        <v>59400</v>
      </c>
      <c r="F440" s="28">
        <f>TRUNC(E440*D440,0)</f>
        <v>59400</v>
      </c>
      <c r="G440" s="25">
        <f>단가대비표!P56</f>
        <v>0</v>
      </c>
      <c r="H440" s="28">
        <f>TRUNC(G440*D440,0)</f>
        <v>0</v>
      </c>
      <c r="I440" s="25">
        <f>단가대비표!V56</f>
        <v>0</v>
      </c>
      <c r="J440" s="28">
        <f>TRUNC(I440*D440,0)</f>
        <v>0</v>
      </c>
      <c r="K440" s="25">
        <f t="shared" ref="K440:L442" si="75">TRUNC(E440+G440+I440,0)</f>
        <v>59400</v>
      </c>
      <c r="L440" s="28">
        <f t="shared" si="75"/>
        <v>59400</v>
      </c>
      <c r="M440" s="22" t="s">
        <v>50</v>
      </c>
      <c r="N440" s="2" t="s">
        <v>545</v>
      </c>
      <c r="O440" s="2" t="s">
        <v>1618</v>
      </c>
      <c r="P440" s="2" t="s">
        <v>62</v>
      </c>
      <c r="Q440" s="2" t="s">
        <v>62</v>
      </c>
      <c r="R440" s="2" t="s">
        <v>63</v>
      </c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2" t="s">
        <v>50</v>
      </c>
      <c r="AW440" s="2" t="s">
        <v>1619</v>
      </c>
      <c r="AX440" s="2" t="s">
        <v>50</v>
      </c>
      <c r="AY440" s="2" t="s">
        <v>50</v>
      </c>
      <c r="AZ440" s="2" t="s">
        <v>50</v>
      </c>
    </row>
    <row r="441" spans="1:52" ht="30" customHeight="1" x14ac:dyDescent="0.3">
      <c r="A441" s="22" t="s">
        <v>1425</v>
      </c>
      <c r="B441" s="22" t="s">
        <v>1221</v>
      </c>
      <c r="C441" s="22" t="s">
        <v>1208</v>
      </c>
      <c r="D441" s="23">
        <f>공량산출근거서_일위대가!K153</f>
        <v>0.18</v>
      </c>
      <c r="E441" s="25">
        <f>단가대비표!O52</f>
        <v>0</v>
      </c>
      <c r="F441" s="28">
        <f>TRUNC(E441*D441,0)</f>
        <v>0</v>
      </c>
      <c r="G441" s="25">
        <f>단가대비표!P52</f>
        <v>485075</v>
      </c>
      <c r="H441" s="28">
        <f>TRUNC(G441*D441,0)</f>
        <v>87313</v>
      </c>
      <c r="I441" s="25">
        <f>단가대비표!V52</f>
        <v>0</v>
      </c>
      <c r="J441" s="28">
        <f>TRUNC(I441*D441,0)</f>
        <v>0</v>
      </c>
      <c r="K441" s="25">
        <f t="shared" si="75"/>
        <v>485075</v>
      </c>
      <c r="L441" s="28">
        <f t="shared" si="75"/>
        <v>87313</v>
      </c>
      <c r="M441" s="22" t="s">
        <v>50</v>
      </c>
      <c r="N441" s="2" t="s">
        <v>545</v>
      </c>
      <c r="O441" s="2" t="s">
        <v>1426</v>
      </c>
      <c r="P441" s="2" t="s">
        <v>62</v>
      </c>
      <c r="Q441" s="2" t="s">
        <v>62</v>
      </c>
      <c r="R441" s="2" t="s">
        <v>63</v>
      </c>
      <c r="S441" s="3"/>
      <c r="T441" s="3"/>
      <c r="U441" s="3"/>
      <c r="V441" s="3">
        <v>1</v>
      </c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2" t="s">
        <v>50</v>
      </c>
      <c r="AW441" s="2" t="s">
        <v>1620</v>
      </c>
      <c r="AX441" s="2" t="s">
        <v>50</v>
      </c>
      <c r="AY441" s="2" t="s">
        <v>50</v>
      </c>
      <c r="AZ441" s="2" t="s">
        <v>50</v>
      </c>
    </row>
    <row r="442" spans="1:52" ht="30" customHeight="1" x14ac:dyDescent="0.3">
      <c r="A442" s="22" t="s">
        <v>1215</v>
      </c>
      <c r="B442" s="22" t="s">
        <v>1216</v>
      </c>
      <c r="C442" s="22" t="s">
        <v>93</v>
      </c>
      <c r="D442" s="23">
        <v>1</v>
      </c>
      <c r="E442" s="25">
        <f>TRUNC(SUMIF(V440:V442, RIGHTB(O442, 1), H440:H442)*U442, 2)</f>
        <v>2619.39</v>
      </c>
      <c r="F442" s="28">
        <f>TRUNC(E442*D442,0)</f>
        <v>2619</v>
      </c>
      <c r="G442" s="25">
        <v>0</v>
      </c>
      <c r="H442" s="28">
        <f>TRUNC(G442*D442,0)</f>
        <v>0</v>
      </c>
      <c r="I442" s="25">
        <v>0</v>
      </c>
      <c r="J442" s="28">
        <f>TRUNC(I442*D442,0)</f>
        <v>0</v>
      </c>
      <c r="K442" s="25">
        <f t="shared" si="75"/>
        <v>2619</v>
      </c>
      <c r="L442" s="28">
        <f t="shared" si="75"/>
        <v>2619</v>
      </c>
      <c r="M442" s="22" t="s">
        <v>50</v>
      </c>
      <c r="N442" s="2" t="s">
        <v>545</v>
      </c>
      <c r="O442" s="2" t="s">
        <v>94</v>
      </c>
      <c r="P442" s="2" t="s">
        <v>62</v>
      </c>
      <c r="Q442" s="2" t="s">
        <v>62</v>
      </c>
      <c r="R442" s="2" t="s">
        <v>62</v>
      </c>
      <c r="S442" s="3">
        <v>1</v>
      </c>
      <c r="T442" s="3">
        <v>0</v>
      </c>
      <c r="U442" s="3">
        <v>0.03</v>
      </c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2" t="s">
        <v>50</v>
      </c>
      <c r="AW442" s="2" t="s">
        <v>1621</v>
      </c>
      <c r="AX442" s="2" t="s">
        <v>50</v>
      </c>
      <c r="AY442" s="2" t="s">
        <v>50</v>
      </c>
      <c r="AZ442" s="2" t="s">
        <v>50</v>
      </c>
    </row>
    <row r="443" spans="1:52" ht="30" customHeight="1" x14ac:dyDescent="0.3">
      <c r="A443" s="22" t="s">
        <v>1190</v>
      </c>
      <c r="B443" s="22" t="s">
        <v>50</v>
      </c>
      <c r="C443" s="22" t="s">
        <v>50</v>
      </c>
      <c r="D443" s="23"/>
      <c r="E443" s="25"/>
      <c r="F443" s="28">
        <f>TRUNC(SUMIF(N440:N442, N439, F440:F442),0)</f>
        <v>62019</v>
      </c>
      <c r="G443" s="25"/>
      <c r="H443" s="28">
        <f>TRUNC(SUMIF(N440:N442, N439, H440:H442),0)</f>
        <v>87313</v>
      </c>
      <c r="I443" s="25"/>
      <c r="J443" s="28">
        <f>TRUNC(SUMIF(N440:N442, N439, J440:J442),0)</f>
        <v>0</v>
      </c>
      <c r="K443" s="25"/>
      <c r="L443" s="28">
        <f>F443+H443+J443</f>
        <v>149332</v>
      </c>
      <c r="M443" s="22" t="s">
        <v>50</v>
      </c>
      <c r="N443" s="2" t="s">
        <v>97</v>
      </c>
      <c r="O443" s="2" t="s">
        <v>97</v>
      </c>
      <c r="P443" s="2" t="s">
        <v>50</v>
      </c>
      <c r="Q443" s="2" t="s">
        <v>50</v>
      </c>
      <c r="R443" s="2" t="s">
        <v>50</v>
      </c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2" t="s">
        <v>50</v>
      </c>
      <c r="AW443" s="2" t="s">
        <v>50</v>
      </c>
      <c r="AX443" s="2" t="s">
        <v>50</v>
      </c>
      <c r="AY443" s="2" t="s">
        <v>50</v>
      </c>
      <c r="AZ443" s="2" t="s">
        <v>50</v>
      </c>
    </row>
    <row r="444" spans="1:52" ht="30" customHeight="1" x14ac:dyDescent="0.3">
      <c r="A444" s="23"/>
      <c r="B444" s="23"/>
      <c r="C444" s="23"/>
      <c r="D444" s="23"/>
      <c r="E444" s="25"/>
      <c r="F444" s="28"/>
      <c r="G444" s="25"/>
      <c r="H444" s="28"/>
      <c r="I444" s="25"/>
      <c r="J444" s="28"/>
      <c r="K444" s="25"/>
      <c r="L444" s="28"/>
      <c r="M444" s="23"/>
    </row>
    <row r="445" spans="1:52" ht="30" customHeight="1" x14ac:dyDescent="0.3">
      <c r="A445" s="19" t="s">
        <v>1622</v>
      </c>
      <c r="B445" s="20"/>
      <c r="C445" s="20"/>
      <c r="D445" s="20"/>
      <c r="E445" s="24"/>
      <c r="F445" s="27"/>
      <c r="G445" s="24"/>
      <c r="H445" s="27"/>
      <c r="I445" s="24"/>
      <c r="J445" s="27"/>
      <c r="K445" s="24"/>
      <c r="L445" s="27"/>
      <c r="M445" s="21"/>
      <c r="N445" s="1" t="s">
        <v>550</v>
      </c>
    </row>
    <row r="446" spans="1:52" ht="30" customHeight="1" x14ac:dyDescent="0.3">
      <c r="A446" s="22" t="s">
        <v>570</v>
      </c>
      <c r="B446" s="22" t="s">
        <v>548</v>
      </c>
      <c r="C446" s="22" t="s">
        <v>118</v>
      </c>
      <c r="D446" s="23">
        <v>1</v>
      </c>
      <c r="E446" s="25">
        <f>단가대비표!O58</f>
        <v>1450000</v>
      </c>
      <c r="F446" s="28">
        <f>TRUNC(E446*D446,0)</f>
        <v>1450000</v>
      </c>
      <c r="G446" s="25">
        <f>단가대비표!P58</f>
        <v>0</v>
      </c>
      <c r="H446" s="28">
        <f>TRUNC(G446*D446,0)</f>
        <v>0</v>
      </c>
      <c r="I446" s="25">
        <f>단가대비표!V58</f>
        <v>0</v>
      </c>
      <c r="J446" s="28">
        <f>TRUNC(I446*D446,0)</f>
        <v>0</v>
      </c>
      <c r="K446" s="25">
        <f t="shared" ref="K446:L448" si="76">TRUNC(E446+G446+I446,0)</f>
        <v>1450000</v>
      </c>
      <c r="L446" s="28">
        <f t="shared" si="76"/>
        <v>1450000</v>
      </c>
      <c r="M446" s="22" t="s">
        <v>50</v>
      </c>
      <c r="N446" s="2" t="s">
        <v>550</v>
      </c>
      <c r="O446" s="2" t="s">
        <v>1623</v>
      </c>
      <c r="P446" s="2" t="s">
        <v>62</v>
      </c>
      <c r="Q446" s="2" t="s">
        <v>62</v>
      </c>
      <c r="R446" s="2" t="s">
        <v>63</v>
      </c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2" t="s">
        <v>50</v>
      </c>
      <c r="AW446" s="2" t="s">
        <v>1624</v>
      </c>
      <c r="AX446" s="2" t="s">
        <v>50</v>
      </c>
      <c r="AY446" s="2" t="s">
        <v>50</v>
      </c>
      <c r="AZ446" s="2" t="s">
        <v>50</v>
      </c>
    </row>
    <row r="447" spans="1:52" ht="30" customHeight="1" x14ac:dyDescent="0.3">
      <c r="A447" s="22" t="s">
        <v>1262</v>
      </c>
      <c r="B447" s="22" t="s">
        <v>1221</v>
      </c>
      <c r="C447" s="22" t="s">
        <v>1208</v>
      </c>
      <c r="D447" s="23">
        <f>공량산출근거서_일위대가!K156</f>
        <v>0.24</v>
      </c>
      <c r="E447" s="25">
        <f>단가대비표!O38</f>
        <v>0</v>
      </c>
      <c r="F447" s="28">
        <f>TRUNC(E447*D447,0)</f>
        <v>0</v>
      </c>
      <c r="G447" s="25">
        <f>단가대비표!P38</f>
        <v>273676</v>
      </c>
      <c r="H447" s="28">
        <f>TRUNC(G447*D447,0)</f>
        <v>65682</v>
      </c>
      <c r="I447" s="25">
        <f>단가대비표!V38</f>
        <v>0</v>
      </c>
      <c r="J447" s="28">
        <f>TRUNC(I447*D447,0)</f>
        <v>0</v>
      </c>
      <c r="K447" s="25">
        <f t="shared" si="76"/>
        <v>273676</v>
      </c>
      <c r="L447" s="28">
        <f t="shared" si="76"/>
        <v>65682</v>
      </c>
      <c r="M447" s="22" t="s">
        <v>50</v>
      </c>
      <c r="N447" s="2" t="s">
        <v>550</v>
      </c>
      <c r="O447" s="2" t="s">
        <v>1625</v>
      </c>
      <c r="P447" s="2" t="s">
        <v>62</v>
      </c>
      <c r="Q447" s="2" t="s">
        <v>62</v>
      </c>
      <c r="R447" s="2" t="s">
        <v>63</v>
      </c>
      <c r="S447" s="3"/>
      <c r="T447" s="3"/>
      <c r="U447" s="3"/>
      <c r="V447" s="3">
        <v>1</v>
      </c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2" t="s">
        <v>50</v>
      </c>
      <c r="AW447" s="2" t="s">
        <v>1626</v>
      </c>
      <c r="AX447" s="2" t="s">
        <v>50</v>
      </c>
      <c r="AY447" s="2" t="s">
        <v>50</v>
      </c>
      <c r="AZ447" s="2" t="s">
        <v>50</v>
      </c>
    </row>
    <row r="448" spans="1:52" ht="30" customHeight="1" x14ac:dyDescent="0.3">
      <c r="A448" s="22" t="s">
        <v>1215</v>
      </c>
      <c r="B448" s="22" t="s">
        <v>1216</v>
      </c>
      <c r="C448" s="22" t="s">
        <v>93</v>
      </c>
      <c r="D448" s="23">
        <v>1</v>
      </c>
      <c r="E448" s="25">
        <f>TRUNC(SUMIF(V446:V448, RIGHTB(O448, 1), H446:H448)*U448, 2)</f>
        <v>1970.46</v>
      </c>
      <c r="F448" s="28">
        <f>TRUNC(E448*D448,0)</f>
        <v>1970</v>
      </c>
      <c r="G448" s="25">
        <v>0</v>
      </c>
      <c r="H448" s="28">
        <f>TRUNC(G448*D448,0)</f>
        <v>0</v>
      </c>
      <c r="I448" s="25">
        <v>0</v>
      </c>
      <c r="J448" s="28">
        <f>TRUNC(I448*D448,0)</f>
        <v>0</v>
      </c>
      <c r="K448" s="25">
        <f t="shared" si="76"/>
        <v>1970</v>
      </c>
      <c r="L448" s="28">
        <f t="shared" si="76"/>
        <v>1970</v>
      </c>
      <c r="M448" s="22" t="s">
        <v>50</v>
      </c>
      <c r="N448" s="2" t="s">
        <v>550</v>
      </c>
      <c r="O448" s="2" t="s">
        <v>94</v>
      </c>
      <c r="P448" s="2" t="s">
        <v>62</v>
      </c>
      <c r="Q448" s="2" t="s">
        <v>62</v>
      </c>
      <c r="R448" s="2" t="s">
        <v>62</v>
      </c>
      <c r="S448" s="3">
        <v>1</v>
      </c>
      <c r="T448" s="3">
        <v>0</v>
      </c>
      <c r="U448" s="3">
        <v>0.03</v>
      </c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2" t="s">
        <v>50</v>
      </c>
      <c r="AW448" s="2" t="s">
        <v>1627</v>
      </c>
      <c r="AX448" s="2" t="s">
        <v>50</v>
      </c>
      <c r="AY448" s="2" t="s">
        <v>50</v>
      </c>
      <c r="AZ448" s="2" t="s">
        <v>50</v>
      </c>
    </row>
    <row r="449" spans="1:52" ht="30" customHeight="1" x14ac:dyDescent="0.3">
      <c r="A449" s="22" t="s">
        <v>1190</v>
      </c>
      <c r="B449" s="22" t="s">
        <v>50</v>
      </c>
      <c r="C449" s="22" t="s">
        <v>50</v>
      </c>
      <c r="D449" s="23"/>
      <c r="E449" s="25"/>
      <c r="F449" s="28">
        <f>TRUNC(SUMIF(N446:N448, N445, F446:F448),0)</f>
        <v>1451970</v>
      </c>
      <c r="G449" s="25"/>
      <c r="H449" s="28">
        <f>TRUNC(SUMIF(N446:N448, N445, H446:H448),0)</f>
        <v>65682</v>
      </c>
      <c r="I449" s="25"/>
      <c r="J449" s="28">
        <f>TRUNC(SUMIF(N446:N448, N445, J446:J448),0)</f>
        <v>0</v>
      </c>
      <c r="K449" s="25"/>
      <c r="L449" s="28">
        <f>F449+H449+J449</f>
        <v>1517652</v>
      </c>
      <c r="M449" s="22" t="s">
        <v>50</v>
      </c>
      <c r="N449" s="2" t="s">
        <v>97</v>
      </c>
      <c r="O449" s="2" t="s">
        <v>97</v>
      </c>
      <c r="P449" s="2" t="s">
        <v>50</v>
      </c>
      <c r="Q449" s="2" t="s">
        <v>50</v>
      </c>
      <c r="R449" s="2" t="s">
        <v>50</v>
      </c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2" t="s">
        <v>50</v>
      </c>
      <c r="AW449" s="2" t="s">
        <v>50</v>
      </c>
      <c r="AX449" s="2" t="s">
        <v>50</v>
      </c>
      <c r="AY449" s="2" t="s">
        <v>50</v>
      </c>
      <c r="AZ449" s="2" t="s">
        <v>50</v>
      </c>
    </row>
    <row r="450" spans="1:52" ht="30" customHeight="1" x14ac:dyDescent="0.3">
      <c r="A450" s="23"/>
      <c r="B450" s="23"/>
      <c r="C450" s="23"/>
      <c r="D450" s="23"/>
      <c r="E450" s="25"/>
      <c r="F450" s="28"/>
      <c r="G450" s="25"/>
      <c r="H450" s="28"/>
      <c r="I450" s="25"/>
      <c r="J450" s="28"/>
      <c r="K450" s="25"/>
      <c r="L450" s="28"/>
      <c r="M450" s="23"/>
    </row>
    <row r="451" spans="1:52" ht="30" customHeight="1" x14ac:dyDescent="0.3">
      <c r="A451" s="19" t="s">
        <v>1628</v>
      </c>
      <c r="B451" s="20"/>
      <c r="C451" s="20"/>
      <c r="D451" s="20"/>
      <c r="E451" s="24"/>
      <c r="F451" s="27"/>
      <c r="G451" s="24"/>
      <c r="H451" s="27"/>
      <c r="I451" s="24"/>
      <c r="J451" s="27"/>
      <c r="K451" s="24"/>
      <c r="L451" s="27"/>
      <c r="M451" s="21"/>
      <c r="N451" s="1" t="s">
        <v>555</v>
      </c>
    </row>
    <row r="452" spans="1:52" ht="30" customHeight="1" x14ac:dyDescent="0.3">
      <c r="A452" s="22" t="s">
        <v>552</v>
      </c>
      <c r="B452" s="22" t="s">
        <v>553</v>
      </c>
      <c r="C452" s="22" t="s">
        <v>196</v>
      </c>
      <c r="D452" s="23">
        <v>1</v>
      </c>
      <c r="E452" s="25">
        <f>단가대비표!O63</f>
        <v>385000</v>
      </c>
      <c r="F452" s="28">
        <f>TRUNC(E452*D452,0)</f>
        <v>385000</v>
      </c>
      <c r="G452" s="25">
        <f>단가대비표!P63</f>
        <v>0</v>
      </c>
      <c r="H452" s="28">
        <f>TRUNC(G452*D452,0)</f>
        <v>0</v>
      </c>
      <c r="I452" s="25">
        <f>단가대비표!V63</f>
        <v>0</v>
      </c>
      <c r="J452" s="28">
        <f>TRUNC(I452*D452,0)</f>
        <v>0</v>
      </c>
      <c r="K452" s="25">
        <f t="shared" ref="K452:L454" si="77">TRUNC(E452+G452+I452,0)</f>
        <v>385000</v>
      </c>
      <c r="L452" s="28">
        <f t="shared" si="77"/>
        <v>385000</v>
      </c>
      <c r="M452" s="22" t="s">
        <v>50</v>
      </c>
      <c r="N452" s="2" t="s">
        <v>555</v>
      </c>
      <c r="O452" s="2" t="s">
        <v>1629</v>
      </c>
      <c r="P452" s="2" t="s">
        <v>62</v>
      </c>
      <c r="Q452" s="2" t="s">
        <v>62</v>
      </c>
      <c r="R452" s="2" t="s">
        <v>63</v>
      </c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2" t="s">
        <v>50</v>
      </c>
      <c r="AW452" s="2" t="s">
        <v>1630</v>
      </c>
      <c r="AX452" s="2" t="s">
        <v>50</v>
      </c>
      <c r="AY452" s="2" t="s">
        <v>50</v>
      </c>
      <c r="AZ452" s="2" t="s">
        <v>50</v>
      </c>
    </row>
    <row r="453" spans="1:52" ht="30" customHeight="1" x14ac:dyDescent="0.3">
      <c r="A453" s="22" t="s">
        <v>1262</v>
      </c>
      <c r="B453" s="22" t="s">
        <v>1221</v>
      </c>
      <c r="C453" s="22" t="s">
        <v>1208</v>
      </c>
      <c r="D453" s="23">
        <f>공량산출근거서_일위대가!K159</f>
        <v>0.14000000000000001</v>
      </c>
      <c r="E453" s="25">
        <f>단가대비표!O38</f>
        <v>0</v>
      </c>
      <c r="F453" s="28">
        <f>TRUNC(E453*D453,0)</f>
        <v>0</v>
      </c>
      <c r="G453" s="25">
        <f>단가대비표!P38</f>
        <v>273676</v>
      </c>
      <c r="H453" s="28">
        <f>TRUNC(G453*D453,0)</f>
        <v>38314</v>
      </c>
      <c r="I453" s="25">
        <f>단가대비표!V38</f>
        <v>0</v>
      </c>
      <c r="J453" s="28">
        <f>TRUNC(I453*D453,0)</f>
        <v>0</v>
      </c>
      <c r="K453" s="25">
        <f t="shared" si="77"/>
        <v>273676</v>
      </c>
      <c r="L453" s="28">
        <f t="shared" si="77"/>
        <v>38314</v>
      </c>
      <c r="M453" s="22" t="s">
        <v>50</v>
      </c>
      <c r="N453" s="2" t="s">
        <v>555</v>
      </c>
      <c r="O453" s="2" t="s">
        <v>1625</v>
      </c>
      <c r="P453" s="2" t="s">
        <v>62</v>
      </c>
      <c r="Q453" s="2" t="s">
        <v>62</v>
      </c>
      <c r="R453" s="2" t="s">
        <v>63</v>
      </c>
      <c r="S453" s="3"/>
      <c r="T453" s="3"/>
      <c r="U453" s="3"/>
      <c r="V453" s="3">
        <v>1</v>
      </c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2" t="s">
        <v>50</v>
      </c>
      <c r="AW453" s="2" t="s">
        <v>1631</v>
      </c>
      <c r="AX453" s="2" t="s">
        <v>50</v>
      </c>
      <c r="AY453" s="2" t="s">
        <v>50</v>
      </c>
      <c r="AZ453" s="2" t="s">
        <v>50</v>
      </c>
    </row>
    <row r="454" spans="1:52" ht="30" customHeight="1" x14ac:dyDescent="0.3">
      <c r="A454" s="22" t="s">
        <v>1215</v>
      </c>
      <c r="B454" s="22" t="s">
        <v>1216</v>
      </c>
      <c r="C454" s="22" t="s">
        <v>93</v>
      </c>
      <c r="D454" s="23">
        <v>1</v>
      </c>
      <c r="E454" s="25">
        <f>TRUNC(SUMIF(V452:V454, RIGHTB(O454, 1), H452:H454)*U454, 2)</f>
        <v>1149.42</v>
      </c>
      <c r="F454" s="28">
        <f>TRUNC(E454*D454,0)</f>
        <v>1149</v>
      </c>
      <c r="G454" s="25">
        <v>0</v>
      </c>
      <c r="H454" s="28">
        <f>TRUNC(G454*D454,0)</f>
        <v>0</v>
      </c>
      <c r="I454" s="25">
        <v>0</v>
      </c>
      <c r="J454" s="28">
        <f>TRUNC(I454*D454,0)</f>
        <v>0</v>
      </c>
      <c r="K454" s="25">
        <f t="shared" si="77"/>
        <v>1149</v>
      </c>
      <c r="L454" s="28">
        <f t="shared" si="77"/>
        <v>1149</v>
      </c>
      <c r="M454" s="22" t="s">
        <v>50</v>
      </c>
      <c r="N454" s="2" t="s">
        <v>555</v>
      </c>
      <c r="O454" s="2" t="s">
        <v>94</v>
      </c>
      <c r="P454" s="2" t="s">
        <v>62</v>
      </c>
      <c r="Q454" s="2" t="s">
        <v>62</v>
      </c>
      <c r="R454" s="2" t="s">
        <v>62</v>
      </c>
      <c r="S454" s="3">
        <v>1</v>
      </c>
      <c r="T454" s="3">
        <v>0</v>
      </c>
      <c r="U454" s="3">
        <v>0.03</v>
      </c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2" t="s">
        <v>50</v>
      </c>
      <c r="AW454" s="2" t="s">
        <v>1632</v>
      </c>
      <c r="AX454" s="2" t="s">
        <v>50</v>
      </c>
      <c r="AY454" s="2" t="s">
        <v>50</v>
      </c>
      <c r="AZ454" s="2" t="s">
        <v>50</v>
      </c>
    </row>
    <row r="455" spans="1:52" ht="30" customHeight="1" x14ac:dyDescent="0.3">
      <c r="A455" s="22" t="s">
        <v>1190</v>
      </c>
      <c r="B455" s="22" t="s">
        <v>50</v>
      </c>
      <c r="C455" s="22" t="s">
        <v>50</v>
      </c>
      <c r="D455" s="23"/>
      <c r="E455" s="25"/>
      <c r="F455" s="28">
        <f>TRUNC(SUMIF(N452:N454, N451, F452:F454),0)</f>
        <v>386149</v>
      </c>
      <c r="G455" s="25"/>
      <c r="H455" s="28">
        <f>TRUNC(SUMIF(N452:N454, N451, H452:H454),0)</f>
        <v>38314</v>
      </c>
      <c r="I455" s="25"/>
      <c r="J455" s="28">
        <f>TRUNC(SUMIF(N452:N454, N451, J452:J454),0)</f>
        <v>0</v>
      </c>
      <c r="K455" s="25"/>
      <c r="L455" s="28">
        <f>F455+H455+J455</f>
        <v>424463</v>
      </c>
      <c r="M455" s="22" t="s">
        <v>50</v>
      </c>
      <c r="N455" s="2" t="s">
        <v>97</v>
      </c>
      <c r="O455" s="2" t="s">
        <v>97</v>
      </c>
      <c r="P455" s="2" t="s">
        <v>50</v>
      </c>
      <c r="Q455" s="2" t="s">
        <v>50</v>
      </c>
      <c r="R455" s="2" t="s">
        <v>50</v>
      </c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2" t="s">
        <v>50</v>
      </c>
      <c r="AW455" s="2" t="s">
        <v>50</v>
      </c>
      <c r="AX455" s="2" t="s">
        <v>50</v>
      </c>
      <c r="AY455" s="2" t="s">
        <v>50</v>
      </c>
      <c r="AZ455" s="2" t="s">
        <v>50</v>
      </c>
    </row>
    <row r="456" spans="1:52" ht="30" customHeight="1" x14ac:dyDescent="0.3">
      <c r="A456" s="23"/>
      <c r="B456" s="23"/>
      <c r="C456" s="23"/>
      <c r="D456" s="23"/>
      <c r="E456" s="25"/>
      <c r="F456" s="28"/>
      <c r="G456" s="25"/>
      <c r="H456" s="28"/>
      <c r="I456" s="25"/>
      <c r="J456" s="28"/>
      <c r="K456" s="25"/>
      <c r="L456" s="28"/>
      <c r="M456" s="23"/>
    </row>
    <row r="457" spans="1:52" ht="30" customHeight="1" x14ac:dyDescent="0.3">
      <c r="A457" s="19" t="s">
        <v>1633</v>
      </c>
      <c r="B457" s="20"/>
      <c r="C457" s="20"/>
      <c r="D457" s="20"/>
      <c r="E457" s="24"/>
      <c r="F457" s="27"/>
      <c r="G457" s="24"/>
      <c r="H457" s="27"/>
      <c r="I457" s="24"/>
      <c r="J457" s="27"/>
      <c r="K457" s="24"/>
      <c r="L457" s="27"/>
      <c r="M457" s="21"/>
      <c r="N457" s="1" t="s">
        <v>559</v>
      </c>
    </row>
    <row r="458" spans="1:52" ht="30" customHeight="1" x14ac:dyDescent="0.3">
      <c r="A458" s="22" t="s">
        <v>1634</v>
      </c>
      <c r="B458" s="22" t="s">
        <v>557</v>
      </c>
      <c r="C458" s="22" t="s">
        <v>196</v>
      </c>
      <c r="D458" s="23">
        <v>1</v>
      </c>
      <c r="E458" s="25">
        <f>단가대비표!O65</f>
        <v>350000</v>
      </c>
      <c r="F458" s="28">
        <f>TRUNC(E458*D458,0)</f>
        <v>350000</v>
      </c>
      <c r="G458" s="25">
        <f>단가대비표!P65</f>
        <v>0</v>
      </c>
      <c r="H458" s="28">
        <f>TRUNC(G458*D458,0)</f>
        <v>0</v>
      </c>
      <c r="I458" s="25">
        <f>단가대비표!V65</f>
        <v>0</v>
      </c>
      <c r="J458" s="28">
        <f>TRUNC(I458*D458,0)</f>
        <v>0</v>
      </c>
      <c r="K458" s="25">
        <f t="shared" ref="K458:L460" si="78">TRUNC(E458+G458+I458,0)</f>
        <v>350000</v>
      </c>
      <c r="L458" s="28">
        <f t="shared" si="78"/>
        <v>350000</v>
      </c>
      <c r="M458" s="22" t="s">
        <v>50</v>
      </c>
      <c r="N458" s="2" t="s">
        <v>559</v>
      </c>
      <c r="O458" s="2" t="s">
        <v>1635</v>
      </c>
      <c r="P458" s="2" t="s">
        <v>62</v>
      </c>
      <c r="Q458" s="2" t="s">
        <v>62</v>
      </c>
      <c r="R458" s="2" t="s">
        <v>63</v>
      </c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2" t="s">
        <v>50</v>
      </c>
      <c r="AW458" s="2" t="s">
        <v>1636</v>
      </c>
      <c r="AX458" s="2" t="s">
        <v>50</v>
      </c>
      <c r="AY458" s="2" t="s">
        <v>50</v>
      </c>
      <c r="AZ458" s="2" t="s">
        <v>50</v>
      </c>
    </row>
    <row r="459" spans="1:52" ht="30" customHeight="1" x14ac:dyDescent="0.3">
      <c r="A459" s="22" t="s">
        <v>1262</v>
      </c>
      <c r="B459" s="22" t="s">
        <v>1221</v>
      </c>
      <c r="C459" s="22" t="s">
        <v>1208</v>
      </c>
      <c r="D459" s="23">
        <f>공량산출근거서_일위대가!K162</f>
        <v>0.14000000000000001</v>
      </c>
      <c r="E459" s="25">
        <f>단가대비표!O38</f>
        <v>0</v>
      </c>
      <c r="F459" s="28">
        <f>TRUNC(E459*D459,0)</f>
        <v>0</v>
      </c>
      <c r="G459" s="25">
        <f>단가대비표!P38</f>
        <v>273676</v>
      </c>
      <c r="H459" s="28">
        <f>TRUNC(G459*D459,0)</f>
        <v>38314</v>
      </c>
      <c r="I459" s="25">
        <f>단가대비표!V38</f>
        <v>0</v>
      </c>
      <c r="J459" s="28">
        <f>TRUNC(I459*D459,0)</f>
        <v>0</v>
      </c>
      <c r="K459" s="25">
        <f t="shared" si="78"/>
        <v>273676</v>
      </c>
      <c r="L459" s="28">
        <f t="shared" si="78"/>
        <v>38314</v>
      </c>
      <c r="M459" s="22" t="s">
        <v>50</v>
      </c>
      <c r="N459" s="2" t="s">
        <v>559</v>
      </c>
      <c r="O459" s="2" t="s">
        <v>1625</v>
      </c>
      <c r="P459" s="2" t="s">
        <v>62</v>
      </c>
      <c r="Q459" s="2" t="s">
        <v>62</v>
      </c>
      <c r="R459" s="2" t="s">
        <v>63</v>
      </c>
      <c r="S459" s="3"/>
      <c r="T459" s="3"/>
      <c r="U459" s="3"/>
      <c r="V459" s="3">
        <v>1</v>
      </c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2" t="s">
        <v>50</v>
      </c>
      <c r="AW459" s="2" t="s">
        <v>1637</v>
      </c>
      <c r="AX459" s="2" t="s">
        <v>50</v>
      </c>
      <c r="AY459" s="2" t="s">
        <v>50</v>
      </c>
      <c r="AZ459" s="2" t="s">
        <v>50</v>
      </c>
    </row>
    <row r="460" spans="1:52" ht="30" customHeight="1" x14ac:dyDescent="0.3">
      <c r="A460" s="22" t="s">
        <v>1215</v>
      </c>
      <c r="B460" s="22" t="s">
        <v>1216</v>
      </c>
      <c r="C460" s="22" t="s">
        <v>93</v>
      </c>
      <c r="D460" s="23">
        <v>1</v>
      </c>
      <c r="E460" s="25">
        <f>TRUNC(SUMIF(V458:V460, RIGHTB(O460, 1), H458:H460)*U460, 2)</f>
        <v>1149.42</v>
      </c>
      <c r="F460" s="28">
        <f>TRUNC(E460*D460,0)</f>
        <v>1149</v>
      </c>
      <c r="G460" s="25">
        <v>0</v>
      </c>
      <c r="H460" s="28">
        <f>TRUNC(G460*D460,0)</f>
        <v>0</v>
      </c>
      <c r="I460" s="25">
        <v>0</v>
      </c>
      <c r="J460" s="28">
        <f>TRUNC(I460*D460,0)</f>
        <v>0</v>
      </c>
      <c r="K460" s="25">
        <f t="shared" si="78"/>
        <v>1149</v>
      </c>
      <c r="L460" s="28">
        <f t="shared" si="78"/>
        <v>1149</v>
      </c>
      <c r="M460" s="22" t="s">
        <v>50</v>
      </c>
      <c r="N460" s="2" t="s">
        <v>559</v>
      </c>
      <c r="O460" s="2" t="s">
        <v>94</v>
      </c>
      <c r="P460" s="2" t="s">
        <v>62</v>
      </c>
      <c r="Q460" s="2" t="s">
        <v>62</v>
      </c>
      <c r="R460" s="2" t="s">
        <v>62</v>
      </c>
      <c r="S460" s="3">
        <v>1</v>
      </c>
      <c r="T460" s="3">
        <v>0</v>
      </c>
      <c r="U460" s="3">
        <v>0.03</v>
      </c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2" t="s">
        <v>50</v>
      </c>
      <c r="AW460" s="2" t="s">
        <v>1638</v>
      </c>
      <c r="AX460" s="2" t="s">
        <v>50</v>
      </c>
      <c r="AY460" s="2" t="s">
        <v>50</v>
      </c>
      <c r="AZ460" s="2" t="s">
        <v>50</v>
      </c>
    </row>
    <row r="461" spans="1:52" ht="30" customHeight="1" x14ac:dyDescent="0.3">
      <c r="A461" s="22" t="s">
        <v>1190</v>
      </c>
      <c r="B461" s="22" t="s">
        <v>50</v>
      </c>
      <c r="C461" s="22" t="s">
        <v>50</v>
      </c>
      <c r="D461" s="23"/>
      <c r="E461" s="25"/>
      <c r="F461" s="28">
        <f>TRUNC(SUMIF(N458:N460, N457, F458:F460),0)</f>
        <v>351149</v>
      </c>
      <c r="G461" s="25"/>
      <c r="H461" s="28">
        <f>TRUNC(SUMIF(N458:N460, N457, H458:H460),0)</f>
        <v>38314</v>
      </c>
      <c r="I461" s="25"/>
      <c r="J461" s="28">
        <f>TRUNC(SUMIF(N458:N460, N457, J458:J460),0)</f>
        <v>0</v>
      </c>
      <c r="K461" s="25"/>
      <c r="L461" s="28">
        <f>F461+H461+J461</f>
        <v>389463</v>
      </c>
      <c r="M461" s="22" t="s">
        <v>50</v>
      </c>
      <c r="N461" s="2" t="s">
        <v>97</v>
      </c>
      <c r="O461" s="2" t="s">
        <v>97</v>
      </c>
      <c r="P461" s="2" t="s">
        <v>50</v>
      </c>
      <c r="Q461" s="2" t="s">
        <v>50</v>
      </c>
      <c r="R461" s="2" t="s">
        <v>50</v>
      </c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2" t="s">
        <v>50</v>
      </c>
      <c r="AW461" s="2" t="s">
        <v>50</v>
      </c>
      <c r="AX461" s="2" t="s">
        <v>50</v>
      </c>
      <c r="AY461" s="2" t="s">
        <v>50</v>
      </c>
      <c r="AZ461" s="2" t="s">
        <v>50</v>
      </c>
    </row>
    <row r="462" spans="1:52" ht="30" customHeight="1" x14ac:dyDescent="0.3">
      <c r="A462" s="23"/>
      <c r="B462" s="23"/>
      <c r="C462" s="23"/>
      <c r="D462" s="23"/>
      <c r="E462" s="25"/>
      <c r="F462" s="28"/>
      <c r="G462" s="25"/>
      <c r="H462" s="28"/>
      <c r="I462" s="25"/>
      <c r="J462" s="28"/>
      <c r="K462" s="25"/>
      <c r="L462" s="28"/>
      <c r="M462" s="23"/>
    </row>
    <row r="463" spans="1:52" ht="30" customHeight="1" x14ac:dyDescent="0.3">
      <c r="A463" s="19" t="s">
        <v>1639</v>
      </c>
      <c r="B463" s="20"/>
      <c r="C463" s="20"/>
      <c r="D463" s="20"/>
      <c r="E463" s="24"/>
      <c r="F463" s="27"/>
      <c r="G463" s="24"/>
      <c r="H463" s="27"/>
      <c r="I463" s="24"/>
      <c r="J463" s="27"/>
      <c r="K463" s="24"/>
      <c r="L463" s="27"/>
      <c r="M463" s="21"/>
      <c r="N463" s="1" t="s">
        <v>564</v>
      </c>
    </row>
    <row r="464" spans="1:52" ht="30" customHeight="1" x14ac:dyDescent="0.3">
      <c r="A464" s="22" t="s">
        <v>561</v>
      </c>
      <c r="B464" s="22" t="s">
        <v>562</v>
      </c>
      <c r="C464" s="22" t="s">
        <v>118</v>
      </c>
      <c r="D464" s="23">
        <v>1</v>
      </c>
      <c r="E464" s="25">
        <f>단가대비표!O59</f>
        <v>750000</v>
      </c>
      <c r="F464" s="28">
        <f>TRUNC(E464*D464,0)</f>
        <v>750000</v>
      </c>
      <c r="G464" s="25">
        <f>단가대비표!P59</f>
        <v>0</v>
      </c>
      <c r="H464" s="28">
        <f>TRUNC(G464*D464,0)</f>
        <v>0</v>
      </c>
      <c r="I464" s="25">
        <f>단가대비표!V59</f>
        <v>0</v>
      </c>
      <c r="J464" s="28">
        <f>TRUNC(I464*D464,0)</f>
        <v>0</v>
      </c>
      <c r="K464" s="25">
        <f t="shared" ref="K464:L466" si="79">TRUNC(E464+G464+I464,0)</f>
        <v>750000</v>
      </c>
      <c r="L464" s="28">
        <f t="shared" si="79"/>
        <v>750000</v>
      </c>
      <c r="M464" s="22" t="s">
        <v>50</v>
      </c>
      <c r="N464" s="2" t="s">
        <v>564</v>
      </c>
      <c r="O464" s="2" t="s">
        <v>1640</v>
      </c>
      <c r="P464" s="2" t="s">
        <v>62</v>
      </c>
      <c r="Q464" s="2" t="s">
        <v>62</v>
      </c>
      <c r="R464" s="2" t="s">
        <v>63</v>
      </c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2" t="s">
        <v>50</v>
      </c>
      <c r="AW464" s="2" t="s">
        <v>1641</v>
      </c>
      <c r="AX464" s="2" t="s">
        <v>50</v>
      </c>
      <c r="AY464" s="2" t="s">
        <v>50</v>
      </c>
      <c r="AZ464" s="2" t="s">
        <v>50</v>
      </c>
    </row>
    <row r="465" spans="1:52" ht="30" customHeight="1" x14ac:dyDescent="0.3">
      <c r="A465" s="22" t="s">
        <v>1262</v>
      </c>
      <c r="B465" s="22" t="s">
        <v>1221</v>
      </c>
      <c r="C465" s="22" t="s">
        <v>1208</v>
      </c>
      <c r="D465" s="23">
        <f>공량산출근거서_일위대가!K165</f>
        <v>0.24</v>
      </c>
      <c r="E465" s="25">
        <f>단가대비표!O38</f>
        <v>0</v>
      </c>
      <c r="F465" s="28">
        <f>TRUNC(E465*D465,0)</f>
        <v>0</v>
      </c>
      <c r="G465" s="25">
        <f>단가대비표!P38</f>
        <v>273676</v>
      </c>
      <c r="H465" s="28">
        <f>TRUNC(G465*D465,0)</f>
        <v>65682</v>
      </c>
      <c r="I465" s="25">
        <f>단가대비표!V38</f>
        <v>0</v>
      </c>
      <c r="J465" s="28">
        <f>TRUNC(I465*D465,0)</f>
        <v>0</v>
      </c>
      <c r="K465" s="25">
        <f t="shared" si="79"/>
        <v>273676</v>
      </c>
      <c r="L465" s="28">
        <f t="shared" si="79"/>
        <v>65682</v>
      </c>
      <c r="M465" s="22" t="s">
        <v>50</v>
      </c>
      <c r="N465" s="2" t="s">
        <v>564</v>
      </c>
      <c r="O465" s="2" t="s">
        <v>1625</v>
      </c>
      <c r="P465" s="2" t="s">
        <v>62</v>
      </c>
      <c r="Q465" s="2" t="s">
        <v>62</v>
      </c>
      <c r="R465" s="2" t="s">
        <v>63</v>
      </c>
      <c r="S465" s="3"/>
      <c r="T465" s="3"/>
      <c r="U465" s="3"/>
      <c r="V465" s="3">
        <v>1</v>
      </c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2" t="s">
        <v>50</v>
      </c>
      <c r="AW465" s="2" t="s">
        <v>1642</v>
      </c>
      <c r="AX465" s="2" t="s">
        <v>50</v>
      </c>
      <c r="AY465" s="2" t="s">
        <v>50</v>
      </c>
      <c r="AZ465" s="2" t="s">
        <v>50</v>
      </c>
    </row>
    <row r="466" spans="1:52" ht="30" customHeight="1" x14ac:dyDescent="0.3">
      <c r="A466" s="22" t="s">
        <v>1215</v>
      </c>
      <c r="B466" s="22" t="s">
        <v>1216</v>
      </c>
      <c r="C466" s="22" t="s">
        <v>93</v>
      </c>
      <c r="D466" s="23">
        <v>1</v>
      </c>
      <c r="E466" s="25">
        <f>TRUNC(SUMIF(V464:V466, RIGHTB(O466, 1), H464:H466)*U466, 2)</f>
        <v>1970.46</v>
      </c>
      <c r="F466" s="28">
        <f>TRUNC(E466*D466,0)</f>
        <v>1970</v>
      </c>
      <c r="G466" s="25">
        <v>0</v>
      </c>
      <c r="H466" s="28">
        <f>TRUNC(G466*D466,0)</f>
        <v>0</v>
      </c>
      <c r="I466" s="25">
        <v>0</v>
      </c>
      <c r="J466" s="28">
        <f>TRUNC(I466*D466,0)</f>
        <v>0</v>
      </c>
      <c r="K466" s="25">
        <f t="shared" si="79"/>
        <v>1970</v>
      </c>
      <c r="L466" s="28">
        <f t="shared" si="79"/>
        <v>1970</v>
      </c>
      <c r="M466" s="22" t="s">
        <v>50</v>
      </c>
      <c r="N466" s="2" t="s">
        <v>564</v>
      </c>
      <c r="O466" s="2" t="s">
        <v>94</v>
      </c>
      <c r="P466" s="2" t="s">
        <v>62</v>
      </c>
      <c r="Q466" s="2" t="s">
        <v>62</v>
      </c>
      <c r="R466" s="2" t="s">
        <v>62</v>
      </c>
      <c r="S466" s="3">
        <v>1</v>
      </c>
      <c r="T466" s="3">
        <v>0</v>
      </c>
      <c r="U466" s="3">
        <v>0.03</v>
      </c>
      <c r="V466" s="3">
        <v>1</v>
      </c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2" t="s">
        <v>50</v>
      </c>
      <c r="AW466" s="2" t="s">
        <v>1643</v>
      </c>
      <c r="AX466" s="2" t="s">
        <v>50</v>
      </c>
      <c r="AY466" s="2" t="s">
        <v>50</v>
      </c>
      <c r="AZ466" s="2" t="s">
        <v>50</v>
      </c>
    </row>
    <row r="467" spans="1:52" ht="30" customHeight="1" x14ac:dyDescent="0.3">
      <c r="A467" s="22" t="s">
        <v>1190</v>
      </c>
      <c r="B467" s="22" t="s">
        <v>50</v>
      </c>
      <c r="C467" s="22" t="s">
        <v>50</v>
      </c>
      <c r="D467" s="23"/>
      <c r="E467" s="25"/>
      <c r="F467" s="28">
        <f>TRUNC(SUMIF(N464:N466, N463, F464:F466),0)</f>
        <v>751970</v>
      </c>
      <c r="G467" s="25"/>
      <c r="H467" s="28">
        <f>TRUNC(SUMIF(N464:N466, N463, H464:H466),0)</f>
        <v>65682</v>
      </c>
      <c r="I467" s="25"/>
      <c r="J467" s="28">
        <f>TRUNC(SUMIF(N464:N466, N463, J464:J466),0)</f>
        <v>0</v>
      </c>
      <c r="K467" s="25"/>
      <c r="L467" s="28">
        <f>F467+H467+J467</f>
        <v>817652</v>
      </c>
      <c r="M467" s="22" t="s">
        <v>50</v>
      </c>
      <c r="N467" s="2" t="s">
        <v>97</v>
      </c>
      <c r="O467" s="2" t="s">
        <v>97</v>
      </c>
      <c r="P467" s="2" t="s">
        <v>50</v>
      </c>
      <c r="Q467" s="2" t="s">
        <v>50</v>
      </c>
      <c r="R467" s="2" t="s">
        <v>50</v>
      </c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2" t="s">
        <v>50</v>
      </c>
      <c r="AW467" s="2" t="s">
        <v>50</v>
      </c>
      <c r="AX467" s="2" t="s">
        <v>50</v>
      </c>
      <c r="AY467" s="2" t="s">
        <v>50</v>
      </c>
      <c r="AZ467" s="2" t="s">
        <v>50</v>
      </c>
    </row>
    <row r="468" spans="1:52" ht="30" customHeight="1" x14ac:dyDescent="0.3">
      <c r="A468" s="23"/>
      <c r="B468" s="23"/>
      <c r="C468" s="23"/>
      <c r="D468" s="23"/>
      <c r="E468" s="25"/>
      <c r="F468" s="28"/>
      <c r="G468" s="25"/>
      <c r="H468" s="28"/>
      <c r="I468" s="25"/>
      <c r="J468" s="28"/>
      <c r="K468" s="25"/>
      <c r="L468" s="28"/>
      <c r="M468" s="23"/>
    </row>
    <row r="469" spans="1:52" ht="30" customHeight="1" x14ac:dyDescent="0.3">
      <c r="A469" s="19" t="s">
        <v>1644</v>
      </c>
      <c r="B469" s="20"/>
      <c r="C469" s="20"/>
      <c r="D469" s="20"/>
      <c r="E469" s="24"/>
      <c r="F469" s="27"/>
      <c r="G469" s="24"/>
      <c r="H469" s="27"/>
      <c r="I469" s="24"/>
      <c r="J469" s="27"/>
      <c r="K469" s="24"/>
      <c r="L469" s="27"/>
      <c r="M469" s="21"/>
      <c r="N469" s="1" t="s">
        <v>568</v>
      </c>
    </row>
    <row r="470" spans="1:52" ht="30" customHeight="1" x14ac:dyDescent="0.3">
      <c r="A470" s="22" t="s">
        <v>561</v>
      </c>
      <c r="B470" s="22" t="s">
        <v>566</v>
      </c>
      <c r="C470" s="22" t="s">
        <v>118</v>
      </c>
      <c r="D470" s="23">
        <v>1</v>
      </c>
      <c r="E470" s="25">
        <f>단가대비표!O60</f>
        <v>600000</v>
      </c>
      <c r="F470" s="28">
        <f>TRUNC(E470*D470,0)</f>
        <v>600000</v>
      </c>
      <c r="G470" s="25">
        <f>단가대비표!P60</f>
        <v>0</v>
      </c>
      <c r="H470" s="28">
        <f>TRUNC(G470*D470,0)</f>
        <v>0</v>
      </c>
      <c r="I470" s="25">
        <f>단가대비표!V60</f>
        <v>0</v>
      </c>
      <c r="J470" s="28">
        <f>TRUNC(I470*D470,0)</f>
        <v>0</v>
      </c>
      <c r="K470" s="25">
        <f t="shared" ref="K470:L472" si="80">TRUNC(E470+G470+I470,0)</f>
        <v>600000</v>
      </c>
      <c r="L470" s="28">
        <f t="shared" si="80"/>
        <v>600000</v>
      </c>
      <c r="M470" s="22" t="s">
        <v>50</v>
      </c>
      <c r="N470" s="2" t="s">
        <v>568</v>
      </c>
      <c r="O470" s="2" t="s">
        <v>1645</v>
      </c>
      <c r="P470" s="2" t="s">
        <v>62</v>
      </c>
      <c r="Q470" s="2" t="s">
        <v>62</v>
      </c>
      <c r="R470" s="2" t="s">
        <v>63</v>
      </c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2" t="s">
        <v>50</v>
      </c>
      <c r="AW470" s="2" t="s">
        <v>1646</v>
      </c>
      <c r="AX470" s="2" t="s">
        <v>50</v>
      </c>
      <c r="AY470" s="2" t="s">
        <v>50</v>
      </c>
      <c r="AZ470" s="2" t="s">
        <v>50</v>
      </c>
    </row>
    <row r="471" spans="1:52" ht="30" customHeight="1" x14ac:dyDescent="0.3">
      <c r="A471" s="22" t="s">
        <v>1262</v>
      </c>
      <c r="B471" s="22" t="s">
        <v>1221</v>
      </c>
      <c r="C471" s="22" t="s">
        <v>1208</v>
      </c>
      <c r="D471" s="23">
        <f>공량산출근거서_일위대가!K168</f>
        <v>0.24</v>
      </c>
      <c r="E471" s="25">
        <f>단가대비표!O38</f>
        <v>0</v>
      </c>
      <c r="F471" s="28">
        <f>TRUNC(E471*D471,0)</f>
        <v>0</v>
      </c>
      <c r="G471" s="25">
        <f>단가대비표!P38</f>
        <v>273676</v>
      </c>
      <c r="H471" s="28">
        <f>TRUNC(G471*D471,0)</f>
        <v>65682</v>
      </c>
      <c r="I471" s="25">
        <f>단가대비표!V38</f>
        <v>0</v>
      </c>
      <c r="J471" s="28">
        <f>TRUNC(I471*D471,0)</f>
        <v>0</v>
      </c>
      <c r="K471" s="25">
        <f t="shared" si="80"/>
        <v>273676</v>
      </c>
      <c r="L471" s="28">
        <f t="shared" si="80"/>
        <v>65682</v>
      </c>
      <c r="M471" s="22" t="s">
        <v>50</v>
      </c>
      <c r="N471" s="2" t="s">
        <v>568</v>
      </c>
      <c r="O471" s="2" t="s">
        <v>1625</v>
      </c>
      <c r="P471" s="2" t="s">
        <v>62</v>
      </c>
      <c r="Q471" s="2" t="s">
        <v>62</v>
      </c>
      <c r="R471" s="2" t="s">
        <v>63</v>
      </c>
      <c r="S471" s="3"/>
      <c r="T471" s="3"/>
      <c r="U471" s="3"/>
      <c r="V471" s="3">
        <v>1</v>
      </c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2" t="s">
        <v>50</v>
      </c>
      <c r="AW471" s="2" t="s">
        <v>1647</v>
      </c>
      <c r="AX471" s="2" t="s">
        <v>50</v>
      </c>
      <c r="AY471" s="2" t="s">
        <v>50</v>
      </c>
      <c r="AZ471" s="2" t="s">
        <v>50</v>
      </c>
    </row>
    <row r="472" spans="1:52" ht="30" customHeight="1" x14ac:dyDescent="0.3">
      <c r="A472" s="22" t="s">
        <v>1215</v>
      </c>
      <c r="B472" s="22" t="s">
        <v>1216</v>
      </c>
      <c r="C472" s="22" t="s">
        <v>93</v>
      </c>
      <c r="D472" s="23">
        <v>1</v>
      </c>
      <c r="E472" s="25">
        <f>TRUNC(SUMIF(V470:V472, RIGHTB(O472, 1), H470:H472)*U472, 2)</f>
        <v>1970.46</v>
      </c>
      <c r="F472" s="28">
        <f>TRUNC(E472*D472,0)</f>
        <v>1970</v>
      </c>
      <c r="G472" s="25">
        <v>0</v>
      </c>
      <c r="H472" s="28">
        <f>TRUNC(G472*D472,0)</f>
        <v>0</v>
      </c>
      <c r="I472" s="25">
        <v>0</v>
      </c>
      <c r="J472" s="28">
        <f>TRUNC(I472*D472,0)</f>
        <v>0</v>
      </c>
      <c r="K472" s="25">
        <f t="shared" si="80"/>
        <v>1970</v>
      </c>
      <c r="L472" s="28">
        <f t="shared" si="80"/>
        <v>1970</v>
      </c>
      <c r="M472" s="22" t="s">
        <v>50</v>
      </c>
      <c r="N472" s="2" t="s">
        <v>568</v>
      </c>
      <c r="O472" s="2" t="s">
        <v>94</v>
      </c>
      <c r="P472" s="2" t="s">
        <v>62</v>
      </c>
      <c r="Q472" s="2" t="s">
        <v>62</v>
      </c>
      <c r="R472" s="2" t="s">
        <v>62</v>
      </c>
      <c r="S472" s="3">
        <v>1</v>
      </c>
      <c r="T472" s="3">
        <v>0</v>
      </c>
      <c r="U472" s="3">
        <v>0.03</v>
      </c>
      <c r="V472" s="3">
        <v>1</v>
      </c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2" t="s">
        <v>50</v>
      </c>
      <c r="AW472" s="2" t="s">
        <v>1648</v>
      </c>
      <c r="AX472" s="2" t="s">
        <v>50</v>
      </c>
      <c r="AY472" s="2" t="s">
        <v>50</v>
      </c>
      <c r="AZ472" s="2" t="s">
        <v>50</v>
      </c>
    </row>
    <row r="473" spans="1:52" ht="30" customHeight="1" x14ac:dyDescent="0.3">
      <c r="A473" s="22" t="s">
        <v>1190</v>
      </c>
      <c r="B473" s="22" t="s">
        <v>50</v>
      </c>
      <c r="C473" s="22" t="s">
        <v>50</v>
      </c>
      <c r="D473" s="23"/>
      <c r="E473" s="25"/>
      <c r="F473" s="28">
        <f>TRUNC(SUMIF(N470:N472, N469, F470:F472),0)</f>
        <v>601970</v>
      </c>
      <c r="G473" s="25"/>
      <c r="H473" s="28">
        <f>TRUNC(SUMIF(N470:N472, N469, H470:H472),0)</f>
        <v>65682</v>
      </c>
      <c r="I473" s="25"/>
      <c r="J473" s="28">
        <f>TRUNC(SUMIF(N470:N472, N469, J470:J472),0)</f>
        <v>0</v>
      </c>
      <c r="K473" s="25"/>
      <c r="L473" s="28">
        <f>F473+H473+J473</f>
        <v>667652</v>
      </c>
      <c r="M473" s="22" t="s">
        <v>50</v>
      </c>
      <c r="N473" s="2" t="s">
        <v>97</v>
      </c>
      <c r="O473" s="2" t="s">
        <v>97</v>
      </c>
      <c r="P473" s="2" t="s">
        <v>50</v>
      </c>
      <c r="Q473" s="2" t="s">
        <v>50</v>
      </c>
      <c r="R473" s="2" t="s">
        <v>50</v>
      </c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2" t="s">
        <v>50</v>
      </c>
      <c r="AW473" s="2" t="s">
        <v>50</v>
      </c>
      <c r="AX473" s="2" t="s">
        <v>50</v>
      </c>
      <c r="AY473" s="2" t="s">
        <v>50</v>
      </c>
      <c r="AZ473" s="2" t="s">
        <v>50</v>
      </c>
    </row>
    <row r="474" spans="1:52" ht="30" customHeight="1" x14ac:dyDescent="0.3">
      <c r="A474" s="23"/>
      <c r="B474" s="23"/>
      <c r="C474" s="23"/>
      <c r="D474" s="23"/>
      <c r="E474" s="25"/>
      <c r="F474" s="28"/>
      <c r="G474" s="25"/>
      <c r="H474" s="28"/>
      <c r="I474" s="25"/>
      <c r="J474" s="28"/>
      <c r="K474" s="25"/>
      <c r="L474" s="28"/>
      <c r="M474" s="23"/>
    </row>
    <row r="475" spans="1:52" ht="30" customHeight="1" x14ac:dyDescent="0.3">
      <c r="A475" s="19" t="s">
        <v>1649</v>
      </c>
      <c r="B475" s="20"/>
      <c r="C475" s="20"/>
      <c r="D475" s="20"/>
      <c r="E475" s="24"/>
      <c r="F475" s="27"/>
      <c r="G475" s="24"/>
      <c r="H475" s="27"/>
      <c r="I475" s="24"/>
      <c r="J475" s="27"/>
      <c r="K475" s="24"/>
      <c r="L475" s="27"/>
      <c r="M475" s="21"/>
      <c r="N475" s="1" t="s">
        <v>572</v>
      </c>
    </row>
    <row r="476" spans="1:52" ht="30" customHeight="1" x14ac:dyDescent="0.3">
      <c r="A476" s="22" t="s">
        <v>570</v>
      </c>
      <c r="B476" s="22" t="s">
        <v>566</v>
      </c>
      <c r="C476" s="22" t="s">
        <v>118</v>
      </c>
      <c r="D476" s="23">
        <v>1</v>
      </c>
      <c r="E476" s="25">
        <f>단가대비표!O61</f>
        <v>450000</v>
      </c>
      <c r="F476" s="28">
        <f>TRUNC(E476*D476,0)</f>
        <v>450000</v>
      </c>
      <c r="G476" s="25">
        <f>단가대비표!P61</f>
        <v>0</v>
      </c>
      <c r="H476" s="28">
        <f>TRUNC(G476*D476,0)</f>
        <v>0</v>
      </c>
      <c r="I476" s="25">
        <f>단가대비표!V61</f>
        <v>0</v>
      </c>
      <c r="J476" s="28">
        <f>TRUNC(I476*D476,0)</f>
        <v>0</v>
      </c>
      <c r="K476" s="25">
        <f t="shared" ref="K476:L478" si="81">TRUNC(E476+G476+I476,0)</f>
        <v>450000</v>
      </c>
      <c r="L476" s="28">
        <f t="shared" si="81"/>
        <v>450000</v>
      </c>
      <c r="M476" s="22" t="s">
        <v>50</v>
      </c>
      <c r="N476" s="2" t="s">
        <v>572</v>
      </c>
      <c r="O476" s="2" t="s">
        <v>1650</v>
      </c>
      <c r="P476" s="2" t="s">
        <v>62</v>
      </c>
      <c r="Q476" s="2" t="s">
        <v>62</v>
      </c>
      <c r="R476" s="2" t="s">
        <v>63</v>
      </c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2" t="s">
        <v>50</v>
      </c>
      <c r="AW476" s="2" t="s">
        <v>1651</v>
      </c>
      <c r="AX476" s="2" t="s">
        <v>50</v>
      </c>
      <c r="AY476" s="2" t="s">
        <v>50</v>
      </c>
      <c r="AZ476" s="2" t="s">
        <v>50</v>
      </c>
    </row>
    <row r="477" spans="1:52" ht="30" customHeight="1" x14ac:dyDescent="0.3">
      <c r="A477" s="22" t="s">
        <v>1262</v>
      </c>
      <c r="B477" s="22" t="s">
        <v>1221</v>
      </c>
      <c r="C477" s="22" t="s">
        <v>1208</v>
      </c>
      <c r="D477" s="23">
        <f>공량산출근거서_일위대가!K171</f>
        <v>0.24</v>
      </c>
      <c r="E477" s="25">
        <f>단가대비표!O38</f>
        <v>0</v>
      </c>
      <c r="F477" s="28">
        <f>TRUNC(E477*D477,0)</f>
        <v>0</v>
      </c>
      <c r="G477" s="25">
        <f>단가대비표!P38</f>
        <v>273676</v>
      </c>
      <c r="H477" s="28">
        <f>TRUNC(G477*D477,0)</f>
        <v>65682</v>
      </c>
      <c r="I477" s="25">
        <f>단가대비표!V38</f>
        <v>0</v>
      </c>
      <c r="J477" s="28">
        <f>TRUNC(I477*D477,0)</f>
        <v>0</v>
      </c>
      <c r="K477" s="25">
        <f t="shared" si="81"/>
        <v>273676</v>
      </c>
      <c r="L477" s="28">
        <f t="shared" si="81"/>
        <v>65682</v>
      </c>
      <c r="M477" s="22" t="s">
        <v>50</v>
      </c>
      <c r="N477" s="2" t="s">
        <v>572</v>
      </c>
      <c r="O477" s="2" t="s">
        <v>1625</v>
      </c>
      <c r="P477" s="2" t="s">
        <v>62</v>
      </c>
      <c r="Q477" s="2" t="s">
        <v>62</v>
      </c>
      <c r="R477" s="2" t="s">
        <v>63</v>
      </c>
      <c r="S477" s="3"/>
      <c r="T477" s="3"/>
      <c r="U477" s="3"/>
      <c r="V477" s="3">
        <v>1</v>
      </c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2" t="s">
        <v>50</v>
      </c>
      <c r="AW477" s="2" t="s">
        <v>1652</v>
      </c>
      <c r="AX477" s="2" t="s">
        <v>50</v>
      </c>
      <c r="AY477" s="2" t="s">
        <v>50</v>
      </c>
      <c r="AZ477" s="2" t="s">
        <v>50</v>
      </c>
    </row>
    <row r="478" spans="1:52" ht="30" customHeight="1" x14ac:dyDescent="0.3">
      <c r="A478" s="22" t="s">
        <v>1215</v>
      </c>
      <c r="B478" s="22" t="s">
        <v>1216</v>
      </c>
      <c r="C478" s="22" t="s">
        <v>93</v>
      </c>
      <c r="D478" s="23">
        <v>1</v>
      </c>
      <c r="E478" s="25">
        <f>TRUNC(SUMIF(V476:V478, RIGHTB(O478, 1), H476:H478)*U478, 2)</f>
        <v>1970.46</v>
      </c>
      <c r="F478" s="28">
        <f>TRUNC(E478*D478,0)</f>
        <v>1970</v>
      </c>
      <c r="G478" s="25">
        <v>0</v>
      </c>
      <c r="H478" s="28">
        <f>TRUNC(G478*D478,0)</f>
        <v>0</v>
      </c>
      <c r="I478" s="25">
        <v>0</v>
      </c>
      <c r="J478" s="28">
        <f>TRUNC(I478*D478,0)</f>
        <v>0</v>
      </c>
      <c r="K478" s="25">
        <f t="shared" si="81"/>
        <v>1970</v>
      </c>
      <c r="L478" s="28">
        <f t="shared" si="81"/>
        <v>1970</v>
      </c>
      <c r="M478" s="22" t="s">
        <v>50</v>
      </c>
      <c r="N478" s="2" t="s">
        <v>572</v>
      </c>
      <c r="O478" s="2" t="s">
        <v>94</v>
      </c>
      <c r="P478" s="2" t="s">
        <v>62</v>
      </c>
      <c r="Q478" s="2" t="s">
        <v>62</v>
      </c>
      <c r="R478" s="2" t="s">
        <v>62</v>
      </c>
      <c r="S478" s="3">
        <v>1</v>
      </c>
      <c r="T478" s="3">
        <v>0</v>
      </c>
      <c r="U478" s="3">
        <v>0.03</v>
      </c>
      <c r="V478" s="3">
        <v>1</v>
      </c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2" t="s">
        <v>50</v>
      </c>
      <c r="AW478" s="2" t="s">
        <v>1653</v>
      </c>
      <c r="AX478" s="2" t="s">
        <v>50</v>
      </c>
      <c r="AY478" s="2" t="s">
        <v>50</v>
      </c>
      <c r="AZ478" s="2" t="s">
        <v>50</v>
      </c>
    </row>
    <row r="479" spans="1:52" ht="30" customHeight="1" x14ac:dyDescent="0.3">
      <c r="A479" s="22" t="s">
        <v>1190</v>
      </c>
      <c r="B479" s="22" t="s">
        <v>50</v>
      </c>
      <c r="C479" s="22" t="s">
        <v>50</v>
      </c>
      <c r="D479" s="23"/>
      <c r="E479" s="25"/>
      <c r="F479" s="28">
        <f>TRUNC(SUMIF(N476:N478, N475, F476:F478),0)</f>
        <v>451970</v>
      </c>
      <c r="G479" s="25"/>
      <c r="H479" s="28">
        <f>TRUNC(SUMIF(N476:N478, N475, H476:H478),0)</f>
        <v>65682</v>
      </c>
      <c r="I479" s="25"/>
      <c r="J479" s="28">
        <f>TRUNC(SUMIF(N476:N478, N475, J476:J478),0)</f>
        <v>0</v>
      </c>
      <c r="K479" s="25"/>
      <c r="L479" s="28">
        <f>F479+H479+J479</f>
        <v>517652</v>
      </c>
      <c r="M479" s="22" t="s">
        <v>50</v>
      </c>
      <c r="N479" s="2" t="s">
        <v>97</v>
      </c>
      <c r="O479" s="2" t="s">
        <v>97</v>
      </c>
      <c r="P479" s="2" t="s">
        <v>50</v>
      </c>
      <c r="Q479" s="2" t="s">
        <v>50</v>
      </c>
      <c r="R479" s="2" t="s">
        <v>50</v>
      </c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2" t="s">
        <v>50</v>
      </c>
      <c r="AW479" s="2" t="s">
        <v>50</v>
      </c>
      <c r="AX479" s="2" t="s">
        <v>50</v>
      </c>
      <c r="AY479" s="2" t="s">
        <v>50</v>
      </c>
      <c r="AZ479" s="2" t="s">
        <v>50</v>
      </c>
    </row>
    <row r="480" spans="1:52" ht="30" customHeight="1" x14ac:dyDescent="0.3">
      <c r="A480" s="23"/>
      <c r="B480" s="23"/>
      <c r="C480" s="23"/>
      <c r="D480" s="23"/>
      <c r="E480" s="25"/>
      <c r="F480" s="28"/>
      <c r="G480" s="25"/>
      <c r="H480" s="28"/>
      <c r="I480" s="25"/>
      <c r="J480" s="28"/>
      <c r="K480" s="25"/>
      <c r="L480" s="28"/>
      <c r="M480" s="23"/>
    </row>
    <row r="481" spans="1:52" ht="30" customHeight="1" x14ac:dyDescent="0.3">
      <c r="A481" s="19" t="s">
        <v>1654</v>
      </c>
      <c r="B481" s="20"/>
      <c r="C481" s="20"/>
      <c r="D481" s="20"/>
      <c r="E481" s="24"/>
      <c r="F481" s="27"/>
      <c r="G481" s="24"/>
      <c r="H481" s="27"/>
      <c r="I481" s="24"/>
      <c r="J481" s="27"/>
      <c r="K481" s="24"/>
      <c r="L481" s="27"/>
      <c r="M481" s="21"/>
      <c r="N481" s="1" t="s">
        <v>577</v>
      </c>
    </row>
    <row r="482" spans="1:52" ht="30" customHeight="1" x14ac:dyDescent="0.3">
      <c r="A482" s="22" t="s">
        <v>1425</v>
      </c>
      <c r="B482" s="22" t="s">
        <v>1221</v>
      </c>
      <c r="C482" s="22" t="s">
        <v>1208</v>
      </c>
      <c r="D482" s="23">
        <v>2.9</v>
      </c>
      <c r="E482" s="25">
        <f>단가대비표!O52</f>
        <v>0</v>
      </c>
      <c r="F482" s="28">
        <f>TRUNC(E482*D482,0)</f>
        <v>0</v>
      </c>
      <c r="G482" s="25">
        <f>단가대비표!P52</f>
        <v>485075</v>
      </c>
      <c r="H482" s="28">
        <f>TRUNC(G482*D482,0)</f>
        <v>1406717</v>
      </c>
      <c r="I482" s="25">
        <f>단가대비표!V52</f>
        <v>0</v>
      </c>
      <c r="J482" s="28">
        <f>TRUNC(I482*D482,0)</f>
        <v>0</v>
      </c>
      <c r="K482" s="25">
        <f t="shared" ref="K482:L484" si="82">TRUNC(E482+G482+I482,0)</f>
        <v>485075</v>
      </c>
      <c r="L482" s="28">
        <f t="shared" si="82"/>
        <v>1406717</v>
      </c>
      <c r="M482" s="22" t="s">
        <v>50</v>
      </c>
      <c r="N482" s="2" t="s">
        <v>577</v>
      </c>
      <c r="O482" s="2" t="s">
        <v>1426</v>
      </c>
      <c r="P482" s="2" t="s">
        <v>62</v>
      </c>
      <c r="Q482" s="2" t="s">
        <v>62</v>
      </c>
      <c r="R482" s="2" t="s">
        <v>63</v>
      </c>
      <c r="S482" s="3"/>
      <c r="T482" s="3"/>
      <c r="U482" s="3"/>
      <c r="V482" s="3">
        <v>1</v>
      </c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2" t="s">
        <v>50</v>
      </c>
      <c r="AW482" s="2" t="s">
        <v>1655</v>
      </c>
      <c r="AX482" s="2" t="s">
        <v>50</v>
      </c>
      <c r="AY482" s="2" t="s">
        <v>50</v>
      </c>
      <c r="AZ482" s="2" t="s">
        <v>50</v>
      </c>
    </row>
    <row r="483" spans="1:52" ht="30" customHeight="1" x14ac:dyDescent="0.3">
      <c r="A483" s="22" t="s">
        <v>1450</v>
      </c>
      <c r="B483" s="22" t="s">
        <v>1221</v>
      </c>
      <c r="C483" s="22" t="s">
        <v>1208</v>
      </c>
      <c r="D483" s="23">
        <v>1.2</v>
      </c>
      <c r="E483" s="25">
        <f>단가대비표!O30</f>
        <v>0</v>
      </c>
      <c r="F483" s="28">
        <f>TRUNC(E483*D483,0)</f>
        <v>0</v>
      </c>
      <c r="G483" s="25">
        <f>단가대비표!P30</f>
        <v>172068</v>
      </c>
      <c r="H483" s="28">
        <f>TRUNC(G483*D483,0)</f>
        <v>206481</v>
      </c>
      <c r="I483" s="25">
        <f>단가대비표!V30</f>
        <v>0</v>
      </c>
      <c r="J483" s="28">
        <f>TRUNC(I483*D483,0)</f>
        <v>0</v>
      </c>
      <c r="K483" s="25">
        <f t="shared" si="82"/>
        <v>172068</v>
      </c>
      <c r="L483" s="28">
        <f t="shared" si="82"/>
        <v>206481</v>
      </c>
      <c r="M483" s="22" t="s">
        <v>50</v>
      </c>
      <c r="N483" s="2" t="s">
        <v>577</v>
      </c>
      <c r="O483" s="2" t="s">
        <v>1531</v>
      </c>
      <c r="P483" s="2" t="s">
        <v>62</v>
      </c>
      <c r="Q483" s="2" t="s">
        <v>62</v>
      </c>
      <c r="R483" s="2" t="s">
        <v>63</v>
      </c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2" t="s">
        <v>50</v>
      </c>
      <c r="AW483" s="2" t="s">
        <v>1656</v>
      </c>
      <c r="AX483" s="2" t="s">
        <v>50</v>
      </c>
      <c r="AY483" s="2" t="s">
        <v>50</v>
      </c>
      <c r="AZ483" s="2" t="s">
        <v>50</v>
      </c>
    </row>
    <row r="484" spans="1:52" ht="30" customHeight="1" x14ac:dyDescent="0.3">
      <c r="A484" s="22" t="s">
        <v>1215</v>
      </c>
      <c r="B484" s="22" t="s">
        <v>1216</v>
      </c>
      <c r="C484" s="22" t="s">
        <v>93</v>
      </c>
      <c r="D484" s="23">
        <v>1</v>
      </c>
      <c r="E484" s="25">
        <f>TRUNC(SUMIF(V482:V484, RIGHTB(O484, 1), H482:H484)*U484, 2)</f>
        <v>42201.51</v>
      </c>
      <c r="F484" s="28">
        <f>TRUNC(E484*D484,0)</f>
        <v>42201</v>
      </c>
      <c r="G484" s="25">
        <v>0</v>
      </c>
      <c r="H484" s="28">
        <f>TRUNC(G484*D484,0)</f>
        <v>0</v>
      </c>
      <c r="I484" s="25">
        <v>0</v>
      </c>
      <c r="J484" s="28">
        <f>TRUNC(I484*D484,0)</f>
        <v>0</v>
      </c>
      <c r="K484" s="25">
        <f t="shared" si="82"/>
        <v>42201</v>
      </c>
      <c r="L484" s="28">
        <f t="shared" si="82"/>
        <v>42201</v>
      </c>
      <c r="M484" s="22" t="s">
        <v>50</v>
      </c>
      <c r="N484" s="2" t="s">
        <v>577</v>
      </c>
      <c r="O484" s="2" t="s">
        <v>94</v>
      </c>
      <c r="P484" s="2" t="s">
        <v>62</v>
      </c>
      <c r="Q484" s="2" t="s">
        <v>62</v>
      </c>
      <c r="R484" s="2" t="s">
        <v>62</v>
      </c>
      <c r="S484" s="3">
        <v>1</v>
      </c>
      <c r="T484" s="3">
        <v>0</v>
      </c>
      <c r="U484" s="3">
        <v>0.03</v>
      </c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2" t="s">
        <v>50</v>
      </c>
      <c r="AW484" s="2" t="s">
        <v>1657</v>
      </c>
      <c r="AX484" s="2" t="s">
        <v>50</v>
      </c>
      <c r="AY484" s="2" t="s">
        <v>50</v>
      </c>
      <c r="AZ484" s="2" t="s">
        <v>50</v>
      </c>
    </row>
    <row r="485" spans="1:52" ht="30" customHeight="1" x14ac:dyDescent="0.3">
      <c r="A485" s="22" t="s">
        <v>1190</v>
      </c>
      <c r="B485" s="22" t="s">
        <v>50</v>
      </c>
      <c r="C485" s="22" t="s">
        <v>50</v>
      </c>
      <c r="D485" s="23"/>
      <c r="E485" s="25"/>
      <c r="F485" s="28">
        <f>TRUNC(SUMIF(N482:N484, N481, F482:F484),0)</f>
        <v>42201</v>
      </c>
      <c r="G485" s="25"/>
      <c r="H485" s="28">
        <f>TRUNC(SUMIF(N482:N484, N481, H482:H484),0)</f>
        <v>1613198</v>
      </c>
      <c r="I485" s="25"/>
      <c r="J485" s="28">
        <f>TRUNC(SUMIF(N482:N484, N481, J482:J484),0)</f>
        <v>0</v>
      </c>
      <c r="K485" s="25"/>
      <c r="L485" s="28">
        <f>F485+H485+J485</f>
        <v>1655399</v>
      </c>
      <c r="M485" s="22" t="s">
        <v>50</v>
      </c>
      <c r="N485" s="2" t="s">
        <v>97</v>
      </c>
      <c r="O485" s="2" t="s">
        <v>97</v>
      </c>
      <c r="P485" s="2" t="s">
        <v>50</v>
      </c>
      <c r="Q485" s="2" t="s">
        <v>50</v>
      </c>
      <c r="R485" s="2" t="s">
        <v>50</v>
      </c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2" t="s">
        <v>50</v>
      </c>
      <c r="AW485" s="2" t="s">
        <v>50</v>
      </c>
      <c r="AX485" s="2" t="s">
        <v>50</v>
      </c>
      <c r="AY485" s="2" t="s">
        <v>50</v>
      </c>
      <c r="AZ485" s="2" t="s">
        <v>50</v>
      </c>
    </row>
    <row r="486" spans="1:52" ht="30" customHeight="1" x14ac:dyDescent="0.3">
      <c r="A486" s="23"/>
      <c r="B486" s="23"/>
      <c r="C486" s="23"/>
      <c r="D486" s="23"/>
      <c r="E486" s="25"/>
      <c r="F486" s="28"/>
      <c r="G486" s="25"/>
      <c r="H486" s="28"/>
      <c r="I486" s="25"/>
      <c r="J486" s="28"/>
      <c r="K486" s="25"/>
      <c r="L486" s="28"/>
      <c r="M486" s="23"/>
    </row>
    <row r="487" spans="1:52" ht="30" customHeight="1" x14ac:dyDescent="0.3">
      <c r="A487" s="19" t="s">
        <v>1658</v>
      </c>
      <c r="B487" s="20"/>
      <c r="C487" s="20"/>
      <c r="D487" s="20"/>
      <c r="E487" s="24"/>
      <c r="F487" s="27"/>
      <c r="G487" s="24"/>
      <c r="H487" s="27"/>
      <c r="I487" s="24"/>
      <c r="J487" s="27"/>
      <c r="K487" s="24"/>
      <c r="L487" s="27"/>
      <c r="M487" s="21"/>
      <c r="N487" s="1" t="s">
        <v>582</v>
      </c>
    </row>
    <row r="488" spans="1:52" ht="30" customHeight="1" x14ac:dyDescent="0.3">
      <c r="A488" s="22" t="s">
        <v>579</v>
      </c>
      <c r="B488" s="22" t="s">
        <v>580</v>
      </c>
      <c r="C488" s="22" t="s">
        <v>196</v>
      </c>
      <c r="D488" s="23">
        <v>1</v>
      </c>
      <c r="E488" s="25">
        <f>단가대비표!O83</f>
        <v>550000</v>
      </c>
      <c r="F488" s="28">
        <f>TRUNC(E488*D488,0)</f>
        <v>550000</v>
      </c>
      <c r="G488" s="25">
        <f>단가대비표!P83</f>
        <v>0</v>
      </c>
      <c r="H488" s="28">
        <f>TRUNC(G488*D488,0)</f>
        <v>0</v>
      </c>
      <c r="I488" s="25">
        <f>단가대비표!V83</f>
        <v>0</v>
      </c>
      <c r="J488" s="28">
        <f>TRUNC(I488*D488,0)</f>
        <v>0</v>
      </c>
      <c r="K488" s="25">
        <f t="shared" ref="K488:L490" si="83">TRUNC(E488+G488+I488,0)</f>
        <v>550000</v>
      </c>
      <c r="L488" s="28">
        <f t="shared" si="83"/>
        <v>550000</v>
      </c>
      <c r="M488" s="22" t="s">
        <v>50</v>
      </c>
      <c r="N488" s="2" t="s">
        <v>582</v>
      </c>
      <c r="O488" s="2" t="s">
        <v>1659</v>
      </c>
      <c r="P488" s="2" t="s">
        <v>62</v>
      </c>
      <c r="Q488" s="2" t="s">
        <v>62</v>
      </c>
      <c r="R488" s="2" t="s">
        <v>63</v>
      </c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2" t="s">
        <v>50</v>
      </c>
      <c r="AW488" s="2" t="s">
        <v>1660</v>
      </c>
      <c r="AX488" s="2" t="s">
        <v>50</v>
      </c>
      <c r="AY488" s="2" t="s">
        <v>50</v>
      </c>
      <c r="AZ488" s="2" t="s">
        <v>50</v>
      </c>
    </row>
    <row r="489" spans="1:52" ht="30" customHeight="1" x14ac:dyDescent="0.3">
      <c r="A489" s="22" t="s">
        <v>1425</v>
      </c>
      <c r="B489" s="22" t="s">
        <v>1221</v>
      </c>
      <c r="C489" s="22" t="s">
        <v>1208</v>
      </c>
      <c r="D489" s="23">
        <f>공량산출근거서_일위대가!K174</f>
        <v>0.18</v>
      </c>
      <c r="E489" s="25">
        <f>단가대비표!O52</f>
        <v>0</v>
      </c>
      <c r="F489" s="28">
        <f>TRUNC(E489*D489,0)</f>
        <v>0</v>
      </c>
      <c r="G489" s="25">
        <f>단가대비표!P52</f>
        <v>485075</v>
      </c>
      <c r="H489" s="28">
        <f>TRUNC(G489*D489,0)</f>
        <v>87313</v>
      </c>
      <c r="I489" s="25">
        <f>단가대비표!V52</f>
        <v>0</v>
      </c>
      <c r="J489" s="28">
        <f>TRUNC(I489*D489,0)</f>
        <v>0</v>
      </c>
      <c r="K489" s="25">
        <f t="shared" si="83"/>
        <v>485075</v>
      </c>
      <c r="L489" s="28">
        <f t="shared" si="83"/>
        <v>87313</v>
      </c>
      <c r="M489" s="22" t="s">
        <v>50</v>
      </c>
      <c r="N489" s="2" t="s">
        <v>582</v>
      </c>
      <c r="O489" s="2" t="s">
        <v>1426</v>
      </c>
      <c r="P489" s="2" t="s">
        <v>62</v>
      </c>
      <c r="Q489" s="2" t="s">
        <v>62</v>
      </c>
      <c r="R489" s="2" t="s">
        <v>63</v>
      </c>
      <c r="S489" s="3"/>
      <c r="T489" s="3"/>
      <c r="U489" s="3"/>
      <c r="V489" s="3">
        <v>1</v>
      </c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2" t="s">
        <v>50</v>
      </c>
      <c r="AW489" s="2" t="s">
        <v>1661</v>
      </c>
      <c r="AX489" s="2" t="s">
        <v>50</v>
      </c>
      <c r="AY489" s="2" t="s">
        <v>50</v>
      </c>
      <c r="AZ489" s="2" t="s">
        <v>50</v>
      </c>
    </row>
    <row r="490" spans="1:52" ht="30" customHeight="1" x14ac:dyDescent="0.3">
      <c r="A490" s="22" t="s">
        <v>1215</v>
      </c>
      <c r="B490" s="22" t="s">
        <v>1216</v>
      </c>
      <c r="C490" s="22" t="s">
        <v>93</v>
      </c>
      <c r="D490" s="23">
        <v>1</v>
      </c>
      <c r="E490" s="25">
        <f>TRUNC(SUMIF(V488:V490, RIGHTB(O490, 1), H488:H490)*U490, 2)</f>
        <v>2619.39</v>
      </c>
      <c r="F490" s="28">
        <f>TRUNC(E490*D490,0)</f>
        <v>2619</v>
      </c>
      <c r="G490" s="25">
        <v>0</v>
      </c>
      <c r="H490" s="28">
        <f>TRUNC(G490*D490,0)</f>
        <v>0</v>
      </c>
      <c r="I490" s="25">
        <v>0</v>
      </c>
      <c r="J490" s="28">
        <f>TRUNC(I490*D490,0)</f>
        <v>0</v>
      </c>
      <c r="K490" s="25">
        <f t="shared" si="83"/>
        <v>2619</v>
      </c>
      <c r="L490" s="28">
        <f t="shared" si="83"/>
        <v>2619</v>
      </c>
      <c r="M490" s="22" t="s">
        <v>50</v>
      </c>
      <c r="N490" s="2" t="s">
        <v>582</v>
      </c>
      <c r="O490" s="2" t="s">
        <v>94</v>
      </c>
      <c r="P490" s="2" t="s">
        <v>62</v>
      </c>
      <c r="Q490" s="2" t="s">
        <v>62</v>
      </c>
      <c r="R490" s="2" t="s">
        <v>62</v>
      </c>
      <c r="S490" s="3">
        <v>1</v>
      </c>
      <c r="T490" s="3">
        <v>0</v>
      </c>
      <c r="U490" s="3">
        <v>0.03</v>
      </c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2" t="s">
        <v>50</v>
      </c>
      <c r="AW490" s="2" t="s">
        <v>1662</v>
      </c>
      <c r="AX490" s="2" t="s">
        <v>50</v>
      </c>
      <c r="AY490" s="2" t="s">
        <v>50</v>
      </c>
      <c r="AZ490" s="2" t="s">
        <v>50</v>
      </c>
    </row>
    <row r="491" spans="1:52" ht="30" customHeight="1" x14ac:dyDescent="0.3">
      <c r="A491" s="22" t="s">
        <v>1190</v>
      </c>
      <c r="B491" s="22" t="s">
        <v>50</v>
      </c>
      <c r="C491" s="22" t="s">
        <v>50</v>
      </c>
      <c r="D491" s="23"/>
      <c r="E491" s="25"/>
      <c r="F491" s="28">
        <f>TRUNC(SUMIF(N488:N490, N487, F488:F490),0)</f>
        <v>552619</v>
      </c>
      <c r="G491" s="25"/>
      <c r="H491" s="28">
        <f>TRUNC(SUMIF(N488:N490, N487, H488:H490),0)</f>
        <v>87313</v>
      </c>
      <c r="I491" s="25"/>
      <c r="J491" s="28">
        <f>TRUNC(SUMIF(N488:N490, N487, J488:J490),0)</f>
        <v>0</v>
      </c>
      <c r="K491" s="25"/>
      <c r="L491" s="28">
        <f>F491+H491+J491</f>
        <v>639932</v>
      </c>
      <c r="M491" s="22" t="s">
        <v>50</v>
      </c>
      <c r="N491" s="2" t="s">
        <v>97</v>
      </c>
      <c r="O491" s="2" t="s">
        <v>97</v>
      </c>
      <c r="P491" s="2" t="s">
        <v>50</v>
      </c>
      <c r="Q491" s="2" t="s">
        <v>50</v>
      </c>
      <c r="R491" s="2" t="s">
        <v>50</v>
      </c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2" t="s">
        <v>50</v>
      </c>
      <c r="AW491" s="2" t="s">
        <v>50</v>
      </c>
      <c r="AX491" s="2" t="s">
        <v>50</v>
      </c>
      <c r="AY491" s="2" t="s">
        <v>50</v>
      </c>
      <c r="AZ491" s="2" t="s">
        <v>50</v>
      </c>
    </row>
    <row r="492" spans="1:52" ht="30" customHeight="1" x14ac:dyDescent="0.3">
      <c r="A492" s="23"/>
      <c r="B492" s="23"/>
      <c r="C492" s="23"/>
      <c r="D492" s="23"/>
      <c r="E492" s="25"/>
      <c r="F492" s="28"/>
      <c r="G492" s="25"/>
      <c r="H492" s="28"/>
      <c r="I492" s="25"/>
      <c r="J492" s="28"/>
      <c r="K492" s="25"/>
      <c r="L492" s="28"/>
      <c r="M492" s="23"/>
    </row>
    <row r="493" spans="1:52" ht="30" customHeight="1" x14ac:dyDescent="0.3">
      <c r="A493" s="19" t="s">
        <v>1663</v>
      </c>
      <c r="B493" s="20"/>
      <c r="C493" s="20"/>
      <c r="D493" s="20"/>
      <c r="E493" s="24"/>
      <c r="F493" s="27"/>
      <c r="G493" s="24"/>
      <c r="H493" s="27"/>
      <c r="I493" s="24"/>
      <c r="J493" s="27"/>
      <c r="K493" s="24"/>
      <c r="L493" s="27"/>
      <c r="M493" s="21"/>
      <c r="N493" s="1" t="s">
        <v>586</v>
      </c>
    </row>
    <row r="494" spans="1:52" ht="30" customHeight="1" x14ac:dyDescent="0.3">
      <c r="A494" s="22" t="s">
        <v>579</v>
      </c>
      <c r="B494" s="22" t="s">
        <v>584</v>
      </c>
      <c r="C494" s="22" t="s">
        <v>196</v>
      </c>
      <c r="D494" s="23">
        <v>1</v>
      </c>
      <c r="E494" s="25">
        <f>단가대비표!O84</f>
        <v>650000</v>
      </c>
      <c r="F494" s="28">
        <f>TRUNC(E494*D494,0)</f>
        <v>650000</v>
      </c>
      <c r="G494" s="25">
        <f>단가대비표!P84</f>
        <v>0</v>
      </c>
      <c r="H494" s="28">
        <f>TRUNC(G494*D494,0)</f>
        <v>0</v>
      </c>
      <c r="I494" s="25">
        <f>단가대비표!V84</f>
        <v>0</v>
      </c>
      <c r="J494" s="28">
        <f>TRUNC(I494*D494,0)</f>
        <v>0</v>
      </c>
      <c r="K494" s="25">
        <f t="shared" ref="K494:L496" si="84">TRUNC(E494+G494+I494,0)</f>
        <v>650000</v>
      </c>
      <c r="L494" s="28">
        <f t="shared" si="84"/>
        <v>650000</v>
      </c>
      <c r="M494" s="22" t="s">
        <v>50</v>
      </c>
      <c r="N494" s="2" t="s">
        <v>586</v>
      </c>
      <c r="O494" s="2" t="s">
        <v>1664</v>
      </c>
      <c r="P494" s="2" t="s">
        <v>62</v>
      </c>
      <c r="Q494" s="2" t="s">
        <v>62</v>
      </c>
      <c r="R494" s="2" t="s">
        <v>63</v>
      </c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2" t="s">
        <v>50</v>
      </c>
      <c r="AW494" s="2" t="s">
        <v>1665</v>
      </c>
      <c r="AX494" s="2" t="s">
        <v>50</v>
      </c>
      <c r="AY494" s="2" t="s">
        <v>50</v>
      </c>
      <c r="AZ494" s="2" t="s">
        <v>50</v>
      </c>
    </row>
    <row r="495" spans="1:52" ht="30" customHeight="1" x14ac:dyDescent="0.3">
      <c r="A495" s="22" t="s">
        <v>1425</v>
      </c>
      <c r="B495" s="22" t="s">
        <v>1221</v>
      </c>
      <c r="C495" s="22" t="s">
        <v>1208</v>
      </c>
      <c r="D495" s="23">
        <f>공량산출근거서_일위대가!K177</f>
        <v>0.18</v>
      </c>
      <c r="E495" s="25">
        <f>단가대비표!O52</f>
        <v>0</v>
      </c>
      <c r="F495" s="28">
        <f>TRUNC(E495*D495,0)</f>
        <v>0</v>
      </c>
      <c r="G495" s="25">
        <f>단가대비표!P52</f>
        <v>485075</v>
      </c>
      <c r="H495" s="28">
        <f>TRUNC(G495*D495,0)</f>
        <v>87313</v>
      </c>
      <c r="I495" s="25">
        <f>단가대비표!V52</f>
        <v>0</v>
      </c>
      <c r="J495" s="28">
        <f>TRUNC(I495*D495,0)</f>
        <v>0</v>
      </c>
      <c r="K495" s="25">
        <f t="shared" si="84"/>
        <v>485075</v>
      </c>
      <c r="L495" s="28">
        <f t="shared" si="84"/>
        <v>87313</v>
      </c>
      <c r="M495" s="22" t="s">
        <v>50</v>
      </c>
      <c r="N495" s="2" t="s">
        <v>586</v>
      </c>
      <c r="O495" s="2" t="s">
        <v>1426</v>
      </c>
      <c r="P495" s="2" t="s">
        <v>62</v>
      </c>
      <c r="Q495" s="2" t="s">
        <v>62</v>
      </c>
      <c r="R495" s="2" t="s">
        <v>63</v>
      </c>
      <c r="S495" s="3"/>
      <c r="T495" s="3"/>
      <c r="U495" s="3"/>
      <c r="V495" s="3">
        <v>1</v>
      </c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2" t="s">
        <v>50</v>
      </c>
      <c r="AW495" s="2" t="s">
        <v>1666</v>
      </c>
      <c r="AX495" s="2" t="s">
        <v>50</v>
      </c>
      <c r="AY495" s="2" t="s">
        <v>50</v>
      </c>
      <c r="AZ495" s="2" t="s">
        <v>50</v>
      </c>
    </row>
    <row r="496" spans="1:52" ht="30" customHeight="1" x14ac:dyDescent="0.3">
      <c r="A496" s="22" t="s">
        <v>1215</v>
      </c>
      <c r="B496" s="22" t="s">
        <v>1216</v>
      </c>
      <c r="C496" s="22" t="s">
        <v>93</v>
      </c>
      <c r="D496" s="23">
        <v>1</v>
      </c>
      <c r="E496" s="25">
        <f>TRUNC(SUMIF(V494:V496, RIGHTB(O496, 1), H494:H496)*U496, 2)</f>
        <v>2619.39</v>
      </c>
      <c r="F496" s="28">
        <f>TRUNC(E496*D496,0)</f>
        <v>2619</v>
      </c>
      <c r="G496" s="25">
        <v>0</v>
      </c>
      <c r="H496" s="28">
        <f>TRUNC(G496*D496,0)</f>
        <v>0</v>
      </c>
      <c r="I496" s="25">
        <v>0</v>
      </c>
      <c r="J496" s="28">
        <f>TRUNC(I496*D496,0)</f>
        <v>0</v>
      </c>
      <c r="K496" s="25">
        <f t="shared" si="84"/>
        <v>2619</v>
      </c>
      <c r="L496" s="28">
        <f t="shared" si="84"/>
        <v>2619</v>
      </c>
      <c r="M496" s="22" t="s">
        <v>50</v>
      </c>
      <c r="N496" s="2" t="s">
        <v>586</v>
      </c>
      <c r="O496" s="2" t="s">
        <v>94</v>
      </c>
      <c r="P496" s="2" t="s">
        <v>62</v>
      </c>
      <c r="Q496" s="2" t="s">
        <v>62</v>
      </c>
      <c r="R496" s="2" t="s">
        <v>62</v>
      </c>
      <c r="S496" s="3">
        <v>1</v>
      </c>
      <c r="T496" s="3">
        <v>0</v>
      </c>
      <c r="U496" s="3">
        <v>0.03</v>
      </c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2" t="s">
        <v>50</v>
      </c>
      <c r="AW496" s="2" t="s">
        <v>1667</v>
      </c>
      <c r="AX496" s="2" t="s">
        <v>50</v>
      </c>
      <c r="AY496" s="2" t="s">
        <v>50</v>
      </c>
      <c r="AZ496" s="2" t="s">
        <v>50</v>
      </c>
    </row>
    <row r="497" spans="1:52" ht="30" customHeight="1" x14ac:dyDescent="0.3">
      <c r="A497" s="22" t="s">
        <v>1190</v>
      </c>
      <c r="B497" s="22" t="s">
        <v>50</v>
      </c>
      <c r="C497" s="22" t="s">
        <v>50</v>
      </c>
      <c r="D497" s="23"/>
      <c r="E497" s="25"/>
      <c r="F497" s="28">
        <f>TRUNC(SUMIF(N494:N496, N493, F494:F496),0)</f>
        <v>652619</v>
      </c>
      <c r="G497" s="25"/>
      <c r="H497" s="28">
        <f>TRUNC(SUMIF(N494:N496, N493, H494:H496),0)</f>
        <v>87313</v>
      </c>
      <c r="I497" s="25"/>
      <c r="J497" s="28">
        <f>TRUNC(SUMIF(N494:N496, N493, J494:J496),0)</f>
        <v>0</v>
      </c>
      <c r="K497" s="25"/>
      <c r="L497" s="28">
        <f>F497+H497+J497</f>
        <v>739932</v>
      </c>
      <c r="M497" s="22" t="s">
        <v>50</v>
      </c>
      <c r="N497" s="2" t="s">
        <v>97</v>
      </c>
      <c r="O497" s="2" t="s">
        <v>97</v>
      </c>
      <c r="P497" s="2" t="s">
        <v>50</v>
      </c>
      <c r="Q497" s="2" t="s">
        <v>50</v>
      </c>
      <c r="R497" s="2" t="s">
        <v>50</v>
      </c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2" t="s">
        <v>50</v>
      </c>
      <c r="AW497" s="2" t="s">
        <v>50</v>
      </c>
      <c r="AX497" s="2" t="s">
        <v>50</v>
      </c>
      <c r="AY497" s="2" t="s">
        <v>50</v>
      </c>
      <c r="AZ497" s="2" t="s">
        <v>50</v>
      </c>
    </row>
    <row r="498" spans="1:52" ht="30" customHeight="1" x14ac:dyDescent="0.3">
      <c r="A498" s="23"/>
      <c r="B498" s="23"/>
      <c r="C498" s="23"/>
      <c r="D498" s="23"/>
      <c r="E498" s="25"/>
      <c r="F498" s="28"/>
      <c r="G498" s="25"/>
      <c r="H498" s="28"/>
      <c r="I498" s="25"/>
      <c r="J498" s="28"/>
      <c r="K498" s="25"/>
      <c r="L498" s="28"/>
      <c r="M498" s="23"/>
    </row>
    <row r="499" spans="1:52" ht="30" customHeight="1" x14ac:dyDescent="0.3">
      <c r="A499" s="19" t="s">
        <v>1668</v>
      </c>
      <c r="B499" s="20"/>
      <c r="C499" s="20"/>
      <c r="D499" s="20"/>
      <c r="E499" s="24"/>
      <c r="F499" s="27"/>
      <c r="G499" s="24"/>
      <c r="H499" s="27"/>
      <c r="I499" s="24"/>
      <c r="J499" s="27"/>
      <c r="K499" s="24"/>
      <c r="L499" s="27"/>
      <c r="M499" s="21"/>
      <c r="N499" s="1" t="s">
        <v>591</v>
      </c>
    </row>
    <row r="500" spans="1:52" ht="30" customHeight="1" x14ac:dyDescent="0.3">
      <c r="A500" s="22" t="s">
        <v>588</v>
      </c>
      <c r="B500" s="22" t="s">
        <v>589</v>
      </c>
      <c r="C500" s="22" t="s">
        <v>123</v>
      </c>
      <c r="D500" s="23">
        <v>1</v>
      </c>
      <c r="E500" s="25">
        <f>단가대비표!O108</f>
        <v>450000</v>
      </c>
      <c r="F500" s="28">
        <f>TRUNC(E500*D500,0)</f>
        <v>450000</v>
      </c>
      <c r="G500" s="25">
        <f>단가대비표!P108</f>
        <v>0</v>
      </c>
      <c r="H500" s="28">
        <f>TRUNC(G500*D500,0)</f>
        <v>0</v>
      </c>
      <c r="I500" s="25">
        <f>단가대비표!V108</f>
        <v>0</v>
      </c>
      <c r="J500" s="28">
        <f>TRUNC(I500*D500,0)</f>
        <v>0</v>
      </c>
      <c r="K500" s="25">
        <f t="shared" ref="K500:L503" si="85">TRUNC(E500+G500+I500,0)</f>
        <v>450000</v>
      </c>
      <c r="L500" s="28">
        <f t="shared" si="85"/>
        <v>450000</v>
      </c>
      <c r="M500" s="22" t="s">
        <v>50</v>
      </c>
      <c r="N500" s="2" t="s">
        <v>591</v>
      </c>
      <c r="O500" s="2" t="s">
        <v>1669</v>
      </c>
      <c r="P500" s="2" t="s">
        <v>62</v>
      </c>
      <c r="Q500" s="2" t="s">
        <v>62</v>
      </c>
      <c r="R500" s="2" t="s">
        <v>63</v>
      </c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2" t="s">
        <v>50</v>
      </c>
      <c r="AW500" s="2" t="s">
        <v>1670</v>
      </c>
      <c r="AX500" s="2" t="s">
        <v>50</v>
      </c>
      <c r="AY500" s="2" t="s">
        <v>50</v>
      </c>
      <c r="AZ500" s="2" t="s">
        <v>50</v>
      </c>
    </row>
    <row r="501" spans="1:52" ht="30" customHeight="1" x14ac:dyDescent="0.3">
      <c r="A501" s="22" t="s">
        <v>1231</v>
      </c>
      <c r="B501" s="22" t="s">
        <v>1212</v>
      </c>
      <c r="C501" s="22" t="s">
        <v>1208</v>
      </c>
      <c r="D501" s="23">
        <f>공량산출근거서_일위대가!K181</f>
        <v>0.22</v>
      </c>
      <c r="E501" s="25">
        <f>단가대비표!O46</f>
        <v>0</v>
      </c>
      <c r="F501" s="28">
        <f>TRUNC(E501*D501,0)</f>
        <v>0</v>
      </c>
      <c r="G501" s="25">
        <f>단가대비표!P46</f>
        <v>393090</v>
      </c>
      <c r="H501" s="28">
        <f>TRUNC(G501*D501,0)</f>
        <v>86479</v>
      </c>
      <c r="I501" s="25">
        <f>단가대비표!V46</f>
        <v>0</v>
      </c>
      <c r="J501" s="28">
        <f>TRUNC(I501*D501,0)</f>
        <v>0</v>
      </c>
      <c r="K501" s="25">
        <f t="shared" si="85"/>
        <v>393090</v>
      </c>
      <c r="L501" s="28">
        <f t="shared" si="85"/>
        <v>86479</v>
      </c>
      <c r="M501" s="22" t="s">
        <v>50</v>
      </c>
      <c r="N501" s="2" t="s">
        <v>591</v>
      </c>
      <c r="O501" s="2" t="s">
        <v>1232</v>
      </c>
      <c r="P501" s="2" t="s">
        <v>62</v>
      </c>
      <c r="Q501" s="2" t="s">
        <v>62</v>
      </c>
      <c r="R501" s="2" t="s">
        <v>63</v>
      </c>
      <c r="S501" s="3"/>
      <c r="T501" s="3"/>
      <c r="U501" s="3"/>
      <c r="V501" s="3">
        <v>1</v>
      </c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2" t="s">
        <v>50</v>
      </c>
      <c r="AW501" s="2" t="s">
        <v>1671</v>
      </c>
      <c r="AX501" s="2" t="s">
        <v>50</v>
      </c>
      <c r="AY501" s="2" t="s">
        <v>50</v>
      </c>
      <c r="AZ501" s="2" t="s">
        <v>50</v>
      </c>
    </row>
    <row r="502" spans="1:52" ht="30" customHeight="1" x14ac:dyDescent="0.3">
      <c r="A502" s="22" t="s">
        <v>1211</v>
      </c>
      <c r="B502" s="22" t="s">
        <v>1212</v>
      </c>
      <c r="C502" s="22" t="s">
        <v>1208</v>
      </c>
      <c r="D502" s="23">
        <f>공량산출근거서_일위대가!K182</f>
        <v>0.36</v>
      </c>
      <c r="E502" s="25">
        <f>단가대비표!O47</f>
        <v>0</v>
      </c>
      <c r="F502" s="28">
        <f>TRUNC(E502*D502,0)</f>
        <v>0</v>
      </c>
      <c r="G502" s="25">
        <f>단가대비표!P47</f>
        <v>446358</v>
      </c>
      <c r="H502" s="28">
        <f>TRUNC(G502*D502,0)</f>
        <v>160688</v>
      </c>
      <c r="I502" s="25">
        <f>단가대비표!V47</f>
        <v>0</v>
      </c>
      <c r="J502" s="28">
        <f>TRUNC(I502*D502,0)</f>
        <v>0</v>
      </c>
      <c r="K502" s="25">
        <f t="shared" si="85"/>
        <v>446358</v>
      </c>
      <c r="L502" s="28">
        <f t="shared" si="85"/>
        <v>160688</v>
      </c>
      <c r="M502" s="22" t="s">
        <v>50</v>
      </c>
      <c r="N502" s="2" t="s">
        <v>591</v>
      </c>
      <c r="O502" s="2" t="s">
        <v>1213</v>
      </c>
      <c r="P502" s="2" t="s">
        <v>62</v>
      </c>
      <c r="Q502" s="2" t="s">
        <v>62</v>
      </c>
      <c r="R502" s="2" t="s">
        <v>63</v>
      </c>
      <c r="S502" s="3"/>
      <c r="T502" s="3"/>
      <c r="U502" s="3"/>
      <c r="V502" s="3">
        <v>1</v>
      </c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2" t="s">
        <v>50</v>
      </c>
      <c r="AW502" s="2" t="s">
        <v>1672</v>
      </c>
      <c r="AX502" s="2" t="s">
        <v>50</v>
      </c>
      <c r="AY502" s="2" t="s">
        <v>50</v>
      </c>
      <c r="AZ502" s="2" t="s">
        <v>50</v>
      </c>
    </row>
    <row r="503" spans="1:52" ht="30" customHeight="1" x14ac:dyDescent="0.3">
      <c r="A503" s="22" t="s">
        <v>1215</v>
      </c>
      <c r="B503" s="22" t="s">
        <v>1216</v>
      </c>
      <c r="C503" s="22" t="s">
        <v>93</v>
      </c>
      <c r="D503" s="23">
        <v>1</v>
      </c>
      <c r="E503" s="25">
        <f>TRUNC(SUMIF(V500:V503, RIGHTB(O503, 1), H500:H503)*U503, 2)</f>
        <v>7415.01</v>
      </c>
      <c r="F503" s="28">
        <f>TRUNC(E503*D503,0)</f>
        <v>7415</v>
      </c>
      <c r="G503" s="25">
        <v>0</v>
      </c>
      <c r="H503" s="28">
        <f>TRUNC(G503*D503,0)</f>
        <v>0</v>
      </c>
      <c r="I503" s="25">
        <v>0</v>
      </c>
      <c r="J503" s="28">
        <f>TRUNC(I503*D503,0)</f>
        <v>0</v>
      </c>
      <c r="K503" s="25">
        <f t="shared" si="85"/>
        <v>7415</v>
      </c>
      <c r="L503" s="28">
        <f t="shared" si="85"/>
        <v>7415</v>
      </c>
      <c r="M503" s="22" t="s">
        <v>50</v>
      </c>
      <c r="N503" s="2" t="s">
        <v>591</v>
      </c>
      <c r="O503" s="2" t="s">
        <v>94</v>
      </c>
      <c r="P503" s="2" t="s">
        <v>62</v>
      </c>
      <c r="Q503" s="2" t="s">
        <v>62</v>
      </c>
      <c r="R503" s="2" t="s">
        <v>62</v>
      </c>
      <c r="S503" s="3">
        <v>1</v>
      </c>
      <c r="T503" s="3">
        <v>0</v>
      </c>
      <c r="U503" s="3">
        <v>0.03</v>
      </c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2" t="s">
        <v>50</v>
      </c>
      <c r="AW503" s="2" t="s">
        <v>1673</v>
      </c>
      <c r="AX503" s="2" t="s">
        <v>50</v>
      </c>
      <c r="AY503" s="2" t="s">
        <v>50</v>
      </c>
      <c r="AZ503" s="2" t="s">
        <v>50</v>
      </c>
    </row>
    <row r="504" spans="1:52" ht="30" customHeight="1" x14ac:dyDescent="0.3">
      <c r="A504" s="22" t="s">
        <v>1190</v>
      </c>
      <c r="B504" s="22" t="s">
        <v>50</v>
      </c>
      <c r="C504" s="22" t="s">
        <v>50</v>
      </c>
      <c r="D504" s="23"/>
      <c r="E504" s="25"/>
      <c r="F504" s="28">
        <f>TRUNC(SUMIF(N500:N503, N499, F500:F503),0)</f>
        <v>457415</v>
      </c>
      <c r="G504" s="25"/>
      <c r="H504" s="28">
        <f>TRUNC(SUMIF(N500:N503, N499, H500:H503),0)</f>
        <v>247167</v>
      </c>
      <c r="I504" s="25"/>
      <c r="J504" s="28">
        <f>TRUNC(SUMIF(N500:N503, N499, J500:J503),0)</f>
        <v>0</v>
      </c>
      <c r="K504" s="25"/>
      <c r="L504" s="28">
        <f>F504+H504+J504</f>
        <v>704582</v>
      </c>
      <c r="M504" s="22" t="s">
        <v>50</v>
      </c>
      <c r="N504" s="2" t="s">
        <v>97</v>
      </c>
      <c r="O504" s="2" t="s">
        <v>97</v>
      </c>
      <c r="P504" s="2" t="s">
        <v>50</v>
      </c>
      <c r="Q504" s="2" t="s">
        <v>50</v>
      </c>
      <c r="R504" s="2" t="s">
        <v>50</v>
      </c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2" t="s">
        <v>50</v>
      </c>
      <c r="AW504" s="2" t="s">
        <v>50</v>
      </c>
      <c r="AX504" s="2" t="s">
        <v>50</v>
      </c>
      <c r="AY504" s="2" t="s">
        <v>50</v>
      </c>
      <c r="AZ504" s="2" t="s">
        <v>50</v>
      </c>
    </row>
    <row r="505" spans="1:52" ht="30" customHeight="1" x14ac:dyDescent="0.3">
      <c r="A505" s="23"/>
      <c r="B505" s="23"/>
      <c r="C505" s="23"/>
      <c r="D505" s="23"/>
      <c r="E505" s="25"/>
      <c r="F505" s="28"/>
      <c r="G505" s="25"/>
      <c r="H505" s="28"/>
      <c r="I505" s="25"/>
      <c r="J505" s="28"/>
      <c r="K505" s="25"/>
      <c r="L505" s="28"/>
      <c r="M505" s="23"/>
    </row>
    <row r="506" spans="1:52" ht="30" customHeight="1" x14ac:dyDescent="0.3">
      <c r="A506" s="19" t="s">
        <v>1674</v>
      </c>
      <c r="B506" s="20"/>
      <c r="C506" s="20"/>
      <c r="D506" s="20"/>
      <c r="E506" s="24"/>
      <c r="F506" s="27"/>
      <c r="G506" s="24"/>
      <c r="H506" s="27"/>
      <c r="I506" s="24"/>
      <c r="J506" s="27"/>
      <c r="K506" s="24"/>
      <c r="L506" s="27"/>
      <c r="M506" s="21"/>
      <c r="N506" s="1" t="s">
        <v>596</v>
      </c>
    </row>
    <row r="507" spans="1:52" ht="30" customHeight="1" x14ac:dyDescent="0.3">
      <c r="A507" s="22" t="s">
        <v>593</v>
      </c>
      <c r="B507" s="22" t="s">
        <v>594</v>
      </c>
      <c r="C507" s="22" t="s">
        <v>123</v>
      </c>
      <c r="D507" s="23">
        <v>1</v>
      </c>
      <c r="E507" s="25">
        <f>단가대비표!O109</f>
        <v>1500000</v>
      </c>
      <c r="F507" s="28">
        <f>TRUNC(E507*D507,0)</f>
        <v>1500000</v>
      </c>
      <c r="G507" s="25">
        <f>단가대비표!P109</f>
        <v>0</v>
      </c>
      <c r="H507" s="28">
        <f>TRUNC(G507*D507,0)</f>
        <v>0</v>
      </c>
      <c r="I507" s="25">
        <f>단가대비표!V109</f>
        <v>0</v>
      </c>
      <c r="J507" s="28">
        <f>TRUNC(I507*D507,0)</f>
        <v>0</v>
      </c>
      <c r="K507" s="25">
        <f t="shared" ref="K507:L510" si="86">TRUNC(E507+G507+I507,0)</f>
        <v>1500000</v>
      </c>
      <c r="L507" s="28">
        <f t="shared" si="86"/>
        <v>1500000</v>
      </c>
      <c r="M507" s="22" t="s">
        <v>50</v>
      </c>
      <c r="N507" s="2" t="s">
        <v>596</v>
      </c>
      <c r="O507" s="2" t="s">
        <v>1675</v>
      </c>
      <c r="P507" s="2" t="s">
        <v>62</v>
      </c>
      <c r="Q507" s="2" t="s">
        <v>62</v>
      </c>
      <c r="R507" s="2" t="s">
        <v>63</v>
      </c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2" t="s">
        <v>50</v>
      </c>
      <c r="AW507" s="2" t="s">
        <v>1676</v>
      </c>
      <c r="AX507" s="2" t="s">
        <v>50</v>
      </c>
      <c r="AY507" s="2" t="s">
        <v>50</v>
      </c>
      <c r="AZ507" s="2" t="s">
        <v>50</v>
      </c>
    </row>
    <row r="508" spans="1:52" ht="30" customHeight="1" x14ac:dyDescent="0.3">
      <c r="A508" s="22" t="s">
        <v>1605</v>
      </c>
      <c r="B508" s="22" t="s">
        <v>1221</v>
      </c>
      <c r="C508" s="22" t="s">
        <v>1208</v>
      </c>
      <c r="D508" s="23">
        <f>공량산출근거서_일위대가!K186</f>
        <v>0.36</v>
      </c>
      <c r="E508" s="25">
        <f>단가대비표!O42</f>
        <v>0</v>
      </c>
      <c r="F508" s="28">
        <f>TRUNC(E508*D508,0)</f>
        <v>0</v>
      </c>
      <c r="G508" s="25">
        <f>단가대비표!P42</f>
        <v>315528</v>
      </c>
      <c r="H508" s="28">
        <f>TRUNC(G508*D508,0)</f>
        <v>113590</v>
      </c>
      <c r="I508" s="25">
        <f>단가대비표!V42</f>
        <v>0</v>
      </c>
      <c r="J508" s="28">
        <f>TRUNC(I508*D508,0)</f>
        <v>0</v>
      </c>
      <c r="K508" s="25">
        <f t="shared" si="86"/>
        <v>315528</v>
      </c>
      <c r="L508" s="28">
        <f t="shared" si="86"/>
        <v>113590</v>
      </c>
      <c r="M508" s="22" t="s">
        <v>50</v>
      </c>
      <c r="N508" s="2" t="s">
        <v>596</v>
      </c>
      <c r="O508" s="2" t="s">
        <v>1606</v>
      </c>
      <c r="P508" s="2" t="s">
        <v>62</v>
      </c>
      <c r="Q508" s="2" t="s">
        <v>62</v>
      </c>
      <c r="R508" s="2" t="s">
        <v>63</v>
      </c>
      <c r="S508" s="3"/>
      <c r="T508" s="3"/>
      <c r="U508" s="3"/>
      <c r="V508" s="3">
        <v>1</v>
      </c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2" t="s">
        <v>50</v>
      </c>
      <c r="AW508" s="2" t="s">
        <v>1677</v>
      </c>
      <c r="AX508" s="2" t="s">
        <v>50</v>
      </c>
      <c r="AY508" s="2" t="s">
        <v>50</v>
      </c>
      <c r="AZ508" s="2" t="s">
        <v>50</v>
      </c>
    </row>
    <row r="509" spans="1:52" ht="30" customHeight="1" x14ac:dyDescent="0.3">
      <c r="A509" s="22" t="s">
        <v>1678</v>
      </c>
      <c r="B509" s="22" t="s">
        <v>1221</v>
      </c>
      <c r="C509" s="22" t="s">
        <v>1208</v>
      </c>
      <c r="D509" s="23">
        <f>공량산출근거서_일위대가!K187</f>
        <v>0.36</v>
      </c>
      <c r="E509" s="25">
        <f>단가대비표!O45</f>
        <v>0</v>
      </c>
      <c r="F509" s="28">
        <f>TRUNC(E509*D509,0)</f>
        <v>0</v>
      </c>
      <c r="G509" s="25">
        <f>단가대비표!P45</f>
        <v>356809</v>
      </c>
      <c r="H509" s="28">
        <f>TRUNC(G509*D509,0)</f>
        <v>128451</v>
      </c>
      <c r="I509" s="25">
        <f>단가대비표!V45</f>
        <v>0</v>
      </c>
      <c r="J509" s="28">
        <f>TRUNC(I509*D509,0)</f>
        <v>0</v>
      </c>
      <c r="K509" s="25">
        <f t="shared" si="86"/>
        <v>356809</v>
      </c>
      <c r="L509" s="28">
        <f t="shared" si="86"/>
        <v>128451</v>
      </c>
      <c r="M509" s="22" t="s">
        <v>50</v>
      </c>
      <c r="N509" s="2" t="s">
        <v>596</v>
      </c>
      <c r="O509" s="2" t="s">
        <v>1679</v>
      </c>
      <c r="P509" s="2" t="s">
        <v>62</v>
      </c>
      <c r="Q509" s="2" t="s">
        <v>62</v>
      </c>
      <c r="R509" s="2" t="s">
        <v>63</v>
      </c>
      <c r="S509" s="3"/>
      <c r="T509" s="3"/>
      <c r="U509" s="3"/>
      <c r="V509" s="3">
        <v>1</v>
      </c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2" t="s">
        <v>50</v>
      </c>
      <c r="AW509" s="2" t="s">
        <v>1680</v>
      </c>
      <c r="AX509" s="2" t="s">
        <v>50</v>
      </c>
      <c r="AY509" s="2" t="s">
        <v>50</v>
      </c>
      <c r="AZ509" s="2" t="s">
        <v>50</v>
      </c>
    </row>
    <row r="510" spans="1:52" ht="30" customHeight="1" x14ac:dyDescent="0.3">
      <c r="A510" s="22" t="s">
        <v>1215</v>
      </c>
      <c r="B510" s="22" t="s">
        <v>1216</v>
      </c>
      <c r="C510" s="22" t="s">
        <v>93</v>
      </c>
      <c r="D510" s="23">
        <v>1</v>
      </c>
      <c r="E510" s="25">
        <f>TRUNC(SUMIF(V507:V510, RIGHTB(O510, 1), H507:H510)*U510, 2)</f>
        <v>7261.23</v>
      </c>
      <c r="F510" s="28">
        <f>TRUNC(E510*D510,0)</f>
        <v>7261</v>
      </c>
      <c r="G510" s="25">
        <v>0</v>
      </c>
      <c r="H510" s="28">
        <f>TRUNC(G510*D510,0)</f>
        <v>0</v>
      </c>
      <c r="I510" s="25">
        <v>0</v>
      </c>
      <c r="J510" s="28">
        <f>TRUNC(I510*D510,0)</f>
        <v>0</v>
      </c>
      <c r="K510" s="25">
        <f t="shared" si="86"/>
        <v>7261</v>
      </c>
      <c r="L510" s="28">
        <f t="shared" si="86"/>
        <v>7261</v>
      </c>
      <c r="M510" s="22" t="s">
        <v>50</v>
      </c>
      <c r="N510" s="2" t="s">
        <v>596</v>
      </c>
      <c r="O510" s="2" t="s">
        <v>94</v>
      </c>
      <c r="P510" s="2" t="s">
        <v>62</v>
      </c>
      <c r="Q510" s="2" t="s">
        <v>62</v>
      </c>
      <c r="R510" s="2" t="s">
        <v>62</v>
      </c>
      <c r="S510" s="3">
        <v>1</v>
      </c>
      <c r="T510" s="3">
        <v>0</v>
      </c>
      <c r="U510" s="3">
        <v>0.03</v>
      </c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2" t="s">
        <v>50</v>
      </c>
      <c r="AW510" s="2" t="s">
        <v>1681</v>
      </c>
      <c r="AX510" s="2" t="s">
        <v>50</v>
      </c>
      <c r="AY510" s="2" t="s">
        <v>50</v>
      </c>
      <c r="AZ510" s="2" t="s">
        <v>50</v>
      </c>
    </row>
    <row r="511" spans="1:52" ht="30" customHeight="1" x14ac:dyDescent="0.3">
      <c r="A511" s="22" t="s">
        <v>1190</v>
      </c>
      <c r="B511" s="22" t="s">
        <v>50</v>
      </c>
      <c r="C511" s="22" t="s">
        <v>50</v>
      </c>
      <c r="D511" s="23"/>
      <c r="E511" s="25"/>
      <c r="F511" s="28">
        <f>TRUNC(SUMIF(N507:N510, N506, F507:F510),0)</f>
        <v>1507261</v>
      </c>
      <c r="G511" s="25"/>
      <c r="H511" s="28">
        <f>TRUNC(SUMIF(N507:N510, N506, H507:H510),0)</f>
        <v>242041</v>
      </c>
      <c r="I511" s="25"/>
      <c r="J511" s="28">
        <f>TRUNC(SUMIF(N507:N510, N506, J507:J510),0)</f>
        <v>0</v>
      </c>
      <c r="K511" s="25"/>
      <c r="L511" s="28">
        <f>F511+H511+J511</f>
        <v>1749302</v>
      </c>
      <c r="M511" s="22" t="s">
        <v>50</v>
      </c>
      <c r="N511" s="2" t="s">
        <v>97</v>
      </c>
      <c r="O511" s="2" t="s">
        <v>97</v>
      </c>
      <c r="P511" s="2" t="s">
        <v>50</v>
      </c>
      <c r="Q511" s="2" t="s">
        <v>50</v>
      </c>
      <c r="R511" s="2" t="s">
        <v>50</v>
      </c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2" t="s">
        <v>50</v>
      </c>
      <c r="AW511" s="2" t="s">
        <v>50</v>
      </c>
      <c r="AX511" s="2" t="s">
        <v>50</v>
      </c>
      <c r="AY511" s="2" t="s">
        <v>50</v>
      </c>
      <c r="AZ511" s="2" t="s">
        <v>50</v>
      </c>
    </row>
    <row r="512" spans="1:52" ht="30" customHeight="1" x14ac:dyDescent="0.3">
      <c r="A512" s="23"/>
      <c r="B512" s="23"/>
      <c r="C512" s="23"/>
      <c r="D512" s="23"/>
      <c r="E512" s="25"/>
      <c r="F512" s="28"/>
      <c r="G512" s="25"/>
      <c r="H512" s="28"/>
      <c r="I512" s="25"/>
      <c r="J512" s="28"/>
      <c r="K512" s="25"/>
      <c r="L512" s="28"/>
      <c r="M512" s="23"/>
    </row>
    <row r="513" spans="1:52" ht="30" customHeight="1" x14ac:dyDescent="0.3">
      <c r="A513" s="19" t="s">
        <v>1682</v>
      </c>
      <c r="B513" s="20"/>
      <c r="C513" s="20"/>
      <c r="D513" s="20"/>
      <c r="E513" s="24"/>
      <c r="F513" s="27"/>
      <c r="G513" s="24"/>
      <c r="H513" s="27"/>
      <c r="I513" s="24"/>
      <c r="J513" s="27"/>
      <c r="K513" s="24"/>
      <c r="L513" s="27"/>
      <c r="M513" s="21"/>
      <c r="N513" s="1" t="s">
        <v>601</v>
      </c>
    </row>
    <row r="514" spans="1:52" ht="30" customHeight="1" x14ac:dyDescent="0.3">
      <c r="A514" s="22" t="s">
        <v>598</v>
      </c>
      <c r="B514" s="22" t="s">
        <v>599</v>
      </c>
      <c r="C514" s="22" t="s">
        <v>123</v>
      </c>
      <c r="D514" s="23">
        <v>1</v>
      </c>
      <c r="E514" s="25">
        <f>단가대비표!O114</f>
        <v>550000</v>
      </c>
      <c r="F514" s="28">
        <f>TRUNC(E514*D514,0)</f>
        <v>550000</v>
      </c>
      <c r="G514" s="25">
        <f>단가대비표!P114</f>
        <v>0</v>
      </c>
      <c r="H514" s="28">
        <f>TRUNC(G514*D514,0)</f>
        <v>0</v>
      </c>
      <c r="I514" s="25">
        <f>단가대비표!V114</f>
        <v>0</v>
      </c>
      <c r="J514" s="28">
        <f>TRUNC(I514*D514,0)</f>
        <v>0</v>
      </c>
      <c r="K514" s="25">
        <f t="shared" ref="K514:L516" si="87">TRUNC(E514+G514+I514,0)</f>
        <v>550000</v>
      </c>
      <c r="L514" s="28">
        <f t="shared" si="87"/>
        <v>550000</v>
      </c>
      <c r="M514" s="22" t="s">
        <v>50</v>
      </c>
      <c r="N514" s="2" t="s">
        <v>601</v>
      </c>
      <c r="O514" s="2" t="s">
        <v>1683</v>
      </c>
      <c r="P514" s="2" t="s">
        <v>62</v>
      </c>
      <c r="Q514" s="2" t="s">
        <v>62</v>
      </c>
      <c r="R514" s="2" t="s">
        <v>63</v>
      </c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2" t="s">
        <v>50</v>
      </c>
      <c r="AW514" s="2" t="s">
        <v>1684</v>
      </c>
      <c r="AX514" s="2" t="s">
        <v>50</v>
      </c>
      <c r="AY514" s="2" t="s">
        <v>50</v>
      </c>
      <c r="AZ514" s="2" t="s">
        <v>50</v>
      </c>
    </row>
    <row r="515" spans="1:52" ht="30" customHeight="1" x14ac:dyDescent="0.3">
      <c r="A515" s="22" t="s">
        <v>1685</v>
      </c>
      <c r="B515" s="22" t="s">
        <v>1221</v>
      </c>
      <c r="C515" s="22" t="s">
        <v>1208</v>
      </c>
      <c r="D515" s="23">
        <f>공량산출근거서_일위대가!K190</f>
        <v>0.16</v>
      </c>
      <c r="E515" s="25">
        <f>단가대비표!O41</f>
        <v>0</v>
      </c>
      <c r="F515" s="28">
        <f>TRUNC(E515*D515,0)</f>
        <v>0</v>
      </c>
      <c r="G515" s="25">
        <f>단가대비표!P41</f>
        <v>284880</v>
      </c>
      <c r="H515" s="28">
        <f>TRUNC(G515*D515,0)</f>
        <v>45580</v>
      </c>
      <c r="I515" s="25">
        <f>단가대비표!V41</f>
        <v>0</v>
      </c>
      <c r="J515" s="28">
        <f>TRUNC(I515*D515,0)</f>
        <v>0</v>
      </c>
      <c r="K515" s="25">
        <f t="shared" si="87"/>
        <v>284880</v>
      </c>
      <c r="L515" s="28">
        <f t="shared" si="87"/>
        <v>45580</v>
      </c>
      <c r="M515" s="22" t="s">
        <v>50</v>
      </c>
      <c r="N515" s="2" t="s">
        <v>601</v>
      </c>
      <c r="O515" s="2" t="s">
        <v>1686</v>
      </c>
      <c r="P515" s="2" t="s">
        <v>62</v>
      </c>
      <c r="Q515" s="2" t="s">
        <v>62</v>
      </c>
      <c r="R515" s="2" t="s">
        <v>63</v>
      </c>
      <c r="S515" s="3"/>
      <c r="T515" s="3"/>
      <c r="U515" s="3"/>
      <c r="V515" s="3">
        <v>1</v>
      </c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2" t="s">
        <v>50</v>
      </c>
      <c r="AW515" s="2" t="s">
        <v>1687</v>
      </c>
      <c r="AX515" s="2" t="s">
        <v>50</v>
      </c>
      <c r="AY515" s="2" t="s">
        <v>50</v>
      </c>
      <c r="AZ515" s="2" t="s">
        <v>50</v>
      </c>
    </row>
    <row r="516" spans="1:52" ht="30" customHeight="1" x14ac:dyDescent="0.3">
      <c r="A516" s="22" t="s">
        <v>1215</v>
      </c>
      <c r="B516" s="22" t="s">
        <v>1216</v>
      </c>
      <c r="C516" s="22" t="s">
        <v>93</v>
      </c>
      <c r="D516" s="23">
        <v>1</v>
      </c>
      <c r="E516" s="25">
        <f>TRUNC(SUMIF(V514:V516, RIGHTB(O516, 1), H514:H516)*U516, 2)</f>
        <v>1367.4</v>
      </c>
      <c r="F516" s="28">
        <f>TRUNC(E516*D516,0)</f>
        <v>1367</v>
      </c>
      <c r="G516" s="25">
        <v>0</v>
      </c>
      <c r="H516" s="28">
        <f>TRUNC(G516*D516,0)</f>
        <v>0</v>
      </c>
      <c r="I516" s="25">
        <v>0</v>
      </c>
      <c r="J516" s="28">
        <f>TRUNC(I516*D516,0)</f>
        <v>0</v>
      </c>
      <c r="K516" s="25">
        <f t="shared" si="87"/>
        <v>1367</v>
      </c>
      <c r="L516" s="28">
        <f t="shared" si="87"/>
        <v>1367</v>
      </c>
      <c r="M516" s="22" t="s">
        <v>50</v>
      </c>
      <c r="N516" s="2" t="s">
        <v>601</v>
      </c>
      <c r="O516" s="2" t="s">
        <v>94</v>
      </c>
      <c r="P516" s="2" t="s">
        <v>62</v>
      </c>
      <c r="Q516" s="2" t="s">
        <v>62</v>
      </c>
      <c r="R516" s="2" t="s">
        <v>62</v>
      </c>
      <c r="S516" s="3">
        <v>1</v>
      </c>
      <c r="T516" s="3">
        <v>0</v>
      </c>
      <c r="U516" s="3">
        <v>0.03</v>
      </c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  <c r="AV516" s="2" t="s">
        <v>50</v>
      </c>
      <c r="AW516" s="2" t="s">
        <v>1688</v>
      </c>
      <c r="AX516" s="2" t="s">
        <v>50</v>
      </c>
      <c r="AY516" s="2" t="s">
        <v>50</v>
      </c>
      <c r="AZ516" s="2" t="s">
        <v>50</v>
      </c>
    </row>
    <row r="517" spans="1:52" ht="30" customHeight="1" x14ac:dyDescent="0.3">
      <c r="A517" s="22" t="s">
        <v>1190</v>
      </c>
      <c r="B517" s="22" t="s">
        <v>50</v>
      </c>
      <c r="C517" s="22" t="s">
        <v>50</v>
      </c>
      <c r="D517" s="23"/>
      <c r="E517" s="25"/>
      <c r="F517" s="28">
        <f>TRUNC(SUMIF(N514:N516, N513, F514:F516),0)</f>
        <v>551367</v>
      </c>
      <c r="G517" s="25"/>
      <c r="H517" s="28">
        <f>TRUNC(SUMIF(N514:N516, N513, H514:H516),0)</f>
        <v>45580</v>
      </c>
      <c r="I517" s="25"/>
      <c r="J517" s="28">
        <f>TRUNC(SUMIF(N514:N516, N513, J514:J516),0)</f>
        <v>0</v>
      </c>
      <c r="K517" s="25"/>
      <c r="L517" s="28">
        <f>F517+H517+J517</f>
        <v>596947</v>
      </c>
      <c r="M517" s="22" t="s">
        <v>50</v>
      </c>
      <c r="N517" s="2" t="s">
        <v>97</v>
      </c>
      <c r="O517" s="2" t="s">
        <v>97</v>
      </c>
      <c r="P517" s="2" t="s">
        <v>50</v>
      </c>
      <c r="Q517" s="2" t="s">
        <v>50</v>
      </c>
      <c r="R517" s="2" t="s">
        <v>50</v>
      </c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2" t="s">
        <v>50</v>
      </c>
      <c r="AW517" s="2" t="s">
        <v>50</v>
      </c>
      <c r="AX517" s="2" t="s">
        <v>50</v>
      </c>
      <c r="AY517" s="2" t="s">
        <v>50</v>
      </c>
      <c r="AZ517" s="2" t="s">
        <v>50</v>
      </c>
    </row>
    <row r="518" spans="1:52" ht="30" customHeight="1" x14ac:dyDescent="0.3">
      <c r="A518" s="23"/>
      <c r="B518" s="23"/>
      <c r="C518" s="23"/>
      <c r="D518" s="23"/>
      <c r="E518" s="25"/>
      <c r="F518" s="28"/>
      <c r="G518" s="25"/>
      <c r="H518" s="28"/>
      <c r="I518" s="25"/>
      <c r="J518" s="28"/>
      <c r="K518" s="25"/>
      <c r="L518" s="28"/>
      <c r="M518" s="23"/>
    </row>
    <row r="519" spans="1:52" ht="30" customHeight="1" x14ac:dyDescent="0.3">
      <c r="A519" s="19" t="s">
        <v>1689</v>
      </c>
      <c r="B519" s="20"/>
      <c r="C519" s="20"/>
      <c r="D519" s="20"/>
      <c r="E519" s="24"/>
      <c r="F519" s="27"/>
      <c r="G519" s="24"/>
      <c r="H519" s="27"/>
      <c r="I519" s="24"/>
      <c r="J519" s="27"/>
      <c r="K519" s="24"/>
      <c r="L519" s="27"/>
      <c r="M519" s="21"/>
      <c r="N519" s="1" t="s">
        <v>604</v>
      </c>
    </row>
    <row r="520" spans="1:52" ht="30" customHeight="1" x14ac:dyDescent="0.3">
      <c r="A520" s="22" t="s">
        <v>598</v>
      </c>
      <c r="B520" s="22" t="s">
        <v>1690</v>
      </c>
      <c r="C520" s="22" t="s">
        <v>123</v>
      </c>
      <c r="D520" s="23">
        <v>1</v>
      </c>
      <c r="E520" s="25">
        <f>단가대비표!O115</f>
        <v>1100000</v>
      </c>
      <c r="F520" s="28">
        <f>TRUNC(E520*D520,0)</f>
        <v>1100000</v>
      </c>
      <c r="G520" s="25">
        <f>단가대비표!P115</f>
        <v>0</v>
      </c>
      <c r="H520" s="28">
        <f>TRUNC(G520*D520,0)</f>
        <v>0</v>
      </c>
      <c r="I520" s="25">
        <f>단가대비표!V115</f>
        <v>0</v>
      </c>
      <c r="J520" s="28">
        <f>TRUNC(I520*D520,0)</f>
        <v>0</v>
      </c>
      <c r="K520" s="25">
        <f t="shared" ref="K520:L522" si="88">TRUNC(E520+G520+I520,0)</f>
        <v>1100000</v>
      </c>
      <c r="L520" s="28">
        <f t="shared" si="88"/>
        <v>1100000</v>
      </c>
      <c r="M520" s="22" t="s">
        <v>50</v>
      </c>
      <c r="N520" s="2" t="s">
        <v>604</v>
      </c>
      <c r="O520" s="2" t="s">
        <v>1691</v>
      </c>
      <c r="P520" s="2" t="s">
        <v>62</v>
      </c>
      <c r="Q520" s="2" t="s">
        <v>62</v>
      </c>
      <c r="R520" s="2" t="s">
        <v>63</v>
      </c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2" t="s">
        <v>50</v>
      </c>
      <c r="AW520" s="2" t="s">
        <v>1692</v>
      </c>
      <c r="AX520" s="2" t="s">
        <v>50</v>
      </c>
      <c r="AY520" s="2" t="s">
        <v>50</v>
      </c>
      <c r="AZ520" s="2" t="s">
        <v>50</v>
      </c>
    </row>
    <row r="521" spans="1:52" ht="30" customHeight="1" x14ac:dyDescent="0.3">
      <c r="A521" s="22" t="s">
        <v>1685</v>
      </c>
      <c r="B521" s="22" t="s">
        <v>1221</v>
      </c>
      <c r="C521" s="22" t="s">
        <v>1208</v>
      </c>
      <c r="D521" s="23">
        <f>공량산출근거서_일위대가!K193</f>
        <v>0.16</v>
      </c>
      <c r="E521" s="25">
        <f>단가대비표!O41</f>
        <v>0</v>
      </c>
      <c r="F521" s="28">
        <f>TRUNC(E521*D521,0)</f>
        <v>0</v>
      </c>
      <c r="G521" s="25">
        <f>단가대비표!P41</f>
        <v>284880</v>
      </c>
      <c r="H521" s="28">
        <f>TRUNC(G521*D521,0)</f>
        <v>45580</v>
      </c>
      <c r="I521" s="25">
        <f>단가대비표!V41</f>
        <v>0</v>
      </c>
      <c r="J521" s="28">
        <f>TRUNC(I521*D521,0)</f>
        <v>0</v>
      </c>
      <c r="K521" s="25">
        <f t="shared" si="88"/>
        <v>284880</v>
      </c>
      <c r="L521" s="28">
        <f t="shared" si="88"/>
        <v>45580</v>
      </c>
      <c r="M521" s="22" t="s">
        <v>50</v>
      </c>
      <c r="N521" s="2" t="s">
        <v>604</v>
      </c>
      <c r="O521" s="2" t="s">
        <v>1686</v>
      </c>
      <c r="P521" s="2" t="s">
        <v>62</v>
      </c>
      <c r="Q521" s="2" t="s">
        <v>62</v>
      </c>
      <c r="R521" s="2" t="s">
        <v>63</v>
      </c>
      <c r="S521" s="3"/>
      <c r="T521" s="3"/>
      <c r="U521" s="3"/>
      <c r="V521" s="3">
        <v>1</v>
      </c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2" t="s">
        <v>50</v>
      </c>
      <c r="AW521" s="2" t="s">
        <v>1693</v>
      </c>
      <c r="AX521" s="2" t="s">
        <v>50</v>
      </c>
      <c r="AY521" s="2" t="s">
        <v>50</v>
      </c>
      <c r="AZ521" s="2" t="s">
        <v>50</v>
      </c>
    </row>
    <row r="522" spans="1:52" ht="30" customHeight="1" x14ac:dyDescent="0.3">
      <c r="A522" s="22" t="s">
        <v>1215</v>
      </c>
      <c r="B522" s="22" t="s">
        <v>1216</v>
      </c>
      <c r="C522" s="22" t="s">
        <v>93</v>
      </c>
      <c r="D522" s="23">
        <v>1</v>
      </c>
      <c r="E522" s="25">
        <f>TRUNC(SUMIF(V520:V522, RIGHTB(O522, 1), H520:H522)*U522, 2)</f>
        <v>1367.4</v>
      </c>
      <c r="F522" s="28">
        <f>TRUNC(E522*D522,0)</f>
        <v>1367</v>
      </c>
      <c r="G522" s="25">
        <v>0</v>
      </c>
      <c r="H522" s="28">
        <f>TRUNC(G522*D522,0)</f>
        <v>0</v>
      </c>
      <c r="I522" s="25">
        <v>0</v>
      </c>
      <c r="J522" s="28">
        <f>TRUNC(I522*D522,0)</f>
        <v>0</v>
      </c>
      <c r="K522" s="25">
        <f t="shared" si="88"/>
        <v>1367</v>
      </c>
      <c r="L522" s="28">
        <f t="shared" si="88"/>
        <v>1367</v>
      </c>
      <c r="M522" s="22" t="s">
        <v>50</v>
      </c>
      <c r="N522" s="2" t="s">
        <v>604</v>
      </c>
      <c r="O522" s="2" t="s">
        <v>94</v>
      </c>
      <c r="P522" s="2" t="s">
        <v>62</v>
      </c>
      <c r="Q522" s="2" t="s">
        <v>62</v>
      </c>
      <c r="R522" s="2" t="s">
        <v>62</v>
      </c>
      <c r="S522" s="3">
        <v>1</v>
      </c>
      <c r="T522" s="3">
        <v>0</v>
      </c>
      <c r="U522" s="3">
        <v>0.03</v>
      </c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2" t="s">
        <v>50</v>
      </c>
      <c r="AW522" s="2" t="s">
        <v>1694</v>
      </c>
      <c r="AX522" s="2" t="s">
        <v>50</v>
      </c>
      <c r="AY522" s="2" t="s">
        <v>50</v>
      </c>
      <c r="AZ522" s="2" t="s">
        <v>50</v>
      </c>
    </row>
    <row r="523" spans="1:52" ht="30" customHeight="1" x14ac:dyDescent="0.3">
      <c r="A523" s="22" t="s">
        <v>1190</v>
      </c>
      <c r="B523" s="22" t="s">
        <v>50</v>
      </c>
      <c r="C523" s="22" t="s">
        <v>50</v>
      </c>
      <c r="D523" s="23"/>
      <c r="E523" s="25"/>
      <c r="F523" s="28">
        <f>TRUNC(SUMIF(N520:N522, N519, F520:F522),0)</f>
        <v>1101367</v>
      </c>
      <c r="G523" s="25"/>
      <c r="H523" s="28">
        <f>TRUNC(SUMIF(N520:N522, N519, H520:H522),0)</f>
        <v>45580</v>
      </c>
      <c r="I523" s="25"/>
      <c r="J523" s="28">
        <f>TRUNC(SUMIF(N520:N522, N519, J520:J522),0)</f>
        <v>0</v>
      </c>
      <c r="K523" s="25"/>
      <c r="L523" s="28">
        <f>F523+H523+J523</f>
        <v>1146947</v>
      </c>
      <c r="M523" s="22" t="s">
        <v>50</v>
      </c>
      <c r="N523" s="2" t="s">
        <v>97</v>
      </c>
      <c r="O523" s="2" t="s">
        <v>97</v>
      </c>
      <c r="P523" s="2" t="s">
        <v>50</v>
      </c>
      <c r="Q523" s="2" t="s">
        <v>50</v>
      </c>
      <c r="R523" s="2" t="s">
        <v>50</v>
      </c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2" t="s">
        <v>50</v>
      </c>
      <c r="AW523" s="2" t="s">
        <v>50</v>
      </c>
      <c r="AX523" s="2" t="s">
        <v>50</v>
      </c>
      <c r="AY523" s="2" t="s">
        <v>50</v>
      </c>
      <c r="AZ523" s="2" t="s">
        <v>50</v>
      </c>
    </row>
    <row r="524" spans="1:52" ht="30" customHeight="1" x14ac:dyDescent="0.3">
      <c r="A524" s="23"/>
      <c r="B524" s="23"/>
      <c r="C524" s="23"/>
      <c r="D524" s="23"/>
      <c r="E524" s="25"/>
      <c r="F524" s="28"/>
      <c r="G524" s="25"/>
      <c r="H524" s="28"/>
      <c r="I524" s="25"/>
      <c r="J524" s="28"/>
      <c r="K524" s="25"/>
      <c r="L524" s="28"/>
      <c r="M524" s="23"/>
    </row>
    <row r="525" spans="1:52" ht="30" customHeight="1" x14ac:dyDescent="0.3">
      <c r="A525" s="19" t="s">
        <v>1695</v>
      </c>
      <c r="B525" s="20"/>
      <c r="C525" s="20"/>
      <c r="D525" s="20"/>
      <c r="E525" s="24"/>
      <c r="F525" s="27"/>
      <c r="G525" s="24"/>
      <c r="H525" s="27"/>
      <c r="I525" s="24"/>
      <c r="J525" s="27"/>
      <c r="K525" s="24"/>
      <c r="L525" s="27"/>
      <c r="M525" s="21"/>
      <c r="N525" s="1" t="s">
        <v>609</v>
      </c>
    </row>
    <row r="526" spans="1:52" ht="30" customHeight="1" x14ac:dyDescent="0.3">
      <c r="A526" s="22" t="s">
        <v>606</v>
      </c>
      <c r="B526" s="22" t="s">
        <v>607</v>
      </c>
      <c r="C526" s="22" t="s">
        <v>123</v>
      </c>
      <c r="D526" s="23">
        <v>1</v>
      </c>
      <c r="E526" s="25">
        <f>단가대비표!O116</f>
        <v>4500000</v>
      </c>
      <c r="F526" s="28">
        <f>TRUNC(E526*D526,0)</f>
        <v>4500000</v>
      </c>
      <c r="G526" s="25">
        <f>단가대비표!P116</f>
        <v>0</v>
      </c>
      <c r="H526" s="28">
        <f>TRUNC(G526*D526,0)</f>
        <v>0</v>
      </c>
      <c r="I526" s="25">
        <f>단가대비표!V116</f>
        <v>0</v>
      </c>
      <c r="J526" s="28">
        <f>TRUNC(I526*D526,0)</f>
        <v>0</v>
      </c>
      <c r="K526" s="25">
        <f t="shared" ref="K526:L529" si="89">TRUNC(E526+G526+I526,0)</f>
        <v>4500000</v>
      </c>
      <c r="L526" s="28">
        <f t="shared" si="89"/>
        <v>4500000</v>
      </c>
      <c r="M526" s="22" t="s">
        <v>50</v>
      </c>
      <c r="N526" s="2" t="s">
        <v>609</v>
      </c>
      <c r="O526" s="2" t="s">
        <v>1696</v>
      </c>
      <c r="P526" s="2" t="s">
        <v>62</v>
      </c>
      <c r="Q526" s="2" t="s">
        <v>62</v>
      </c>
      <c r="R526" s="2" t="s">
        <v>63</v>
      </c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2" t="s">
        <v>50</v>
      </c>
      <c r="AW526" s="2" t="s">
        <v>1697</v>
      </c>
      <c r="AX526" s="2" t="s">
        <v>50</v>
      </c>
      <c r="AY526" s="2" t="s">
        <v>50</v>
      </c>
      <c r="AZ526" s="2" t="s">
        <v>50</v>
      </c>
    </row>
    <row r="527" spans="1:52" ht="30" customHeight="1" x14ac:dyDescent="0.3">
      <c r="A527" s="22" t="s">
        <v>1220</v>
      </c>
      <c r="B527" s="22" t="s">
        <v>1221</v>
      </c>
      <c r="C527" s="22" t="s">
        <v>1208</v>
      </c>
      <c r="D527" s="23">
        <f>공량산출근거서_일위대가!K197</f>
        <v>0.38</v>
      </c>
      <c r="E527" s="25">
        <f>단가대비표!O31</f>
        <v>0</v>
      </c>
      <c r="F527" s="28">
        <f>TRUNC(E527*D527,0)</f>
        <v>0</v>
      </c>
      <c r="G527" s="25">
        <f>단가대비표!P31</f>
        <v>226122</v>
      </c>
      <c r="H527" s="28">
        <f>TRUNC(G527*D527,0)</f>
        <v>85926</v>
      </c>
      <c r="I527" s="25">
        <f>단가대비표!V31</f>
        <v>0</v>
      </c>
      <c r="J527" s="28">
        <f>TRUNC(I527*D527,0)</f>
        <v>0</v>
      </c>
      <c r="K527" s="25">
        <f t="shared" si="89"/>
        <v>226122</v>
      </c>
      <c r="L527" s="28">
        <f t="shared" si="89"/>
        <v>85926</v>
      </c>
      <c r="M527" s="22" t="s">
        <v>50</v>
      </c>
      <c r="N527" s="2" t="s">
        <v>609</v>
      </c>
      <c r="O527" s="2" t="s">
        <v>1222</v>
      </c>
      <c r="P527" s="2" t="s">
        <v>62</v>
      </c>
      <c r="Q527" s="2" t="s">
        <v>62</v>
      </c>
      <c r="R527" s="2" t="s">
        <v>63</v>
      </c>
      <c r="S527" s="3"/>
      <c r="T527" s="3"/>
      <c r="U527" s="3"/>
      <c r="V527" s="3">
        <v>1</v>
      </c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2" t="s">
        <v>50</v>
      </c>
      <c r="AW527" s="2" t="s">
        <v>1698</v>
      </c>
      <c r="AX527" s="2" t="s">
        <v>50</v>
      </c>
      <c r="AY527" s="2" t="s">
        <v>50</v>
      </c>
      <c r="AZ527" s="2" t="s">
        <v>50</v>
      </c>
    </row>
    <row r="528" spans="1:52" ht="30" customHeight="1" x14ac:dyDescent="0.3">
      <c r="A528" s="22" t="s">
        <v>1605</v>
      </c>
      <c r="B528" s="22" t="s">
        <v>1221</v>
      </c>
      <c r="C528" s="22" t="s">
        <v>1208</v>
      </c>
      <c r="D528" s="23">
        <f>공량산출근거서_일위대가!K198</f>
        <v>0.38</v>
      </c>
      <c r="E528" s="25">
        <f>단가대비표!O42</f>
        <v>0</v>
      </c>
      <c r="F528" s="28">
        <f>TRUNC(E528*D528,0)</f>
        <v>0</v>
      </c>
      <c r="G528" s="25">
        <f>단가대비표!P42</f>
        <v>315528</v>
      </c>
      <c r="H528" s="28">
        <f>TRUNC(G528*D528,0)</f>
        <v>119900</v>
      </c>
      <c r="I528" s="25">
        <f>단가대비표!V42</f>
        <v>0</v>
      </c>
      <c r="J528" s="28">
        <f>TRUNC(I528*D528,0)</f>
        <v>0</v>
      </c>
      <c r="K528" s="25">
        <f t="shared" si="89"/>
        <v>315528</v>
      </c>
      <c r="L528" s="28">
        <f t="shared" si="89"/>
        <v>119900</v>
      </c>
      <c r="M528" s="22" t="s">
        <v>50</v>
      </c>
      <c r="N528" s="2" t="s">
        <v>609</v>
      </c>
      <c r="O528" s="2" t="s">
        <v>1606</v>
      </c>
      <c r="P528" s="2" t="s">
        <v>62</v>
      </c>
      <c r="Q528" s="2" t="s">
        <v>62</v>
      </c>
      <c r="R528" s="2" t="s">
        <v>63</v>
      </c>
      <c r="S528" s="3"/>
      <c r="T528" s="3"/>
      <c r="U528" s="3"/>
      <c r="V528" s="3">
        <v>1</v>
      </c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2" t="s">
        <v>50</v>
      </c>
      <c r="AW528" s="2" t="s">
        <v>1699</v>
      </c>
      <c r="AX528" s="2" t="s">
        <v>50</v>
      </c>
      <c r="AY528" s="2" t="s">
        <v>50</v>
      </c>
      <c r="AZ528" s="2" t="s">
        <v>50</v>
      </c>
    </row>
    <row r="529" spans="1:52" ht="30" customHeight="1" x14ac:dyDescent="0.3">
      <c r="A529" s="22" t="s">
        <v>1215</v>
      </c>
      <c r="B529" s="22" t="s">
        <v>1216</v>
      </c>
      <c r="C529" s="22" t="s">
        <v>93</v>
      </c>
      <c r="D529" s="23">
        <v>1</v>
      </c>
      <c r="E529" s="25">
        <f>TRUNC(SUMIF(V526:V529, RIGHTB(O529, 1), H526:H529)*U529, 2)</f>
        <v>6174.78</v>
      </c>
      <c r="F529" s="28">
        <f>TRUNC(E529*D529,0)</f>
        <v>6174</v>
      </c>
      <c r="G529" s="25">
        <v>0</v>
      </c>
      <c r="H529" s="28">
        <f>TRUNC(G529*D529,0)</f>
        <v>0</v>
      </c>
      <c r="I529" s="25">
        <v>0</v>
      </c>
      <c r="J529" s="28">
        <f>TRUNC(I529*D529,0)</f>
        <v>0</v>
      </c>
      <c r="K529" s="25">
        <f t="shared" si="89"/>
        <v>6174</v>
      </c>
      <c r="L529" s="28">
        <f t="shared" si="89"/>
        <v>6174</v>
      </c>
      <c r="M529" s="22" t="s">
        <v>50</v>
      </c>
      <c r="N529" s="2" t="s">
        <v>609</v>
      </c>
      <c r="O529" s="2" t="s">
        <v>94</v>
      </c>
      <c r="P529" s="2" t="s">
        <v>62</v>
      </c>
      <c r="Q529" s="2" t="s">
        <v>62</v>
      </c>
      <c r="R529" s="2" t="s">
        <v>62</v>
      </c>
      <c r="S529" s="3">
        <v>1</v>
      </c>
      <c r="T529" s="3">
        <v>0</v>
      </c>
      <c r="U529" s="3">
        <v>0.03</v>
      </c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2" t="s">
        <v>50</v>
      </c>
      <c r="AW529" s="2" t="s">
        <v>1700</v>
      </c>
      <c r="AX529" s="2" t="s">
        <v>50</v>
      </c>
      <c r="AY529" s="2" t="s">
        <v>50</v>
      </c>
      <c r="AZ529" s="2" t="s">
        <v>50</v>
      </c>
    </row>
    <row r="530" spans="1:52" ht="30" customHeight="1" x14ac:dyDescent="0.3">
      <c r="A530" s="22" t="s">
        <v>1190</v>
      </c>
      <c r="B530" s="22" t="s">
        <v>50</v>
      </c>
      <c r="C530" s="22" t="s">
        <v>50</v>
      </c>
      <c r="D530" s="23"/>
      <c r="E530" s="25"/>
      <c r="F530" s="28">
        <f>TRUNC(SUMIF(N526:N529, N525, F526:F529),0)</f>
        <v>4506174</v>
      </c>
      <c r="G530" s="25"/>
      <c r="H530" s="28">
        <f>TRUNC(SUMIF(N526:N529, N525, H526:H529),0)</f>
        <v>205826</v>
      </c>
      <c r="I530" s="25"/>
      <c r="J530" s="28">
        <f>TRUNC(SUMIF(N526:N529, N525, J526:J529),0)</f>
        <v>0</v>
      </c>
      <c r="K530" s="25"/>
      <c r="L530" s="28">
        <f>F530+H530+J530</f>
        <v>4712000</v>
      </c>
      <c r="M530" s="22" t="s">
        <v>50</v>
      </c>
      <c r="N530" s="2" t="s">
        <v>97</v>
      </c>
      <c r="O530" s="2" t="s">
        <v>97</v>
      </c>
      <c r="P530" s="2" t="s">
        <v>50</v>
      </c>
      <c r="Q530" s="2" t="s">
        <v>50</v>
      </c>
      <c r="R530" s="2" t="s">
        <v>50</v>
      </c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2" t="s">
        <v>50</v>
      </c>
      <c r="AW530" s="2" t="s">
        <v>50</v>
      </c>
      <c r="AX530" s="2" t="s">
        <v>50</v>
      </c>
      <c r="AY530" s="2" t="s">
        <v>50</v>
      </c>
      <c r="AZ530" s="2" t="s">
        <v>50</v>
      </c>
    </row>
    <row r="531" spans="1:52" ht="30" customHeight="1" x14ac:dyDescent="0.3">
      <c r="A531" s="23"/>
      <c r="B531" s="23"/>
      <c r="C531" s="23"/>
      <c r="D531" s="23"/>
      <c r="E531" s="25"/>
      <c r="F531" s="28"/>
      <c r="G531" s="25"/>
      <c r="H531" s="28"/>
      <c r="I531" s="25"/>
      <c r="J531" s="28"/>
      <c r="K531" s="25"/>
      <c r="L531" s="28"/>
      <c r="M531" s="23"/>
    </row>
    <row r="532" spans="1:52" ht="30" customHeight="1" x14ac:dyDescent="0.3">
      <c r="A532" s="19" t="s">
        <v>1701</v>
      </c>
      <c r="B532" s="20"/>
      <c r="C532" s="20"/>
      <c r="D532" s="20"/>
      <c r="E532" s="24"/>
      <c r="F532" s="27"/>
      <c r="G532" s="24"/>
      <c r="H532" s="27"/>
      <c r="I532" s="24"/>
      <c r="J532" s="27"/>
      <c r="K532" s="24"/>
      <c r="L532" s="27"/>
      <c r="M532" s="21"/>
      <c r="N532" s="1" t="s">
        <v>612</v>
      </c>
    </row>
    <row r="533" spans="1:52" ht="30" customHeight="1" x14ac:dyDescent="0.3">
      <c r="A533" s="22" t="s">
        <v>606</v>
      </c>
      <c r="B533" s="22" t="s">
        <v>1702</v>
      </c>
      <c r="C533" s="22" t="s">
        <v>123</v>
      </c>
      <c r="D533" s="23">
        <v>1</v>
      </c>
      <c r="E533" s="25">
        <f>단가대비표!O117</f>
        <v>5500000</v>
      </c>
      <c r="F533" s="28">
        <f>TRUNC(E533*D533,0)</f>
        <v>5500000</v>
      </c>
      <c r="G533" s="25">
        <f>단가대비표!P117</f>
        <v>0</v>
      </c>
      <c r="H533" s="28">
        <f>TRUNC(G533*D533,0)</f>
        <v>0</v>
      </c>
      <c r="I533" s="25">
        <f>단가대비표!V117</f>
        <v>0</v>
      </c>
      <c r="J533" s="28">
        <f>TRUNC(I533*D533,0)</f>
        <v>0</v>
      </c>
      <c r="K533" s="25">
        <f t="shared" ref="K533:L536" si="90">TRUNC(E533+G533+I533,0)</f>
        <v>5500000</v>
      </c>
      <c r="L533" s="28">
        <f t="shared" si="90"/>
        <v>5500000</v>
      </c>
      <c r="M533" s="22" t="s">
        <v>50</v>
      </c>
      <c r="N533" s="2" t="s">
        <v>612</v>
      </c>
      <c r="O533" s="2" t="s">
        <v>1703</v>
      </c>
      <c r="P533" s="2" t="s">
        <v>62</v>
      </c>
      <c r="Q533" s="2" t="s">
        <v>62</v>
      </c>
      <c r="R533" s="2" t="s">
        <v>63</v>
      </c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2" t="s">
        <v>50</v>
      </c>
      <c r="AW533" s="2" t="s">
        <v>1704</v>
      </c>
      <c r="AX533" s="2" t="s">
        <v>50</v>
      </c>
      <c r="AY533" s="2" t="s">
        <v>50</v>
      </c>
      <c r="AZ533" s="2" t="s">
        <v>50</v>
      </c>
    </row>
    <row r="534" spans="1:52" ht="30" customHeight="1" x14ac:dyDescent="0.3">
      <c r="A534" s="22" t="s">
        <v>1220</v>
      </c>
      <c r="B534" s="22" t="s">
        <v>1221</v>
      </c>
      <c r="C534" s="22" t="s">
        <v>1208</v>
      </c>
      <c r="D534" s="23">
        <f>공량산출근거서_일위대가!K202</f>
        <v>0.38</v>
      </c>
      <c r="E534" s="25">
        <f>단가대비표!O31</f>
        <v>0</v>
      </c>
      <c r="F534" s="28">
        <f>TRUNC(E534*D534,0)</f>
        <v>0</v>
      </c>
      <c r="G534" s="25">
        <f>단가대비표!P31</f>
        <v>226122</v>
      </c>
      <c r="H534" s="28">
        <f>TRUNC(G534*D534,0)</f>
        <v>85926</v>
      </c>
      <c r="I534" s="25">
        <f>단가대비표!V31</f>
        <v>0</v>
      </c>
      <c r="J534" s="28">
        <f>TRUNC(I534*D534,0)</f>
        <v>0</v>
      </c>
      <c r="K534" s="25">
        <f t="shared" si="90"/>
        <v>226122</v>
      </c>
      <c r="L534" s="28">
        <f t="shared" si="90"/>
        <v>85926</v>
      </c>
      <c r="M534" s="22" t="s">
        <v>50</v>
      </c>
      <c r="N534" s="2" t="s">
        <v>612</v>
      </c>
      <c r="O534" s="2" t="s">
        <v>1222</v>
      </c>
      <c r="P534" s="2" t="s">
        <v>62</v>
      </c>
      <c r="Q534" s="2" t="s">
        <v>62</v>
      </c>
      <c r="R534" s="2" t="s">
        <v>63</v>
      </c>
      <c r="S534" s="3"/>
      <c r="T534" s="3"/>
      <c r="U534" s="3"/>
      <c r="V534" s="3">
        <v>1</v>
      </c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2" t="s">
        <v>50</v>
      </c>
      <c r="AW534" s="2" t="s">
        <v>1705</v>
      </c>
      <c r="AX534" s="2" t="s">
        <v>50</v>
      </c>
      <c r="AY534" s="2" t="s">
        <v>50</v>
      </c>
      <c r="AZ534" s="2" t="s">
        <v>50</v>
      </c>
    </row>
    <row r="535" spans="1:52" ht="30" customHeight="1" x14ac:dyDescent="0.3">
      <c r="A535" s="22" t="s">
        <v>1605</v>
      </c>
      <c r="B535" s="22" t="s">
        <v>1221</v>
      </c>
      <c r="C535" s="22" t="s">
        <v>1208</v>
      </c>
      <c r="D535" s="23">
        <f>공량산출근거서_일위대가!K203</f>
        <v>0.38</v>
      </c>
      <c r="E535" s="25">
        <f>단가대비표!O42</f>
        <v>0</v>
      </c>
      <c r="F535" s="28">
        <f>TRUNC(E535*D535,0)</f>
        <v>0</v>
      </c>
      <c r="G535" s="25">
        <f>단가대비표!P42</f>
        <v>315528</v>
      </c>
      <c r="H535" s="28">
        <f>TRUNC(G535*D535,0)</f>
        <v>119900</v>
      </c>
      <c r="I535" s="25">
        <f>단가대비표!V42</f>
        <v>0</v>
      </c>
      <c r="J535" s="28">
        <f>TRUNC(I535*D535,0)</f>
        <v>0</v>
      </c>
      <c r="K535" s="25">
        <f t="shared" si="90"/>
        <v>315528</v>
      </c>
      <c r="L535" s="28">
        <f t="shared" si="90"/>
        <v>119900</v>
      </c>
      <c r="M535" s="22" t="s">
        <v>50</v>
      </c>
      <c r="N535" s="2" t="s">
        <v>612</v>
      </c>
      <c r="O535" s="2" t="s">
        <v>1606</v>
      </c>
      <c r="P535" s="2" t="s">
        <v>62</v>
      </c>
      <c r="Q535" s="2" t="s">
        <v>62</v>
      </c>
      <c r="R535" s="2" t="s">
        <v>63</v>
      </c>
      <c r="S535" s="3"/>
      <c r="T535" s="3"/>
      <c r="U535" s="3"/>
      <c r="V535" s="3">
        <v>1</v>
      </c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2" t="s">
        <v>50</v>
      </c>
      <c r="AW535" s="2" t="s">
        <v>1706</v>
      </c>
      <c r="AX535" s="2" t="s">
        <v>50</v>
      </c>
      <c r="AY535" s="2" t="s">
        <v>50</v>
      </c>
      <c r="AZ535" s="2" t="s">
        <v>50</v>
      </c>
    </row>
    <row r="536" spans="1:52" ht="30" customHeight="1" x14ac:dyDescent="0.3">
      <c r="A536" s="22" t="s">
        <v>1215</v>
      </c>
      <c r="B536" s="22" t="s">
        <v>1216</v>
      </c>
      <c r="C536" s="22" t="s">
        <v>93</v>
      </c>
      <c r="D536" s="23">
        <v>1</v>
      </c>
      <c r="E536" s="25">
        <f>TRUNC(SUMIF(V533:V536, RIGHTB(O536, 1), H533:H536)*U536, 2)</f>
        <v>6174.78</v>
      </c>
      <c r="F536" s="28">
        <f>TRUNC(E536*D536,0)</f>
        <v>6174</v>
      </c>
      <c r="G536" s="25">
        <v>0</v>
      </c>
      <c r="H536" s="28">
        <f>TRUNC(G536*D536,0)</f>
        <v>0</v>
      </c>
      <c r="I536" s="25">
        <v>0</v>
      </c>
      <c r="J536" s="28">
        <f>TRUNC(I536*D536,0)</f>
        <v>0</v>
      </c>
      <c r="K536" s="25">
        <f t="shared" si="90"/>
        <v>6174</v>
      </c>
      <c r="L536" s="28">
        <f t="shared" si="90"/>
        <v>6174</v>
      </c>
      <c r="M536" s="22" t="s">
        <v>50</v>
      </c>
      <c r="N536" s="2" t="s">
        <v>612</v>
      </c>
      <c r="O536" s="2" t="s">
        <v>94</v>
      </c>
      <c r="P536" s="2" t="s">
        <v>62</v>
      </c>
      <c r="Q536" s="2" t="s">
        <v>62</v>
      </c>
      <c r="R536" s="2" t="s">
        <v>62</v>
      </c>
      <c r="S536" s="3">
        <v>1</v>
      </c>
      <c r="T536" s="3">
        <v>0</v>
      </c>
      <c r="U536" s="3">
        <v>0.03</v>
      </c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2" t="s">
        <v>50</v>
      </c>
      <c r="AW536" s="2" t="s">
        <v>1707</v>
      </c>
      <c r="AX536" s="2" t="s">
        <v>50</v>
      </c>
      <c r="AY536" s="2" t="s">
        <v>50</v>
      </c>
      <c r="AZ536" s="2" t="s">
        <v>50</v>
      </c>
    </row>
    <row r="537" spans="1:52" ht="30" customHeight="1" x14ac:dyDescent="0.3">
      <c r="A537" s="22" t="s">
        <v>1190</v>
      </c>
      <c r="B537" s="22" t="s">
        <v>50</v>
      </c>
      <c r="C537" s="22" t="s">
        <v>50</v>
      </c>
      <c r="D537" s="23"/>
      <c r="E537" s="25"/>
      <c r="F537" s="28">
        <f>TRUNC(SUMIF(N533:N536, N532, F533:F536),0)</f>
        <v>5506174</v>
      </c>
      <c r="G537" s="25"/>
      <c r="H537" s="28">
        <f>TRUNC(SUMIF(N533:N536, N532, H533:H536),0)</f>
        <v>205826</v>
      </c>
      <c r="I537" s="25"/>
      <c r="J537" s="28">
        <f>TRUNC(SUMIF(N533:N536, N532, J533:J536),0)</f>
        <v>0</v>
      </c>
      <c r="K537" s="25"/>
      <c r="L537" s="28">
        <f>F537+H537+J537</f>
        <v>5712000</v>
      </c>
      <c r="M537" s="22" t="s">
        <v>50</v>
      </c>
      <c r="N537" s="2" t="s">
        <v>97</v>
      </c>
      <c r="O537" s="2" t="s">
        <v>97</v>
      </c>
      <c r="P537" s="2" t="s">
        <v>50</v>
      </c>
      <c r="Q537" s="2" t="s">
        <v>50</v>
      </c>
      <c r="R537" s="2" t="s">
        <v>50</v>
      </c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2" t="s">
        <v>50</v>
      </c>
      <c r="AW537" s="2" t="s">
        <v>50</v>
      </c>
      <c r="AX537" s="2" t="s">
        <v>50</v>
      </c>
      <c r="AY537" s="2" t="s">
        <v>50</v>
      </c>
      <c r="AZ537" s="2" t="s">
        <v>50</v>
      </c>
    </row>
    <row r="538" spans="1:52" ht="30" customHeight="1" x14ac:dyDescent="0.3">
      <c r="A538" s="23"/>
      <c r="B538" s="23"/>
      <c r="C538" s="23"/>
      <c r="D538" s="23"/>
      <c r="E538" s="25"/>
      <c r="F538" s="28"/>
      <c r="G538" s="25"/>
      <c r="H538" s="28"/>
      <c r="I538" s="25"/>
      <c r="J538" s="28"/>
      <c r="K538" s="25"/>
      <c r="L538" s="28"/>
      <c r="M538" s="23"/>
    </row>
    <row r="539" spans="1:52" ht="30" customHeight="1" x14ac:dyDescent="0.3">
      <c r="A539" s="19" t="s">
        <v>1708</v>
      </c>
      <c r="B539" s="20"/>
      <c r="C539" s="20"/>
      <c r="D539" s="20"/>
      <c r="E539" s="24"/>
      <c r="F539" s="27"/>
      <c r="G539" s="24"/>
      <c r="H539" s="27"/>
      <c r="I539" s="24"/>
      <c r="J539" s="27"/>
      <c r="K539" s="24"/>
      <c r="L539" s="27"/>
      <c r="M539" s="21"/>
      <c r="N539" s="1" t="s">
        <v>616</v>
      </c>
    </row>
    <row r="540" spans="1:52" ht="30" customHeight="1" x14ac:dyDescent="0.3">
      <c r="A540" s="22" t="s">
        <v>606</v>
      </c>
      <c r="B540" s="22" t="s">
        <v>614</v>
      </c>
      <c r="C540" s="22" t="s">
        <v>123</v>
      </c>
      <c r="D540" s="23">
        <v>1</v>
      </c>
      <c r="E540" s="25">
        <f>단가대비표!O118</f>
        <v>3500000</v>
      </c>
      <c r="F540" s="28">
        <f>TRUNC(E540*D540,0)</f>
        <v>3500000</v>
      </c>
      <c r="G540" s="25">
        <f>단가대비표!P118</f>
        <v>0</v>
      </c>
      <c r="H540" s="28">
        <f>TRUNC(G540*D540,0)</f>
        <v>0</v>
      </c>
      <c r="I540" s="25">
        <f>단가대비표!V118</f>
        <v>0</v>
      </c>
      <c r="J540" s="28">
        <f>TRUNC(I540*D540,0)</f>
        <v>0</v>
      </c>
      <c r="K540" s="25">
        <f t="shared" ref="K540:L543" si="91">TRUNC(E540+G540+I540,0)</f>
        <v>3500000</v>
      </c>
      <c r="L540" s="28">
        <f t="shared" si="91"/>
        <v>3500000</v>
      </c>
      <c r="M540" s="22" t="s">
        <v>50</v>
      </c>
      <c r="N540" s="2" t="s">
        <v>616</v>
      </c>
      <c r="O540" s="2" t="s">
        <v>1709</v>
      </c>
      <c r="P540" s="2" t="s">
        <v>62</v>
      </c>
      <c r="Q540" s="2" t="s">
        <v>62</v>
      </c>
      <c r="R540" s="2" t="s">
        <v>63</v>
      </c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2" t="s">
        <v>50</v>
      </c>
      <c r="AW540" s="2" t="s">
        <v>1710</v>
      </c>
      <c r="AX540" s="2" t="s">
        <v>50</v>
      </c>
      <c r="AY540" s="2" t="s">
        <v>50</v>
      </c>
      <c r="AZ540" s="2" t="s">
        <v>50</v>
      </c>
    </row>
    <row r="541" spans="1:52" ht="30" customHeight="1" x14ac:dyDescent="0.3">
      <c r="A541" s="22" t="s">
        <v>1220</v>
      </c>
      <c r="B541" s="22" t="s">
        <v>1221</v>
      </c>
      <c r="C541" s="22" t="s">
        <v>1208</v>
      </c>
      <c r="D541" s="23">
        <f>공량산출근거서_일위대가!K207</f>
        <v>0.28000000000000003</v>
      </c>
      <c r="E541" s="25">
        <f>단가대비표!O31</f>
        <v>0</v>
      </c>
      <c r="F541" s="28">
        <f>TRUNC(E541*D541,0)</f>
        <v>0</v>
      </c>
      <c r="G541" s="25">
        <f>단가대비표!P31</f>
        <v>226122</v>
      </c>
      <c r="H541" s="28">
        <f>TRUNC(G541*D541,0)</f>
        <v>63314</v>
      </c>
      <c r="I541" s="25">
        <f>단가대비표!V31</f>
        <v>0</v>
      </c>
      <c r="J541" s="28">
        <f>TRUNC(I541*D541,0)</f>
        <v>0</v>
      </c>
      <c r="K541" s="25">
        <f t="shared" si="91"/>
        <v>226122</v>
      </c>
      <c r="L541" s="28">
        <f t="shared" si="91"/>
        <v>63314</v>
      </c>
      <c r="M541" s="22" t="s">
        <v>50</v>
      </c>
      <c r="N541" s="2" t="s">
        <v>616</v>
      </c>
      <c r="O541" s="2" t="s">
        <v>1222</v>
      </c>
      <c r="P541" s="2" t="s">
        <v>62</v>
      </c>
      <c r="Q541" s="2" t="s">
        <v>62</v>
      </c>
      <c r="R541" s="2" t="s">
        <v>63</v>
      </c>
      <c r="S541" s="3"/>
      <c r="T541" s="3"/>
      <c r="U541" s="3"/>
      <c r="V541" s="3">
        <v>1</v>
      </c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2" t="s">
        <v>50</v>
      </c>
      <c r="AW541" s="2" t="s">
        <v>1711</v>
      </c>
      <c r="AX541" s="2" t="s">
        <v>50</v>
      </c>
      <c r="AY541" s="2" t="s">
        <v>50</v>
      </c>
      <c r="AZ541" s="2" t="s">
        <v>50</v>
      </c>
    </row>
    <row r="542" spans="1:52" ht="30" customHeight="1" x14ac:dyDescent="0.3">
      <c r="A542" s="22" t="s">
        <v>1605</v>
      </c>
      <c r="B542" s="22" t="s">
        <v>1221</v>
      </c>
      <c r="C542" s="22" t="s">
        <v>1208</v>
      </c>
      <c r="D542" s="23">
        <f>공량산출근거서_일위대가!K208</f>
        <v>0.28000000000000003</v>
      </c>
      <c r="E542" s="25">
        <f>단가대비표!O42</f>
        <v>0</v>
      </c>
      <c r="F542" s="28">
        <f>TRUNC(E542*D542,0)</f>
        <v>0</v>
      </c>
      <c r="G542" s="25">
        <f>단가대비표!P42</f>
        <v>315528</v>
      </c>
      <c r="H542" s="28">
        <f>TRUNC(G542*D542,0)</f>
        <v>88347</v>
      </c>
      <c r="I542" s="25">
        <f>단가대비표!V42</f>
        <v>0</v>
      </c>
      <c r="J542" s="28">
        <f>TRUNC(I542*D542,0)</f>
        <v>0</v>
      </c>
      <c r="K542" s="25">
        <f t="shared" si="91"/>
        <v>315528</v>
      </c>
      <c r="L542" s="28">
        <f t="shared" si="91"/>
        <v>88347</v>
      </c>
      <c r="M542" s="22" t="s">
        <v>50</v>
      </c>
      <c r="N542" s="2" t="s">
        <v>616</v>
      </c>
      <c r="O542" s="2" t="s">
        <v>1606</v>
      </c>
      <c r="P542" s="2" t="s">
        <v>62</v>
      </c>
      <c r="Q542" s="2" t="s">
        <v>62</v>
      </c>
      <c r="R542" s="2" t="s">
        <v>63</v>
      </c>
      <c r="S542" s="3"/>
      <c r="T542" s="3"/>
      <c r="U542" s="3"/>
      <c r="V542" s="3">
        <v>1</v>
      </c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2" t="s">
        <v>50</v>
      </c>
      <c r="AW542" s="2" t="s">
        <v>1712</v>
      </c>
      <c r="AX542" s="2" t="s">
        <v>50</v>
      </c>
      <c r="AY542" s="2" t="s">
        <v>50</v>
      </c>
      <c r="AZ542" s="2" t="s">
        <v>50</v>
      </c>
    </row>
    <row r="543" spans="1:52" ht="30" customHeight="1" x14ac:dyDescent="0.3">
      <c r="A543" s="22" t="s">
        <v>1215</v>
      </c>
      <c r="B543" s="22" t="s">
        <v>1216</v>
      </c>
      <c r="C543" s="22" t="s">
        <v>93</v>
      </c>
      <c r="D543" s="23">
        <v>1</v>
      </c>
      <c r="E543" s="25">
        <f>TRUNC(SUMIF(V540:V543, RIGHTB(O543, 1), H540:H543)*U543, 2)</f>
        <v>4549.83</v>
      </c>
      <c r="F543" s="28">
        <f>TRUNC(E543*D543,0)</f>
        <v>4549</v>
      </c>
      <c r="G543" s="25">
        <v>0</v>
      </c>
      <c r="H543" s="28">
        <f>TRUNC(G543*D543,0)</f>
        <v>0</v>
      </c>
      <c r="I543" s="25">
        <v>0</v>
      </c>
      <c r="J543" s="28">
        <f>TRUNC(I543*D543,0)</f>
        <v>0</v>
      </c>
      <c r="K543" s="25">
        <f t="shared" si="91"/>
        <v>4549</v>
      </c>
      <c r="L543" s="28">
        <f t="shared" si="91"/>
        <v>4549</v>
      </c>
      <c r="M543" s="22" t="s">
        <v>50</v>
      </c>
      <c r="N543" s="2" t="s">
        <v>616</v>
      </c>
      <c r="O543" s="2" t="s">
        <v>94</v>
      </c>
      <c r="P543" s="2" t="s">
        <v>62</v>
      </c>
      <c r="Q543" s="2" t="s">
        <v>62</v>
      </c>
      <c r="R543" s="2" t="s">
        <v>62</v>
      </c>
      <c r="S543" s="3">
        <v>1</v>
      </c>
      <c r="T543" s="3">
        <v>0</v>
      </c>
      <c r="U543" s="3">
        <v>0.03</v>
      </c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2" t="s">
        <v>50</v>
      </c>
      <c r="AW543" s="2" t="s">
        <v>1713</v>
      </c>
      <c r="AX543" s="2" t="s">
        <v>50</v>
      </c>
      <c r="AY543" s="2" t="s">
        <v>50</v>
      </c>
      <c r="AZ543" s="2" t="s">
        <v>50</v>
      </c>
    </row>
    <row r="544" spans="1:52" ht="30" customHeight="1" x14ac:dyDescent="0.3">
      <c r="A544" s="22" t="s">
        <v>1190</v>
      </c>
      <c r="B544" s="22" t="s">
        <v>50</v>
      </c>
      <c r="C544" s="22" t="s">
        <v>50</v>
      </c>
      <c r="D544" s="23"/>
      <c r="E544" s="25"/>
      <c r="F544" s="28">
        <f>TRUNC(SUMIF(N540:N543, N539, F540:F543),0)</f>
        <v>3504549</v>
      </c>
      <c r="G544" s="25"/>
      <c r="H544" s="28">
        <f>TRUNC(SUMIF(N540:N543, N539, H540:H543),0)</f>
        <v>151661</v>
      </c>
      <c r="I544" s="25"/>
      <c r="J544" s="28">
        <f>TRUNC(SUMIF(N540:N543, N539, J540:J543),0)</f>
        <v>0</v>
      </c>
      <c r="K544" s="25"/>
      <c r="L544" s="28">
        <f>F544+H544+J544</f>
        <v>3656210</v>
      </c>
      <c r="M544" s="22" t="s">
        <v>50</v>
      </c>
      <c r="N544" s="2" t="s">
        <v>97</v>
      </c>
      <c r="O544" s="2" t="s">
        <v>97</v>
      </c>
      <c r="P544" s="2" t="s">
        <v>50</v>
      </c>
      <c r="Q544" s="2" t="s">
        <v>50</v>
      </c>
      <c r="R544" s="2" t="s">
        <v>50</v>
      </c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2" t="s">
        <v>50</v>
      </c>
      <c r="AW544" s="2" t="s">
        <v>50</v>
      </c>
      <c r="AX544" s="2" t="s">
        <v>50</v>
      </c>
      <c r="AY544" s="2" t="s">
        <v>50</v>
      </c>
      <c r="AZ544" s="2" t="s">
        <v>50</v>
      </c>
    </row>
    <row r="545" spans="1:52" ht="30" customHeight="1" x14ac:dyDescent="0.3">
      <c r="A545" s="23"/>
      <c r="B545" s="23"/>
      <c r="C545" s="23"/>
      <c r="D545" s="23"/>
      <c r="E545" s="25"/>
      <c r="F545" s="28"/>
      <c r="G545" s="25"/>
      <c r="H545" s="28"/>
      <c r="I545" s="25"/>
      <c r="J545" s="28"/>
      <c r="K545" s="25"/>
      <c r="L545" s="28"/>
      <c r="M545" s="23"/>
    </row>
    <row r="546" spans="1:52" ht="30" customHeight="1" x14ac:dyDescent="0.3">
      <c r="A546" s="19" t="s">
        <v>1714</v>
      </c>
      <c r="B546" s="20"/>
      <c r="C546" s="20"/>
      <c r="D546" s="20"/>
      <c r="E546" s="24"/>
      <c r="F546" s="27"/>
      <c r="G546" s="24"/>
      <c r="H546" s="27"/>
      <c r="I546" s="24"/>
      <c r="J546" s="27"/>
      <c r="K546" s="24"/>
      <c r="L546" s="27"/>
      <c r="M546" s="21"/>
      <c r="N546" s="1" t="s">
        <v>620</v>
      </c>
    </row>
    <row r="547" spans="1:52" ht="30" customHeight="1" x14ac:dyDescent="0.3">
      <c r="A547" s="22" t="s">
        <v>606</v>
      </c>
      <c r="B547" s="22" t="s">
        <v>618</v>
      </c>
      <c r="C547" s="22" t="s">
        <v>123</v>
      </c>
      <c r="D547" s="23">
        <v>1</v>
      </c>
      <c r="E547" s="25">
        <f>단가대비표!O119</f>
        <v>3800000</v>
      </c>
      <c r="F547" s="28">
        <f>TRUNC(E547*D547,0)</f>
        <v>3800000</v>
      </c>
      <c r="G547" s="25">
        <f>단가대비표!P119</f>
        <v>0</v>
      </c>
      <c r="H547" s="28">
        <f>TRUNC(G547*D547,0)</f>
        <v>0</v>
      </c>
      <c r="I547" s="25">
        <f>단가대비표!V119</f>
        <v>0</v>
      </c>
      <c r="J547" s="28">
        <f>TRUNC(I547*D547,0)</f>
        <v>0</v>
      </c>
      <c r="K547" s="25">
        <f t="shared" ref="K547:L550" si="92">TRUNC(E547+G547+I547,0)</f>
        <v>3800000</v>
      </c>
      <c r="L547" s="28">
        <f t="shared" si="92"/>
        <v>3800000</v>
      </c>
      <c r="M547" s="22" t="s">
        <v>50</v>
      </c>
      <c r="N547" s="2" t="s">
        <v>620</v>
      </c>
      <c r="O547" s="2" t="s">
        <v>1715</v>
      </c>
      <c r="P547" s="2" t="s">
        <v>62</v>
      </c>
      <c r="Q547" s="2" t="s">
        <v>62</v>
      </c>
      <c r="R547" s="2" t="s">
        <v>63</v>
      </c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2" t="s">
        <v>50</v>
      </c>
      <c r="AW547" s="2" t="s">
        <v>1716</v>
      </c>
      <c r="AX547" s="2" t="s">
        <v>50</v>
      </c>
      <c r="AY547" s="2" t="s">
        <v>50</v>
      </c>
      <c r="AZ547" s="2" t="s">
        <v>50</v>
      </c>
    </row>
    <row r="548" spans="1:52" ht="30" customHeight="1" x14ac:dyDescent="0.3">
      <c r="A548" s="22" t="s">
        <v>1220</v>
      </c>
      <c r="B548" s="22" t="s">
        <v>1221</v>
      </c>
      <c r="C548" s="22" t="s">
        <v>1208</v>
      </c>
      <c r="D548" s="23">
        <f>공량산출근거서_일위대가!K212</f>
        <v>0.28000000000000003</v>
      </c>
      <c r="E548" s="25">
        <f>단가대비표!O31</f>
        <v>0</v>
      </c>
      <c r="F548" s="28">
        <f>TRUNC(E548*D548,0)</f>
        <v>0</v>
      </c>
      <c r="G548" s="25">
        <f>단가대비표!P31</f>
        <v>226122</v>
      </c>
      <c r="H548" s="28">
        <f>TRUNC(G548*D548,0)</f>
        <v>63314</v>
      </c>
      <c r="I548" s="25">
        <f>단가대비표!V31</f>
        <v>0</v>
      </c>
      <c r="J548" s="28">
        <f>TRUNC(I548*D548,0)</f>
        <v>0</v>
      </c>
      <c r="K548" s="25">
        <f t="shared" si="92"/>
        <v>226122</v>
      </c>
      <c r="L548" s="28">
        <f t="shared" si="92"/>
        <v>63314</v>
      </c>
      <c r="M548" s="22" t="s">
        <v>50</v>
      </c>
      <c r="N548" s="2" t="s">
        <v>620</v>
      </c>
      <c r="O548" s="2" t="s">
        <v>1222</v>
      </c>
      <c r="P548" s="2" t="s">
        <v>62</v>
      </c>
      <c r="Q548" s="2" t="s">
        <v>62</v>
      </c>
      <c r="R548" s="2" t="s">
        <v>63</v>
      </c>
      <c r="S548" s="3"/>
      <c r="T548" s="3"/>
      <c r="U548" s="3"/>
      <c r="V548" s="3">
        <v>1</v>
      </c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  <c r="AV548" s="2" t="s">
        <v>50</v>
      </c>
      <c r="AW548" s="2" t="s">
        <v>1717</v>
      </c>
      <c r="AX548" s="2" t="s">
        <v>50</v>
      </c>
      <c r="AY548" s="2" t="s">
        <v>50</v>
      </c>
      <c r="AZ548" s="2" t="s">
        <v>50</v>
      </c>
    </row>
    <row r="549" spans="1:52" ht="30" customHeight="1" x14ac:dyDescent="0.3">
      <c r="A549" s="22" t="s">
        <v>1605</v>
      </c>
      <c r="B549" s="22" t="s">
        <v>1221</v>
      </c>
      <c r="C549" s="22" t="s">
        <v>1208</v>
      </c>
      <c r="D549" s="23">
        <f>공량산출근거서_일위대가!K213</f>
        <v>0.28000000000000003</v>
      </c>
      <c r="E549" s="25">
        <f>단가대비표!O42</f>
        <v>0</v>
      </c>
      <c r="F549" s="28">
        <f>TRUNC(E549*D549,0)</f>
        <v>0</v>
      </c>
      <c r="G549" s="25">
        <f>단가대비표!P42</f>
        <v>315528</v>
      </c>
      <c r="H549" s="28">
        <f>TRUNC(G549*D549,0)</f>
        <v>88347</v>
      </c>
      <c r="I549" s="25">
        <f>단가대비표!V42</f>
        <v>0</v>
      </c>
      <c r="J549" s="28">
        <f>TRUNC(I549*D549,0)</f>
        <v>0</v>
      </c>
      <c r="K549" s="25">
        <f t="shared" si="92"/>
        <v>315528</v>
      </c>
      <c r="L549" s="28">
        <f t="shared" si="92"/>
        <v>88347</v>
      </c>
      <c r="M549" s="22" t="s">
        <v>50</v>
      </c>
      <c r="N549" s="2" t="s">
        <v>620</v>
      </c>
      <c r="O549" s="2" t="s">
        <v>1606</v>
      </c>
      <c r="P549" s="2" t="s">
        <v>62</v>
      </c>
      <c r="Q549" s="2" t="s">
        <v>62</v>
      </c>
      <c r="R549" s="2" t="s">
        <v>63</v>
      </c>
      <c r="S549" s="3"/>
      <c r="T549" s="3"/>
      <c r="U549" s="3"/>
      <c r="V549" s="3">
        <v>1</v>
      </c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  <c r="AV549" s="2" t="s">
        <v>50</v>
      </c>
      <c r="AW549" s="2" t="s">
        <v>1718</v>
      </c>
      <c r="AX549" s="2" t="s">
        <v>50</v>
      </c>
      <c r="AY549" s="2" t="s">
        <v>50</v>
      </c>
      <c r="AZ549" s="2" t="s">
        <v>50</v>
      </c>
    </row>
    <row r="550" spans="1:52" ht="30" customHeight="1" x14ac:dyDescent="0.3">
      <c r="A550" s="22" t="s">
        <v>1215</v>
      </c>
      <c r="B550" s="22" t="s">
        <v>1216</v>
      </c>
      <c r="C550" s="22" t="s">
        <v>93</v>
      </c>
      <c r="D550" s="23">
        <v>1</v>
      </c>
      <c r="E550" s="25">
        <f>TRUNC(SUMIF(V547:V550, RIGHTB(O550, 1), H547:H550)*U550, 2)</f>
        <v>4549.83</v>
      </c>
      <c r="F550" s="28">
        <f>TRUNC(E550*D550,0)</f>
        <v>4549</v>
      </c>
      <c r="G550" s="25">
        <v>0</v>
      </c>
      <c r="H550" s="28">
        <f>TRUNC(G550*D550,0)</f>
        <v>0</v>
      </c>
      <c r="I550" s="25">
        <v>0</v>
      </c>
      <c r="J550" s="28">
        <f>TRUNC(I550*D550,0)</f>
        <v>0</v>
      </c>
      <c r="K550" s="25">
        <f t="shared" si="92"/>
        <v>4549</v>
      </c>
      <c r="L550" s="28">
        <f t="shared" si="92"/>
        <v>4549</v>
      </c>
      <c r="M550" s="22" t="s">
        <v>50</v>
      </c>
      <c r="N550" s="2" t="s">
        <v>620</v>
      </c>
      <c r="O550" s="2" t="s">
        <v>94</v>
      </c>
      <c r="P550" s="2" t="s">
        <v>62</v>
      </c>
      <c r="Q550" s="2" t="s">
        <v>62</v>
      </c>
      <c r="R550" s="2" t="s">
        <v>62</v>
      </c>
      <c r="S550" s="3">
        <v>1</v>
      </c>
      <c r="T550" s="3">
        <v>0</v>
      </c>
      <c r="U550" s="3">
        <v>0.03</v>
      </c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2" t="s">
        <v>50</v>
      </c>
      <c r="AW550" s="2" t="s">
        <v>1719</v>
      </c>
      <c r="AX550" s="2" t="s">
        <v>50</v>
      </c>
      <c r="AY550" s="2" t="s">
        <v>50</v>
      </c>
      <c r="AZ550" s="2" t="s">
        <v>50</v>
      </c>
    </row>
    <row r="551" spans="1:52" ht="30" customHeight="1" x14ac:dyDescent="0.3">
      <c r="A551" s="22" t="s">
        <v>1190</v>
      </c>
      <c r="B551" s="22" t="s">
        <v>50</v>
      </c>
      <c r="C551" s="22" t="s">
        <v>50</v>
      </c>
      <c r="D551" s="23"/>
      <c r="E551" s="25"/>
      <c r="F551" s="28">
        <f>TRUNC(SUMIF(N547:N550, N546, F547:F550),0)</f>
        <v>3804549</v>
      </c>
      <c r="G551" s="25"/>
      <c r="H551" s="28">
        <f>TRUNC(SUMIF(N547:N550, N546, H547:H550),0)</f>
        <v>151661</v>
      </c>
      <c r="I551" s="25"/>
      <c r="J551" s="28">
        <f>TRUNC(SUMIF(N547:N550, N546, J547:J550),0)</f>
        <v>0</v>
      </c>
      <c r="K551" s="25"/>
      <c r="L551" s="28">
        <f>F551+H551+J551</f>
        <v>3956210</v>
      </c>
      <c r="M551" s="22" t="s">
        <v>50</v>
      </c>
      <c r="N551" s="2" t="s">
        <v>97</v>
      </c>
      <c r="O551" s="2" t="s">
        <v>97</v>
      </c>
      <c r="P551" s="2" t="s">
        <v>50</v>
      </c>
      <c r="Q551" s="2" t="s">
        <v>50</v>
      </c>
      <c r="R551" s="2" t="s">
        <v>50</v>
      </c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2" t="s">
        <v>50</v>
      </c>
      <c r="AW551" s="2" t="s">
        <v>50</v>
      </c>
      <c r="AX551" s="2" t="s">
        <v>50</v>
      </c>
      <c r="AY551" s="2" t="s">
        <v>50</v>
      </c>
      <c r="AZ551" s="2" t="s">
        <v>50</v>
      </c>
    </row>
    <row r="552" spans="1:52" ht="30" customHeight="1" x14ac:dyDescent="0.3">
      <c r="A552" s="23"/>
      <c r="B552" s="23"/>
      <c r="C552" s="23"/>
      <c r="D552" s="23"/>
      <c r="E552" s="25"/>
      <c r="F552" s="28"/>
      <c r="G552" s="25"/>
      <c r="H552" s="28"/>
      <c r="I552" s="25"/>
      <c r="J552" s="28"/>
      <c r="K552" s="25"/>
      <c r="L552" s="28"/>
      <c r="M552" s="23"/>
    </row>
    <row r="553" spans="1:52" ht="30" customHeight="1" x14ac:dyDescent="0.3">
      <c r="A553" s="19" t="s">
        <v>1720</v>
      </c>
      <c r="B553" s="20"/>
      <c r="C553" s="20"/>
      <c r="D553" s="20"/>
      <c r="E553" s="24"/>
      <c r="F553" s="27"/>
      <c r="G553" s="24"/>
      <c r="H553" s="27"/>
      <c r="I553" s="24"/>
      <c r="J553" s="27"/>
      <c r="K553" s="24"/>
      <c r="L553" s="27"/>
      <c r="M553" s="21"/>
      <c r="N553" s="1" t="s">
        <v>624</v>
      </c>
    </row>
    <row r="554" spans="1:52" ht="30" customHeight="1" x14ac:dyDescent="0.3">
      <c r="A554" s="22" t="s">
        <v>622</v>
      </c>
      <c r="B554" s="22" t="s">
        <v>614</v>
      </c>
      <c r="C554" s="22" t="s">
        <v>123</v>
      </c>
      <c r="D554" s="23">
        <v>1</v>
      </c>
      <c r="E554" s="25">
        <f>단가대비표!O120</f>
        <v>3730000</v>
      </c>
      <c r="F554" s="28">
        <f>TRUNC(E554*D554,0)</f>
        <v>3730000</v>
      </c>
      <c r="G554" s="25">
        <f>단가대비표!P120</f>
        <v>0</v>
      </c>
      <c r="H554" s="28">
        <f>TRUNC(G554*D554,0)</f>
        <v>0</v>
      </c>
      <c r="I554" s="25">
        <f>단가대비표!V120</f>
        <v>0</v>
      </c>
      <c r="J554" s="28">
        <f>TRUNC(I554*D554,0)</f>
        <v>0</v>
      </c>
      <c r="K554" s="25">
        <f t="shared" ref="K554:L557" si="93">TRUNC(E554+G554+I554,0)</f>
        <v>3730000</v>
      </c>
      <c r="L554" s="28">
        <f t="shared" si="93"/>
        <v>3730000</v>
      </c>
      <c r="M554" s="22" t="s">
        <v>50</v>
      </c>
      <c r="N554" s="2" t="s">
        <v>624</v>
      </c>
      <c r="O554" s="2" t="s">
        <v>1721</v>
      </c>
      <c r="P554" s="2" t="s">
        <v>62</v>
      </c>
      <c r="Q554" s="2" t="s">
        <v>62</v>
      </c>
      <c r="R554" s="2" t="s">
        <v>63</v>
      </c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2" t="s">
        <v>50</v>
      </c>
      <c r="AW554" s="2" t="s">
        <v>1722</v>
      </c>
      <c r="AX554" s="2" t="s">
        <v>50</v>
      </c>
      <c r="AY554" s="2" t="s">
        <v>50</v>
      </c>
      <c r="AZ554" s="2" t="s">
        <v>50</v>
      </c>
    </row>
    <row r="555" spans="1:52" ht="30" customHeight="1" x14ac:dyDescent="0.3">
      <c r="A555" s="22" t="s">
        <v>1220</v>
      </c>
      <c r="B555" s="22" t="s">
        <v>1221</v>
      </c>
      <c r="C555" s="22" t="s">
        <v>1208</v>
      </c>
      <c r="D555" s="23">
        <f>공량산출근거서_일위대가!K217</f>
        <v>0.28000000000000003</v>
      </c>
      <c r="E555" s="25">
        <f>단가대비표!O31</f>
        <v>0</v>
      </c>
      <c r="F555" s="28">
        <f>TRUNC(E555*D555,0)</f>
        <v>0</v>
      </c>
      <c r="G555" s="25">
        <f>단가대비표!P31</f>
        <v>226122</v>
      </c>
      <c r="H555" s="28">
        <f>TRUNC(G555*D555,0)</f>
        <v>63314</v>
      </c>
      <c r="I555" s="25">
        <f>단가대비표!V31</f>
        <v>0</v>
      </c>
      <c r="J555" s="28">
        <f>TRUNC(I555*D555,0)</f>
        <v>0</v>
      </c>
      <c r="K555" s="25">
        <f t="shared" si="93"/>
        <v>226122</v>
      </c>
      <c r="L555" s="28">
        <f t="shared" si="93"/>
        <v>63314</v>
      </c>
      <c r="M555" s="22" t="s">
        <v>50</v>
      </c>
      <c r="N555" s="2" t="s">
        <v>624</v>
      </c>
      <c r="O555" s="2" t="s">
        <v>1222</v>
      </c>
      <c r="P555" s="2" t="s">
        <v>62</v>
      </c>
      <c r="Q555" s="2" t="s">
        <v>62</v>
      </c>
      <c r="R555" s="2" t="s">
        <v>63</v>
      </c>
      <c r="S555" s="3"/>
      <c r="T555" s="3"/>
      <c r="U555" s="3"/>
      <c r="V555" s="3">
        <v>1</v>
      </c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  <c r="AV555" s="2" t="s">
        <v>50</v>
      </c>
      <c r="AW555" s="2" t="s">
        <v>1723</v>
      </c>
      <c r="AX555" s="2" t="s">
        <v>50</v>
      </c>
      <c r="AY555" s="2" t="s">
        <v>50</v>
      </c>
      <c r="AZ555" s="2" t="s">
        <v>50</v>
      </c>
    </row>
    <row r="556" spans="1:52" ht="30" customHeight="1" x14ac:dyDescent="0.3">
      <c r="A556" s="22" t="s">
        <v>1605</v>
      </c>
      <c r="B556" s="22" t="s">
        <v>1221</v>
      </c>
      <c r="C556" s="22" t="s">
        <v>1208</v>
      </c>
      <c r="D556" s="23">
        <f>공량산출근거서_일위대가!K218</f>
        <v>0.28000000000000003</v>
      </c>
      <c r="E556" s="25">
        <f>단가대비표!O42</f>
        <v>0</v>
      </c>
      <c r="F556" s="28">
        <f>TRUNC(E556*D556,0)</f>
        <v>0</v>
      </c>
      <c r="G556" s="25">
        <f>단가대비표!P42</f>
        <v>315528</v>
      </c>
      <c r="H556" s="28">
        <f>TRUNC(G556*D556,0)</f>
        <v>88347</v>
      </c>
      <c r="I556" s="25">
        <f>단가대비표!V42</f>
        <v>0</v>
      </c>
      <c r="J556" s="28">
        <f>TRUNC(I556*D556,0)</f>
        <v>0</v>
      </c>
      <c r="K556" s="25">
        <f t="shared" si="93"/>
        <v>315528</v>
      </c>
      <c r="L556" s="28">
        <f t="shared" si="93"/>
        <v>88347</v>
      </c>
      <c r="M556" s="22" t="s">
        <v>50</v>
      </c>
      <c r="N556" s="2" t="s">
        <v>624</v>
      </c>
      <c r="O556" s="2" t="s">
        <v>1606</v>
      </c>
      <c r="P556" s="2" t="s">
        <v>62</v>
      </c>
      <c r="Q556" s="2" t="s">
        <v>62</v>
      </c>
      <c r="R556" s="2" t="s">
        <v>63</v>
      </c>
      <c r="S556" s="3"/>
      <c r="T556" s="3"/>
      <c r="U556" s="3"/>
      <c r="V556" s="3">
        <v>1</v>
      </c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2" t="s">
        <v>50</v>
      </c>
      <c r="AW556" s="2" t="s">
        <v>1724</v>
      </c>
      <c r="AX556" s="2" t="s">
        <v>50</v>
      </c>
      <c r="AY556" s="2" t="s">
        <v>50</v>
      </c>
      <c r="AZ556" s="2" t="s">
        <v>50</v>
      </c>
    </row>
    <row r="557" spans="1:52" ht="30" customHeight="1" x14ac:dyDescent="0.3">
      <c r="A557" s="22" t="s">
        <v>1215</v>
      </c>
      <c r="B557" s="22" t="s">
        <v>1216</v>
      </c>
      <c r="C557" s="22" t="s">
        <v>93</v>
      </c>
      <c r="D557" s="23">
        <v>1</v>
      </c>
      <c r="E557" s="25">
        <f>TRUNC(SUMIF(V554:V557, RIGHTB(O557, 1), H554:H557)*U557, 2)</f>
        <v>4549.83</v>
      </c>
      <c r="F557" s="28">
        <f>TRUNC(E557*D557,0)</f>
        <v>4549</v>
      </c>
      <c r="G557" s="25">
        <v>0</v>
      </c>
      <c r="H557" s="28">
        <f>TRUNC(G557*D557,0)</f>
        <v>0</v>
      </c>
      <c r="I557" s="25">
        <v>0</v>
      </c>
      <c r="J557" s="28">
        <f>TRUNC(I557*D557,0)</f>
        <v>0</v>
      </c>
      <c r="K557" s="25">
        <f t="shared" si="93"/>
        <v>4549</v>
      </c>
      <c r="L557" s="28">
        <f t="shared" si="93"/>
        <v>4549</v>
      </c>
      <c r="M557" s="22" t="s">
        <v>50</v>
      </c>
      <c r="N557" s="2" t="s">
        <v>624</v>
      </c>
      <c r="O557" s="2" t="s">
        <v>94</v>
      </c>
      <c r="P557" s="2" t="s">
        <v>62</v>
      </c>
      <c r="Q557" s="2" t="s">
        <v>62</v>
      </c>
      <c r="R557" s="2" t="s">
        <v>62</v>
      </c>
      <c r="S557" s="3">
        <v>1</v>
      </c>
      <c r="T557" s="3">
        <v>0</v>
      </c>
      <c r="U557" s="3">
        <v>0.03</v>
      </c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  <c r="AV557" s="2" t="s">
        <v>50</v>
      </c>
      <c r="AW557" s="2" t="s">
        <v>1725</v>
      </c>
      <c r="AX557" s="2" t="s">
        <v>50</v>
      </c>
      <c r="AY557" s="2" t="s">
        <v>50</v>
      </c>
      <c r="AZ557" s="2" t="s">
        <v>50</v>
      </c>
    </row>
    <row r="558" spans="1:52" ht="30" customHeight="1" x14ac:dyDescent="0.3">
      <c r="A558" s="22" t="s">
        <v>1190</v>
      </c>
      <c r="B558" s="22" t="s">
        <v>50</v>
      </c>
      <c r="C558" s="22" t="s">
        <v>50</v>
      </c>
      <c r="D558" s="23"/>
      <c r="E558" s="25"/>
      <c r="F558" s="28">
        <f>TRUNC(SUMIF(N554:N557, N553, F554:F557),0)</f>
        <v>3734549</v>
      </c>
      <c r="G558" s="25"/>
      <c r="H558" s="28">
        <f>TRUNC(SUMIF(N554:N557, N553, H554:H557),0)</f>
        <v>151661</v>
      </c>
      <c r="I558" s="25"/>
      <c r="J558" s="28">
        <f>TRUNC(SUMIF(N554:N557, N553, J554:J557),0)</f>
        <v>0</v>
      </c>
      <c r="K558" s="25"/>
      <c r="L558" s="28">
        <f>F558+H558+J558</f>
        <v>3886210</v>
      </c>
      <c r="M558" s="22" t="s">
        <v>50</v>
      </c>
      <c r="N558" s="2" t="s">
        <v>97</v>
      </c>
      <c r="O558" s="2" t="s">
        <v>97</v>
      </c>
      <c r="P558" s="2" t="s">
        <v>50</v>
      </c>
      <c r="Q558" s="2" t="s">
        <v>50</v>
      </c>
      <c r="R558" s="2" t="s">
        <v>50</v>
      </c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  <c r="AV558" s="2" t="s">
        <v>50</v>
      </c>
      <c r="AW558" s="2" t="s">
        <v>50</v>
      </c>
      <c r="AX558" s="2" t="s">
        <v>50</v>
      </c>
      <c r="AY558" s="2" t="s">
        <v>50</v>
      </c>
      <c r="AZ558" s="2" t="s">
        <v>50</v>
      </c>
    </row>
    <row r="559" spans="1:52" ht="30" customHeight="1" x14ac:dyDescent="0.3">
      <c r="A559" s="23"/>
      <c r="B559" s="23"/>
      <c r="C559" s="23"/>
      <c r="D559" s="23"/>
      <c r="E559" s="25"/>
      <c r="F559" s="28"/>
      <c r="G559" s="25"/>
      <c r="H559" s="28"/>
      <c r="I559" s="25"/>
      <c r="J559" s="28"/>
      <c r="K559" s="25"/>
      <c r="L559" s="28"/>
      <c r="M559" s="23"/>
    </row>
    <row r="560" spans="1:52" ht="30" customHeight="1" x14ac:dyDescent="0.3">
      <c r="A560" s="19" t="s">
        <v>1726</v>
      </c>
      <c r="B560" s="20"/>
      <c r="C560" s="20"/>
      <c r="D560" s="20"/>
      <c r="E560" s="24"/>
      <c r="F560" s="27"/>
      <c r="G560" s="24"/>
      <c r="H560" s="27"/>
      <c r="I560" s="24"/>
      <c r="J560" s="27"/>
      <c r="K560" s="24"/>
      <c r="L560" s="27"/>
      <c r="M560" s="21"/>
      <c r="N560" s="1" t="s">
        <v>627</v>
      </c>
    </row>
    <row r="561" spans="1:52" ht="30" customHeight="1" x14ac:dyDescent="0.3">
      <c r="A561" s="22" t="s">
        <v>622</v>
      </c>
      <c r="B561" s="22" t="s">
        <v>1727</v>
      </c>
      <c r="C561" s="22" t="s">
        <v>123</v>
      </c>
      <c r="D561" s="23">
        <v>1</v>
      </c>
      <c r="E561" s="25">
        <f>단가대비표!O121</f>
        <v>4100000</v>
      </c>
      <c r="F561" s="28">
        <f>TRUNC(E561*D561,0)</f>
        <v>4100000</v>
      </c>
      <c r="G561" s="25">
        <f>단가대비표!P121</f>
        <v>0</v>
      </c>
      <c r="H561" s="28">
        <f>TRUNC(G561*D561,0)</f>
        <v>0</v>
      </c>
      <c r="I561" s="25">
        <f>단가대비표!V121</f>
        <v>0</v>
      </c>
      <c r="J561" s="28">
        <f>TRUNC(I561*D561,0)</f>
        <v>0</v>
      </c>
      <c r="K561" s="25">
        <f t="shared" ref="K561:L564" si="94">TRUNC(E561+G561+I561,0)</f>
        <v>4100000</v>
      </c>
      <c r="L561" s="28">
        <f t="shared" si="94"/>
        <v>4100000</v>
      </c>
      <c r="M561" s="22" t="s">
        <v>50</v>
      </c>
      <c r="N561" s="2" t="s">
        <v>627</v>
      </c>
      <c r="O561" s="2" t="s">
        <v>1728</v>
      </c>
      <c r="P561" s="2" t="s">
        <v>62</v>
      </c>
      <c r="Q561" s="2" t="s">
        <v>62</v>
      </c>
      <c r="R561" s="2" t="s">
        <v>63</v>
      </c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  <c r="AV561" s="2" t="s">
        <v>50</v>
      </c>
      <c r="AW561" s="2" t="s">
        <v>1729</v>
      </c>
      <c r="AX561" s="2" t="s">
        <v>50</v>
      </c>
      <c r="AY561" s="2" t="s">
        <v>50</v>
      </c>
      <c r="AZ561" s="2" t="s">
        <v>50</v>
      </c>
    </row>
    <row r="562" spans="1:52" ht="30" customHeight="1" x14ac:dyDescent="0.3">
      <c r="A562" s="22" t="s">
        <v>1220</v>
      </c>
      <c r="B562" s="22" t="s">
        <v>1221</v>
      </c>
      <c r="C562" s="22" t="s">
        <v>1208</v>
      </c>
      <c r="D562" s="23">
        <f>공량산출근거서_일위대가!K222</f>
        <v>0.28000000000000003</v>
      </c>
      <c r="E562" s="25">
        <f>단가대비표!O31</f>
        <v>0</v>
      </c>
      <c r="F562" s="28">
        <f>TRUNC(E562*D562,0)</f>
        <v>0</v>
      </c>
      <c r="G562" s="25">
        <f>단가대비표!P31</f>
        <v>226122</v>
      </c>
      <c r="H562" s="28">
        <f>TRUNC(G562*D562,0)</f>
        <v>63314</v>
      </c>
      <c r="I562" s="25">
        <f>단가대비표!V31</f>
        <v>0</v>
      </c>
      <c r="J562" s="28">
        <f>TRUNC(I562*D562,0)</f>
        <v>0</v>
      </c>
      <c r="K562" s="25">
        <f t="shared" si="94"/>
        <v>226122</v>
      </c>
      <c r="L562" s="28">
        <f t="shared" si="94"/>
        <v>63314</v>
      </c>
      <c r="M562" s="22" t="s">
        <v>50</v>
      </c>
      <c r="N562" s="2" t="s">
        <v>627</v>
      </c>
      <c r="O562" s="2" t="s">
        <v>1222</v>
      </c>
      <c r="P562" s="2" t="s">
        <v>62</v>
      </c>
      <c r="Q562" s="2" t="s">
        <v>62</v>
      </c>
      <c r="R562" s="2" t="s">
        <v>63</v>
      </c>
      <c r="S562" s="3"/>
      <c r="T562" s="3"/>
      <c r="U562" s="3"/>
      <c r="V562" s="3">
        <v>1</v>
      </c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  <c r="AV562" s="2" t="s">
        <v>50</v>
      </c>
      <c r="AW562" s="2" t="s">
        <v>1730</v>
      </c>
      <c r="AX562" s="2" t="s">
        <v>50</v>
      </c>
      <c r="AY562" s="2" t="s">
        <v>50</v>
      </c>
      <c r="AZ562" s="2" t="s">
        <v>50</v>
      </c>
    </row>
    <row r="563" spans="1:52" ht="30" customHeight="1" x14ac:dyDescent="0.3">
      <c r="A563" s="22" t="s">
        <v>1605</v>
      </c>
      <c r="B563" s="22" t="s">
        <v>1221</v>
      </c>
      <c r="C563" s="22" t="s">
        <v>1208</v>
      </c>
      <c r="D563" s="23">
        <f>공량산출근거서_일위대가!K223</f>
        <v>0.28000000000000003</v>
      </c>
      <c r="E563" s="25">
        <f>단가대비표!O42</f>
        <v>0</v>
      </c>
      <c r="F563" s="28">
        <f>TRUNC(E563*D563,0)</f>
        <v>0</v>
      </c>
      <c r="G563" s="25">
        <f>단가대비표!P42</f>
        <v>315528</v>
      </c>
      <c r="H563" s="28">
        <f>TRUNC(G563*D563,0)</f>
        <v>88347</v>
      </c>
      <c r="I563" s="25">
        <f>단가대비표!V42</f>
        <v>0</v>
      </c>
      <c r="J563" s="28">
        <f>TRUNC(I563*D563,0)</f>
        <v>0</v>
      </c>
      <c r="K563" s="25">
        <f t="shared" si="94"/>
        <v>315528</v>
      </c>
      <c r="L563" s="28">
        <f t="shared" si="94"/>
        <v>88347</v>
      </c>
      <c r="M563" s="22" t="s">
        <v>50</v>
      </c>
      <c r="N563" s="2" t="s">
        <v>627</v>
      </c>
      <c r="O563" s="2" t="s">
        <v>1606</v>
      </c>
      <c r="P563" s="2" t="s">
        <v>62</v>
      </c>
      <c r="Q563" s="2" t="s">
        <v>62</v>
      </c>
      <c r="R563" s="2" t="s">
        <v>63</v>
      </c>
      <c r="S563" s="3"/>
      <c r="T563" s="3"/>
      <c r="U563" s="3"/>
      <c r="V563" s="3">
        <v>1</v>
      </c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  <c r="AV563" s="2" t="s">
        <v>50</v>
      </c>
      <c r="AW563" s="2" t="s">
        <v>1731</v>
      </c>
      <c r="AX563" s="2" t="s">
        <v>50</v>
      </c>
      <c r="AY563" s="2" t="s">
        <v>50</v>
      </c>
      <c r="AZ563" s="2" t="s">
        <v>50</v>
      </c>
    </row>
    <row r="564" spans="1:52" ht="30" customHeight="1" x14ac:dyDescent="0.3">
      <c r="A564" s="22" t="s">
        <v>1215</v>
      </c>
      <c r="B564" s="22" t="s">
        <v>1216</v>
      </c>
      <c r="C564" s="22" t="s">
        <v>93</v>
      </c>
      <c r="D564" s="23">
        <v>1</v>
      </c>
      <c r="E564" s="25">
        <f>TRUNC(SUMIF(V561:V564, RIGHTB(O564, 1), H561:H564)*U564, 2)</f>
        <v>4549.83</v>
      </c>
      <c r="F564" s="28">
        <f>TRUNC(E564*D564,0)</f>
        <v>4549</v>
      </c>
      <c r="G564" s="25">
        <v>0</v>
      </c>
      <c r="H564" s="28">
        <f>TRUNC(G564*D564,0)</f>
        <v>0</v>
      </c>
      <c r="I564" s="25">
        <v>0</v>
      </c>
      <c r="J564" s="28">
        <f>TRUNC(I564*D564,0)</f>
        <v>0</v>
      </c>
      <c r="K564" s="25">
        <f t="shared" si="94"/>
        <v>4549</v>
      </c>
      <c r="L564" s="28">
        <f t="shared" si="94"/>
        <v>4549</v>
      </c>
      <c r="M564" s="22" t="s">
        <v>50</v>
      </c>
      <c r="N564" s="2" t="s">
        <v>627</v>
      </c>
      <c r="O564" s="2" t="s">
        <v>94</v>
      </c>
      <c r="P564" s="2" t="s">
        <v>62</v>
      </c>
      <c r="Q564" s="2" t="s">
        <v>62</v>
      </c>
      <c r="R564" s="2" t="s">
        <v>62</v>
      </c>
      <c r="S564" s="3">
        <v>1</v>
      </c>
      <c r="T564" s="3">
        <v>0</v>
      </c>
      <c r="U564" s="3">
        <v>0.03</v>
      </c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  <c r="AV564" s="2" t="s">
        <v>50</v>
      </c>
      <c r="AW564" s="2" t="s">
        <v>1732</v>
      </c>
      <c r="AX564" s="2" t="s">
        <v>50</v>
      </c>
      <c r="AY564" s="2" t="s">
        <v>50</v>
      </c>
      <c r="AZ564" s="2" t="s">
        <v>50</v>
      </c>
    </row>
    <row r="565" spans="1:52" ht="30" customHeight="1" x14ac:dyDescent="0.3">
      <c r="A565" s="22" t="s">
        <v>1190</v>
      </c>
      <c r="B565" s="22" t="s">
        <v>50</v>
      </c>
      <c r="C565" s="22" t="s">
        <v>50</v>
      </c>
      <c r="D565" s="23"/>
      <c r="E565" s="25"/>
      <c r="F565" s="28">
        <f>TRUNC(SUMIF(N561:N564, N560, F561:F564),0)</f>
        <v>4104549</v>
      </c>
      <c r="G565" s="25"/>
      <c r="H565" s="28">
        <f>TRUNC(SUMIF(N561:N564, N560, H561:H564),0)</f>
        <v>151661</v>
      </c>
      <c r="I565" s="25"/>
      <c r="J565" s="28">
        <f>TRUNC(SUMIF(N561:N564, N560, J561:J564),0)</f>
        <v>0</v>
      </c>
      <c r="K565" s="25"/>
      <c r="L565" s="28">
        <f>F565+H565+J565</f>
        <v>4256210</v>
      </c>
      <c r="M565" s="22" t="s">
        <v>50</v>
      </c>
      <c r="N565" s="2" t="s">
        <v>97</v>
      </c>
      <c r="O565" s="2" t="s">
        <v>97</v>
      </c>
      <c r="P565" s="2" t="s">
        <v>50</v>
      </c>
      <c r="Q565" s="2" t="s">
        <v>50</v>
      </c>
      <c r="R565" s="2" t="s">
        <v>50</v>
      </c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  <c r="AV565" s="2" t="s">
        <v>50</v>
      </c>
      <c r="AW565" s="2" t="s">
        <v>50</v>
      </c>
      <c r="AX565" s="2" t="s">
        <v>50</v>
      </c>
      <c r="AY565" s="2" t="s">
        <v>50</v>
      </c>
      <c r="AZ565" s="2" t="s">
        <v>50</v>
      </c>
    </row>
    <row r="566" spans="1:52" ht="30" customHeight="1" x14ac:dyDescent="0.3">
      <c r="A566" s="23"/>
      <c r="B566" s="23"/>
      <c r="C566" s="23"/>
      <c r="D566" s="23"/>
      <c r="E566" s="25"/>
      <c r="F566" s="28"/>
      <c r="G566" s="25"/>
      <c r="H566" s="28"/>
      <c r="I566" s="25"/>
      <c r="J566" s="28"/>
      <c r="K566" s="25"/>
      <c r="L566" s="28"/>
      <c r="M566" s="23"/>
    </row>
    <row r="567" spans="1:52" ht="30" customHeight="1" x14ac:dyDescent="0.3">
      <c r="A567" s="19" t="s">
        <v>1733</v>
      </c>
      <c r="B567" s="20"/>
      <c r="C567" s="20"/>
      <c r="D567" s="20"/>
      <c r="E567" s="24"/>
      <c r="F567" s="27"/>
      <c r="G567" s="24"/>
      <c r="H567" s="27"/>
      <c r="I567" s="24"/>
      <c r="J567" s="27"/>
      <c r="K567" s="24"/>
      <c r="L567" s="27"/>
      <c r="M567" s="21"/>
      <c r="N567" s="1" t="s">
        <v>632</v>
      </c>
    </row>
    <row r="568" spans="1:52" ht="30" customHeight="1" x14ac:dyDescent="0.3">
      <c r="A568" s="22" t="s">
        <v>629</v>
      </c>
      <c r="B568" s="22" t="s">
        <v>630</v>
      </c>
      <c r="C568" s="22" t="s">
        <v>123</v>
      </c>
      <c r="D568" s="23">
        <v>1</v>
      </c>
      <c r="E568" s="25">
        <f>단가대비표!O122</f>
        <v>470000</v>
      </c>
      <c r="F568" s="28">
        <f>TRUNC(E568*D568,0)</f>
        <v>470000</v>
      </c>
      <c r="G568" s="25">
        <f>단가대비표!P122</f>
        <v>0</v>
      </c>
      <c r="H568" s="28">
        <f>TRUNC(G568*D568,0)</f>
        <v>0</v>
      </c>
      <c r="I568" s="25">
        <f>단가대비표!V122</f>
        <v>0</v>
      </c>
      <c r="J568" s="28">
        <f>TRUNC(I568*D568,0)</f>
        <v>0</v>
      </c>
      <c r="K568" s="25">
        <f t="shared" ref="K568:L570" si="95">TRUNC(E568+G568+I568,0)</f>
        <v>470000</v>
      </c>
      <c r="L568" s="28">
        <f t="shared" si="95"/>
        <v>470000</v>
      </c>
      <c r="M568" s="22" t="s">
        <v>50</v>
      </c>
      <c r="N568" s="2" t="s">
        <v>632</v>
      </c>
      <c r="O568" s="2" t="s">
        <v>1734</v>
      </c>
      <c r="P568" s="2" t="s">
        <v>62</v>
      </c>
      <c r="Q568" s="2" t="s">
        <v>62</v>
      </c>
      <c r="R568" s="2" t="s">
        <v>63</v>
      </c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  <c r="AV568" s="2" t="s">
        <v>50</v>
      </c>
      <c r="AW568" s="2" t="s">
        <v>1735</v>
      </c>
      <c r="AX568" s="2" t="s">
        <v>50</v>
      </c>
      <c r="AY568" s="2" t="s">
        <v>50</v>
      </c>
      <c r="AZ568" s="2" t="s">
        <v>50</v>
      </c>
    </row>
    <row r="569" spans="1:52" ht="30" customHeight="1" x14ac:dyDescent="0.3">
      <c r="A569" s="22" t="s">
        <v>1262</v>
      </c>
      <c r="B569" s="22" t="s">
        <v>1221</v>
      </c>
      <c r="C569" s="22" t="s">
        <v>1208</v>
      </c>
      <c r="D569" s="23">
        <f>공량산출근거서_일위대가!K226</f>
        <v>0.85</v>
      </c>
      <c r="E569" s="25">
        <f>단가대비표!O38</f>
        <v>0</v>
      </c>
      <c r="F569" s="28">
        <f>TRUNC(E569*D569,0)</f>
        <v>0</v>
      </c>
      <c r="G569" s="25">
        <f>단가대비표!P38</f>
        <v>273676</v>
      </c>
      <c r="H569" s="28">
        <f>TRUNC(G569*D569,0)</f>
        <v>232624</v>
      </c>
      <c r="I569" s="25">
        <f>단가대비표!V38</f>
        <v>0</v>
      </c>
      <c r="J569" s="28">
        <f>TRUNC(I569*D569,0)</f>
        <v>0</v>
      </c>
      <c r="K569" s="25">
        <f t="shared" si="95"/>
        <v>273676</v>
      </c>
      <c r="L569" s="28">
        <f t="shared" si="95"/>
        <v>232624</v>
      </c>
      <c r="M569" s="22" t="s">
        <v>50</v>
      </c>
      <c r="N569" s="2" t="s">
        <v>632</v>
      </c>
      <c r="O569" s="2" t="s">
        <v>1625</v>
      </c>
      <c r="P569" s="2" t="s">
        <v>62</v>
      </c>
      <c r="Q569" s="2" t="s">
        <v>62</v>
      </c>
      <c r="R569" s="2" t="s">
        <v>63</v>
      </c>
      <c r="S569" s="3"/>
      <c r="T569" s="3"/>
      <c r="U569" s="3"/>
      <c r="V569" s="3">
        <v>1</v>
      </c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  <c r="AV569" s="2" t="s">
        <v>50</v>
      </c>
      <c r="AW569" s="2" t="s">
        <v>1736</v>
      </c>
      <c r="AX569" s="2" t="s">
        <v>50</v>
      </c>
      <c r="AY569" s="2" t="s">
        <v>50</v>
      </c>
      <c r="AZ569" s="2" t="s">
        <v>50</v>
      </c>
    </row>
    <row r="570" spans="1:52" ht="30" customHeight="1" x14ac:dyDescent="0.3">
      <c r="A570" s="22" t="s">
        <v>1215</v>
      </c>
      <c r="B570" s="22" t="s">
        <v>1216</v>
      </c>
      <c r="C570" s="22" t="s">
        <v>93</v>
      </c>
      <c r="D570" s="23">
        <v>1</v>
      </c>
      <c r="E570" s="25">
        <f>TRUNC(SUMIF(V568:V570, RIGHTB(O570, 1), H568:H570)*U570, 2)</f>
        <v>6978.72</v>
      </c>
      <c r="F570" s="28">
        <f>TRUNC(E570*D570,0)</f>
        <v>6978</v>
      </c>
      <c r="G570" s="25">
        <v>0</v>
      </c>
      <c r="H570" s="28">
        <f>TRUNC(G570*D570,0)</f>
        <v>0</v>
      </c>
      <c r="I570" s="25">
        <v>0</v>
      </c>
      <c r="J570" s="28">
        <f>TRUNC(I570*D570,0)</f>
        <v>0</v>
      </c>
      <c r="K570" s="25">
        <f t="shared" si="95"/>
        <v>6978</v>
      </c>
      <c r="L570" s="28">
        <f t="shared" si="95"/>
        <v>6978</v>
      </c>
      <c r="M570" s="22" t="s">
        <v>50</v>
      </c>
      <c r="N570" s="2" t="s">
        <v>632</v>
      </c>
      <c r="O570" s="2" t="s">
        <v>94</v>
      </c>
      <c r="P570" s="2" t="s">
        <v>62</v>
      </c>
      <c r="Q570" s="2" t="s">
        <v>62</v>
      </c>
      <c r="R570" s="2" t="s">
        <v>62</v>
      </c>
      <c r="S570" s="3">
        <v>1</v>
      </c>
      <c r="T570" s="3">
        <v>0</v>
      </c>
      <c r="U570" s="3">
        <v>0.03</v>
      </c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  <c r="AV570" s="2" t="s">
        <v>50</v>
      </c>
      <c r="AW570" s="2" t="s">
        <v>1737</v>
      </c>
      <c r="AX570" s="2" t="s">
        <v>50</v>
      </c>
      <c r="AY570" s="2" t="s">
        <v>50</v>
      </c>
      <c r="AZ570" s="2" t="s">
        <v>50</v>
      </c>
    </row>
    <row r="571" spans="1:52" ht="30" customHeight="1" x14ac:dyDescent="0.3">
      <c r="A571" s="22" t="s">
        <v>1190</v>
      </c>
      <c r="B571" s="22" t="s">
        <v>50</v>
      </c>
      <c r="C571" s="22" t="s">
        <v>50</v>
      </c>
      <c r="D571" s="23"/>
      <c r="E571" s="25"/>
      <c r="F571" s="28">
        <f>TRUNC(SUMIF(N568:N570, N567, F568:F570),0)</f>
        <v>476978</v>
      </c>
      <c r="G571" s="25"/>
      <c r="H571" s="28">
        <f>TRUNC(SUMIF(N568:N570, N567, H568:H570),0)</f>
        <v>232624</v>
      </c>
      <c r="I571" s="25"/>
      <c r="J571" s="28">
        <f>TRUNC(SUMIF(N568:N570, N567, J568:J570),0)</f>
        <v>0</v>
      </c>
      <c r="K571" s="25"/>
      <c r="L571" s="28">
        <f>F571+H571+J571</f>
        <v>709602</v>
      </c>
      <c r="M571" s="22" t="s">
        <v>50</v>
      </c>
      <c r="N571" s="2" t="s">
        <v>97</v>
      </c>
      <c r="O571" s="2" t="s">
        <v>97</v>
      </c>
      <c r="P571" s="2" t="s">
        <v>50</v>
      </c>
      <c r="Q571" s="2" t="s">
        <v>50</v>
      </c>
      <c r="R571" s="2" t="s">
        <v>50</v>
      </c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  <c r="AV571" s="2" t="s">
        <v>50</v>
      </c>
      <c r="AW571" s="2" t="s">
        <v>50</v>
      </c>
      <c r="AX571" s="2" t="s">
        <v>50</v>
      </c>
      <c r="AY571" s="2" t="s">
        <v>50</v>
      </c>
      <c r="AZ571" s="2" t="s">
        <v>50</v>
      </c>
    </row>
    <row r="572" spans="1:52" ht="30" customHeight="1" x14ac:dyDescent="0.3">
      <c r="A572" s="23"/>
      <c r="B572" s="23"/>
      <c r="C572" s="23"/>
      <c r="D572" s="23"/>
      <c r="E572" s="25"/>
      <c r="F572" s="28"/>
      <c r="G572" s="25"/>
      <c r="H572" s="28"/>
      <c r="I572" s="25"/>
      <c r="J572" s="28"/>
      <c r="K572" s="25"/>
      <c r="L572" s="28"/>
      <c r="M572" s="23"/>
    </row>
    <row r="573" spans="1:52" ht="30" customHeight="1" x14ac:dyDescent="0.3">
      <c r="A573" s="19" t="s">
        <v>1738</v>
      </c>
      <c r="B573" s="20"/>
      <c r="C573" s="20"/>
      <c r="D573" s="20"/>
      <c r="E573" s="24"/>
      <c r="F573" s="27"/>
      <c r="G573" s="24"/>
      <c r="H573" s="27"/>
      <c r="I573" s="24"/>
      <c r="J573" s="27"/>
      <c r="K573" s="24"/>
      <c r="L573" s="27"/>
      <c r="M573" s="21"/>
      <c r="N573" s="1" t="s">
        <v>637</v>
      </c>
    </row>
    <row r="574" spans="1:52" ht="30" customHeight="1" x14ac:dyDescent="0.3">
      <c r="A574" s="22" t="s">
        <v>634</v>
      </c>
      <c r="B574" s="22" t="s">
        <v>635</v>
      </c>
      <c r="C574" s="22" t="s">
        <v>123</v>
      </c>
      <c r="D574" s="23">
        <v>1</v>
      </c>
      <c r="E574" s="25">
        <f>단가대비표!O123</f>
        <v>470000</v>
      </c>
      <c r="F574" s="28">
        <f>TRUNC(E574*D574,0)</f>
        <v>470000</v>
      </c>
      <c r="G574" s="25">
        <f>단가대비표!P123</f>
        <v>0</v>
      </c>
      <c r="H574" s="28">
        <f>TRUNC(G574*D574,0)</f>
        <v>0</v>
      </c>
      <c r="I574" s="25">
        <f>단가대비표!V123</f>
        <v>0</v>
      </c>
      <c r="J574" s="28">
        <f>TRUNC(I574*D574,0)</f>
        <v>0</v>
      </c>
      <c r="K574" s="25">
        <f t="shared" ref="K574:L576" si="96">TRUNC(E574+G574+I574,0)</f>
        <v>470000</v>
      </c>
      <c r="L574" s="28">
        <f t="shared" si="96"/>
        <v>470000</v>
      </c>
      <c r="M574" s="22" t="s">
        <v>50</v>
      </c>
      <c r="N574" s="2" t="s">
        <v>637</v>
      </c>
      <c r="O574" s="2" t="s">
        <v>1739</v>
      </c>
      <c r="P574" s="2" t="s">
        <v>62</v>
      </c>
      <c r="Q574" s="2" t="s">
        <v>62</v>
      </c>
      <c r="R574" s="2" t="s">
        <v>63</v>
      </c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  <c r="AV574" s="2" t="s">
        <v>50</v>
      </c>
      <c r="AW574" s="2" t="s">
        <v>1740</v>
      </c>
      <c r="AX574" s="2" t="s">
        <v>50</v>
      </c>
      <c r="AY574" s="2" t="s">
        <v>50</v>
      </c>
      <c r="AZ574" s="2" t="s">
        <v>50</v>
      </c>
    </row>
    <row r="575" spans="1:52" ht="30" customHeight="1" x14ac:dyDescent="0.3">
      <c r="A575" s="22" t="s">
        <v>1262</v>
      </c>
      <c r="B575" s="22" t="s">
        <v>1221</v>
      </c>
      <c r="C575" s="22" t="s">
        <v>1208</v>
      </c>
      <c r="D575" s="23">
        <f>공량산출근거서_일위대가!K229</f>
        <v>0.8</v>
      </c>
      <c r="E575" s="25">
        <f>단가대비표!O38</f>
        <v>0</v>
      </c>
      <c r="F575" s="28">
        <f>TRUNC(E575*D575,0)</f>
        <v>0</v>
      </c>
      <c r="G575" s="25">
        <f>단가대비표!P38</f>
        <v>273676</v>
      </c>
      <c r="H575" s="28">
        <f>TRUNC(G575*D575,0)</f>
        <v>218940</v>
      </c>
      <c r="I575" s="25">
        <f>단가대비표!V38</f>
        <v>0</v>
      </c>
      <c r="J575" s="28">
        <f>TRUNC(I575*D575,0)</f>
        <v>0</v>
      </c>
      <c r="K575" s="25">
        <f t="shared" si="96"/>
        <v>273676</v>
      </c>
      <c r="L575" s="28">
        <f t="shared" si="96"/>
        <v>218940</v>
      </c>
      <c r="M575" s="22" t="s">
        <v>50</v>
      </c>
      <c r="N575" s="2" t="s">
        <v>637</v>
      </c>
      <c r="O575" s="2" t="s">
        <v>1625</v>
      </c>
      <c r="P575" s="2" t="s">
        <v>62</v>
      </c>
      <c r="Q575" s="2" t="s">
        <v>62</v>
      </c>
      <c r="R575" s="2" t="s">
        <v>63</v>
      </c>
      <c r="S575" s="3"/>
      <c r="T575" s="3"/>
      <c r="U575" s="3"/>
      <c r="V575" s="3">
        <v>1</v>
      </c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  <c r="AV575" s="2" t="s">
        <v>50</v>
      </c>
      <c r="AW575" s="2" t="s">
        <v>1741</v>
      </c>
      <c r="AX575" s="2" t="s">
        <v>50</v>
      </c>
      <c r="AY575" s="2" t="s">
        <v>50</v>
      </c>
      <c r="AZ575" s="2" t="s">
        <v>50</v>
      </c>
    </row>
    <row r="576" spans="1:52" ht="30" customHeight="1" x14ac:dyDescent="0.3">
      <c r="A576" s="22" t="s">
        <v>1215</v>
      </c>
      <c r="B576" s="22" t="s">
        <v>1216</v>
      </c>
      <c r="C576" s="22" t="s">
        <v>93</v>
      </c>
      <c r="D576" s="23">
        <v>1</v>
      </c>
      <c r="E576" s="25">
        <f>TRUNC(SUMIF(V574:V576, RIGHTB(O576, 1), H574:H576)*U576, 2)</f>
        <v>6568.2</v>
      </c>
      <c r="F576" s="28">
        <f>TRUNC(E576*D576,0)</f>
        <v>6568</v>
      </c>
      <c r="G576" s="25">
        <v>0</v>
      </c>
      <c r="H576" s="28">
        <f>TRUNC(G576*D576,0)</f>
        <v>0</v>
      </c>
      <c r="I576" s="25">
        <v>0</v>
      </c>
      <c r="J576" s="28">
        <f>TRUNC(I576*D576,0)</f>
        <v>0</v>
      </c>
      <c r="K576" s="25">
        <f t="shared" si="96"/>
        <v>6568</v>
      </c>
      <c r="L576" s="28">
        <f t="shared" si="96"/>
        <v>6568</v>
      </c>
      <c r="M576" s="22" t="s">
        <v>50</v>
      </c>
      <c r="N576" s="2" t="s">
        <v>637</v>
      </c>
      <c r="O576" s="2" t="s">
        <v>94</v>
      </c>
      <c r="P576" s="2" t="s">
        <v>62</v>
      </c>
      <c r="Q576" s="2" t="s">
        <v>62</v>
      </c>
      <c r="R576" s="2" t="s">
        <v>62</v>
      </c>
      <c r="S576" s="3">
        <v>1</v>
      </c>
      <c r="T576" s="3">
        <v>0</v>
      </c>
      <c r="U576" s="3">
        <v>0.03</v>
      </c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  <c r="AV576" s="2" t="s">
        <v>50</v>
      </c>
      <c r="AW576" s="2" t="s">
        <v>1742</v>
      </c>
      <c r="AX576" s="2" t="s">
        <v>50</v>
      </c>
      <c r="AY576" s="2" t="s">
        <v>50</v>
      </c>
      <c r="AZ576" s="2" t="s">
        <v>50</v>
      </c>
    </row>
    <row r="577" spans="1:52" ht="30" customHeight="1" x14ac:dyDescent="0.3">
      <c r="A577" s="22" t="s">
        <v>1190</v>
      </c>
      <c r="B577" s="22" t="s">
        <v>50</v>
      </c>
      <c r="C577" s="22" t="s">
        <v>50</v>
      </c>
      <c r="D577" s="23"/>
      <c r="E577" s="25"/>
      <c r="F577" s="28">
        <f>TRUNC(SUMIF(N574:N576, N573, F574:F576),0)</f>
        <v>476568</v>
      </c>
      <c r="G577" s="25"/>
      <c r="H577" s="28">
        <f>TRUNC(SUMIF(N574:N576, N573, H574:H576),0)</f>
        <v>218940</v>
      </c>
      <c r="I577" s="25"/>
      <c r="J577" s="28">
        <f>TRUNC(SUMIF(N574:N576, N573, J574:J576),0)</f>
        <v>0</v>
      </c>
      <c r="K577" s="25"/>
      <c r="L577" s="28">
        <f>F577+H577+J577</f>
        <v>695508</v>
      </c>
      <c r="M577" s="22" t="s">
        <v>50</v>
      </c>
      <c r="N577" s="2" t="s">
        <v>97</v>
      </c>
      <c r="O577" s="2" t="s">
        <v>97</v>
      </c>
      <c r="P577" s="2" t="s">
        <v>50</v>
      </c>
      <c r="Q577" s="2" t="s">
        <v>50</v>
      </c>
      <c r="R577" s="2" t="s">
        <v>50</v>
      </c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  <c r="AV577" s="2" t="s">
        <v>50</v>
      </c>
      <c r="AW577" s="2" t="s">
        <v>50</v>
      </c>
      <c r="AX577" s="2" t="s">
        <v>50</v>
      </c>
      <c r="AY577" s="2" t="s">
        <v>50</v>
      </c>
      <c r="AZ577" s="2" t="s">
        <v>50</v>
      </c>
    </row>
    <row r="578" spans="1:52" ht="30" customHeight="1" x14ac:dyDescent="0.3">
      <c r="A578" s="23"/>
      <c r="B578" s="23"/>
      <c r="C578" s="23"/>
      <c r="D578" s="23"/>
      <c r="E578" s="25"/>
      <c r="F578" s="28"/>
      <c r="G578" s="25"/>
      <c r="H578" s="28"/>
      <c r="I578" s="25"/>
      <c r="J578" s="28"/>
      <c r="K578" s="25"/>
      <c r="L578" s="28"/>
      <c r="M578" s="23"/>
    </row>
    <row r="579" spans="1:52" ht="30" customHeight="1" x14ac:dyDescent="0.3">
      <c r="A579" s="19" t="s">
        <v>1743</v>
      </c>
      <c r="B579" s="20"/>
      <c r="C579" s="20"/>
      <c r="D579" s="20"/>
      <c r="E579" s="24"/>
      <c r="F579" s="27"/>
      <c r="G579" s="24"/>
      <c r="H579" s="27"/>
      <c r="I579" s="24"/>
      <c r="J579" s="27"/>
      <c r="K579" s="24"/>
      <c r="L579" s="27"/>
      <c r="M579" s="21"/>
      <c r="N579" s="1" t="s">
        <v>642</v>
      </c>
    </row>
    <row r="580" spans="1:52" ht="30" customHeight="1" x14ac:dyDescent="0.3">
      <c r="A580" s="22" t="s">
        <v>639</v>
      </c>
      <c r="B580" s="22" t="s">
        <v>640</v>
      </c>
      <c r="C580" s="22" t="s">
        <v>123</v>
      </c>
      <c r="D580" s="23">
        <v>1</v>
      </c>
      <c r="E580" s="25">
        <f>단가대비표!O124</f>
        <v>5346000</v>
      </c>
      <c r="F580" s="28">
        <f>TRUNC(E580*D580,0)</f>
        <v>5346000</v>
      </c>
      <c r="G580" s="25">
        <f>단가대비표!P124</f>
        <v>0</v>
      </c>
      <c r="H580" s="28">
        <f>TRUNC(G580*D580,0)</f>
        <v>0</v>
      </c>
      <c r="I580" s="25">
        <f>단가대비표!V124</f>
        <v>0</v>
      </c>
      <c r="J580" s="28">
        <f>TRUNC(I580*D580,0)</f>
        <v>0</v>
      </c>
      <c r="K580" s="25">
        <f t="shared" ref="K580:L583" si="97">TRUNC(E580+G580+I580,0)</f>
        <v>5346000</v>
      </c>
      <c r="L580" s="28">
        <f t="shared" si="97"/>
        <v>5346000</v>
      </c>
      <c r="M580" s="22" t="s">
        <v>50</v>
      </c>
      <c r="N580" s="2" t="s">
        <v>642</v>
      </c>
      <c r="O580" s="2" t="s">
        <v>1744</v>
      </c>
      <c r="P580" s="2" t="s">
        <v>62</v>
      </c>
      <c r="Q580" s="2" t="s">
        <v>62</v>
      </c>
      <c r="R580" s="2" t="s">
        <v>63</v>
      </c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  <c r="AV580" s="2" t="s">
        <v>50</v>
      </c>
      <c r="AW580" s="2" t="s">
        <v>1745</v>
      </c>
      <c r="AX580" s="2" t="s">
        <v>50</v>
      </c>
      <c r="AY580" s="2" t="s">
        <v>50</v>
      </c>
      <c r="AZ580" s="2" t="s">
        <v>50</v>
      </c>
    </row>
    <row r="581" spans="1:52" ht="30" customHeight="1" x14ac:dyDescent="0.3">
      <c r="A581" s="22" t="s">
        <v>1220</v>
      </c>
      <c r="B581" s="22" t="s">
        <v>1221</v>
      </c>
      <c r="C581" s="22" t="s">
        <v>1208</v>
      </c>
      <c r="D581" s="23">
        <f>공량산출근거서_일위대가!K233</f>
        <v>0.32</v>
      </c>
      <c r="E581" s="25">
        <f>단가대비표!O31</f>
        <v>0</v>
      </c>
      <c r="F581" s="28">
        <f>TRUNC(E581*D581,0)</f>
        <v>0</v>
      </c>
      <c r="G581" s="25">
        <f>단가대비표!P31</f>
        <v>226122</v>
      </c>
      <c r="H581" s="28">
        <f>TRUNC(G581*D581,0)</f>
        <v>72359</v>
      </c>
      <c r="I581" s="25">
        <f>단가대비표!V31</f>
        <v>0</v>
      </c>
      <c r="J581" s="28">
        <f>TRUNC(I581*D581,0)</f>
        <v>0</v>
      </c>
      <c r="K581" s="25">
        <f t="shared" si="97"/>
        <v>226122</v>
      </c>
      <c r="L581" s="28">
        <f t="shared" si="97"/>
        <v>72359</v>
      </c>
      <c r="M581" s="22" t="s">
        <v>50</v>
      </c>
      <c r="N581" s="2" t="s">
        <v>642</v>
      </c>
      <c r="O581" s="2" t="s">
        <v>1222</v>
      </c>
      <c r="P581" s="2" t="s">
        <v>62</v>
      </c>
      <c r="Q581" s="2" t="s">
        <v>62</v>
      </c>
      <c r="R581" s="2" t="s">
        <v>63</v>
      </c>
      <c r="S581" s="3"/>
      <c r="T581" s="3"/>
      <c r="U581" s="3"/>
      <c r="V581" s="3">
        <v>1</v>
      </c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  <c r="AV581" s="2" t="s">
        <v>50</v>
      </c>
      <c r="AW581" s="2" t="s">
        <v>1746</v>
      </c>
      <c r="AX581" s="2" t="s">
        <v>50</v>
      </c>
      <c r="AY581" s="2" t="s">
        <v>50</v>
      </c>
      <c r="AZ581" s="2" t="s">
        <v>50</v>
      </c>
    </row>
    <row r="582" spans="1:52" ht="30" customHeight="1" x14ac:dyDescent="0.3">
      <c r="A582" s="22" t="s">
        <v>1605</v>
      </c>
      <c r="B582" s="22" t="s">
        <v>1221</v>
      </c>
      <c r="C582" s="22" t="s">
        <v>1208</v>
      </c>
      <c r="D582" s="23">
        <f>공량산출근거서_일위대가!K234</f>
        <v>0.32</v>
      </c>
      <c r="E582" s="25">
        <f>단가대비표!O42</f>
        <v>0</v>
      </c>
      <c r="F582" s="28">
        <f>TRUNC(E582*D582,0)</f>
        <v>0</v>
      </c>
      <c r="G582" s="25">
        <f>단가대비표!P42</f>
        <v>315528</v>
      </c>
      <c r="H582" s="28">
        <f>TRUNC(G582*D582,0)</f>
        <v>100968</v>
      </c>
      <c r="I582" s="25">
        <f>단가대비표!V42</f>
        <v>0</v>
      </c>
      <c r="J582" s="28">
        <f>TRUNC(I582*D582,0)</f>
        <v>0</v>
      </c>
      <c r="K582" s="25">
        <f t="shared" si="97"/>
        <v>315528</v>
      </c>
      <c r="L582" s="28">
        <f t="shared" si="97"/>
        <v>100968</v>
      </c>
      <c r="M582" s="22" t="s">
        <v>50</v>
      </c>
      <c r="N582" s="2" t="s">
        <v>642</v>
      </c>
      <c r="O582" s="2" t="s">
        <v>1606</v>
      </c>
      <c r="P582" s="2" t="s">
        <v>62</v>
      </c>
      <c r="Q582" s="2" t="s">
        <v>62</v>
      </c>
      <c r="R582" s="2" t="s">
        <v>63</v>
      </c>
      <c r="S582" s="3"/>
      <c r="T582" s="3"/>
      <c r="U582" s="3"/>
      <c r="V582" s="3">
        <v>1</v>
      </c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  <c r="AV582" s="2" t="s">
        <v>50</v>
      </c>
      <c r="AW582" s="2" t="s">
        <v>1747</v>
      </c>
      <c r="AX582" s="2" t="s">
        <v>50</v>
      </c>
      <c r="AY582" s="2" t="s">
        <v>50</v>
      </c>
      <c r="AZ582" s="2" t="s">
        <v>50</v>
      </c>
    </row>
    <row r="583" spans="1:52" ht="30" customHeight="1" x14ac:dyDescent="0.3">
      <c r="A583" s="22" t="s">
        <v>1215</v>
      </c>
      <c r="B583" s="22" t="s">
        <v>1216</v>
      </c>
      <c r="C583" s="22" t="s">
        <v>93</v>
      </c>
      <c r="D583" s="23">
        <v>1</v>
      </c>
      <c r="E583" s="25">
        <f>TRUNC(SUMIF(V580:V583, RIGHTB(O583, 1), H580:H583)*U583, 2)</f>
        <v>5199.8100000000004</v>
      </c>
      <c r="F583" s="28">
        <f>TRUNC(E583*D583,0)</f>
        <v>5199</v>
      </c>
      <c r="G583" s="25">
        <v>0</v>
      </c>
      <c r="H583" s="28">
        <f>TRUNC(G583*D583,0)</f>
        <v>0</v>
      </c>
      <c r="I583" s="25">
        <v>0</v>
      </c>
      <c r="J583" s="28">
        <f>TRUNC(I583*D583,0)</f>
        <v>0</v>
      </c>
      <c r="K583" s="25">
        <f t="shared" si="97"/>
        <v>5199</v>
      </c>
      <c r="L583" s="28">
        <f t="shared" si="97"/>
        <v>5199</v>
      </c>
      <c r="M583" s="22" t="s">
        <v>50</v>
      </c>
      <c r="N583" s="2" t="s">
        <v>642</v>
      </c>
      <c r="O583" s="2" t="s">
        <v>94</v>
      </c>
      <c r="P583" s="2" t="s">
        <v>62</v>
      </c>
      <c r="Q583" s="2" t="s">
        <v>62</v>
      </c>
      <c r="R583" s="2" t="s">
        <v>62</v>
      </c>
      <c r="S583" s="3">
        <v>1</v>
      </c>
      <c r="T583" s="3">
        <v>0</v>
      </c>
      <c r="U583" s="3">
        <v>0.03</v>
      </c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  <c r="AU583" s="3"/>
      <c r="AV583" s="2" t="s">
        <v>50</v>
      </c>
      <c r="AW583" s="2" t="s">
        <v>1748</v>
      </c>
      <c r="AX583" s="2" t="s">
        <v>50</v>
      </c>
      <c r="AY583" s="2" t="s">
        <v>50</v>
      </c>
      <c r="AZ583" s="2" t="s">
        <v>50</v>
      </c>
    </row>
    <row r="584" spans="1:52" ht="30" customHeight="1" x14ac:dyDescent="0.3">
      <c r="A584" s="22" t="s">
        <v>1190</v>
      </c>
      <c r="B584" s="22" t="s">
        <v>50</v>
      </c>
      <c r="C584" s="22" t="s">
        <v>50</v>
      </c>
      <c r="D584" s="23"/>
      <c r="E584" s="25"/>
      <c r="F584" s="28">
        <f>TRUNC(SUMIF(N580:N583, N579, F580:F583),0)</f>
        <v>5351199</v>
      </c>
      <c r="G584" s="25"/>
      <c r="H584" s="28">
        <f>TRUNC(SUMIF(N580:N583, N579, H580:H583),0)</f>
        <v>173327</v>
      </c>
      <c r="I584" s="25"/>
      <c r="J584" s="28">
        <f>TRUNC(SUMIF(N580:N583, N579, J580:J583),0)</f>
        <v>0</v>
      </c>
      <c r="K584" s="25"/>
      <c r="L584" s="28">
        <f>F584+H584+J584</f>
        <v>5524526</v>
      </c>
      <c r="M584" s="22" t="s">
        <v>50</v>
      </c>
      <c r="N584" s="2" t="s">
        <v>97</v>
      </c>
      <c r="O584" s="2" t="s">
        <v>97</v>
      </c>
      <c r="P584" s="2" t="s">
        <v>50</v>
      </c>
      <c r="Q584" s="2" t="s">
        <v>50</v>
      </c>
      <c r="R584" s="2" t="s">
        <v>50</v>
      </c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  <c r="AU584" s="3"/>
      <c r="AV584" s="2" t="s">
        <v>50</v>
      </c>
      <c r="AW584" s="2" t="s">
        <v>50</v>
      </c>
      <c r="AX584" s="2" t="s">
        <v>50</v>
      </c>
      <c r="AY584" s="2" t="s">
        <v>50</v>
      </c>
      <c r="AZ584" s="2" t="s">
        <v>50</v>
      </c>
    </row>
    <row r="585" spans="1:52" ht="30" customHeight="1" x14ac:dyDescent="0.3">
      <c r="A585" s="23"/>
      <c r="B585" s="23"/>
      <c r="C585" s="23"/>
      <c r="D585" s="23"/>
      <c r="E585" s="25"/>
      <c r="F585" s="28"/>
      <c r="G585" s="25"/>
      <c r="H585" s="28"/>
      <c r="I585" s="25"/>
      <c r="J585" s="28"/>
      <c r="K585" s="25"/>
      <c r="L585" s="28"/>
      <c r="M585" s="23"/>
    </row>
    <row r="586" spans="1:52" ht="30" customHeight="1" x14ac:dyDescent="0.3">
      <c r="A586" s="19" t="s">
        <v>1749</v>
      </c>
      <c r="B586" s="20"/>
      <c r="C586" s="20"/>
      <c r="D586" s="20"/>
      <c r="E586" s="24"/>
      <c r="F586" s="27"/>
      <c r="G586" s="24"/>
      <c r="H586" s="27"/>
      <c r="I586" s="24"/>
      <c r="J586" s="27"/>
      <c r="K586" s="24"/>
      <c r="L586" s="27"/>
      <c r="M586" s="21"/>
      <c r="N586" s="1" t="s">
        <v>647</v>
      </c>
    </row>
    <row r="587" spans="1:52" ht="30" customHeight="1" x14ac:dyDescent="0.3">
      <c r="A587" s="22" t="s">
        <v>644</v>
      </c>
      <c r="B587" s="22" t="s">
        <v>645</v>
      </c>
      <c r="C587" s="22" t="s">
        <v>123</v>
      </c>
      <c r="D587" s="23">
        <v>1</v>
      </c>
      <c r="E587" s="25">
        <f>단가대비표!O125</f>
        <v>5500000</v>
      </c>
      <c r="F587" s="28">
        <f>TRUNC(E587*D587,0)</f>
        <v>5500000</v>
      </c>
      <c r="G587" s="25">
        <f>단가대비표!P125</f>
        <v>0</v>
      </c>
      <c r="H587" s="28">
        <f>TRUNC(G587*D587,0)</f>
        <v>0</v>
      </c>
      <c r="I587" s="25">
        <f>단가대비표!V125</f>
        <v>0</v>
      </c>
      <c r="J587" s="28">
        <f>TRUNC(I587*D587,0)</f>
        <v>0</v>
      </c>
      <c r="K587" s="25">
        <f t="shared" ref="K587:L590" si="98">TRUNC(E587+G587+I587,0)</f>
        <v>5500000</v>
      </c>
      <c r="L587" s="28">
        <f t="shared" si="98"/>
        <v>5500000</v>
      </c>
      <c r="M587" s="22" t="s">
        <v>50</v>
      </c>
      <c r="N587" s="2" t="s">
        <v>647</v>
      </c>
      <c r="O587" s="2" t="s">
        <v>1750</v>
      </c>
      <c r="P587" s="2" t="s">
        <v>62</v>
      </c>
      <c r="Q587" s="2" t="s">
        <v>62</v>
      </c>
      <c r="R587" s="2" t="s">
        <v>63</v>
      </c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  <c r="AU587" s="3"/>
      <c r="AV587" s="2" t="s">
        <v>50</v>
      </c>
      <c r="AW587" s="2" t="s">
        <v>1751</v>
      </c>
      <c r="AX587" s="2" t="s">
        <v>50</v>
      </c>
      <c r="AY587" s="2" t="s">
        <v>50</v>
      </c>
      <c r="AZ587" s="2" t="s">
        <v>50</v>
      </c>
    </row>
    <row r="588" spans="1:52" ht="30" customHeight="1" x14ac:dyDescent="0.3">
      <c r="A588" s="22" t="s">
        <v>1220</v>
      </c>
      <c r="B588" s="22" t="s">
        <v>1221</v>
      </c>
      <c r="C588" s="22" t="s">
        <v>1208</v>
      </c>
      <c r="D588" s="23">
        <f>공량산출근거서_일위대가!K238</f>
        <v>0.32</v>
      </c>
      <c r="E588" s="25">
        <f>단가대비표!O31</f>
        <v>0</v>
      </c>
      <c r="F588" s="28">
        <f>TRUNC(E588*D588,0)</f>
        <v>0</v>
      </c>
      <c r="G588" s="25">
        <f>단가대비표!P31</f>
        <v>226122</v>
      </c>
      <c r="H588" s="28">
        <f>TRUNC(G588*D588,0)</f>
        <v>72359</v>
      </c>
      <c r="I588" s="25">
        <f>단가대비표!V31</f>
        <v>0</v>
      </c>
      <c r="J588" s="28">
        <f>TRUNC(I588*D588,0)</f>
        <v>0</v>
      </c>
      <c r="K588" s="25">
        <f t="shared" si="98"/>
        <v>226122</v>
      </c>
      <c r="L588" s="28">
        <f t="shared" si="98"/>
        <v>72359</v>
      </c>
      <c r="M588" s="22" t="s">
        <v>50</v>
      </c>
      <c r="N588" s="2" t="s">
        <v>647</v>
      </c>
      <c r="O588" s="2" t="s">
        <v>1222</v>
      </c>
      <c r="P588" s="2" t="s">
        <v>62</v>
      </c>
      <c r="Q588" s="2" t="s">
        <v>62</v>
      </c>
      <c r="R588" s="2" t="s">
        <v>63</v>
      </c>
      <c r="S588" s="3"/>
      <c r="T588" s="3"/>
      <c r="U588" s="3"/>
      <c r="V588" s="3">
        <v>1</v>
      </c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  <c r="AV588" s="2" t="s">
        <v>50</v>
      </c>
      <c r="AW588" s="2" t="s">
        <v>1752</v>
      </c>
      <c r="AX588" s="2" t="s">
        <v>50</v>
      </c>
      <c r="AY588" s="2" t="s">
        <v>50</v>
      </c>
      <c r="AZ588" s="2" t="s">
        <v>50</v>
      </c>
    </row>
    <row r="589" spans="1:52" ht="30" customHeight="1" x14ac:dyDescent="0.3">
      <c r="A589" s="22" t="s">
        <v>1605</v>
      </c>
      <c r="B589" s="22" t="s">
        <v>1221</v>
      </c>
      <c r="C589" s="22" t="s">
        <v>1208</v>
      </c>
      <c r="D589" s="23">
        <f>공량산출근거서_일위대가!K239</f>
        <v>0.32</v>
      </c>
      <c r="E589" s="25">
        <f>단가대비표!O42</f>
        <v>0</v>
      </c>
      <c r="F589" s="28">
        <f>TRUNC(E589*D589,0)</f>
        <v>0</v>
      </c>
      <c r="G589" s="25">
        <f>단가대비표!P42</f>
        <v>315528</v>
      </c>
      <c r="H589" s="28">
        <f>TRUNC(G589*D589,0)</f>
        <v>100968</v>
      </c>
      <c r="I589" s="25">
        <f>단가대비표!V42</f>
        <v>0</v>
      </c>
      <c r="J589" s="28">
        <f>TRUNC(I589*D589,0)</f>
        <v>0</v>
      </c>
      <c r="K589" s="25">
        <f t="shared" si="98"/>
        <v>315528</v>
      </c>
      <c r="L589" s="28">
        <f t="shared" si="98"/>
        <v>100968</v>
      </c>
      <c r="M589" s="22" t="s">
        <v>50</v>
      </c>
      <c r="N589" s="2" t="s">
        <v>647</v>
      </c>
      <c r="O589" s="2" t="s">
        <v>1606</v>
      </c>
      <c r="P589" s="2" t="s">
        <v>62</v>
      </c>
      <c r="Q589" s="2" t="s">
        <v>62</v>
      </c>
      <c r="R589" s="2" t="s">
        <v>63</v>
      </c>
      <c r="S589" s="3"/>
      <c r="T589" s="3"/>
      <c r="U589" s="3"/>
      <c r="V589" s="3">
        <v>1</v>
      </c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  <c r="AV589" s="2" t="s">
        <v>50</v>
      </c>
      <c r="AW589" s="2" t="s">
        <v>1753</v>
      </c>
      <c r="AX589" s="2" t="s">
        <v>50</v>
      </c>
      <c r="AY589" s="2" t="s">
        <v>50</v>
      </c>
      <c r="AZ589" s="2" t="s">
        <v>50</v>
      </c>
    </row>
    <row r="590" spans="1:52" ht="30" customHeight="1" x14ac:dyDescent="0.3">
      <c r="A590" s="22" t="s">
        <v>1215</v>
      </c>
      <c r="B590" s="22" t="s">
        <v>1216</v>
      </c>
      <c r="C590" s="22" t="s">
        <v>93</v>
      </c>
      <c r="D590" s="23">
        <v>1</v>
      </c>
      <c r="E590" s="25">
        <f>TRUNC(SUMIF(V587:V590, RIGHTB(O590, 1), H587:H590)*U590, 2)</f>
        <v>5199.8100000000004</v>
      </c>
      <c r="F590" s="28">
        <f>TRUNC(E590*D590,0)</f>
        <v>5199</v>
      </c>
      <c r="G590" s="25">
        <v>0</v>
      </c>
      <c r="H590" s="28">
        <f>TRUNC(G590*D590,0)</f>
        <v>0</v>
      </c>
      <c r="I590" s="25">
        <v>0</v>
      </c>
      <c r="J590" s="28">
        <f>TRUNC(I590*D590,0)</f>
        <v>0</v>
      </c>
      <c r="K590" s="25">
        <f t="shared" si="98"/>
        <v>5199</v>
      </c>
      <c r="L590" s="28">
        <f t="shared" si="98"/>
        <v>5199</v>
      </c>
      <c r="M590" s="22" t="s">
        <v>50</v>
      </c>
      <c r="N590" s="2" t="s">
        <v>647</v>
      </c>
      <c r="O590" s="2" t="s">
        <v>94</v>
      </c>
      <c r="P590" s="2" t="s">
        <v>62</v>
      </c>
      <c r="Q590" s="2" t="s">
        <v>62</v>
      </c>
      <c r="R590" s="2" t="s">
        <v>62</v>
      </c>
      <c r="S590" s="3">
        <v>1</v>
      </c>
      <c r="T590" s="3">
        <v>0</v>
      </c>
      <c r="U590" s="3">
        <v>0.03</v>
      </c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/>
      <c r="AV590" s="2" t="s">
        <v>50</v>
      </c>
      <c r="AW590" s="2" t="s">
        <v>1754</v>
      </c>
      <c r="AX590" s="2" t="s">
        <v>50</v>
      </c>
      <c r="AY590" s="2" t="s">
        <v>50</v>
      </c>
      <c r="AZ590" s="2" t="s">
        <v>50</v>
      </c>
    </row>
    <row r="591" spans="1:52" ht="30" customHeight="1" x14ac:dyDescent="0.3">
      <c r="A591" s="22" t="s">
        <v>1190</v>
      </c>
      <c r="B591" s="22" t="s">
        <v>50</v>
      </c>
      <c r="C591" s="22" t="s">
        <v>50</v>
      </c>
      <c r="D591" s="23"/>
      <c r="E591" s="25"/>
      <c r="F591" s="28">
        <f>TRUNC(SUMIF(N587:N590, N586, F587:F590),0)</f>
        <v>5505199</v>
      </c>
      <c r="G591" s="25"/>
      <c r="H591" s="28">
        <f>TRUNC(SUMIF(N587:N590, N586, H587:H590),0)</f>
        <v>173327</v>
      </c>
      <c r="I591" s="25"/>
      <c r="J591" s="28">
        <f>TRUNC(SUMIF(N587:N590, N586, J587:J590),0)</f>
        <v>0</v>
      </c>
      <c r="K591" s="25"/>
      <c r="L591" s="28">
        <f>F591+H591+J591</f>
        <v>5678526</v>
      </c>
      <c r="M591" s="22" t="s">
        <v>50</v>
      </c>
      <c r="N591" s="2" t="s">
        <v>97</v>
      </c>
      <c r="O591" s="2" t="s">
        <v>97</v>
      </c>
      <c r="P591" s="2" t="s">
        <v>50</v>
      </c>
      <c r="Q591" s="2" t="s">
        <v>50</v>
      </c>
      <c r="R591" s="2" t="s">
        <v>50</v>
      </c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  <c r="AU591" s="3"/>
      <c r="AV591" s="2" t="s">
        <v>50</v>
      </c>
      <c r="AW591" s="2" t="s">
        <v>50</v>
      </c>
      <c r="AX591" s="2" t="s">
        <v>50</v>
      </c>
      <c r="AY591" s="2" t="s">
        <v>50</v>
      </c>
      <c r="AZ591" s="2" t="s">
        <v>50</v>
      </c>
    </row>
    <row r="592" spans="1:52" ht="30" customHeight="1" x14ac:dyDescent="0.3">
      <c r="A592" s="23"/>
      <c r="B592" s="23"/>
      <c r="C592" s="23"/>
      <c r="D592" s="23"/>
      <c r="E592" s="25"/>
      <c r="F592" s="28"/>
      <c r="G592" s="25"/>
      <c r="H592" s="28"/>
      <c r="I592" s="25"/>
      <c r="J592" s="28"/>
      <c r="K592" s="25"/>
      <c r="L592" s="28"/>
      <c r="M592" s="23"/>
    </row>
    <row r="593" spans="1:52" ht="30" customHeight="1" x14ac:dyDescent="0.3">
      <c r="A593" s="19" t="s">
        <v>1755</v>
      </c>
      <c r="B593" s="20"/>
      <c r="C593" s="20"/>
      <c r="D593" s="20"/>
      <c r="E593" s="24"/>
      <c r="F593" s="27"/>
      <c r="G593" s="24"/>
      <c r="H593" s="27"/>
      <c r="I593" s="24"/>
      <c r="J593" s="27"/>
      <c r="K593" s="24"/>
      <c r="L593" s="27"/>
      <c r="M593" s="21"/>
      <c r="N593" s="1" t="s">
        <v>652</v>
      </c>
    </row>
    <row r="594" spans="1:52" ht="30" customHeight="1" x14ac:dyDescent="0.3">
      <c r="A594" s="22" t="s">
        <v>649</v>
      </c>
      <c r="B594" s="22" t="s">
        <v>650</v>
      </c>
      <c r="C594" s="22" t="s">
        <v>123</v>
      </c>
      <c r="D594" s="23">
        <v>1</v>
      </c>
      <c r="E594" s="25">
        <f>단가대비표!O126</f>
        <v>1452000</v>
      </c>
      <c r="F594" s="28">
        <f>TRUNC(E594*D594,0)</f>
        <v>1452000</v>
      </c>
      <c r="G594" s="25">
        <f>단가대비표!P126</f>
        <v>0</v>
      </c>
      <c r="H594" s="28">
        <f>TRUNC(G594*D594,0)</f>
        <v>0</v>
      </c>
      <c r="I594" s="25">
        <f>단가대비표!V126</f>
        <v>0</v>
      </c>
      <c r="J594" s="28">
        <f>TRUNC(I594*D594,0)</f>
        <v>0</v>
      </c>
      <c r="K594" s="25">
        <f t="shared" ref="K594:L597" si="99">TRUNC(E594+G594+I594,0)</f>
        <v>1452000</v>
      </c>
      <c r="L594" s="28">
        <f t="shared" si="99"/>
        <v>1452000</v>
      </c>
      <c r="M594" s="22" t="s">
        <v>50</v>
      </c>
      <c r="N594" s="2" t="s">
        <v>652</v>
      </c>
      <c r="O594" s="2" t="s">
        <v>1756</v>
      </c>
      <c r="P594" s="2" t="s">
        <v>62</v>
      </c>
      <c r="Q594" s="2" t="s">
        <v>62</v>
      </c>
      <c r="R594" s="2" t="s">
        <v>63</v>
      </c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  <c r="AV594" s="2" t="s">
        <v>50</v>
      </c>
      <c r="AW594" s="2" t="s">
        <v>1757</v>
      </c>
      <c r="AX594" s="2" t="s">
        <v>50</v>
      </c>
      <c r="AY594" s="2" t="s">
        <v>50</v>
      </c>
      <c r="AZ594" s="2" t="s">
        <v>50</v>
      </c>
    </row>
    <row r="595" spans="1:52" ht="30" customHeight="1" x14ac:dyDescent="0.3">
      <c r="A595" s="22" t="s">
        <v>1220</v>
      </c>
      <c r="B595" s="22" t="s">
        <v>1221</v>
      </c>
      <c r="C595" s="22" t="s">
        <v>1208</v>
      </c>
      <c r="D595" s="23">
        <f>공량산출근거서_일위대가!K243</f>
        <v>0.24</v>
      </c>
      <c r="E595" s="25">
        <f>단가대비표!O31</f>
        <v>0</v>
      </c>
      <c r="F595" s="28">
        <f>TRUNC(E595*D595,0)</f>
        <v>0</v>
      </c>
      <c r="G595" s="25">
        <f>단가대비표!P31</f>
        <v>226122</v>
      </c>
      <c r="H595" s="28">
        <f>TRUNC(G595*D595,0)</f>
        <v>54269</v>
      </c>
      <c r="I595" s="25">
        <f>단가대비표!V31</f>
        <v>0</v>
      </c>
      <c r="J595" s="28">
        <f>TRUNC(I595*D595,0)</f>
        <v>0</v>
      </c>
      <c r="K595" s="25">
        <f t="shared" si="99"/>
        <v>226122</v>
      </c>
      <c r="L595" s="28">
        <f t="shared" si="99"/>
        <v>54269</v>
      </c>
      <c r="M595" s="22" t="s">
        <v>50</v>
      </c>
      <c r="N595" s="2" t="s">
        <v>652</v>
      </c>
      <c r="O595" s="2" t="s">
        <v>1222</v>
      </c>
      <c r="P595" s="2" t="s">
        <v>62</v>
      </c>
      <c r="Q595" s="2" t="s">
        <v>62</v>
      </c>
      <c r="R595" s="2" t="s">
        <v>63</v>
      </c>
      <c r="S595" s="3"/>
      <c r="T595" s="3"/>
      <c r="U595" s="3"/>
      <c r="V595" s="3">
        <v>1</v>
      </c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  <c r="AU595" s="3"/>
      <c r="AV595" s="2" t="s">
        <v>50</v>
      </c>
      <c r="AW595" s="2" t="s">
        <v>1758</v>
      </c>
      <c r="AX595" s="2" t="s">
        <v>50</v>
      </c>
      <c r="AY595" s="2" t="s">
        <v>50</v>
      </c>
      <c r="AZ595" s="2" t="s">
        <v>50</v>
      </c>
    </row>
    <row r="596" spans="1:52" ht="30" customHeight="1" x14ac:dyDescent="0.3">
      <c r="A596" s="22" t="s">
        <v>1605</v>
      </c>
      <c r="B596" s="22" t="s">
        <v>1221</v>
      </c>
      <c r="C596" s="22" t="s">
        <v>1208</v>
      </c>
      <c r="D596" s="23">
        <f>공량산출근거서_일위대가!K244</f>
        <v>0.24</v>
      </c>
      <c r="E596" s="25">
        <f>단가대비표!O42</f>
        <v>0</v>
      </c>
      <c r="F596" s="28">
        <f>TRUNC(E596*D596,0)</f>
        <v>0</v>
      </c>
      <c r="G596" s="25">
        <f>단가대비표!P42</f>
        <v>315528</v>
      </c>
      <c r="H596" s="28">
        <f>TRUNC(G596*D596,0)</f>
        <v>75726</v>
      </c>
      <c r="I596" s="25">
        <f>단가대비표!V42</f>
        <v>0</v>
      </c>
      <c r="J596" s="28">
        <f>TRUNC(I596*D596,0)</f>
        <v>0</v>
      </c>
      <c r="K596" s="25">
        <f t="shared" si="99"/>
        <v>315528</v>
      </c>
      <c r="L596" s="28">
        <f t="shared" si="99"/>
        <v>75726</v>
      </c>
      <c r="M596" s="22" t="s">
        <v>50</v>
      </c>
      <c r="N596" s="2" t="s">
        <v>652</v>
      </c>
      <c r="O596" s="2" t="s">
        <v>1606</v>
      </c>
      <c r="P596" s="2" t="s">
        <v>62</v>
      </c>
      <c r="Q596" s="2" t="s">
        <v>62</v>
      </c>
      <c r="R596" s="2" t="s">
        <v>63</v>
      </c>
      <c r="S596" s="3"/>
      <c r="T596" s="3"/>
      <c r="U596" s="3"/>
      <c r="V596" s="3">
        <v>1</v>
      </c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  <c r="AU596" s="3"/>
      <c r="AV596" s="2" t="s">
        <v>50</v>
      </c>
      <c r="AW596" s="2" t="s">
        <v>1759</v>
      </c>
      <c r="AX596" s="2" t="s">
        <v>50</v>
      </c>
      <c r="AY596" s="2" t="s">
        <v>50</v>
      </c>
      <c r="AZ596" s="2" t="s">
        <v>50</v>
      </c>
    </row>
    <row r="597" spans="1:52" ht="30" customHeight="1" x14ac:dyDescent="0.3">
      <c r="A597" s="22" t="s">
        <v>1215</v>
      </c>
      <c r="B597" s="22" t="s">
        <v>1216</v>
      </c>
      <c r="C597" s="22" t="s">
        <v>93</v>
      </c>
      <c r="D597" s="23">
        <v>1</v>
      </c>
      <c r="E597" s="25">
        <f>TRUNC(SUMIF(V594:V597, RIGHTB(O597, 1), H594:H597)*U597, 2)</f>
        <v>3899.85</v>
      </c>
      <c r="F597" s="28">
        <f>TRUNC(E597*D597,0)</f>
        <v>3899</v>
      </c>
      <c r="G597" s="25">
        <v>0</v>
      </c>
      <c r="H597" s="28">
        <f>TRUNC(G597*D597,0)</f>
        <v>0</v>
      </c>
      <c r="I597" s="25">
        <v>0</v>
      </c>
      <c r="J597" s="28">
        <f>TRUNC(I597*D597,0)</f>
        <v>0</v>
      </c>
      <c r="K597" s="25">
        <f t="shared" si="99"/>
        <v>3899</v>
      </c>
      <c r="L597" s="28">
        <f t="shared" si="99"/>
        <v>3899</v>
      </c>
      <c r="M597" s="22" t="s">
        <v>50</v>
      </c>
      <c r="N597" s="2" t="s">
        <v>652</v>
      </c>
      <c r="O597" s="2" t="s">
        <v>94</v>
      </c>
      <c r="P597" s="2" t="s">
        <v>62</v>
      </c>
      <c r="Q597" s="2" t="s">
        <v>62</v>
      </c>
      <c r="R597" s="2" t="s">
        <v>62</v>
      </c>
      <c r="S597" s="3">
        <v>1</v>
      </c>
      <c r="T597" s="3">
        <v>0</v>
      </c>
      <c r="U597" s="3">
        <v>0.03</v>
      </c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  <c r="AV597" s="2" t="s">
        <v>50</v>
      </c>
      <c r="AW597" s="2" t="s">
        <v>1760</v>
      </c>
      <c r="AX597" s="2" t="s">
        <v>50</v>
      </c>
      <c r="AY597" s="2" t="s">
        <v>50</v>
      </c>
      <c r="AZ597" s="2" t="s">
        <v>50</v>
      </c>
    </row>
    <row r="598" spans="1:52" ht="30" customHeight="1" x14ac:dyDescent="0.3">
      <c r="A598" s="22" t="s">
        <v>1190</v>
      </c>
      <c r="B598" s="22" t="s">
        <v>50</v>
      </c>
      <c r="C598" s="22" t="s">
        <v>50</v>
      </c>
      <c r="D598" s="23"/>
      <c r="E598" s="25"/>
      <c r="F598" s="28">
        <f>TRUNC(SUMIF(N594:N597, N593, F594:F597),0)</f>
        <v>1455899</v>
      </c>
      <c r="G598" s="25"/>
      <c r="H598" s="28">
        <f>TRUNC(SUMIF(N594:N597, N593, H594:H597),0)</f>
        <v>129995</v>
      </c>
      <c r="I598" s="25"/>
      <c r="J598" s="28">
        <f>TRUNC(SUMIF(N594:N597, N593, J594:J597),0)</f>
        <v>0</v>
      </c>
      <c r="K598" s="25"/>
      <c r="L598" s="28">
        <f>F598+H598+J598</f>
        <v>1585894</v>
      </c>
      <c r="M598" s="22" t="s">
        <v>50</v>
      </c>
      <c r="N598" s="2" t="s">
        <v>97</v>
      </c>
      <c r="O598" s="2" t="s">
        <v>97</v>
      </c>
      <c r="P598" s="2" t="s">
        <v>50</v>
      </c>
      <c r="Q598" s="2" t="s">
        <v>50</v>
      </c>
      <c r="R598" s="2" t="s">
        <v>50</v>
      </c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  <c r="AV598" s="2" t="s">
        <v>50</v>
      </c>
      <c r="AW598" s="2" t="s">
        <v>50</v>
      </c>
      <c r="AX598" s="2" t="s">
        <v>50</v>
      </c>
      <c r="AY598" s="2" t="s">
        <v>50</v>
      </c>
      <c r="AZ598" s="2" t="s">
        <v>50</v>
      </c>
    </row>
    <row r="599" spans="1:52" ht="30" customHeight="1" x14ac:dyDescent="0.3">
      <c r="A599" s="23"/>
      <c r="B599" s="23"/>
      <c r="C599" s="23"/>
      <c r="D599" s="23"/>
      <c r="E599" s="25"/>
      <c r="F599" s="28"/>
      <c r="G599" s="25"/>
      <c r="H599" s="28"/>
      <c r="I599" s="25"/>
      <c r="J599" s="28"/>
      <c r="K599" s="25"/>
      <c r="L599" s="28"/>
      <c r="M599" s="23"/>
    </row>
    <row r="600" spans="1:52" ht="30" customHeight="1" x14ac:dyDescent="0.3">
      <c r="A600" s="19" t="s">
        <v>1761</v>
      </c>
      <c r="B600" s="20"/>
      <c r="C600" s="20"/>
      <c r="D600" s="20"/>
      <c r="E600" s="24"/>
      <c r="F600" s="27"/>
      <c r="G600" s="24"/>
      <c r="H600" s="27"/>
      <c r="I600" s="24"/>
      <c r="J600" s="27"/>
      <c r="K600" s="24"/>
      <c r="L600" s="27"/>
      <c r="M600" s="21"/>
      <c r="N600" s="1" t="s">
        <v>656</v>
      </c>
    </row>
    <row r="601" spans="1:52" ht="30" customHeight="1" x14ac:dyDescent="0.3">
      <c r="A601" s="22" t="s">
        <v>654</v>
      </c>
      <c r="B601" s="22" t="s">
        <v>650</v>
      </c>
      <c r="C601" s="22" t="s">
        <v>123</v>
      </c>
      <c r="D601" s="23">
        <v>1</v>
      </c>
      <c r="E601" s="25">
        <f>단가대비표!O127</f>
        <v>1584000</v>
      </c>
      <c r="F601" s="28">
        <f>TRUNC(E601*D601,0)</f>
        <v>1584000</v>
      </c>
      <c r="G601" s="25">
        <f>단가대비표!P127</f>
        <v>0</v>
      </c>
      <c r="H601" s="28">
        <f>TRUNC(G601*D601,0)</f>
        <v>0</v>
      </c>
      <c r="I601" s="25">
        <f>단가대비표!V127</f>
        <v>0</v>
      </c>
      <c r="J601" s="28">
        <f>TRUNC(I601*D601,0)</f>
        <v>0</v>
      </c>
      <c r="K601" s="25">
        <f t="shared" ref="K601:L604" si="100">TRUNC(E601+G601+I601,0)</f>
        <v>1584000</v>
      </c>
      <c r="L601" s="28">
        <f t="shared" si="100"/>
        <v>1584000</v>
      </c>
      <c r="M601" s="22" t="s">
        <v>50</v>
      </c>
      <c r="N601" s="2" t="s">
        <v>656</v>
      </c>
      <c r="O601" s="2" t="s">
        <v>1762</v>
      </c>
      <c r="P601" s="2" t="s">
        <v>62</v>
      </c>
      <c r="Q601" s="2" t="s">
        <v>62</v>
      </c>
      <c r="R601" s="2" t="s">
        <v>63</v>
      </c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  <c r="AU601" s="3"/>
      <c r="AV601" s="2" t="s">
        <v>50</v>
      </c>
      <c r="AW601" s="2" t="s">
        <v>1763</v>
      </c>
      <c r="AX601" s="2" t="s">
        <v>50</v>
      </c>
      <c r="AY601" s="2" t="s">
        <v>50</v>
      </c>
      <c r="AZ601" s="2" t="s">
        <v>50</v>
      </c>
    </row>
    <row r="602" spans="1:52" ht="30" customHeight="1" x14ac:dyDescent="0.3">
      <c r="A602" s="22" t="s">
        <v>1220</v>
      </c>
      <c r="B602" s="22" t="s">
        <v>1221</v>
      </c>
      <c r="C602" s="22" t="s">
        <v>1208</v>
      </c>
      <c r="D602" s="23">
        <f>공량산출근거서_일위대가!K248</f>
        <v>0.24</v>
      </c>
      <c r="E602" s="25">
        <f>단가대비표!O31</f>
        <v>0</v>
      </c>
      <c r="F602" s="28">
        <f>TRUNC(E602*D602,0)</f>
        <v>0</v>
      </c>
      <c r="G602" s="25">
        <f>단가대비표!P31</f>
        <v>226122</v>
      </c>
      <c r="H602" s="28">
        <f>TRUNC(G602*D602,0)</f>
        <v>54269</v>
      </c>
      <c r="I602" s="25">
        <f>단가대비표!V31</f>
        <v>0</v>
      </c>
      <c r="J602" s="28">
        <f>TRUNC(I602*D602,0)</f>
        <v>0</v>
      </c>
      <c r="K602" s="25">
        <f t="shared" si="100"/>
        <v>226122</v>
      </c>
      <c r="L602" s="28">
        <f t="shared" si="100"/>
        <v>54269</v>
      </c>
      <c r="M602" s="22" t="s">
        <v>50</v>
      </c>
      <c r="N602" s="2" t="s">
        <v>656</v>
      </c>
      <c r="O602" s="2" t="s">
        <v>1222</v>
      </c>
      <c r="P602" s="2" t="s">
        <v>62</v>
      </c>
      <c r="Q602" s="2" t="s">
        <v>62</v>
      </c>
      <c r="R602" s="2" t="s">
        <v>63</v>
      </c>
      <c r="S602" s="3"/>
      <c r="T602" s="3"/>
      <c r="U602" s="3"/>
      <c r="V602" s="3">
        <v>1</v>
      </c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  <c r="AV602" s="2" t="s">
        <v>50</v>
      </c>
      <c r="AW602" s="2" t="s">
        <v>1764</v>
      </c>
      <c r="AX602" s="2" t="s">
        <v>50</v>
      </c>
      <c r="AY602" s="2" t="s">
        <v>50</v>
      </c>
      <c r="AZ602" s="2" t="s">
        <v>50</v>
      </c>
    </row>
    <row r="603" spans="1:52" ht="30" customHeight="1" x14ac:dyDescent="0.3">
      <c r="A603" s="22" t="s">
        <v>1605</v>
      </c>
      <c r="B603" s="22" t="s">
        <v>1221</v>
      </c>
      <c r="C603" s="22" t="s">
        <v>1208</v>
      </c>
      <c r="D603" s="23">
        <f>공량산출근거서_일위대가!K249</f>
        <v>0.24</v>
      </c>
      <c r="E603" s="25">
        <f>단가대비표!O42</f>
        <v>0</v>
      </c>
      <c r="F603" s="28">
        <f>TRUNC(E603*D603,0)</f>
        <v>0</v>
      </c>
      <c r="G603" s="25">
        <f>단가대비표!P42</f>
        <v>315528</v>
      </c>
      <c r="H603" s="28">
        <f>TRUNC(G603*D603,0)</f>
        <v>75726</v>
      </c>
      <c r="I603" s="25">
        <f>단가대비표!V42</f>
        <v>0</v>
      </c>
      <c r="J603" s="28">
        <f>TRUNC(I603*D603,0)</f>
        <v>0</v>
      </c>
      <c r="K603" s="25">
        <f t="shared" si="100"/>
        <v>315528</v>
      </c>
      <c r="L603" s="28">
        <f t="shared" si="100"/>
        <v>75726</v>
      </c>
      <c r="M603" s="22" t="s">
        <v>50</v>
      </c>
      <c r="N603" s="2" t="s">
        <v>656</v>
      </c>
      <c r="O603" s="2" t="s">
        <v>1606</v>
      </c>
      <c r="P603" s="2" t="s">
        <v>62</v>
      </c>
      <c r="Q603" s="2" t="s">
        <v>62</v>
      </c>
      <c r="R603" s="2" t="s">
        <v>63</v>
      </c>
      <c r="S603" s="3"/>
      <c r="T603" s="3"/>
      <c r="U603" s="3"/>
      <c r="V603" s="3">
        <v>1</v>
      </c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  <c r="AU603" s="3"/>
      <c r="AV603" s="2" t="s">
        <v>50</v>
      </c>
      <c r="AW603" s="2" t="s">
        <v>1765</v>
      </c>
      <c r="AX603" s="2" t="s">
        <v>50</v>
      </c>
      <c r="AY603" s="2" t="s">
        <v>50</v>
      </c>
      <c r="AZ603" s="2" t="s">
        <v>50</v>
      </c>
    </row>
    <row r="604" spans="1:52" ht="30" customHeight="1" x14ac:dyDescent="0.3">
      <c r="A604" s="22" t="s">
        <v>1215</v>
      </c>
      <c r="B604" s="22" t="s">
        <v>1216</v>
      </c>
      <c r="C604" s="22" t="s">
        <v>93</v>
      </c>
      <c r="D604" s="23">
        <v>1</v>
      </c>
      <c r="E604" s="25">
        <f>TRUNC(SUMIF(V601:V604, RIGHTB(O604, 1), H601:H604)*U604, 2)</f>
        <v>3899.85</v>
      </c>
      <c r="F604" s="28">
        <f>TRUNC(E604*D604,0)</f>
        <v>3899</v>
      </c>
      <c r="G604" s="25">
        <v>0</v>
      </c>
      <c r="H604" s="28">
        <f>TRUNC(G604*D604,0)</f>
        <v>0</v>
      </c>
      <c r="I604" s="25">
        <v>0</v>
      </c>
      <c r="J604" s="28">
        <f>TRUNC(I604*D604,0)</f>
        <v>0</v>
      </c>
      <c r="K604" s="25">
        <f t="shared" si="100"/>
        <v>3899</v>
      </c>
      <c r="L604" s="28">
        <f t="shared" si="100"/>
        <v>3899</v>
      </c>
      <c r="M604" s="22" t="s">
        <v>50</v>
      </c>
      <c r="N604" s="2" t="s">
        <v>656</v>
      </c>
      <c r="O604" s="2" t="s">
        <v>94</v>
      </c>
      <c r="P604" s="2" t="s">
        <v>62</v>
      </c>
      <c r="Q604" s="2" t="s">
        <v>62</v>
      </c>
      <c r="R604" s="2" t="s">
        <v>62</v>
      </c>
      <c r="S604" s="3">
        <v>1</v>
      </c>
      <c r="T604" s="3">
        <v>0</v>
      </c>
      <c r="U604" s="3">
        <v>0.03</v>
      </c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  <c r="AV604" s="2" t="s">
        <v>50</v>
      </c>
      <c r="AW604" s="2" t="s">
        <v>1766</v>
      </c>
      <c r="AX604" s="2" t="s">
        <v>50</v>
      </c>
      <c r="AY604" s="2" t="s">
        <v>50</v>
      </c>
      <c r="AZ604" s="2" t="s">
        <v>50</v>
      </c>
    </row>
    <row r="605" spans="1:52" ht="30" customHeight="1" x14ac:dyDescent="0.3">
      <c r="A605" s="22" t="s">
        <v>1190</v>
      </c>
      <c r="B605" s="22" t="s">
        <v>50</v>
      </c>
      <c r="C605" s="22" t="s">
        <v>50</v>
      </c>
      <c r="D605" s="23"/>
      <c r="E605" s="25"/>
      <c r="F605" s="28">
        <f>TRUNC(SUMIF(N601:N604, N600, F601:F604),0)</f>
        <v>1587899</v>
      </c>
      <c r="G605" s="25"/>
      <c r="H605" s="28">
        <f>TRUNC(SUMIF(N601:N604, N600, H601:H604),0)</f>
        <v>129995</v>
      </c>
      <c r="I605" s="25"/>
      <c r="J605" s="28">
        <f>TRUNC(SUMIF(N601:N604, N600, J601:J604),0)</f>
        <v>0</v>
      </c>
      <c r="K605" s="25"/>
      <c r="L605" s="28">
        <f>F605+H605+J605</f>
        <v>1717894</v>
      </c>
      <c r="M605" s="22" t="s">
        <v>50</v>
      </c>
      <c r="N605" s="2" t="s">
        <v>97</v>
      </c>
      <c r="O605" s="2" t="s">
        <v>97</v>
      </c>
      <c r="P605" s="2" t="s">
        <v>50</v>
      </c>
      <c r="Q605" s="2" t="s">
        <v>50</v>
      </c>
      <c r="R605" s="2" t="s">
        <v>50</v>
      </c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  <c r="AT605" s="3"/>
      <c r="AU605" s="3"/>
      <c r="AV605" s="2" t="s">
        <v>50</v>
      </c>
      <c r="AW605" s="2" t="s">
        <v>50</v>
      </c>
      <c r="AX605" s="2" t="s">
        <v>50</v>
      </c>
      <c r="AY605" s="2" t="s">
        <v>50</v>
      </c>
      <c r="AZ605" s="2" t="s">
        <v>50</v>
      </c>
    </row>
    <row r="606" spans="1:52" ht="30" customHeight="1" x14ac:dyDescent="0.3">
      <c r="A606" s="23"/>
      <c r="B606" s="23"/>
      <c r="C606" s="23"/>
      <c r="D606" s="23"/>
      <c r="E606" s="25"/>
      <c r="F606" s="28"/>
      <c r="G606" s="25"/>
      <c r="H606" s="28"/>
      <c r="I606" s="25"/>
      <c r="J606" s="28"/>
      <c r="K606" s="25"/>
      <c r="L606" s="28"/>
      <c r="M606" s="23"/>
    </row>
    <row r="607" spans="1:52" ht="30" customHeight="1" x14ac:dyDescent="0.3">
      <c r="A607" s="19" t="s">
        <v>1767</v>
      </c>
      <c r="B607" s="20"/>
      <c r="C607" s="20"/>
      <c r="D607" s="20"/>
      <c r="E607" s="24"/>
      <c r="F607" s="27"/>
      <c r="G607" s="24"/>
      <c r="H607" s="27"/>
      <c r="I607" s="24"/>
      <c r="J607" s="27"/>
      <c r="K607" s="24"/>
      <c r="L607" s="27"/>
      <c r="M607" s="21"/>
      <c r="N607" s="1" t="s">
        <v>660</v>
      </c>
    </row>
    <row r="608" spans="1:52" ht="30" customHeight="1" x14ac:dyDescent="0.3">
      <c r="A608" s="22" t="s">
        <v>644</v>
      </c>
      <c r="B608" s="22" t="s">
        <v>658</v>
      </c>
      <c r="C608" s="22" t="s">
        <v>123</v>
      </c>
      <c r="D608" s="23">
        <v>1</v>
      </c>
      <c r="E608" s="25">
        <f>단가대비표!O131</f>
        <v>4200000</v>
      </c>
      <c r="F608" s="28">
        <f>TRUNC(E608*D608,0)</f>
        <v>4200000</v>
      </c>
      <c r="G608" s="25">
        <f>단가대비표!P131</f>
        <v>0</v>
      </c>
      <c r="H608" s="28">
        <f>TRUNC(G608*D608,0)</f>
        <v>0</v>
      </c>
      <c r="I608" s="25">
        <f>단가대비표!V131</f>
        <v>0</v>
      </c>
      <c r="J608" s="28">
        <f>TRUNC(I608*D608,0)</f>
        <v>0</v>
      </c>
      <c r="K608" s="25">
        <f t="shared" ref="K608:L611" si="101">TRUNC(E608+G608+I608,0)</f>
        <v>4200000</v>
      </c>
      <c r="L608" s="28">
        <f t="shared" si="101"/>
        <v>4200000</v>
      </c>
      <c r="M608" s="22" t="s">
        <v>50</v>
      </c>
      <c r="N608" s="2" t="s">
        <v>660</v>
      </c>
      <c r="O608" s="2" t="s">
        <v>1768</v>
      </c>
      <c r="P608" s="2" t="s">
        <v>62</v>
      </c>
      <c r="Q608" s="2" t="s">
        <v>62</v>
      </c>
      <c r="R608" s="2" t="s">
        <v>63</v>
      </c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  <c r="AT608" s="3"/>
      <c r="AU608" s="3"/>
      <c r="AV608" s="2" t="s">
        <v>50</v>
      </c>
      <c r="AW608" s="2" t="s">
        <v>1769</v>
      </c>
      <c r="AX608" s="2" t="s">
        <v>50</v>
      </c>
      <c r="AY608" s="2" t="s">
        <v>50</v>
      </c>
      <c r="AZ608" s="2" t="s">
        <v>50</v>
      </c>
    </row>
    <row r="609" spans="1:52" ht="30" customHeight="1" x14ac:dyDescent="0.3">
      <c r="A609" s="22" t="s">
        <v>1220</v>
      </c>
      <c r="B609" s="22" t="s">
        <v>1221</v>
      </c>
      <c r="C609" s="22" t="s">
        <v>1208</v>
      </c>
      <c r="D609" s="23">
        <f>공량산출근거서_일위대가!K253</f>
        <v>0.32</v>
      </c>
      <c r="E609" s="25">
        <f>단가대비표!O31</f>
        <v>0</v>
      </c>
      <c r="F609" s="28">
        <f>TRUNC(E609*D609,0)</f>
        <v>0</v>
      </c>
      <c r="G609" s="25">
        <f>단가대비표!P31</f>
        <v>226122</v>
      </c>
      <c r="H609" s="28">
        <f>TRUNC(G609*D609,0)</f>
        <v>72359</v>
      </c>
      <c r="I609" s="25">
        <f>단가대비표!V31</f>
        <v>0</v>
      </c>
      <c r="J609" s="28">
        <f>TRUNC(I609*D609,0)</f>
        <v>0</v>
      </c>
      <c r="K609" s="25">
        <f t="shared" si="101"/>
        <v>226122</v>
      </c>
      <c r="L609" s="28">
        <f t="shared" si="101"/>
        <v>72359</v>
      </c>
      <c r="M609" s="22" t="s">
        <v>50</v>
      </c>
      <c r="N609" s="2" t="s">
        <v>660</v>
      </c>
      <c r="O609" s="2" t="s">
        <v>1222</v>
      </c>
      <c r="P609" s="2" t="s">
        <v>62</v>
      </c>
      <c r="Q609" s="2" t="s">
        <v>62</v>
      </c>
      <c r="R609" s="2" t="s">
        <v>63</v>
      </c>
      <c r="S609" s="3"/>
      <c r="T609" s="3"/>
      <c r="U609" s="3"/>
      <c r="V609" s="3">
        <v>1</v>
      </c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  <c r="AU609" s="3"/>
      <c r="AV609" s="2" t="s">
        <v>50</v>
      </c>
      <c r="AW609" s="2" t="s">
        <v>1770</v>
      </c>
      <c r="AX609" s="2" t="s">
        <v>50</v>
      </c>
      <c r="AY609" s="2" t="s">
        <v>50</v>
      </c>
      <c r="AZ609" s="2" t="s">
        <v>50</v>
      </c>
    </row>
    <row r="610" spans="1:52" ht="30" customHeight="1" x14ac:dyDescent="0.3">
      <c r="A610" s="22" t="s">
        <v>1605</v>
      </c>
      <c r="B610" s="22" t="s">
        <v>1221</v>
      </c>
      <c r="C610" s="22" t="s">
        <v>1208</v>
      </c>
      <c r="D610" s="23">
        <f>공량산출근거서_일위대가!K254</f>
        <v>0.32</v>
      </c>
      <c r="E610" s="25">
        <f>단가대비표!O42</f>
        <v>0</v>
      </c>
      <c r="F610" s="28">
        <f>TRUNC(E610*D610,0)</f>
        <v>0</v>
      </c>
      <c r="G610" s="25">
        <f>단가대비표!P42</f>
        <v>315528</v>
      </c>
      <c r="H610" s="28">
        <f>TRUNC(G610*D610,0)</f>
        <v>100968</v>
      </c>
      <c r="I610" s="25">
        <f>단가대비표!V42</f>
        <v>0</v>
      </c>
      <c r="J610" s="28">
        <f>TRUNC(I610*D610,0)</f>
        <v>0</v>
      </c>
      <c r="K610" s="25">
        <f t="shared" si="101"/>
        <v>315528</v>
      </c>
      <c r="L610" s="28">
        <f t="shared" si="101"/>
        <v>100968</v>
      </c>
      <c r="M610" s="22" t="s">
        <v>50</v>
      </c>
      <c r="N610" s="2" t="s">
        <v>660</v>
      </c>
      <c r="O610" s="2" t="s">
        <v>1606</v>
      </c>
      <c r="P610" s="2" t="s">
        <v>62</v>
      </c>
      <c r="Q610" s="2" t="s">
        <v>62</v>
      </c>
      <c r="R610" s="2" t="s">
        <v>63</v>
      </c>
      <c r="S610" s="3"/>
      <c r="T610" s="3"/>
      <c r="U610" s="3"/>
      <c r="V610" s="3">
        <v>1</v>
      </c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  <c r="AT610" s="3"/>
      <c r="AU610" s="3"/>
      <c r="AV610" s="2" t="s">
        <v>50</v>
      </c>
      <c r="AW610" s="2" t="s">
        <v>1771</v>
      </c>
      <c r="AX610" s="2" t="s">
        <v>50</v>
      </c>
      <c r="AY610" s="2" t="s">
        <v>50</v>
      </c>
      <c r="AZ610" s="2" t="s">
        <v>50</v>
      </c>
    </row>
    <row r="611" spans="1:52" ht="30" customHeight="1" x14ac:dyDescent="0.3">
      <c r="A611" s="22" t="s">
        <v>1215</v>
      </c>
      <c r="B611" s="22" t="s">
        <v>1216</v>
      </c>
      <c r="C611" s="22" t="s">
        <v>93</v>
      </c>
      <c r="D611" s="23">
        <v>1</v>
      </c>
      <c r="E611" s="25">
        <f>TRUNC(SUMIF(V608:V611, RIGHTB(O611, 1), H608:H611)*U611, 2)</f>
        <v>5199.8100000000004</v>
      </c>
      <c r="F611" s="28">
        <f>TRUNC(E611*D611,0)</f>
        <v>5199</v>
      </c>
      <c r="G611" s="25">
        <v>0</v>
      </c>
      <c r="H611" s="28">
        <f>TRUNC(G611*D611,0)</f>
        <v>0</v>
      </c>
      <c r="I611" s="25">
        <v>0</v>
      </c>
      <c r="J611" s="28">
        <f>TRUNC(I611*D611,0)</f>
        <v>0</v>
      </c>
      <c r="K611" s="25">
        <f t="shared" si="101"/>
        <v>5199</v>
      </c>
      <c r="L611" s="28">
        <f t="shared" si="101"/>
        <v>5199</v>
      </c>
      <c r="M611" s="22" t="s">
        <v>50</v>
      </c>
      <c r="N611" s="2" t="s">
        <v>660</v>
      </c>
      <c r="O611" s="2" t="s">
        <v>94</v>
      </c>
      <c r="P611" s="2" t="s">
        <v>62</v>
      </c>
      <c r="Q611" s="2" t="s">
        <v>62</v>
      </c>
      <c r="R611" s="2" t="s">
        <v>62</v>
      </c>
      <c r="S611" s="3">
        <v>1</v>
      </c>
      <c r="T611" s="3">
        <v>0</v>
      </c>
      <c r="U611" s="3">
        <v>0.03</v>
      </c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  <c r="AT611" s="3"/>
      <c r="AU611" s="3"/>
      <c r="AV611" s="2" t="s">
        <v>50</v>
      </c>
      <c r="AW611" s="2" t="s">
        <v>1772</v>
      </c>
      <c r="AX611" s="2" t="s">
        <v>50</v>
      </c>
      <c r="AY611" s="2" t="s">
        <v>50</v>
      </c>
      <c r="AZ611" s="2" t="s">
        <v>50</v>
      </c>
    </row>
    <row r="612" spans="1:52" ht="30" customHeight="1" x14ac:dyDescent="0.3">
      <c r="A612" s="22" t="s">
        <v>1190</v>
      </c>
      <c r="B612" s="22" t="s">
        <v>50</v>
      </c>
      <c r="C612" s="22" t="s">
        <v>50</v>
      </c>
      <c r="D612" s="23"/>
      <c r="E612" s="25"/>
      <c r="F612" s="28">
        <f>TRUNC(SUMIF(N608:N611, N607, F608:F611),0)</f>
        <v>4205199</v>
      </c>
      <c r="G612" s="25"/>
      <c r="H612" s="28">
        <f>TRUNC(SUMIF(N608:N611, N607, H608:H611),0)</f>
        <v>173327</v>
      </c>
      <c r="I612" s="25"/>
      <c r="J612" s="28">
        <f>TRUNC(SUMIF(N608:N611, N607, J608:J611),0)</f>
        <v>0</v>
      </c>
      <c r="K612" s="25"/>
      <c r="L612" s="28">
        <f>F612+H612+J612</f>
        <v>4378526</v>
      </c>
      <c r="M612" s="22" t="s">
        <v>50</v>
      </c>
      <c r="N612" s="2" t="s">
        <v>97</v>
      </c>
      <c r="O612" s="2" t="s">
        <v>97</v>
      </c>
      <c r="P612" s="2" t="s">
        <v>50</v>
      </c>
      <c r="Q612" s="2" t="s">
        <v>50</v>
      </c>
      <c r="R612" s="2" t="s">
        <v>50</v>
      </c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  <c r="AT612" s="3"/>
      <c r="AU612" s="3"/>
      <c r="AV612" s="2" t="s">
        <v>50</v>
      </c>
      <c r="AW612" s="2" t="s">
        <v>50</v>
      </c>
      <c r="AX612" s="2" t="s">
        <v>50</v>
      </c>
      <c r="AY612" s="2" t="s">
        <v>50</v>
      </c>
      <c r="AZ612" s="2" t="s">
        <v>50</v>
      </c>
    </row>
    <row r="613" spans="1:52" ht="30" customHeight="1" x14ac:dyDescent="0.3">
      <c r="A613" s="23"/>
      <c r="B613" s="23"/>
      <c r="C613" s="23"/>
      <c r="D613" s="23"/>
      <c r="E613" s="25"/>
      <c r="F613" s="28"/>
      <c r="G613" s="25"/>
      <c r="H613" s="28"/>
      <c r="I613" s="25"/>
      <c r="J613" s="28"/>
      <c r="K613" s="25"/>
      <c r="L613" s="28"/>
      <c r="M613" s="23"/>
    </row>
    <row r="614" spans="1:52" ht="30" customHeight="1" x14ac:dyDescent="0.3">
      <c r="A614" s="19" t="s">
        <v>1773</v>
      </c>
      <c r="B614" s="20"/>
      <c r="C614" s="20"/>
      <c r="D614" s="20"/>
      <c r="E614" s="24"/>
      <c r="F614" s="27"/>
      <c r="G614" s="24"/>
      <c r="H614" s="27"/>
      <c r="I614" s="24"/>
      <c r="J614" s="27"/>
      <c r="K614" s="24"/>
      <c r="L614" s="27"/>
      <c r="M614" s="21"/>
      <c r="N614" s="1" t="s">
        <v>665</v>
      </c>
    </row>
    <row r="615" spans="1:52" ht="30" customHeight="1" x14ac:dyDescent="0.3">
      <c r="A615" s="22" t="s">
        <v>662</v>
      </c>
      <c r="B615" s="22" t="s">
        <v>663</v>
      </c>
      <c r="C615" s="22" t="s">
        <v>123</v>
      </c>
      <c r="D615" s="23">
        <v>1</v>
      </c>
      <c r="E615" s="25">
        <f>단가대비표!O128</f>
        <v>1200000</v>
      </c>
      <c r="F615" s="28">
        <f>TRUNC(E615*D615,0)</f>
        <v>1200000</v>
      </c>
      <c r="G615" s="25">
        <f>단가대비표!P128</f>
        <v>0</v>
      </c>
      <c r="H615" s="28">
        <f>TRUNC(G615*D615,0)</f>
        <v>0</v>
      </c>
      <c r="I615" s="25">
        <f>단가대비표!V128</f>
        <v>0</v>
      </c>
      <c r="J615" s="28">
        <f>TRUNC(I615*D615,0)</f>
        <v>0</v>
      </c>
      <c r="K615" s="25">
        <f t="shared" ref="K615:L618" si="102">TRUNC(E615+G615+I615,0)</f>
        <v>1200000</v>
      </c>
      <c r="L615" s="28">
        <f t="shared" si="102"/>
        <v>1200000</v>
      </c>
      <c r="M615" s="22" t="s">
        <v>50</v>
      </c>
      <c r="N615" s="2" t="s">
        <v>665</v>
      </c>
      <c r="O615" s="2" t="s">
        <v>1774</v>
      </c>
      <c r="P615" s="2" t="s">
        <v>62</v>
      </c>
      <c r="Q615" s="2" t="s">
        <v>62</v>
      </c>
      <c r="R615" s="2" t="s">
        <v>63</v>
      </c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  <c r="AT615" s="3"/>
      <c r="AU615" s="3"/>
      <c r="AV615" s="2" t="s">
        <v>50</v>
      </c>
      <c r="AW615" s="2" t="s">
        <v>1775</v>
      </c>
      <c r="AX615" s="2" t="s">
        <v>50</v>
      </c>
      <c r="AY615" s="2" t="s">
        <v>50</v>
      </c>
      <c r="AZ615" s="2" t="s">
        <v>50</v>
      </c>
    </row>
    <row r="616" spans="1:52" ht="30" customHeight="1" x14ac:dyDescent="0.3">
      <c r="A616" s="22" t="s">
        <v>1450</v>
      </c>
      <c r="B616" s="22" t="s">
        <v>1221</v>
      </c>
      <c r="C616" s="22" t="s">
        <v>1208</v>
      </c>
      <c r="D616" s="23">
        <f>공량산출근거서_일위대가!K258</f>
        <v>0.56000000000000005</v>
      </c>
      <c r="E616" s="25">
        <f>단가대비표!O30</f>
        <v>0</v>
      </c>
      <c r="F616" s="28">
        <f>TRUNC(E616*D616,0)</f>
        <v>0</v>
      </c>
      <c r="G616" s="25">
        <f>단가대비표!P30</f>
        <v>172068</v>
      </c>
      <c r="H616" s="28">
        <f>TRUNC(G616*D616,0)</f>
        <v>96358</v>
      </c>
      <c r="I616" s="25">
        <f>단가대비표!V30</f>
        <v>0</v>
      </c>
      <c r="J616" s="28">
        <f>TRUNC(I616*D616,0)</f>
        <v>0</v>
      </c>
      <c r="K616" s="25">
        <f t="shared" si="102"/>
        <v>172068</v>
      </c>
      <c r="L616" s="28">
        <f t="shared" si="102"/>
        <v>96358</v>
      </c>
      <c r="M616" s="22" t="s">
        <v>50</v>
      </c>
      <c r="N616" s="2" t="s">
        <v>665</v>
      </c>
      <c r="O616" s="2" t="s">
        <v>1531</v>
      </c>
      <c r="P616" s="2" t="s">
        <v>62</v>
      </c>
      <c r="Q616" s="2" t="s">
        <v>62</v>
      </c>
      <c r="R616" s="2" t="s">
        <v>63</v>
      </c>
      <c r="S616" s="3"/>
      <c r="T616" s="3"/>
      <c r="U616" s="3"/>
      <c r="V616" s="3">
        <v>1</v>
      </c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  <c r="AT616" s="3"/>
      <c r="AU616" s="3"/>
      <c r="AV616" s="2" t="s">
        <v>50</v>
      </c>
      <c r="AW616" s="2" t="s">
        <v>1776</v>
      </c>
      <c r="AX616" s="2" t="s">
        <v>50</v>
      </c>
      <c r="AY616" s="2" t="s">
        <v>50</v>
      </c>
      <c r="AZ616" s="2" t="s">
        <v>50</v>
      </c>
    </row>
    <row r="617" spans="1:52" ht="30" customHeight="1" x14ac:dyDescent="0.3">
      <c r="A617" s="22" t="s">
        <v>1777</v>
      </c>
      <c r="B617" s="22" t="s">
        <v>1221</v>
      </c>
      <c r="C617" s="22" t="s">
        <v>1208</v>
      </c>
      <c r="D617" s="23">
        <f>공량산출근거서_일위대가!K259</f>
        <v>0.5</v>
      </c>
      <c r="E617" s="25">
        <f>단가대비표!O43</f>
        <v>0</v>
      </c>
      <c r="F617" s="28">
        <f>TRUNC(E617*D617,0)</f>
        <v>0</v>
      </c>
      <c r="G617" s="25">
        <f>단가대비표!P43</f>
        <v>408942</v>
      </c>
      <c r="H617" s="28">
        <f>TRUNC(G617*D617,0)</f>
        <v>204471</v>
      </c>
      <c r="I617" s="25">
        <f>단가대비표!V43</f>
        <v>0</v>
      </c>
      <c r="J617" s="28">
        <f>TRUNC(I617*D617,0)</f>
        <v>0</v>
      </c>
      <c r="K617" s="25">
        <f t="shared" si="102"/>
        <v>408942</v>
      </c>
      <c r="L617" s="28">
        <f t="shared" si="102"/>
        <v>204471</v>
      </c>
      <c r="M617" s="22" t="s">
        <v>50</v>
      </c>
      <c r="N617" s="2" t="s">
        <v>665</v>
      </c>
      <c r="O617" s="2" t="s">
        <v>1778</v>
      </c>
      <c r="P617" s="2" t="s">
        <v>62</v>
      </c>
      <c r="Q617" s="2" t="s">
        <v>62</v>
      </c>
      <c r="R617" s="2" t="s">
        <v>63</v>
      </c>
      <c r="S617" s="3"/>
      <c r="T617" s="3"/>
      <c r="U617" s="3"/>
      <c r="V617" s="3">
        <v>1</v>
      </c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  <c r="AT617" s="3"/>
      <c r="AU617" s="3"/>
      <c r="AV617" s="2" t="s">
        <v>50</v>
      </c>
      <c r="AW617" s="2" t="s">
        <v>1779</v>
      </c>
      <c r="AX617" s="2" t="s">
        <v>50</v>
      </c>
      <c r="AY617" s="2" t="s">
        <v>50</v>
      </c>
      <c r="AZ617" s="2" t="s">
        <v>50</v>
      </c>
    </row>
    <row r="618" spans="1:52" ht="30" customHeight="1" x14ac:dyDescent="0.3">
      <c r="A618" s="22" t="s">
        <v>1215</v>
      </c>
      <c r="B618" s="22" t="s">
        <v>1216</v>
      </c>
      <c r="C618" s="22" t="s">
        <v>93</v>
      </c>
      <c r="D618" s="23">
        <v>1</v>
      </c>
      <c r="E618" s="25">
        <f>TRUNC(SUMIF(V615:V618, RIGHTB(O618, 1), H615:H618)*U618, 2)</f>
        <v>9024.8700000000008</v>
      </c>
      <c r="F618" s="28">
        <f>TRUNC(E618*D618,0)</f>
        <v>9024</v>
      </c>
      <c r="G618" s="25">
        <v>0</v>
      </c>
      <c r="H618" s="28">
        <f>TRUNC(G618*D618,0)</f>
        <v>0</v>
      </c>
      <c r="I618" s="25">
        <v>0</v>
      </c>
      <c r="J618" s="28">
        <f>TRUNC(I618*D618,0)</f>
        <v>0</v>
      </c>
      <c r="K618" s="25">
        <f t="shared" si="102"/>
        <v>9024</v>
      </c>
      <c r="L618" s="28">
        <f t="shared" si="102"/>
        <v>9024</v>
      </c>
      <c r="M618" s="22" t="s">
        <v>50</v>
      </c>
      <c r="N618" s="2" t="s">
        <v>665</v>
      </c>
      <c r="O618" s="2" t="s">
        <v>94</v>
      </c>
      <c r="P618" s="2" t="s">
        <v>62</v>
      </c>
      <c r="Q618" s="2" t="s">
        <v>62</v>
      </c>
      <c r="R618" s="2" t="s">
        <v>62</v>
      </c>
      <c r="S618" s="3">
        <v>1</v>
      </c>
      <c r="T618" s="3">
        <v>0</v>
      </c>
      <c r="U618" s="3">
        <v>0.03</v>
      </c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  <c r="AT618" s="3"/>
      <c r="AU618" s="3"/>
      <c r="AV618" s="2" t="s">
        <v>50</v>
      </c>
      <c r="AW618" s="2" t="s">
        <v>1780</v>
      </c>
      <c r="AX618" s="2" t="s">
        <v>50</v>
      </c>
      <c r="AY618" s="2" t="s">
        <v>50</v>
      </c>
      <c r="AZ618" s="2" t="s">
        <v>50</v>
      </c>
    </row>
    <row r="619" spans="1:52" ht="30" customHeight="1" x14ac:dyDescent="0.3">
      <c r="A619" s="22" t="s">
        <v>1190</v>
      </c>
      <c r="B619" s="22" t="s">
        <v>50</v>
      </c>
      <c r="C619" s="22" t="s">
        <v>50</v>
      </c>
      <c r="D619" s="23"/>
      <c r="E619" s="25"/>
      <c r="F619" s="28">
        <f>TRUNC(SUMIF(N615:N618, N614, F615:F618),0)</f>
        <v>1209024</v>
      </c>
      <c r="G619" s="25"/>
      <c r="H619" s="28">
        <f>TRUNC(SUMIF(N615:N618, N614, H615:H618),0)</f>
        <v>300829</v>
      </c>
      <c r="I619" s="25"/>
      <c r="J619" s="28">
        <f>TRUNC(SUMIF(N615:N618, N614, J615:J618),0)</f>
        <v>0</v>
      </c>
      <c r="K619" s="25"/>
      <c r="L619" s="28">
        <f>F619+H619+J619</f>
        <v>1509853</v>
      </c>
      <c r="M619" s="22" t="s">
        <v>50</v>
      </c>
      <c r="N619" s="2" t="s">
        <v>97</v>
      </c>
      <c r="O619" s="2" t="s">
        <v>97</v>
      </c>
      <c r="P619" s="2" t="s">
        <v>50</v>
      </c>
      <c r="Q619" s="2" t="s">
        <v>50</v>
      </c>
      <c r="R619" s="2" t="s">
        <v>50</v>
      </c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  <c r="AV619" s="2" t="s">
        <v>50</v>
      </c>
      <c r="AW619" s="2" t="s">
        <v>50</v>
      </c>
      <c r="AX619" s="2" t="s">
        <v>50</v>
      </c>
      <c r="AY619" s="2" t="s">
        <v>50</v>
      </c>
      <c r="AZ619" s="2" t="s">
        <v>50</v>
      </c>
    </row>
    <row r="620" spans="1:52" ht="30" customHeight="1" x14ac:dyDescent="0.3">
      <c r="A620" s="23"/>
      <c r="B620" s="23"/>
      <c r="C620" s="23"/>
      <c r="D620" s="23"/>
      <c r="E620" s="25"/>
      <c r="F620" s="28"/>
      <c r="G620" s="25"/>
      <c r="H620" s="28"/>
      <c r="I620" s="25"/>
      <c r="J620" s="28"/>
      <c r="K620" s="25"/>
      <c r="L620" s="28"/>
      <c r="M620" s="23"/>
    </row>
    <row r="621" spans="1:52" ht="30" customHeight="1" x14ac:dyDescent="0.3">
      <c r="A621" s="19" t="s">
        <v>1781</v>
      </c>
      <c r="B621" s="20"/>
      <c r="C621" s="20"/>
      <c r="D621" s="20"/>
      <c r="E621" s="24"/>
      <c r="F621" s="27"/>
      <c r="G621" s="24"/>
      <c r="H621" s="27"/>
      <c r="I621" s="24"/>
      <c r="J621" s="27"/>
      <c r="K621" s="24"/>
      <c r="L621" s="27"/>
      <c r="M621" s="21"/>
      <c r="N621" s="1" t="s">
        <v>670</v>
      </c>
    </row>
    <row r="622" spans="1:52" ht="30" customHeight="1" x14ac:dyDescent="0.3">
      <c r="A622" s="22" t="s">
        <v>667</v>
      </c>
      <c r="B622" s="22" t="s">
        <v>668</v>
      </c>
      <c r="C622" s="22" t="s">
        <v>123</v>
      </c>
      <c r="D622" s="23">
        <v>1</v>
      </c>
      <c r="E622" s="25">
        <f>단가대비표!O129</f>
        <v>850000</v>
      </c>
      <c r="F622" s="28">
        <f>TRUNC(E622*D622,0)</f>
        <v>850000</v>
      </c>
      <c r="G622" s="25">
        <f>단가대비표!P129</f>
        <v>0</v>
      </c>
      <c r="H622" s="28">
        <f>TRUNC(G622*D622,0)</f>
        <v>0</v>
      </c>
      <c r="I622" s="25">
        <f>단가대비표!V129</f>
        <v>0</v>
      </c>
      <c r="J622" s="28">
        <f>TRUNC(I622*D622,0)</f>
        <v>0</v>
      </c>
      <c r="K622" s="25">
        <f t="shared" ref="K622:L625" si="103">TRUNC(E622+G622+I622,0)</f>
        <v>850000</v>
      </c>
      <c r="L622" s="28">
        <f t="shared" si="103"/>
        <v>850000</v>
      </c>
      <c r="M622" s="22" t="s">
        <v>50</v>
      </c>
      <c r="N622" s="2" t="s">
        <v>670</v>
      </c>
      <c r="O622" s="2" t="s">
        <v>1782</v>
      </c>
      <c r="P622" s="2" t="s">
        <v>62</v>
      </c>
      <c r="Q622" s="2" t="s">
        <v>62</v>
      </c>
      <c r="R622" s="2" t="s">
        <v>63</v>
      </c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  <c r="AT622" s="3"/>
      <c r="AU622" s="3"/>
      <c r="AV622" s="2" t="s">
        <v>50</v>
      </c>
      <c r="AW622" s="2" t="s">
        <v>1783</v>
      </c>
      <c r="AX622" s="2" t="s">
        <v>50</v>
      </c>
      <c r="AY622" s="2" t="s">
        <v>50</v>
      </c>
      <c r="AZ622" s="2" t="s">
        <v>50</v>
      </c>
    </row>
    <row r="623" spans="1:52" ht="30" customHeight="1" x14ac:dyDescent="0.3">
      <c r="A623" s="22" t="s">
        <v>1605</v>
      </c>
      <c r="B623" s="22" t="s">
        <v>1221</v>
      </c>
      <c r="C623" s="22" t="s">
        <v>1208</v>
      </c>
      <c r="D623" s="23">
        <f>공량산출근거서_일위대가!K263</f>
        <v>0.32</v>
      </c>
      <c r="E623" s="25">
        <f>단가대비표!O42</f>
        <v>0</v>
      </c>
      <c r="F623" s="28">
        <f>TRUNC(E623*D623,0)</f>
        <v>0</v>
      </c>
      <c r="G623" s="25">
        <f>단가대비표!P42</f>
        <v>315528</v>
      </c>
      <c r="H623" s="28">
        <f>TRUNC(G623*D623,0)</f>
        <v>100968</v>
      </c>
      <c r="I623" s="25">
        <f>단가대비표!V42</f>
        <v>0</v>
      </c>
      <c r="J623" s="28">
        <f>TRUNC(I623*D623,0)</f>
        <v>0</v>
      </c>
      <c r="K623" s="25">
        <f t="shared" si="103"/>
        <v>315528</v>
      </c>
      <c r="L623" s="28">
        <f t="shared" si="103"/>
        <v>100968</v>
      </c>
      <c r="M623" s="22" t="s">
        <v>50</v>
      </c>
      <c r="N623" s="2" t="s">
        <v>670</v>
      </c>
      <c r="O623" s="2" t="s">
        <v>1606</v>
      </c>
      <c r="P623" s="2" t="s">
        <v>62</v>
      </c>
      <c r="Q623" s="2" t="s">
        <v>62</v>
      </c>
      <c r="R623" s="2" t="s">
        <v>63</v>
      </c>
      <c r="S623" s="3"/>
      <c r="T623" s="3"/>
      <c r="U623" s="3"/>
      <c r="V623" s="3">
        <v>1</v>
      </c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  <c r="AT623" s="3"/>
      <c r="AU623" s="3"/>
      <c r="AV623" s="2" t="s">
        <v>50</v>
      </c>
      <c r="AW623" s="2" t="s">
        <v>1784</v>
      </c>
      <c r="AX623" s="2" t="s">
        <v>50</v>
      </c>
      <c r="AY623" s="2" t="s">
        <v>50</v>
      </c>
      <c r="AZ623" s="2" t="s">
        <v>50</v>
      </c>
    </row>
    <row r="624" spans="1:52" ht="30" customHeight="1" x14ac:dyDescent="0.3">
      <c r="A624" s="22" t="s">
        <v>1206</v>
      </c>
      <c r="B624" s="22" t="s">
        <v>1207</v>
      </c>
      <c r="C624" s="22" t="s">
        <v>1208</v>
      </c>
      <c r="D624" s="23">
        <f>공량산출근거서_일위대가!K264</f>
        <v>0.43</v>
      </c>
      <c r="E624" s="25">
        <f>단가대비표!O48</f>
        <v>0</v>
      </c>
      <c r="F624" s="28">
        <f>TRUNC(E624*D624,0)</f>
        <v>0</v>
      </c>
      <c r="G624" s="25">
        <f>단가대비표!P48</f>
        <v>304509</v>
      </c>
      <c r="H624" s="28">
        <f>TRUNC(G624*D624,0)</f>
        <v>130938</v>
      </c>
      <c r="I624" s="25">
        <f>단가대비표!V48</f>
        <v>0</v>
      </c>
      <c r="J624" s="28">
        <f>TRUNC(I624*D624,0)</f>
        <v>0</v>
      </c>
      <c r="K624" s="25">
        <f t="shared" si="103"/>
        <v>304509</v>
      </c>
      <c r="L624" s="28">
        <f t="shared" si="103"/>
        <v>130938</v>
      </c>
      <c r="M624" s="22" t="s">
        <v>50</v>
      </c>
      <c r="N624" s="2" t="s">
        <v>670</v>
      </c>
      <c r="O624" s="2" t="s">
        <v>1209</v>
      </c>
      <c r="P624" s="2" t="s">
        <v>62</v>
      </c>
      <c r="Q624" s="2" t="s">
        <v>62</v>
      </c>
      <c r="R624" s="2" t="s">
        <v>63</v>
      </c>
      <c r="S624" s="3"/>
      <c r="T624" s="3"/>
      <c r="U624" s="3"/>
      <c r="V624" s="3">
        <v>1</v>
      </c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  <c r="AT624" s="3"/>
      <c r="AU624" s="3"/>
      <c r="AV624" s="2" t="s">
        <v>50</v>
      </c>
      <c r="AW624" s="2" t="s">
        <v>1785</v>
      </c>
      <c r="AX624" s="2" t="s">
        <v>50</v>
      </c>
      <c r="AY624" s="2" t="s">
        <v>50</v>
      </c>
      <c r="AZ624" s="2" t="s">
        <v>50</v>
      </c>
    </row>
    <row r="625" spans="1:52" ht="30" customHeight="1" x14ac:dyDescent="0.3">
      <c r="A625" s="22" t="s">
        <v>1215</v>
      </c>
      <c r="B625" s="22" t="s">
        <v>1216</v>
      </c>
      <c r="C625" s="22" t="s">
        <v>93</v>
      </c>
      <c r="D625" s="23">
        <v>1</v>
      </c>
      <c r="E625" s="25">
        <f>TRUNC(SUMIF(V622:V625, RIGHTB(O625, 1), H622:H625)*U625, 2)</f>
        <v>6957.18</v>
      </c>
      <c r="F625" s="28">
        <f>TRUNC(E625*D625,0)</f>
        <v>6957</v>
      </c>
      <c r="G625" s="25">
        <v>0</v>
      </c>
      <c r="H625" s="28">
        <f>TRUNC(G625*D625,0)</f>
        <v>0</v>
      </c>
      <c r="I625" s="25">
        <v>0</v>
      </c>
      <c r="J625" s="28">
        <f>TRUNC(I625*D625,0)</f>
        <v>0</v>
      </c>
      <c r="K625" s="25">
        <f t="shared" si="103"/>
        <v>6957</v>
      </c>
      <c r="L625" s="28">
        <f t="shared" si="103"/>
        <v>6957</v>
      </c>
      <c r="M625" s="22" t="s">
        <v>50</v>
      </c>
      <c r="N625" s="2" t="s">
        <v>670</v>
      </c>
      <c r="O625" s="2" t="s">
        <v>94</v>
      </c>
      <c r="P625" s="2" t="s">
        <v>62</v>
      </c>
      <c r="Q625" s="2" t="s">
        <v>62</v>
      </c>
      <c r="R625" s="2" t="s">
        <v>62</v>
      </c>
      <c r="S625" s="3">
        <v>1</v>
      </c>
      <c r="T625" s="3">
        <v>0</v>
      </c>
      <c r="U625" s="3">
        <v>0.03</v>
      </c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  <c r="AU625" s="3"/>
      <c r="AV625" s="2" t="s">
        <v>50</v>
      </c>
      <c r="AW625" s="2" t="s">
        <v>1786</v>
      </c>
      <c r="AX625" s="2" t="s">
        <v>50</v>
      </c>
      <c r="AY625" s="2" t="s">
        <v>50</v>
      </c>
      <c r="AZ625" s="2" t="s">
        <v>50</v>
      </c>
    </row>
    <row r="626" spans="1:52" ht="30" customHeight="1" x14ac:dyDescent="0.3">
      <c r="A626" s="22" t="s">
        <v>1190</v>
      </c>
      <c r="B626" s="22" t="s">
        <v>50</v>
      </c>
      <c r="C626" s="22" t="s">
        <v>50</v>
      </c>
      <c r="D626" s="23"/>
      <c r="E626" s="25"/>
      <c r="F626" s="28">
        <f>TRUNC(SUMIF(N622:N625, N621, F622:F625),0)</f>
        <v>856957</v>
      </c>
      <c r="G626" s="25"/>
      <c r="H626" s="28">
        <f>TRUNC(SUMIF(N622:N625, N621, H622:H625),0)</f>
        <v>231906</v>
      </c>
      <c r="I626" s="25"/>
      <c r="J626" s="28">
        <f>TRUNC(SUMIF(N622:N625, N621, J622:J625),0)</f>
        <v>0</v>
      </c>
      <c r="K626" s="25"/>
      <c r="L626" s="28">
        <f>F626+H626+J626</f>
        <v>1088863</v>
      </c>
      <c r="M626" s="22" t="s">
        <v>50</v>
      </c>
      <c r="N626" s="2" t="s">
        <v>97</v>
      </c>
      <c r="O626" s="2" t="s">
        <v>97</v>
      </c>
      <c r="P626" s="2" t="s">
        <v>50</v>
      </c>
      <c r="Q626" s="2" t="s">
        <v>50</v>
      </c>
      <c r="R626" s="2" t="s">
        <v>50</v>
      </c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  <c r="AT626" s="3"/>
      <c r="AU626" s="3"/>
      <c r="AV626" s="2" t="s">
        <v>50</v>
      </c>
      <c r="AW626" s="2" t="s">
        <v>50</v>
      </c>
      <c r="AX626" s="2" t="s">
        <v>50</v>
      </c>
      <c r="AY626" s="2" t="s">
        <v>50</v>
      </c>
      <c r="AZ626" s="2" t="s">
        <v>50</v>
      </c>
    </row>
    <row r="627" spans="1:52" ht="30" customHeight="1" x14ac:dyDescent="0.3">
      <c r="A627" s="23"/>
      <c r="B627" s="23"/>
      <c r="C627" s="23"/>
      <c r="D627" s="23"/>
      <c r="E627" s="25"/>
      <c r="F627" s="28"/>
      <c r="G627" s="25"/>
      <c r="H627" s="28"/>
      <c r="I627" s="25"/>
      <c r="J627" s="28"/>
      <c r="K627" s="25"/>
      <c r="L627" s="28"/>
      <c r="M627" s="23"/>
    </row>
    <row r="628" spans="1:52" ht="30" customHeight="1" x14ac:dyDescent="0.3">
      <c r="A628" s="19" t="s">
        <v>1787</v>
      </c>
      <c r="B628" s="20"/>
      <c r="C628" s="20"/>
      <c r="D628" s="20"/>
      <c r="E628" s="24"/>
      <c r="F628" s="27"/>
      <c r="G628" s="24"/>
      <c r="H628" s="27"/>
      <c r="I628" s="24"/>
      <c r="J628" s="27"/>
      <c r="K628" s="24"/>
      <c r="L628" s="27"/>
      <c r="M628" s="21"/>
      <c r="N628" s="1" t="s">
        <v>674</v>
      </c>
    </row>
    <row r="629" spans="1:52" ht="30" customHeight="1" x14ac:dyDescent="0.3">
      <c r="A629" s="22" t="s">
        <v>667</v>
      </c>
      <c r="B629" s="22" t="s">
        <v>672</v>
      </c>
      <c r="C629" s="22" t="s">
        <v>123</v>
      </c>
      <c r="D629" s="23">
        <v>1</v>
      </c>
      <c r="E629" s="25">
        <f>단가대비표!O130</f>
        <v>1254000</v>
      </c>
      <c r="F629" s="28">
        <f>TRUNC(E629*D629,0)</f>
        <v>1254000</v>
      </c>
      <c r="G629" s="25">
        <f>단가대비표!P130</f>
        <v>0</v>
      </c>
      <c r="H629" s="28">
        <f>TRUNC(G629*D629,0)</f>
        <v>0</v>
      </c>
      <c r="I629" s="25">
        <f>단가대비표!V130</f>
        <v>0</v>
      </c>
      <c r="J629" s="28">
        <f>TRUNC(I629*D629,0)</f>
        <v>0</v>
      </c>
      <c r="K629" s="25">
        <f t="shared" ref="K629:L632" si="104">TRUNC(E629+G629+I629,0)</f>
        <v>1254000</v>
      </c>
      <c r="L629" s="28">
        <f t="shared" si="104"/>
        <v>1254000</v>
      </c>
      <c r="M629" s="22" t="s">
        <v>50</v>
      </c>
      <c r="N629" s="2" t="s">
        <v>674</v>
      </c>
      <c r="O629" s="2" t="s">
        <v>1788</v>
      </c>
      <c r="P629" s="2" t="s">
        <v>62</v>
      </c>
      <c r="Q629" s="2" t="s">
        <v>62</v>
      </c>
      <c r="R629" s="2" t="s">
        <v>63</v>
      </c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  <c r="AU629" s="3"/>
      <c r="AV629" s="2" t="s">
        <v>50</v>
      </c>
      <c r="AW629" s="2" t="s">
        <v>1789</v>
      </c>
      <c r="AX629" s="2" t="s">
        <v>50</v>
      </c>
      <c r="AY629" s="2" t="s">
        <v>50</v>
      </c>
      <c r="AZ629" s="2" t="s">
        <v>50</v>
      </c>
    </row>
    <row r="630" spans="1:52" ht="30" customHeight="1" x14ac:dyDescent="0.3">
      <c r="A630" s="22" t="s">
        <v>1605</v>
      </c>
      <c r="B630" s="22" t="s">
        <v>1221</v>
      </c>
      <c r="C630" s="22" t="s">
        <v>1208</v>
      </c>
      <c r="D630" s="23">
        <f>공량산출근거서_일위대가!K268</f>
        <v>0.32</v>
      </c>
      <c r="E630" s="25">
        <f>단가대비표!O42</f>
        <v>0</v>
      </c>
      <c r="F630" s="28">
        <f>TRUNC(E630*D630,0)</f>
        <v>0</v>
      </c>
      <c r="G630" s="25">
        <f>단가대비표!P42</f>
        <v>315528</v>
      </c>
      <c r="H630" s="28">
        <f>TRUNC(G630*D630,0)</f>
        <v>100968</v>
      </c>
      <c r="I630" s="25">
        <f>단가대비표!V42</f>
        <v>0</v>
      </c>
      <c r="J630" s="28">
        <f>TRUNC(I630*D630,0)</f>
        <v>0</v>
      </c>
      <c r="K630" s="25">
        <f t="shared" si="104"/>
        <v>315528</v>
      </c>
      <c r="L630" s="28">
        <f t="shared" si="104"/>
        <v>100968</v>
      </c>
      <c r="M630" s="22" t="s">
        <v>50</v>
      </c>
      <c r="N630" s="2" t="s">
        <v>674</v>
      </c>
      <c r="O630" s="2" t="s">
        <v>1606</v>
      </c>
      <c r="P630" s="2" t="s">
        <v>62</v>
      </c>
      <c r="Q630" s="2" t="s">
        <v>62</v>
      </c>
      <c r="R630" s="2" t="s">
        <v>63</v>
      </c>
      <c r="S630" s="3"/>
      <c r="T630" s="3"/>
      <c r="U630" s="3"/>
      <c r="V630" s="3">
        <v>1</v>
      </c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/>
      <c r="AU630" s="3"/>
      <c r="AV630" s="2" t="s">
        <v>50</v>
      </c>
      <c r="AW630" s="2" t="s">
        <v>1790</v>
      </c>
      <c r="AX630" s="2" t="s">
        <v>50</v>
      </c>
      <c r="AY630" s="2" t="s">
        <v>50</v>
      </c>
      <c r="AZ630" s="2" t="s">
        <v>50</v>
      </c>
    </row>
    <row r="631" spans="1:52" ht="30" customHeight="1" x14ac:dyDescent="0.3">
      <c r="A631" s="22" t="s">
        <v>1206</v>
      </c>
      <c r="B631" s="22" t="s">
        <v>1207</v>
      </c>
      <c r="C631" s="22" t="s">
        <v>1208</v>
      </c>
      <c r="D631" s="23">
        <f>공량산출근거서_일위대가!K269</f>
        <v>0.43</v>
      </c>
      <c r="E631" s="25">
        <f>단가대비표!O48</f>
        <v>0</v>
      </c>
      <c r="F631" s="28">
        <f>TRUNC(E631*D631,0)</f>
        <v>0</v>
      </c>
      <c r="G631" s="25">
        <f>단가대비표!P48</f>
        <v>304509</v>
      </c>
      <c r="H631" s="28">
        <f>TRUNC(G631*D631,0)</f>
        <v>130938</v>
      </c>
      <c r="I631" s="25">
        <f>단가대비표!V48</f>
        <v>0</v>
      </c>
      <c r="J631" s="28">
        <f>TRUNC(I631*D631,0)</f>
        <v>0</v>
      </c>
      <c r="K631" s="25">
        <f t="shared" si="104"/>
        <v>304509</v>
      </c>
      <c r="L631" s="28">
        <f t="shared" si="104"/>
        <v>130938</v>
      </c>
      <c r="M631" s="22" t="s">
        <v>50</v>
      </c>
      <c r="N631" s="2" t="s">
        <v>674</v>
      </c>
      <c r="O631" s="2" t="s">
        <v>1209</v>
      </c>
      <c r="P631" s="2" t="s">
        <v>62</v>
      </c>
      <c r="Q631" s="2" t="s">
        <v>62</v>
      </c>
      <c r="R631" s="2" t="s">
        <v>63</v>
      </c>
      <c r="S631" s="3"/>
      <c r="T631" s="3"/>
      <c r="U631" s="3"/>
      <c r="V631" s="3">
        <v>1</v>
      </c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  <c r="AT631" s="3"/>
      <c r="AU631" s="3"/>
      <c r="AV631" s="2" t="s">
        <v>50</v>
      </c>
      <c r="AW631" s="2" t="s">
        <v>1791</v>
      </c>
      <c r="AX631" s="2" t="s">
        <v>50</v>
      </c>
      <c r="AY631" s="2" t="s">
        <v>50</v>
      </c>
      <c r="AZ631" s="2" t="s">
        <v>50</v>
      </c>
    </row>
    <row r="632" spans="1:52" ht="30" customHeight="1" x14ac:dyDescent="0.3">
      <c r="A632" s="22" t="s">
        <v>1215</v>
      </c>
      <c r="B632" s="22" t="s">
        <v>1216</v>
      </c>
      <c r="C632" s="22" t="s">
        <v>93</v>
      </c>
      <c r="D632" s="23">
        <v>1</v>
      </c>
      <c r="E632" s="25">
        <f>TRUNC(SUMIF(V629:V632, RIGHTB(O632, 1), H629:H632)*U632, 2)</f>
        <v>6957.18</v>
      </c>
      <c r="F632" s="28">
        <f>TRUNC(E632*D632,0)</f>
        <v>6957</v>
      </c>
      <c r="G632" s="25">
        <v>0</v>
      </c>
      <c r="H632" s="28">
        <f>TRUNC(G632*D632,0)</f>
        <v>0</v>
      </c>
      <c r="I632" s="25">
        <v>0</v>
      </c>
      <c r="J632" s="28">
        <f>TRUNC(I632*D632,0)</f>
        <v>0</v>
      </c>
      <c r="K632" s="25">
        <f t="shared" si="104"/>
        <v>6957</v>
      </c>
      <c r="L632" s="28">
        <f t="shared" si="104"/>
        <v>6957</v>
      </c>
      <c r="M632" s="22" t="s">
        <v>50</v>
      </c>
      <c r="N632" s="2" t="s">
        <v>674</v>
      </c>
      <c r="O632" s="2" t="s">
        <v>94</v>
      </c>
      <c r="P632" s="2" t="s">
        <v>62</v>
      </c>
      <c r="Q632" s="2" t="s">
        <v>62</v>
      </c>
      <c r="R632" s="2" t="s">
        <v>62</v>
      </c>
      <c r="S632" s="3">
        <v>1</v>
      </c>
      <c r="T632" s="3">
        <v>0</v>
      </c>
      <c r="U632" s="3">
        <v>0.03</v>
      </c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  <c r="AT632" s="3"/>
      <c r="AU632" s="3"/>
      <c r="AV632" s="2" t="s">
        <v>50</v>
      </c>
      <c r="AW632" s="2" t="s">
        <v>1792</v>
      </c>
      <c r="AX632" s="2" t="s">
        <v>50</v>
      </c>
      <c r="AY632" s="2" t="s">
        <v>50</v>
      </c>
      <c r="AZ632" s="2" t="s">
        <v>50</v>
      </c>
    </row>
    <row r="633" spans="1:52" ht="30" customHeight="1" x14ac:dyDescent="0.3">
      <c r="A633" s="22" t="s">
        <v>1190</v>
      </c>
      <c r="B633" s="22" t="s">
        <v>50</v>
      </c>
      <c r="C633" s="22" t="s">
        <v>50</v>
      </c>
      <c r="D633" s="23"/>
      <c r="E633" s="25"/>
      <c r="F633" s="28">
        <f>TRUNC(SUMIF(N629:N632, N628, F629:F632),0)</f>
        <v>1260957</v>
      </c>
      <c r="G633" s="25"/>
      <c r="H633" s="28">
        <f>TRUNC(SUMIF(N629:N632, N628, H629:H632),0)</f>
        <v>231906</v>
      </c>
      <c r="I633" s="25"/>
      <c r="J633" s="28">
        <f>TRUNC(SUMIF(N629:N632, N628, J629:J632),0)</f>
        <v>0</v>
      </c>
      <c r="K633" s="25"/>
      <c r="L633" s="28">
        <f>F633+H633+J633</f>
        <v>1492863</v>
      </c>
      <c r="M633" s="22" t="s">
        <v>50</v>
      </c>
      <c r="N633" s="2" t="s">
        <v>97</v>
      </c>
      <c r="O633" s="2" t="s">
        <v>97</v>
      </c>
      <c r="P633" s="2" t="s">
        <v>50</v>
      </c>
      <c r="Q633" s="2" t="s">
        <v>50</v>
      </c>
      <c r="R633" s="2" t="s">
        <v>50</v>
      </c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  <c r="AT633" s="3"/>
      <c r="AU633" s="3"/>
      <c r="AV633" s="2" t="s">
        <v>50</v>
      </c>
      <c r="AW633" s="2" t="s">
        <v>50</v>
      </c>
      <c r="AX633" s="2" t="s">
        <v>50</v>
      </c>
      <c r="AY633" s="2" t="s">
        <v>50</v>
      </c>
      <c r="AZ633" s="2" t="s">
        <v>50</v>
      </c>
    </row>
    <row r="634" spans="1:52" ht="30" customHeight="1" x14ac:dyDescent="0.3">
      <c r="A634" s="23"/>
      <c r="B634" s="23"/>
      <c r="C634" s="23"/>
      <c r="D634" s="23"/>
      <c r="E634" s="25"/>
      <c r="F634" s="28"/>
      <c r="G634" s="25"/>
      <c r="H634" s="28"/>
      <c r="I634" s="25"/>
      <c r="J634" s="28"/>
      <c r="K634" s="25"/>
      <c r="L634" s="28"/>
      <c r="M634" s="23"/>
    </row>
    <row r="635" spans="1:52" ht="30" customHeight="1" x14ac:dyDescent="0.3">
      <c r="A635" s="19" t="s">
        <v>1793</v>
      </c>
      <c r="B635" s="20"/>
      <c r="C635" s="20"/>
      <c r="D635" s="20"/>
      <c r="E635" s="24"/>
      <c r="F635" s="27"/>
      <c r="G635" s="24"/>
      <c r="H635" s="27"/>
      <c r="I635" s="24"/>
      <c r="J635" s="27"/>
      <c r="K635" s="24"/>
      <c r="L635" s="27"/>
      <c r="M635" s="21"/>
      <c r="N635" s="1" t="s">
        <v>679</v>
      </c>
    </row>
    <row r="636" spans="1:52" ht="30" customHeight="1" x14ac:dyDescent="0.3">
      <c r="A636" s="22" t="s">
        <v>676</v>
      </c>
      <c r="B636" s="22" t="s">
        <v>677</v>
      </c>
      <c r="C636" s="22" t="s">
        <v>123</v>
      </c>
      <c r="D636" s="23">
        <v>1</v>
      </c>
      <c r="E636" s="25">
        <f>단가대비표!O132</f>
        <v>127000</v>
      </c>
      <c r="F636" s="28">
        <f>TRUNC(E636*D636,0)</f>
        <v>127000</v>
      </c>
      <c r="G636" s="25">
        <f>단가대비표!P132</f>
        <v>0</v>
      </c>
      <c r="H636" s="28">
        <f>TRUNC(G636*D636,0)</f>
        <v>0</v>
      </c>
      <c r="I636" s="25">
        <f>단가대비표!V132</f>
        <v>0</v>
      </c>
      <c r="J636" s="28">
        <f>TRUNC(I636*D636,0)</f>
        <v>0</v>
      </c>
      <c r="K636" s="25">
        <f t="shared" ref="K636:L638" si="105">TRUNC(E636+G636+I636,0)</f>
        <v>127000</v>
      </c>
      <c r="L636" s="28">
        <f t="shared" si="105"/>
        <v>127000</v>
      </c>
      <c r="M636" s="22" t="s">
        <v>50</v>
      </c>
      <c r="N636" s="2" t="s">
        <v>679</v>
      </c>
      <c r="O636" s="2" t="s">
        <v>1794</v>
      </c>
      <c r="P636" s="2" t="s">
        <v>62</v>
      </c>
      <c r="Q636" s="2" t="s">
        <v>62</v>
      </c>
      <c r="R636" s="2" t="s">
        <v>63</v>
      </c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  <c r="AT636" s="3"/>
      <c r="AU636" s="3"/>
      <c r="AV636" s="2" t="s">
        <v>50</v>
      </c>
      <c r="AW636" s="2" t="s">
        <v>1795</v>
      </c>
      <c r="AX636" s="2" t="s">
        <v>50</v>
      </c>
      <c r="AY636" s="2" t="s">
        <v>50</v>
      </c>
      <c r="AZ636" s="2" t="s">
        <v>50</v>
      </c>
    </row>
    <row r="637" spans="1:52" ht="30" customHeight="1" x14ac:dyDescent="0.3">
      <c r="A637" s="22" t="s">
        <v>1605</v>
      </c>
      <c r="B637" s="22" t="s">
        <v>1221</v>
      </c>
      <c r="C637" s="22" t="s">
        <v>1208</v>
      </c>
      <c r="D637" s="23">
        <f>공량산출근거서_일위대가!K272</f>
        <v>0.06</v>
      </c>
      <c r="E637" s="25">
        <f>단가대비표!O42</f>
        <v>0</v>
      </c>
      <c r="F637" s="28">
        <f>TRUNC(E637*D637,0)</f>
        <v>0</v>
      </c>
      <c r="G637" s="25">
        <f>단가대비표!P42</f>
        <v>315528</v>
      </c>
      <c r="H637" s="28">
        <f>TRUNC(G637*D637,0)</f>
        <v>18931</v>
      </c>
      <c r="I637" s="25">
        <f>단가대비표!V42</f>
        <v>0</v>
      </c>
      <c r="J637" s="28">
        <f>TRUNC(I637*D637,0)</f>
        <v>0</v>
      </c>
      <c r="K637" s="25">
        <f t="shared" si="105"/>
        <v>315528</v>
      </c>
      <c r="L637" s="28">
        <f t="shared" si="105"/>
        <v>18931</v>
      </c>
      <c r="M637" s="22" t="s">
        <v>50</v>
      </c>
      <c r="N637" s="2" t="s">
        <v>679</v>
      </c>
      <c r="O637" s="2" t="s">
        <v>1606</v>
      </c>
      <c r="P637" s="2" t="s">
        <v>62</v>
      </c>
      <c r="Q637" s="2" t="s">
        <v>62</v>
      </c>
      <c r="R637" s="2" t="s">
        <v>63</v>
      </c>
      <c r="S637" s="3"/>
      <c r="T637" s="3"/>
      <c r="U637" s="3"/>
      <c r="V637" s="3">
        <v>1</v>
      </c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  <c r="AT637" s="3"/>
      <c r="AU637" s="3"/>
      <c r="AV637" s="2" t="s">
        <v>50</v>
      </c>
      <c r="AW637" s="2" t="s">
        <v>1796</v>
      </c>
      <c r="AX637" s="2" t="s">
        <v>50</v>
      </c>
      <c r="AY637" s="2" t="s">
        <v>50</v>
      </c>
      <c r="AZ637" s="2" t="s">
        <v>50</v>
      </c>
    </row>
    <row r="638" spans="1:52" ht="30" customHeight="1" x14ac:dyDescent="0.3">
      <c r="A638" s="22" t="s">
        <v>1215</v>
      </c>
      <c r="B638" s="22" t="s">
        <v>1216</v>
      </c>
      <c r="C638" s="22" t="s">
        <v>93</v>
      </c>
      <c r="D638" s="23">
        <v>1</v>
      </c>
      <c r="E638" s="25">
        <f>TRUNC(SUMIF(V636:V638, RIGHTB(O638, 1), H636:H638)*U638, 2)</f>
        <v>567.92999999999995</v>
      </c>
      <c r="F638" s="28">
        <f>TRUNC(E638*D638,0)</f>
        <v>567</v>
      </c>
      <c r="G638" s="25">
        <v>0</v>
      </c>
      <c r="H638" s="28">
        <f>TRUNC(G638*D638,0)</f>
        <v>0</v>
      </c>
      <c r="I638" s="25">
        <v>0</v>
      </c>
      <c r="J638" s="28">
        <f>TRUNC(I638*D638,0)</f>
        <v>0</v>
      </c>
      <c r="K638" s="25">
        <f t="shared" si="105"/>
        <v>567</v>
      </c>
      <c r="L638" s="28">
        <f t="shared" si="105"/>
        <v>567</v>
      </c>
      <c r="M638" s="22" t="s">
        <v>50</v>
      </c>
      <c r="N638" s="2" t="s">
        <v>679</v>
      </c>
      <c r="O638" s="2" t="s">
        <v>94</v>
      </c>
      <c r="P638" s="2" t="s">
        <v>62</v>
      </c>
      <c r="Q638" s="2" t="s">
        <v>62</v>
      </c>
      <c r="R638" s="2" t="s">
        <v>62</v>
      </c>
      <c r="S638" s="3">
        <v>1</v>
      </c>
      <c r="T638" s="3">
        <v>0</v>
      </c>
      <c r="U638" s="3">
        <v>0.03</v>
      </c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  <c r="AT638" s="3"/>
      <c r="AU638" s="3"/>
      <c r="AV638" s="2" t="s">
        <v>50</v>
      </c>
      <c r="AW638" s="2" t="s">
        <v>1797</v>
      </c>
      <c r="AX638" s="2" t="s">
        <v>50</v>
      </c>
      <c r="AY638" s="2" t="s">
        <v>50</v>
      </c>
      <c r="AZ638" s="2" t="s">
        <v>50</v>
      </c>
    </row>
    <row r="639" spans="1:52" ht="30" customHeight="1" x14ac:dyDescent="0.3">
      <c r="A639" s="22" t="s">
        <v>1190</v>
      </c>
      <c r="B639" s="22" t="s">
        <v>50</v>
      </c>
      <c r="C639" s="22" t="s">
        <v>50</v>
      </c>
      <c r="D639" s="23"/>
      <c r="E639" s="25"/>
      <c r="F639" s="28">
        <f>TRUNC(SUMIF(N636:N638, N635, F636:F638),0)</f>
        <v>127567</v>
      </c>
      <c r="G639" s="25"/>
      <c r="H639" s="28">
        <f>TRUNC(SUMIF(N636:N638, N635, H636:H638),0)</f>
        <v>18931</v>
      </c>
      <c r="I639" s="25"/>
      <c r="J639" s="28">
        <f>TRUNC(SUMIF(N636:N638, N635, J636:J638),0)</f>
        <v>0</v>
      </c>
      <c r="K639" s="25"/>
      <c r="L639" s="28">
        <f>F639+H639+J639</f>
        <v>146498</v>
      </c>
      <c r="M639" s="22" t="s">
        <v>50</v>
      </c>
      <c r="N639" s="2" t="s">
        <v>97</v>
      </c>
      <c r="O639" s="2" t="s">
        <v>97</v>
      </c>
      <c r="P639" s="2" t="s">
        <v>50</v>
      </c>
      <c r="Q639" s="2" t="s">
        <v>50</v>
      </c>
      <c r="R639" s="2" t="s">
        <v>50</v>
      </c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3"/>
      <c r="AS639" s="3"/>
      <c r="AT639" s="3"/>
      <c r="AU639" s="3"/>
      <c r="AV639" s="2" t="s">
        <v>50</v>
      </c>
      <c r="AW639" s="2" t="s">
        <v>50</v>
      </c>
      <c r="AX639" s="2" t="s">
        <v>50</v>
      </c>
      <c r="AY639" s="2" t="s">
        <v>50</v>
      </c>
      <c r="AZ639" s="2" t="s">
        <v>50</v>
      </c>
    </row>
    <row r="640" spans="1:52" ht="30" customHeight="1" x14ac:dyDescent="0.3">
      <c r="A640" s="23"/>
      <c r="B640" s="23"/>
      <c r="C640" s="23"/>
      <c r="D640" s="23"/>
      <c r="E640" s="25"/>
      <c r="F640" s="28"/>
      <c r="G640" s="25"/>
      <c r="H640" s="28"/>
      <c r="I640" s="25"/>
      <c r="J640" s="28"/>
      <c r="K640" s="25"/>
      <c r="L640" s="28"/>
      <c r="M640" s="23"/>
    </row>
    <row r="641" spans="1:52" ht="30" customHeight="1" x14ac:dyDescent="0.3">
      <c r="A641" s="19" t="s">
        <v>1798</v>
      </c>
      <c r="B641" s="20"/>
      <c r="C641" s="20"/>
      <c r="D641" s="20"/>
      <c r="E641" s="24"/>
      <c r="F641" s="27"/>
      <c r="G641" s="24"/>
      <c r="H641" s="27"/>
      <c r="I641" s="24"/>
      <c r="J641" s="27"/>
      <c r="K641" s="24"/>
      <c r="L641" s="27"/>
      <c r="M641" s="21"/>
      <c r="N641" s="1" t="s">
        <v>684</v>
      </c>
    </row>
    <row r="642" spans="1:52" ht="30" customHeight="1" x14ac:dyDescent="0.3">
      <c r="A642" s="22" t="s">
        <v>681</v>
      </c>
      <c r="B642" s="22" t="s">
        <v>682</v>
      </c>
      <c r="C642" s="22" t="s">
        <v>123</v>
      </c>
      <c r="D642" s="23">
        <v>1</v>
      </c>
      <c r="E642" s="25">
        <f>단가대비표!O134</f>
        <v>78000</v>
      </c>
      <c r="F642" s="28">
        <f>TRUNC(E642*D642,0)</f>
        <v>78000</v>
      </c>
      <c r="G642" s="25">
        <f>단가대비표!P134</f>
        <v>0</v>
      </c>
      <c r="H642" s="28">
        <f>TRUNC(G642*D642,0)</f>
        <v>0</v>
      </c>
      <c r="I642" s="25">
        <f>단가대비표!V134</f>
        <v>0</v>
      </c>
      <c r="J642" s="28">
        <f>TRUNC(I642*D642,0)</f>
        <v>0</v>
      </c>
      <c r="K642" s="25">
        <f t="shared" ref="K642:L645" si="106">TRUNC(E642+G642+I642,0)</f>
        <v>78000</v>
      </c>
      <c r="L642" s="28">
        <f t="shared" si="106"/>
        <v>78000</v>
      </c>
      <c r="M642" s="22" t="s">
        <v>50</v>
      </c>
      <c r="N642" s="2" t="s">
        <v>684</v>
      </c>
      <c r="O642" s="2" t="s">
        <v>1799</v>
      </c>
      <c r="P642" s="2" t="s">
        <v>62</v>
      </c>
      <c r="Q642" s="2" t="s">
        <v>62</v>
      </c>
      <c r="R642" s="2" t="s">
        <v>63</v>
      </c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  <c r="AT642" s="3"/>
      <c r="AU642" s="3"/>
      <c r="AV642" s="2" t="s">
        <v>50</v>
      </c>
      <c r="AW642" s="2" t="s">
        <v>1800</v>
      </c>
      <c r="AX642" s="2" t="s">
        <v>50</v>
      </c>
      <c r="AY642" s="2" t="s">
        <v>50</v>
      </c>
      <c r="AZ642" s="2" t="s">
        <v>50</v>
      </c>
    </row>
    <row r="643" spans="1:52" ht="30" customHeight="1" x14ac:dyDescent="0.3">
      <c r="A643" s="22" t="s">
        <v>1605</v>
      </c>
      <c r="B643" s="22" t="s">
        <v>1221</v>
      </c>
      <c r="C643" s="22" t="s">
        <v>1208</v>
      </c>
      <c r="D643" s="23">
        <f>공량산출근거서_일위대가!K276</f>
        <v>0.23</v>
      </c>
      <c r="E643" s="25">
        <f>단가대비표!O42</f>
        <v>0</v>
      </c>
      <c r="F643" s="28">
        <f>TRUNC(E643*D643,0)</f>
        <v>0</v>
      </c>
      <c r="G643" s="25">
        <f>단가대비표!P42</f>
        <v>315528</v>
      </c>
      <c r="H643" s="28">
        <f>TRUNC(G643*D643,0)</f>
        <v>72571</v>
      </c>
      <c r="I643" s="25">
        <f>단가대비표!V42</f>
        <v>0</v>
      </c>
      <c r="J643" s="28">
        <f>TRUNC(I643*D643,0)</f>
        <v>0</v>
      </c>
      <c r="K643" s="25">
        <f t="shared" si="106"/>
        <v>315528</v>
      </c>
      <c r="L643" s="28">
        <f t="shared" si="106"/>
        <v>72571</v>
      </c>
      <c r="M643" s="22" t="s">
        <v>50</v>
      </c>
      <c r="N643" s="2" t="s">
        <v>684</v>
      </c>
      <c r="O643" s="2" t="s">
        <v>1606</v>
      </c>
      <c r="P643" s="2" t="s">
        <v>62</v>
      </c>
      <c r="Q643" s="2" t="s">
        <v>62</v>
      </c>
      <c r="R643" s="2" t="s">
        <v>63</v>
      </c>
      <c r="S643" s="3"/>
      <c r="T643" s="3"/>
      <c r="U643" s="3"/>
      <c r="V643" s="3">
        <v>1</v>
      </c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  <c r="AT643" s="3"/>
      <c r="AU643" s="3"/>
      <c r="AV643" s="2" t="s">
        <v>50</v>
      </c>
      <c r="AW643" s="2" t="s">
        <v>1801</v>
      </c>
      <c r="AX643" s="2" t="s">
        <v>50</v>
      </c>
      <c r="AY643" s="2" t="s">
        <v>50</v>
      </c>
      <c r="AZ643" s="2" t="s">
        <v>50</v>
      </c>
    </row>
    <row r="644" spans="1:52" ht="30" customHeight="1" x14ac:dyDescent="0.3">
      <c r="A644" s="22" t="s">
        <v>1450</v>
      </c>
      <c r="B644" s="22" t="s">
        <v>1221</v>
      </c>
      <c r="C644" s="22" t="s">
        <v>1208</v>
      </c>
      <c r="D644" s="23">
        <f>공량산출근거서_일위대가!K277</f>
        <v>0.23</v>
      </c>
      <c r="E644" s="25">
        <f>단가대비표!O53</f>
        <v>0</v>
      </c>
      <c r="F644" s="28">
        <f>TRUNC(E644*D644,0)</f>
        <v>0</v>
      </c>
      <c r="G644" s="25">
        <f>단가대비표!P53</f>
        <v>172068</v>
      </c>
      <c r="H644" s="28">
        <f>TRUNC(G644*D644,0)</f>
        <v>39575</v>
      </c>
      <c r="I644" s="25">
        <f>단가대비표!V53</f>
        <v>0</v>
      </c>
      <c r="J644" s="28">
        <f>TRUNC(I644*D644,0)</f>
        <v>0</v>
      </c>
      <c r="K644" s="25">
        <f t="shared" si="106"/>
        <v>172068</v>
      </c>
      <c r="L644" s="28">
        <f t="shared" si="106"/>
        <v>39575</v>
      </c>
      <c r="M644" s="22" t="s">
        <v>50</v>
      </c>
      <c r="N644" s="2" t="s">
        <v>684</v>
      </c>
      <c r="O644" s="2" t="s">
        <v>1451</v>
      </c>
      <c r="P644" s="2" t="s">
        <v>62</v>
      </c>
      <c r="Q644" s="2" t="s">
        <v>62</v>
      </c>
      <c r="R644" s="2" t="s">
        <v>63</v>
      </c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  <c r="AQ644" s="3"/>
      <c r="AR644" s="3"/>
      <c r="AS644" s="3"/>
      <c r="AT644" s="3"/>
      <c r="AU644" s="3"/>
      <c r="AV644" s="2" t="s">
        <v>50</v>
      </c>
      <c r="AW644" s="2" t="s">
        <v>1802</v>
      </c>
      <c r="AX644" s="2" t="s">
        <v>50</v>
      </c>
      <c r="AY644" s="2" t="s">
        <v>50</v>
      </c>
      <c r="AZ644" s="2" t="s">
        <v>50</v>
      </c>
    </row>
    <row r="645" spans="1:52" ht="30" customHeight="1" x14ac:dyDescent="0.3">
      <c r="A645" s="22" t="s">
        <v>1215</v>
      </c>
      <c r="B645" s="22" t="s">
        <v>1216</v>
      </c>
      <c r="C645" s="22" t="s">
        <v>93</v>
      </c>
      <c r="D645" s="23">
        <v>1</v>
      </c>
      <c r="E645" s="25">
        <f>TRUNC(SUMIF(V642:V645, RIGHTB(O645, 1), H642:H645)*U645, 2)</f>
        <v>2177.13</v>
      </c>
      <c r="F645" s="28">
        <f>TRUNC(E645*D645,0)</f>
        <v>2177</v>
      </c>
      <c r="G645" s="25">
        <v>0</v>
      </c>
      <c r="H645" s="28">
        <f>TRUNC(G645*D645,0)</f>
        <v>0</v>
      </c>
      <c r="I645" s="25">
        <v>0</v>
      </c>
      <c r="J645" s="28">
        <f>TRUNC(I645*D645,0)</f>
        <v>0</v>
      </c>
      <c r="K645" s="25">
        <f t="shared" si="106"/>
        <v>2177</v>
      </c>
      <c r="L645" s="28">
        <f t="shared" si="106"/>
        <v>2177</v>
      </c>
      <c r="M645" s="22" t="s">
        <v>50</v>
      </c>
      <c r="N645" s="2" t="s">
        <v>684</v>
      </c>
      <c r="O645" s="2" t="s">
        <v>94</v>
      </c>
      <c r="P645" s="2" t="s">
        <v>62</v>
      </c>
      <c r="Q645" s="2" t="s">
        <v>62</v>
      </c>
      <c r="R645" s="2" t="s">
        <v>62</v>
      </c>
      <c r="S645" s="3">
        <v>1</v>
      </c>
      <c r="T645" s="3">
        <v>0</v>
      </c>
      <c r="U645" s="3">
        <v>0.03</v>
      </c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/>
      <c r="AT645" s="3"/>
      <c r="AU645" s="3"/>
      <c r="AV645" s="2" t="s">
        <v>50</v>
      </c>
      <c r="AW645" s="2" t="s">
        <v>1803</v>
      </c>
      <c r="AX645" s="2" t="s">
        <v>50</v>
      </c>
      <c r="AY645" s="2" t="s">
        <v>50</v>
      </c>
      <c r="AZ645" s="2" t="s">
        <v>50</v>
      </c>
    </row>
    <row r="646" spans="1:52" ht="30" customHeight="1" x14ac:dyDescent="0.3">
      <c r="A646" s="22" t="s">
        <v>1190</v>
      </c>
      <c r="B646" s="22" t="s">
        <v>50</v>
      </c>
      <c r="C646" s="22" t="s">
        <v>50</v>
      </c>
      <c r="D646" s="23"/>
      <c r="E646" s="25"/>
      <c r="F646" s="28">
        <f>TRUNC(SUMIF(N642:N645, N641, F642:F645),0)</f>
        <v>80177</v>
      </c>
      <c r="G646" s="25"/>
      <c r="H646" s="28">
        <f>TRUNC(SUMIF(N642:N645, N641, H642:H645),0)</f>
        <v>112146</v>
      </c>
      <c r="I646" s="25"/>
      <c r="J646" s="28">
        <f>TRUNC(SUMIF(N642:N645, N641, J642:J645),0)</f>
        <v>0</v>
      </c>
      <c r="K646" s="25"/>
      <c r="L646" s="28">
        <f>F646+H646+J646</f>
        <v>192323</v>
      </c>
      <c r="M646" s="22" t="s">
        <v>50</v>
      </c>
      <c r="N646" s="2" t="s">
        <v>97</v>
      </c>
      <c r="O646" s="2" t="s">
        <v>97</v>
      </c>
      <c r="P646" s="2" t="s">
        <v>50</v>
      </c>
      <c r="Q646" s="2" t="s">
        <v>50</v>
      </c>
      <c r="R646" s="2" t="s">
        <v>50</v>
      </c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  <c r="AT646" s="3"/>
      <c r="AU646" s="3"/>
      <c r="AV646" s="2" t="s">
        <v>50</v>
      </c>
      <c r="AW646" s="2" t="s">
        <v>50</v>
      </c>
      <c r="AX646" s="2" t="s">
        <v>50</v>
      </c>
      <c r="AY646" s="2" t="s">
        <v>50</v>
      </c>
      <c r="AZ646" s="2" t="s">
        <v>50</v>
      </c>
    </row>
    <row r="647" spans="1:52" ht="30" customHeight="1" x14ac:dyDescent="0.3">
      <c r="A647" s="23"/>
      <c r="B647" s="23"/>
      <c r="C647" s="23"/>
      <c r="D647" s="23"/>
      <c r="E647" s="25"/>
      <c r="F647" s="28"/>
      <c r="G647" s="25"/>
      <c r="H647" s="28"/>
      <c r="I647" s="25"/>
      <c r="J647" s="28"/>
      <c r="K647" s="25"/>
      <c r="L647" s="28"/>
      <c r="M647" s="23"/>
    </row>
    <row r="648" spans="1:52" ht="30" customHeight="1" x14ac:dyDescent="0.3">
      <c r="A648" s="19" t="s">
        <v>1804</v>
      </c>
      <c r="B648" s="20"/>
      <c r="C648" s="20"/>
      <c r="D648" s="20"/>
      <c r="E648" s="24"/>
      <c r="F648" s="27"/>
      <c r="G648" s="24"/>
      <c r="H648" s="27"/>
      <c r="I648" s="24"/>
      <c r="J648" s="27"/>
      <c r="K648" s="24"/>
      <c r="L648" s="27"/>
      <c r="M648" s="21"/>
      <c r="N648" s="1" t="s">
        <v>689</v>
      </c>
    </row>
    <row r="649" spans="1:52" ht="30" customHeight="1" x14ac:dyDescent="0.3">
      <c r="A649" s="22" t="s">
        <v>686</v>
      </c>
      <c r="B649" s="22" t="s">
        <v>687</v>
      </c>
      <c r="C649" s="22" t="s">
        <v>123</v>
      </c>
      <c r="D649" s="23">
        <v>1.05</v>
      </c>
      <c r="E649" s="25">
        <f>단가대비표!O142</f>
        <v>15580</v>
      </c>
      <c r="F649" s="28">
        <f>TRUNC(E649*D649,0)</f>
        <v>16359</v>
      </c>
      <c r="G649" s="25">
        <f>단가대비표!P142</f>
        <v>0</v>
      </c>
      <c r="H649" s="28">
        <f>TRUNC(G649*D649,0)</f>
        <v>0</v>
      </c>
      <c r="I649" s="25">
        <f>단가대비표!V142</f>
        <v>0</v>
      </c>
      <c r="J649" s="28">
        <f>TRUNC(I649*D649,0)</f>
        <v>0</v>
      </c>
      <c r="K649" s="25">
        <f t="shared" ref="K649:L651" si="107">TRUNC(E649+G649+I649,0)</f>
        <v>15580</v>
      </c>
      <c r="L649" s="28">
        <f t="shared" si="107"/>
        <v>16359</v>
      </c>
      <c r="M649" s="22" t="s">
        <v>50</v>
      </c>
      <c r="N649" s="2" t="s">
        <v>689</v>
      </c>
      <c r="O649" s="2" t="s">
        <v>1805</v>
      </c>
      <c r="P649" s="2" t="s">
        <v>62</v>
      </c>
      <c r="Q649" s="2" t="s">
        <v>62</v>
      </c>
      <c r="R649" s="2" t="s">
        <v>63</v>
      </c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  <c r="AT649" s="3"/>
      <c r="AU649" s="3"/>
      <c r="AV649" s="2" t="s">
        <v>50</v>
      </c>
      <c r="AW649" s="2" t="s">
        <v>1806</v>
      </c>
      <c r="AX649" s="2" t="s">
        <v>50</v>
      </c>
      <c r="AY649" s="2" t="s">
        <v>50</v>
      </c>
      <c r="AZ649" s="2" t="s">
        <v>50</v>
      </c>
    </row>
    <row r="650" spans="1:52" ht="30" customHeight="1" x14ac:dyDescent="0.3">
      <c r="A650" s="22" t="s">
        <v>1262</v>
      </c>
      <c r="B650" s="22" t="s">
        <v>1221</v>
      </c>
      <c r="C650" s="22" t="s">
        <v>1208</v>
      </c>
      <c r="D650" s="23">
        <f>공량산출근거서_일위대가!K280</f>
        <v>0.24149999999999999</v>
      </c>
      <c r="E650" s="25">
        <f>단가대비표!O49</f>
        <v>0</v>
      </c>
      <c r="F650" s="28">
        <f>TRUNC(E650*D650,0)</f>
        <v>0</v>
      </c>
      <c r="G650" s="25">
        <f>단가대비표!P49</f>
        <v>273676</v>
      </c>
      <c r="H650" s="28">
        <f>TRUNC(G650*D650,0)</f>
        <v>66092</v>
      </c>
      <c r="I650" s="25">
        <f>단가대비표!V49</f>
        <v>0</v>
      </c>
      <c r="J650" s="28">
        <f>TRUNC(I650*D650,0)</f>
        <v>0</v>
      </c>
      <c r="K650" s="25">
        <f t="shared" si="107"/>
        <v>273676</v>
      </c>
      <c r="L650" s="28">
        <f t="shared" si="107"/>
        <v>66092</v>
      </c>
      <c r="M650" s="22" t="s">
        <v>50</v>
      </c>
      <c r="N650" s="2" t="s">
        <v>689</v>
      </c>
      <c r="O650" s="2" t="s">
        <v>1263</v>
      </c>
      <c r="P650" s="2" t="s">
        <v>62</v>
      </c>
      <c r="Q650" s="2" t="s">
        <v>62</v>
      </c>
      <c r="R650" s="2" t="s">
        <v>63</v>
      </c>
      <c r="S650" s="3"/>
      <c r="T650" s="3"/>
      <c r="U650" s="3"/>
      <c r="V650" s="3">
        <v>1</v>
      </c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  <c r="AT650" s="3"/>
      <c r="AU650" s="3"/>
      <c r="AV650" s="2" t="s">
        <v>50</v>
      </c>
      <c r="AW650" s="2" t="s">
        <v>1807</v>
      </c>
      <c r="AX650" s="2" t="s">
        <v>50</v>
      </c>
      <c r="AY650" s="2" t="s">
        <v>50</v>
      </c>
      <c r="AZ650" s="2" t="s">
        <v>50</v>
      </c>
    </row>
    <row r="651" spans="1:52" ht="30" customHeight="1" x14ac:dyDescent="0.3">
      <c r="A651" s="22" t="s">
        <v>1215</v>
      </c>
      <c r="B651" s="22" t="s">
        <v>1216</v>
      </c>
      <c r="C651" s="22" t="s">
        <v>93</v>
      </c>
      <c r="D651" s="23">
        <v>1</v>
      </c>
      <c r="E651" s="25">
        <f>TRUNC(SUMIF(V649:V651, RIGHTB(O651, 1), H649:H651)*U651, 2)</f>
        <v>1982.76</v>
      </c>
      <c r="F651" s="28">
        <f>TRUNC(E651*D651,0)</f>
        <v>1982</v>
      </c>
      <c r="G651" s="25">
        <v>0</v>
      </c>
      <c r="H651" s="28">
        <f>TRUNC(G651*D651,0)</f>
        <v>0</v>
      </c>
      <c r="I651" s="25">
        <v>0</v>
      </c>
      <c r="J651" s="28">
        <f>TRUNC(I651*D651,0)</f>
        <v>0</v>
      </c>
      <c r="K651" s="25">
        <f t="shared" si="107"/>
        <v>1982</v>
      </c>
      <c r="L651" s="28">
        <f t="shared" si="107"/>
        <v>1982</v>
      </c>
      <c r="M651" s="22" t="s">
        <v>50</v>
      </c>
      <c r="N651" s="2" t="s">
        <v>689</v>
      </c>
      <c r="O651" s="2" t="s">
        <v>94</v>
      </c>
      <c r="P651" s="2" t="s">
        <v>62</v>
      </c>
      <c r="Q651" s="2" t="s">
        <v>62</v>
      </c>
      <c r="R651" s="2" t="s">
        <v>62</v>
      </c>
      <c r="S651" s="3">
        <v>1</v>
      </c>
      <c r="T651" s="3">
        <v>0</v>
      </c>
      <c r="U651" s="3">
        <v>0.03</v>
      </c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  <c r="AT651" s="3"/>
      <c r="AU651" s="3"/>
      <c r="AV651" s="2" t="s">
        <v>50</v>
      </c>
      <c r="AW651" s="2" t="s">
        <v>1808</v>
      </c>
      <c r="AX651" s="2" t="s">
        <v>50</v>
      </c>
      <c r="AY651" s="2" t="s">
        <v>50</v>
      </c>
      <c r="AZ651" s="2" t="s">
        <v>50</v>
      </c>
    </row>
    <row r="652" spans="1:52" ht="30" customHeight="1" x14ac:dyDescent="0.3">
      <c r="A652" s="22" t="s">
        <v>1190</v>
      </c>
      <c r="B652" s="22" t="s">
        <v>50</v>
      </c>
      <c r="C652" s="22" t="s">
        <v>50</v>
      </c>
      <c r="D652" s="23"/>
      <c r="E652" s="25"/>
      <c r="F652" s="28">
        <f>TRUNC(SUMIF(N649:N651, N648, F649:F651),0)</f>
        <v>18341</v>
      </c>
      <c r="G652" s="25"/>
      <c r="H652" s="28">
        <f>TRUNC(SUMIF(N649:N651, N648, H649:H651),0)</f>
        <v>66092</v>
      </c>
      <c r="I652" s="25"/>
      <c r="J652" s="28">
        <f>TRUNC(SUMIF(N649:N651, N648, J649:J651),0)</f>
        <v>0</v>
      </c>
      <c r="K652" s="25"/>
      <c r="L652" s="28">
        <f>F652+H652+J652</f>
        <v>84433</v>
      </c>
      <c r="M652" s="22" t="s">
        <v>50</v>
      </c>
      <c r="N652" s="2" t="s">
        <v>97</v>
      </c>
      <c r="O652" s="2" t="s">
        <v>97</v>
      </c>
      <c r="P652" s="2" t="s">
        <v>50</v>
      </c>
      <c r="Q652" s="2" t="s">
        <v>50</v>
      </c>
      <c r="R652" s="2" t="s">
        <v>50</v>
      </c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  <c r="AT652" s="3"/>
      <c r="AU652" s="3"/>
      <c r="AV652" s="2" t="s">
        <v>50</v>
      </c>
      <c r="AW652" s="2" t="s">
        <v>50</v>
      </c>
      <c r="AX652" s="2" t="s">
        <v>50</v>
      </c>
      <c r="AY652" s="2" t="s">
        <v>50</v>
      </c>
      <c r="AZ652" s="2" t="s">
        <v>50</v>
      </c>
    </row>
    <row r="653" spans="1:52" ht="30" customHeight="1" x14ac:dyDescent="0.3">
      <c r="A653" s="23"/>
      <c r="B653" s="23"/>
      <c r="C653" s="23"/>
      <c r="D653" s="23"/>
      <c r="E653" s="25"/>
      <c r="F653" s="28"/>
      <c r="G653" s="25"/>
      <c r="H653" s="28"/>
      <c r="I653" s="25"/>
      <c r="J653" s="28"/>
      <c r="K653" s="25"/>
      <c r="L653" s="28"/>
      <c r="M653" s="23"/>
    </row>
    <row r="654" spans="1:52" ht="30" customHeight="1" x14ac:dyDescent="0.3">
      <c r="A654" s="19" t="s">
        <v>1809</v>
      </c>
      <c r="B654" s="20"/>
      <c r="C654" s="20"/>
      <c r="D654" s="20"/>
      <c r="E654" s="24"/>
      <c r="F654" s="27"/>
      <c r="G654" s="24"/>
      <c r="H654" s="27"/>
      <c r="I654" s="24"/>
      <c r="J654" s="27"/>
      <c r="K654" s="24"/>
      <c r="L654" s="27"/>
      <c r="M654" s="21"/>
      <c r="N654" s="1" t="s">
        <v>693</v>
      </c>
    </row>
    <row r="655" spans="1:52" ht="30" customHeight="1" x14ac:dyDescent="0.3">
      <c r="A655" s="22" t="s">
        <v>686</v>
      </c>
      <c r="B655" s="22" t="s">
        <v>691</v>
      </c>
      <c r="C655" s="22" t="s">
        <v>123</v>
      </c>
      <c r="D655" s="23">
        <v>1.05</v>
      </c>
      <c r="E655" s="25">
        <f>단가대비표!O143</f>
        <v>17010</v>
      </c>
      <c r="F655" s="28">
        <f>TRUNC(E655*D655,0)</f>
        <v>17860</v>
      </c>
      <c r="G655" s="25">
        <f>단가대비표!P143</f>
        <v>0</v>
      </c>
      <c r="H655" s="28">
        <f>TRUNC(G655*D655,0)</f>
        <v>0</v>
      </c>
      <c r="I655" s="25">
        <f>단가대비표!V143</f>
        <v>0</v>
      </c>
      <c r="J655" s="28">
        <f>TRUNC(I655*D655,0)</f>
        <v>0</v>
      </c>
      <c r="K655" s="25">
        <f t="shared" ref="K655:L657" si="108">TRUNC(E655+G655+I655,0)</f>
        <v>17010</v>
      </c>
      <c r="L655" s="28">
        <f t="shared" si="108"/>
        <v>17860</v>
      </c>
      <c r="M655" s="22" t="s">
        <v>50</v>
      </c>
      <c r="N655" s="2" t="s">
        <v>693</v>
      </c>
      <c r="O655" s="2" t="s">
        <v>1810</v>
      </c>
      <c r="P655" s="2" t="s">
        <v>62</v>
      </c>
      <c r="Q655" s="2" t="s">
        <v>62</v>
      </c>
      <c r="R655" s="2" t="s">
        <v>63</v>
      </c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3"/>
      <c r="AS655" s="3"/>
      <c r="AT655" s="3"/>
      <c r="AU655" s="3"/>
      <c r="AV655" s="2" t="s">
        <v>50</v>
      </c>
      <c r="AW655" s="2" t="s">
        <v>1811</v>
      </c>
      <c r="AX655" s="2" t="s">
        <v>50</v>
      </c>
      <c r="AY655" s="2" t="s">
        <v>50</v>
      </c>
      <c r="AZ655" s="2" t="s">
        <v>50</v>
      </c>
    </row>
    <row r="656" spans="1:52" ht="30" customHeight="1" x14ac:dyDescent="0.3">
      <c r="A656" s="22" t="s">
        <v>1262</v>
      </c>
      <c r="B656" s="22" t="s">
        <v>1221</v>
      </c>
      <c r="C656" s="22" t="s">
        <v>1208</v>
      </c>
      <c r="D656" s="23">
        <f>공량산출근거서_일위대가!K283</f>
        <v>0.24149999999999999</v>
      </c>
      <c r="E656" s="25">
        <f>단가대비표!O49</f>
        <v>0</v>
      </c>
      <c r="F656" s="28">
        <f>TRUNC(E656*D656,0)</f>
        <v>0</v>
      </c>
      <c r="G656" s="25">
        <f>단가대비표!P49</f>
        <v>273676</v>
      </c>
      <c r="H656" s="28">
        <f>TRUNC(G656*D656,0)</f>
        <v>66092</v>
      </c>
      <c r="I656" s="25">
        <f>단가대비표!V49</f>
        <v>0</v>
      </c>
      <c r="J656" s="28">
        <f>TRUNC(I656*D656,0)</f>
        <v>0</v>
      </c>
      <c r="K656" s="25">
        <f t="shared" si="108"/>
        <v>273676</v>
      </c>
      <c r="L656" s="28">
        <f t="shared" si="108"/>
        <v>66092</v>
      </c>
      <c r="M656" s="22" t="s">
        <v>50</v>
      </c>
      <c r="N656" s="2" t="s">
        <v>693</v>
      </c>
      <c r="O656" s="2" t="s">
        <v>1263</v>
      </c>
      <c r="P656" s="2" t="s">
        <v>62</v>
      </c>
      <c r="Q656" s="2" t="s">
        <v>62</v>
      </c>
      <c r="R656" s="2" t="s">
        <v>63</v>
      </c>
      <c r="S656" s="3"/>
      <c r="T656" s="3"/>
      <c r="U656" s="3"/>
      <c r="V656" s="3">
        <v>1</v>
      </c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  <c r="AT656" s="3"/>
      <c r="AU656" s="3"/>
      <c r="AV656" s="2" t="s">
        <v>50</v>
      </c>
      <c r="AW656" s="2" t="s">
        <v>1812</v>
      </c>
      <c r="AX656" s="2" t="s">
        <v>50</v>
      </c>
      <c r="AY656" s="2" t="s">
        <v>50</v>
      </c>
      <c r="AZ656" s="2" t="s">
        <v>50</v>
      </c>
    </row>
    <row r="657" spans="1:52" ht="30" customHeight="1" x14ac:dyDescent="0.3">
      <c r="A657" s="22" t="s">
        <v>1215</v>
      </c>
      <c r="B657" s="22" t="s">
        <v>1216</v>
      </c>
      <c r="C657" s="22" t="s">
        <v>93</v>
      </c>
      <c r="D657" s="23">
        <v>1</v>
      </c>
      <c r="E657" s="25">
        <f>TRUNC(SUMIF(V655:V657, RIGHTB(O657, 1), H655:H657)*U657, 2)</f>
        <v>1982.76</v>
      </c>
      <c r="F657" s="28">
        <f>TRUNC(E657*D657,0)</f>
        <v>1982</v>
      </c>
      <c r="G657" s="25">
        <v>0</v>
      </c>
      <c r="H657" s="28">
        <f>TRUNC(G657*D657,0)</f>
        <v>0</v>
      </c>
      <c r="I657" s="25">
        <v>0</v>
      </c>
      <c r="J657" s="28">
        <f>TRUNC(I657*D657,0)</f>
        <v>0</v>
      </c>
      <c r="K657" s="25">
        <f t="shared" si="108"/>
        <v>1982</v>
      </c>
      <c r="L657" s="28">
        <f t="shared" si="108"/>
        <v>1982</v>
      </c>
      <c r="M657" s="22" t="s">
        <v>50</v>
      </c>
      <c r="N657" s="2" t="s">
        <v>693</v>
      </c>
      <c r="O657" s="2" t="s">
        <v>94</v>
      </c>
      <c r="P657" s="2" t="s">
        <v>62</v>
      </c>
      <c r="Q657" s="2" t="s">
        <v>62</v>
      </c>
      <c r="R657" s="2" t="s">
        <v>62</v>
      </c>
      <c r="S657" s="3">
        <v>1</v>
      </c>
      <c r="T657" s="3">
        <v>0</v>
      </c>
      <c r="U657" s="3">
        <v>0.03</v>
      </c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  <c r="AU657" s="3"/>
      <c r="AV657" s="2" t="s">
        <v>50</v>
      </c>
      <c r="AW657" s="2" t="s">
        <v>1813</v>
      </c>
      <c r="AX657" s="2" t="s">
        <v>50</v>
      </c>
      <c r="AY657" s="2" t="s">
        <v>50</v>
      </c>
      <c r="AZ657" s="2" t="s">
        <v>50</v>
      </c>
    </row>
    <row r="658" spans="1:52" ht="30" customHeight="1" x14ac:dyDescent="0.3">
      <c r="A658" s="22" t="s">
        <v>1190</v>
      </c>
      <c r="B658" s="22" t="s">
        <v>50</v>
      </c>
      <c r="C658" s="22" t="s">
        <v>50</v>
      </c>
      <c r="D658" s="23"/>
      <c r="E658" s="25"/>
      <c r="F658" s="28">
        <f>TRUNC(SUMIF(N655:N657, N654, F655:F657),0)</f>
        <v>19842</v>
      </c>
      <c r="G658" s="25"/>
      <c r="H658" s="28">
        <f>TRUNC(SUMIF(N655:N657, N654, H655:H657),0)</f>
        <v>66092</v>
      </c>
      <c r="I658" s="25"/>
      <c r="J658" s="28">
        <f>TRUNC(SUMIF(N655:N657, N654, J655:J657),0)</f>
        <v>0</v>
      </c>
      <c r="K658" s="25"/>
      <c r="L658" s="28">
        <f>F658+H658+J658</f>
        <v>85934</v>
      </c>
      <c r="M658" s="22" t="s">
        <v>50</v>
      </c>
      <c r="N658" s="2" t="s">
        <v>97</v>
      </c>
      <c r="O658" s="2" t="s">
        <v>97</v>
      </c>
      <c r="P658" s="2" t="s">
        <v>50</v>
      </c>
      <c r="Q658" s="2" t="s">
        <v>50</v>
      </c>
      <c r="R658" s="2" t="s">
        <v>50</v>
      </c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  <c r="AT658" s="3"/>
      <c r="AU658" s="3"/>
      <c r="AV658" s="2" t="s">
        <v>50</v>
      </c>
      <c r="AW658" s="2" t="s">
        <v>50</v>
      </c>
      <c r="AX658" s="2" t="s">
        <v>50</v>
      </c>
      <c r="AY658" s="2" t="s">
        <v>50</v>
      </c>
      <c r="AZ658" s="2" t="s">
        <v>50</v>
      </c>
    </row>
    <row r="659" spans="1:52" ht="30" customHeight="1" x14ac:dyDescent="0.3">
      <c r="A659" s="23"/>
      <c r="B659" s="23"/>
      <c r="C659" s="23"/>
      <c r="D659" s="23"/>
      <c r="E659" s="25"/>
      <c r="F659" s="28"/>
      <c r="G659" s="25"/>
      <c r="H659" s="28"/>
      <c r="I659" s="25"/>
      <c r="J659" s="28"/>
      <c r="K659" s="25"/>
      <c r="L659" s="28"/>
      <c r="M659" s="23"/>
    </row>
    <row r="660" spans="1:52" ht="30" customHeight="1" x14ac:dyDescent="0.3">
      <c r="A660" s="19" t="s">
        <v>1814</v>
      </c>
      <c r="B660" s="20"/>
      <c r="C660" s="20"/>
      <c r="D660" s="20"/>
      <c r="E660" s="24"/>
      <c r="F660" s="27"/>
      <c r="G660" s="24"/>
      <c r="H660" s="27"/>
      <c r="I660" s="24"/>
      <c r="J660" s="27"/>
      <c r="K660" s="24"/>
      <c r="L660" s="27"/>
      <c r="M660" s="21"/>
      <c r="N660" s="1" t="s">
        <v>697</v>
      </c>
    </row>
    <row r="661" spans="1:52" ht="30" customHeight="1" x14ac:dyDescent="0.3">
      <c r="A661" s="22" t="s">
        <v>695</v>
      </c>
      <c r="B661" s="22" t="s">
        <v>687</v>
      </c>
      <c r="C661" s="22" t="s">
        <v>123</v>
      </c>
      <c r="D661" s="23">
        <v>1</v>
      </c>
      <c r="E661" s="25">
        <f>단가대비표!O144</f>
        <v>14560</v>
      </c>
      <c r="F661" s="28">
        <f>TRUNC(E661*D661,0)</f>
        <v>14560</v>
      </c>
      <c r="G661" s="25">
        <f>단가대비표!P144</f>
        <v>0</v>
      </c>
      <c r="H661" s="28">
        <f>TRUNC(G661*D661,0)</f>
        <v>0</v>
      </c>
      <c r="I661" s="25">
        <f>단가대비표!V144</f>
        <v>0</v>
      </c>
      <c r="J661" s="28">
        <f>TRUNC(I661*D661,0)</f>
        <v>0</v>
      </c>
      <c r="K661" s="25">
        <f t="shared" ref="K661:L663" si="109">TRUNC(E661+G661+I661,0)</f>
        <v>14560</v>
      </c>
      <c r="L661" s="28">
        <f t="shared" si="109"/>
        <v>14560</v>
      </c>
      <c r="M661" s="22" t="s">
        <v>50</v>
      </c>
      <c r="N661" s="2" t="s">
        <v>697</v>
      </c>
      <c r="O661" s="2" t="s">
        <v>1815</v>
      </c>
      <c r="P661" s="2" t="s">
        <v>62</v>
      </c>
      <c r="Q661" s="2" t="s">
        <v>62</v>
      </c>
      <c r="R661" s="2" t="s">
        <v>63</v>
      </c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  <c r="AT661" s="3"/>
      <c r="AU661" s="3"/>
      <c r="AV661" s="2" t="s">
        <v>50</v>
      </c>
      <c r="AW661" s="2" t="s">
        <v>1816</v>
      </c>
      <c r="AX661" s="2" t="s">
        <v>50</v>
      </c>
      <c r="AY661" s="2" t="s">
        <v>50</v>
      </c>
      <c r="AZ661" s="2" t="s">
        <v>50</v>
      </c>
    </row>
    <row r="662" spans="1:52" ht="30" customHeight="1" x14ac:dyDescent="0.3">
      <c r="A662" s="22" t="s">
        <v>1262</v>
      </c>
      <c r="B662" s="22" t="s">
        <v>1221</v>
      </c>
      <c r="C662" s="22" t="s">
        <v>1208</v>
      </c>
      <c r="D662" s="23">
        <f>공량산출근거서_일위대가!K286</f>
        <v>4.5999999999999999E-2</v>
      </c>
      <c r="E662" s="25">
        <f>단가대비표!O49</f>
        <v>0</v>
      </c>
      <c r="F662" s="28">
        <f>TRUNC(E662*D662,0)</f>
        <v>0</v>
      </c>
      <c r="G662" s="25">
        <f>단가대비표!P49</f>
        <v>273676</v>
      </c>
      <c r="H662" s="28">
        <f>TRUNC(G662*D662,0)</f>
        <v>12589</v>
      </c>
      <c r="I662" s="25">
        <f>단가대비표!V49</f>
        <v>0</v>
      </c>
      <c r="J662" s="28">
        <f>TRUNC(I662*D662,0)</f>
        <v>0</v>
      </c>
      <c r="K662" s="25">
        <f t="shared" si="109"/>
        <v>273676</v>
      </c>
      <c r="L662" s="28">
        <f t="shared" si="109"/>
        <v>12589</v>
      </c>
      <c r="M662" s="22" t="s">
        <v>50</v>
      </c>
      <c r="N662" s="2" t="s">
        <v>697</v>
      </c>
      <c r="O662" s="2" t="s">
        <v>1263</v>
      </c>
      <c r="P662" s="2" t="s">
        <v>62</v>
      </c>
      <c r="Q662" s="2" t="s">
        <v>62</v>
      </c>
      <c r="R662" s="2" t="s">
        <v>63</v>
      </c>
      <c r="S662" s="3"/>
      <c r="T662" s="3"/>
      <c r="U662" s="3"/>
      <c r="V662" s="3">
        <v>1</v>
      </c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P662" s="3"/>
      <c r="AQ662" s="3"/>
      <c r="AR662" s="3"/>
      <c r="AS662" s="3"/>
      <c r="AT662" s="3"/>
      <c r="AU662" s="3"/>
      <c r="AV662" s="2" t="s">
        <v>50</v>
      </c>
      <c r="AW662" s="2" t="s">
        <v>1817</v>
      </c>
      <c r="AX662" s="2" t="s">
        <v>50</v>
      </c>
      <c r="AY662" s="2" t="s">
        <v>50</v>
      </c>
      <c r="AZ662" s="2" t="s">
        <v>50</v>
      </c>
    </row>
    <row r="663" spans="1:52" ht="30" customHeight="1" x14ac:dyDescent="0.3">
      <c r="A663" s="22" t="s">
        <v>1215</v>
      </c>
      <c r="B663" s="22" t="s">
        <v>1216</v>
      </c>
      <c r="C663" s="22" t="s">
        <v>93</v>
      </c>
      <c r="D663" s="23">
        <v>1</v>
      </c>
      <c r="E663" s="25">
        <f>TRUNC(SUMIF(V661:V663, RIGHTB(O663, 1), H661:H663)*U663, 2)</f>
        <v>377.67</v>
      </c>
      <c r="F663" s="28">
        <f>TRUNC(E663*D663,0)</f>
        <v>377</v>
      </c>
      <c r="G663" s="25">
        <v>0</v>
      </c>
      <c r="H663" s="28">
        <f>TRUNC(G663*D663,0)</f>
        <v>0</v>
      </c>
      <c r="I663" s="25">
        <v>0</v>
      </c>
      <c r="J663" s="28">
        <f>TRUNC(I663*D663,0)</f>
        <v>0</v>
      </c>
      <c r="K663" s="25">
        <f t="shared" si="109"/>
        <v>377</v>
      </c>
      <c r="L663" s="28">
        <f t="shared" si="109"/>
        <v>377</v>
      </c>
      <c r="M663" s="22" t="s">
        <v>50</v>
      </c>
      <c r="N663" s="2" t="s">
        <v>697</v>
      </c>
      <c r="O663" s="2" t="s">
        <v>94</v>
      </c>
      <c r="P663" s="2" t="s">
        <v>62</v>
      </c>
      <c r="Q663" s="2" t="s">
        <v>62</v>
      </c>
      <c r="R663" s="2" t="s">
        <v>62</v>
      </c>
      <c r="S663" s="3">
        <v>1</v>
      </c>
      <c r="T663" s="3">
        <v>0</v>
      </c>
      <c r="U663" s="3">
        <v>0.03</v>
      </c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  <c r="AQ663" s="3"/>
      <c r="AR663" s="3"/>
      <c r="AS663" s="3"/>
      <c r="AT663" s="3"/>
      <c r="AU663" s="3"/>
      <c r="AV663" s="2" t="s">
        <v>50</v>
      </c>
      <c r="AW663" s="2" t="s">
        <v>1818</v>
      </c>
      <c r="AX663" s="2" t="s">
        <v>50</v>
      </c>
      <c r="AY663" s="2" t="s">
        <v>50</v>
      </c>
      <c r="AZ663" s="2" t="s">
        <v>50</v>
      </c>
    </row>
    <row r="664" spans="1:52" ht="30" customHeight="1" x14ac:dyDescent="0.3">
      <c r="A664" s="22" t="s">
        <v>1190</v>
      </c>
      <c r="B664" s="22" t="s">
        <v>50</v>
      </c>
      <c r="C664" s="22" t="s">
        <v>50</v>
      </c>
      <c r="D664" s="23"/>
      <c r="E664" s="25"/>
      <c r="F664" s="28">
        <f>TRUNC(SUMIF(N661:N663, N660, F661:F663),0)</f>
        <v>14937</v>
      </c>
      <c r="G664" s="25"/>
      <c r="H664" s="28">
        <f>TRUNC(SUMIF(N661:N663, N660, H661:H663),0)</f>
        <v>12589</v>
      </c>
      <c r="I664" s="25"/>
      <c r="J664" s="28">
        <f>TRUNC(SUMIF(N661:N663, N660, J661:J663),0)</f>
        <v>0</v>
      </c>
      <c r="K664" s="25"/>
      <c r="L664" s="28">
        <f>F664+H664+J664</f>
        <v>27526</v>
      </c>
      <c r="M664" s="22" t="s">
        <v>50</v>
      </c>
      <c r="N664" s="2" t="s">
        <v>97</v>
      </c>
      <c r="O664" s="2" t="s">
        <v>97</v>
      </c>
      <c r="P664" s="2" t="s">
        <v>50</v>
      </c>
      <c r="Q664" s="2" t="s">
        <v>50</v>
      </c>
      <c r="R664" s="2" t="s">
        <v>50</v>
      </c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  <c r="AT664" s="3"/>
      <c r="AU664" s="3"/>
      <c r="AV664" s="2" t="s">
        <v>50</v>
      </c>
      <c r="AW664" s="2" t="s">
        <v>50</v>
      </c>
      <c r="AX664" s="2" t="s">
        <v>50</v>
      </c>
      <c r="AY664" s="2" t="s">
        <v>50</v>
      </c>
      <c r="AZ664" s="2" t="s">
        <v>50</v>
      </c>
    </row>
    <row r="665" spans="1:52" ht="30" customHeight="1" x14ac:dyDescent="0.3">
      <c r="A665" s="23"/>
      <c r="B665" s="23"/>
      <c r="C665" s="23"/>
      <c r="D665" s="23"/>
      <c r="E665" s="25"/>
      <c r="F665" s="28"/>
      <c r="G665" s="25"/>
      <c r="H665" s="28"/>
      <c r="I665" s="25"/>
      <c r="J665" s="28"/>
      <c r="K665" s="25"/>
      <c r="L665" s="28"/>
      <c r="M665" s="23"/>
    </row>
    <row r="666" spans="1:52" ht="30" customHeight="1" x14ac:dyDescent="0.3">
      <c r="A666" s="19" t="s">
        <v>1819</v>
      </c>
      <c r="B666" s="20"/>
      <c r="C666" s="20"/>
      <c r="D666" s="20"/>
      <c r="E666" s="24"/>
      <c r="F666" s="27"/>
      <c r="G666" s="24"/>
      <c r="H666" s="27"/>
      <c r="I666" s="24"/>
      <c r="J666" s="27"/>
      <c r="K666" s="24"/>
      <c r="L666" s="27"/>
      <c r="M666" s="21"/>
      <c r="N666" s="1" t="s">
        <v>700</v>
      </c>
    </row>
    <row r="667" spans="1:52" ht="30" customHeight="1" x14ac:dyDescent="0.3">
      <c r="A667" s="22" t="s">
        <v>695</v>
      </c>
      <c r="B667" s="22" t="s">
        <v>691</v>
      </c>
      <c r="C667" s="22" t="s">
        <v>123</v>
      </c>
      <c r="D667" s="23">
        <v>1</v>
      </c>
      <c r="E667" s="25">
        <f>단가대비표!O145</f>
        <v>25940</v>
      </c>
      <c r="F667" s="28">
        <f>TRUNC(E667*D667,0)</f>
        <v>25940</v>
      </c>
      <c r="G667" s="25">
        <f>단가대비표!P145</f>
        <v>0</v>
      </c>
      <c r="H667" s="28">
        <f>TRUNC(G667*D667,0)</f>
        <v>0</v>
      </c>
      <c r="I667" s="25">
        <f>단가대비표!V145</f>
        <v>0</v>
      </c>
      <c r="J667" s="28">
        <f>TRUNC(I667*D667,0)</f>
        <v>0</v>
      </c>
      <c r="K667" s="25">
        <f t="shared" ref="K667:L669" si="110">TRUNC(E667+G667+I667,0)</f>
        <v>25940</v>
      </c>
      <c r="L667" s="28">
        <f t="shared" si="110"/>
        <v>25940</v>
      </c>
      <c r="M667" s="22" t="s">
        <v>50</v>
      </c>
      <c r="N667" s="2" t="s">
        <v>700</v>
      </c>
      <c r="O667" s="2" t="s">
        <v>1820</v>
      </c>
      <c r="P667" s="2" t="s">
        <v>62</v>
      </c>
      <c r="Q667" s="2" t="s">
        <v>62</v>
      </c>
      <c r="R667" s="2" t="s">
        <v>63</v>
      </c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  <c r="AT667" s="3"/>
      <c r="AU667" s="3"/>
      <c r="AV667" s="2" t="s">
        <v>50</v>
      </c>
      <c r="AW667" s="2" t="s">
        <v>1821</v>
      </c>
      <c r="AX667" s="2" t="s">
        <v>50</v>
      </c>
      <c r="AY667" s="2" t="s">
        <v>50</v>
      </c>
      <c r="AZ667" s="2" t="s">
        <v>50</v>
      </c>
    </row>
    <row r="668" spans="1:52" ht="30" customHeight="1" x14ac:dyDescent="0.3">
      <c r="A668" s="22" t="s">
        <v>1262</v>
      </c>
      <c r="B668" s="22" t="s">
        <v>1221</v>
      </c>
      <c r="C668" s="22" t="s">
        <v>1208</v>
      </c>
      <c r="D668" s="23">
        <f>공량산출근거서_일위대가!K289</f>
        <v>4.5999999999999999E-2</v>
      </c>
      <c r="E668" s="25">
        <f>단가대비표!O49</f>
        <v>0</v>
      </c>
      <c r="F668" s="28">
        <f>TRUNC(E668*D668,0)</f>
        <v>0</v>
      </c>
      <c r="G668" s="25">
        <f>단가대비표!P49</f>
        <v>273676</v>
      </c>
      <c r="H668" s="28">
        <f>TRUNC(G668*D668,0)</f>
        <v>12589</v>
      </c>
      <c r="I668" s="25">
        <f>단가대비표!V49</f>
        <v>0</v>
      </c>
      <c r="J668" s="28">
        <f>TRUNC(I668*D668,0)</f>
        <v>0</v>
      </c>
      <c r="K668" s="25">
        <f t="shared" si="110"/>
        <v>273676</v>
      </c>
      <c r="L668" s="28">
        <f t="shared" si="110"/>
        <v>12589</v>
      </c>
      <c r="M668" s="22" t="s">
        <v>50</v>
      </c>
      <c r="N668" s="2" t="s">
        <v>700</v>
      </c>
      <c r="O668" s="2" t="s">
        <v>1263</v>
      </c>
      <c r="P668" s="2" t="s">
        <v>62</v>
      </c>
      <c r="Q668" s="2" t="s">
        <v>62</v>
      </c>
      <c r="R668" s="2" t="s">
        <v>63</v>
      </c>
      <c r="S668" s="3"/>
      <c r="T668" s="3"/>
      <c r="U668" s="3"/>
      <c r="V668" s="3">
        <v>1</v>
      </c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3"/>
      <c r="AS668" s="3"/>
      <c r="AT668" s="3"/>
      <c r="AU668" s="3"/>
      <c r="AV668" s="2" t="s">
        <v>50</v>
      </c>
      <c r="AW668" s="2" t="s">
        <v>1822</v>
      </c>
      <c r="AX668" s="2" t="s">
        <v>50</v>
      </c>
      <c r="AY668" s="2" t="s">
        <v>50</v>
      </c>
      <c r="AZ668" s="2" t="s">
        <v>50</v>
      </c>
    </row>
    <row r="669" spans="1:52" ht="30" customHeight="1" x14ac:dyDescent="0.3">
      <c r="A669" s="22" t="s">
        <v>1215</v>
      </c>
      <c r="B669" s="22" t="s">
        <v>1216</v>
      </c>
      <c r="C669" s="22" t="s">
        <v>93</v>
      </c>
      <c r="D669" s="23">
        <v>1</v>
      </c>
      <c r="E669" s="25">
        <f>TRUNC(SUMIF(V667:V669, RIGHTB(O669, 1), H667:H669)*U669, 2)</f>
        <v>377.67</v>
      </c>
      <c r="F669" s="28">
        <f>TRUNC(E669*D669,0)</f>
        <v>377</v>
      </c>
      <c r="G669" s="25">
        <v>0</v>
      </c>
      <c r="H669" s="28">
        <f>TRUNC(G669*D669,0)</f>
        <v>0</v>
      </c>
      <c r="I669" s="25">
        <v>0</v>
      </c>
      <c r="J669" s="28">
        <f>TRUNC(I669*D669,0)</f>
        <v>0</v>
      </c>
      <c r="K669" s="25">
        <f t="shared" si="110"/>
        <v>377</v>
      </c>
      <c r="L669" s="28">
        <f t="shared" si="110"/>
        <v>377</v>
      </c>
      <c r="M669" s="22" t="s">
        <v>50</v>
      </c>
      <c r="N669" s="2" t="s">
        <v>700</v>
      </c>
      <c r="O669" s="2" t="s">
        <v>94</v>
      </c>
      <c r="P669" s="2" t="s">
        <v>62</v>
      </c>
      <c r="Q669" s="2" t="s">
        <v>62</v>
      </c>
      <c r="R669" s="2" t="s">
        <v>62</v>
      </c>
      <c r="S669" s="3">
        <v>1</v>
      </c>
      <c r="T669" s="3">
        <v>0</v>
      </c>
      <c r="U669" s="3">
        <v>0.03</v>
      </c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  <c r="AT669" s="3"/>
      <c r="AU669" s="3"/>
      <c r="AV669" s="2" t="s">
        <v>50</v>
      </c>
      <c r="AW669" s="2" t="s">
        <v>1823</v>
      </c>
      <c r="AX669" s="2" t="s">
        <v>50</v>
      </c>
      <c r="AY669" s="2" t="s">
        <v>50</v>
      </c>
      <c r="AZ669" s="2" t="s">
        <v>50</v>
      </c>
    </row>
    <row r="670" spans="1:52" ht="30" customHeight="1" x14ac:dyDescent="0.3">
      <c r="A670" s="22" t="s">
        <v>1190</v>
      </c>
      <c r="B670" s="22" t="s">
        <v>50</v>
      </c>
      <c r="C670" s="22" t="s">
        <v>50</v>
      </c>
      <c r="D670" s="23"/>
      <c r="E670" s="25"/>
      <c r="F670" s="28">
        <f>TRUNC(SUMIF(N667:N669, N666, F667:F669),0)</f>
        <v>26317</v>
      </c>
      <c r="G670" s="25"/>
      <c r="H670" s="28">
        <f>TRUNC(SUMIF(N667:N669, N666, H667:H669),0)</f>
        <v>12589</v>
      </c>
      <c r="I670" s="25"/>
      <c r="J670" s="28">
        <f>TRUNC(SUMIF(N667:N669, N666, J667:J669),0)</f>
        <v>0</v>
      </c>
      <c r="K670" s="25"/>
      <c r="L670" s="28">
        <f>F670+H670+J670</f>
        <v>38906</v>
      </c>
      <c r="M670" s="22" t="s">
        <v>50</v>
      </c>
      <c r="N670" s="2" t="s">
        <v>97</v>
      </c>
      <c r="O670" s="2" t="s">
        <v>97</v>
      </c>
      <c r="P670" s="2" t="s">
        <v>50</v>
      </c>
      <c r="Q670" s="2" t="s">
        <v>50</v>
      </c>
      <c r="R670" s="2" t="s">
        <v>50</v>
      </c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  <c r="AT670" s="3"/>
      <c r="AU670" s="3"/>
      <c r="AV670" s="2" t="s">
        <v>50</v>
      </c>
      <c r="AW670" s="2" t="s">
        <v>50</v>
      </c>
      <c r="AX670" s="2" t="s">
        <v>50</v>
      </c>
      <c r="AY670" s="2" t="s">
        <v>50</v>
      </c>
      <c r="AZ670" s="2" t="s">
        <v>50</v>
      </c>
    </row>
    <row r="671" spans="1:52" ht="30" customHeight="1" x14ac:dyDescent="0.3">
      <c r="A671" s="23"/>
      <c r="B671" s="23"/>
      <c r="C671" s="23"/>
      <c r="D671" s="23"/>
      <c r="E671" s="25"/>
      <c r="F671" s="28"/>
      <c r="G671" s="25"/>
      <c r="H671" s="28"/>
      <c r="I671" s="25"/>
      <c r="J671" s="28"/>
      <c r="K671" s="25"/>
      <c r="L671" s="28"/>
      <c r="M671" s="23"/>
    </row>
    <row r="672" spans="1:52" ht="30" customHeight="1" x14ac:dyDescent="0.3">
      <c r="A672" s="19" t="s">
        <v>1824</v>
      </c>
      <c r="B672" s="20"/>
      <c r="C672" s="20"/>
      <c r="D672" s="20"/>
      <c r="E672" s="24"/>
      <c r="F672" s="27"/>
      <c r="G672" s="24"/>
      <c r="H672" s="27"/>
      <c r="I672" s="24"/>
      <c r="J672" s="27"/>
      <c r="K672" s="24"/>
      <c r="L672" s="27"/>
      <c r="M672" s="21"/>
      <c r="N672" s="1" t="s">
        <v>704</v>
      </c>
    </row>
    <row r="673" spans="1:52" ht="30" customHeight="1" x14ac:dyDescent="0.3">
      <c r="A673" s="22" t="s">
        <v>702</v>
      </c>
      <c r="B673" s="22" t="s">
        <v>687</v>
      </c>
      <c r="C673" s="22" t="s">
        <v>123</v>
      </c>
      <c r="D673" s="23">
        <v>1</v>
      </c>
      <c r="E673" s="25">
        <f>단가대비표!O146</f>
        <v>20910</v>
      </c>
      <c r="F673" s="28">
        <f>TRUNC(E673*D673,0)</f>
        <v>20910</v>
      </c>
      <c r="G673" s="25">
        <f>단가대비표!P146</f>
        <v>0</v>
      </c>
      <c r="H673" s="28">
        <f>TRUNC(G673*D673,0)</f>
        <v>0</v>
      </c>
      <c r="I673" s="25">
        <f>단가대비표!V146</f>
        <v>0</v>
      </c>
      <c r="J673" s="28">
        <f>TRUNC(I673*D673,0)</f>
        <v>0</v>
      </c>
      <c r="K673" s="25">
        <f t="shared" ref="K673:L675" si="111">TRUNC(E673+G673+I673,0)</f>
        <v>20910</v>
      </c>
      <c r="L673" s="28">
        <f t="shared" si="111"/>
        <v>20910</v>
      </c>
      <c r="M673" s="22" t="s">
        <v>50</v>
      </c>
      <c r="N673" s="2" t="s">
        <v>704</v>
      </c>
      <c r="O673" s="2" t="s">
        <v>1825</v>
      </c>
      <c r="P673" s="2" t="s">
        <v>62</v>
      </c>
      <c r="Q673" s="2" t="s">
        <v>62</v>
      </c>
      <c r="R673" s="2" t="s">
        <v>63</v>
      </c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  <c r="AT673" s="3"/>
      <c r="AU673" s="3"/>
      <c r="AV673" s="2" t="s">
        <v>50</v>
      </c>
      <c r="AW673" s="2" t="s">
        <v>1826</v>
      </c>
      <c r="AX673" s="2" t="s">
        <v>50</v>
      </c>
      <c r="AY673" s="2" t="s">
        <v>50</v>
      </c>
      <c r="AZ673" s="2" t="s">
        <v>50</v>
      </c>
    </row>
    <row r="674" spans="1:52" ht="30" customHeight="1" x14ac:dyDescent="0.3">
      <c r="A674" s="22" t="s">
        <v>1262</v>
      </c>
      <c r="B674" s="22" t="s">
        <v>1221</v>
      </c>
      <c r="C674" s="22" t="s">
        <v>1208</v>
      </c>
      <c r="D674" s="23">
        <f>공량산출근거서_일위대가!K292</f>
        <v>0.23</v>
      </c>
      <c r="E674" s="25">
        <f>단가대비표!O49</f>
        <v>0</v>
      </c>
      <c r="F674" s="28">
        <f>TRUNC(E674*D674,0)</f>
        <v>0</v>
      </c>
      <c r="G674" s="25">
        <f>단가대비표!P49</f>
        <v>273676</v>
      </c>
      <c r="H674" s="28">
        <f>TRUNC(G674*D674,0)</f>
        <v>62945</v>
      </c>
      <c r="I674" s="25">
        <f>단가대비표!V49</f>
        <v>0</v>
      </c>
      <c r="J674" s="28">
        <f>TRUNC(I674*D674,0)</f>
        <v>0</v>
      </c>
      <c r="K674" s="25">
        <f t="shared" si="111"/>
        <v>273676</v>
      </c>
      <c r="L674" s="28">
        <f t="shared" si="111"/>
        <v>62945</v>
      </c>
      <c r="M674" s="22" t="s">
        <v>50</v>
      </c>
      <c r="N674" s="2" t="s">
        <v>704</v>
      </c>
      <c r="O674" s="2" t="s">
        <v>1263</v>
      </c>
      <c r="P674" s="2" t="s">
        <v>62</v>
      </c>
      <c r="Q674" s="2" t="s">
        <v>62</v>
      </c>
      <c r="R674" s="2" t="s">
        <v>63</v>
      </c>
      <c r="S674" s="3"/>
      <c r="T674" s="3"/>
      <c r="U674" s="3"/>
      <c r="V674" s="3">
        <v>1</v>
      </c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  <c r="AT674" s="3"/>
      <c r="AU674" s="3"/>
      <c r="AV674" s="2" t="s">
        <v>50</v>
      </c>
      <c r="AW674" s="2" t="s">
        <v>1827</v>
      </c>
      <c r="AX674" s="2" t="s">
        <v>50</v>
      </c>
      <c r="AY674" s="2" t="s">
        <v>50</v>
      </c>
      <c r="AZ674" s="2" t="s">
        <v>50</v>
      </c>
    </row>
    <row r="675" spans="1:52" ht="30" customHeight="1" x14ac:dyDescent="0.3">
      <c r="A675" s="22" t="s">
        <v>1215</v>
      </c>
      <c r="B675" s="22" t="s">
        <v>1216</v>
      </c>
      <c r="C675" s="22" t="s">
        <v>93</v>
      </c>
      <c r="D675" s="23">
        <v>1</v>
      </c>
      <c r="E675" s="25">
        <f>TRUNC(SUMIF(V673:V675, RIGHTB(O675, 1), H673:H675)*U675, 2)</f>
        <v>1888.35</v>
      </c>
      <c r="F675" s="28">
        <f>TRUNC(E675*D675,0)</f>
        <v>1888</v>
      </c>
      <c r="G675" s="25">
        <v>0</v>
      </c>
      <c r="H675" s="28">
        <f>TRUNC(G675*D675,0)</f>
        <v>0</v>
      </c>
      <c r="I675" s="25">
        <v>0</v>
      </c>
      <c r="J675" s="28">
        <f>TRUNC(I675*D675,0)</f>
        <v>0</v>
      </c>
      <c r="K675" s="25">
        <f t="shared" si="111"/>
        <v>1888</v>
      </c>
      <c r="L675" s="28">
        <f t="shared" si="111"/>
        <v>1888</v>
      </c>
      <c r="M675" s="22" t="s">
        <v>50</v>
      </c>
      <c r="N675" s="2" t="s">
        <v>704</v>
      </c>
      <c r="O675" s="2" t="s">
        <v>94</v>
      </c>
      <c r="P675" s="2" t="s">
        <v>62</v>
      </c>
      <c r="Q675" s="2" t="s">
        <v>62</v>
      </c>
      <c r="R675" s="2" t="s">
        <v>62</v>
      </c>
      <c r="S675" s="3">
        <v>1</v>
      </c>
      <c r="T675" s="3">
        <v>0</v>
      </c>
      <c r="U675" s="3">
        <v>0.03</v>
      </c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  <c r="AT675" s="3"/>
      <c r="AU675" s="3"/>
      <c r="AV675" s="2" t="s">
        <v>50</v>
      </c>
      <c r="AW675" s="2" t="s">
        <v>1828</v>
      </c>
      <c r="AX675" s="2" t="s">
        <v>50</v>
      </c>
      <c r="AY675" s="2" t="s">
        <v>50</v>
      </c>
      <c r="AZ675" s="2" t="s">
        <v>50</v>
      </c>
    </row>
    <row r="676" spans="1:52" ht="30" customHeight="1" x14ac:dyDescent="0.3">
      <c r="A676" s="22" t="s">
        <v>1190</v>
      </c>
      <c r="B676" s="22" t="s">
        <v>50</v>
      </c>
      <c r="C676" s="22" t="s">
        <v>50</v>
      </c>
      <c r="D676" s="23"/>
      <c r="E676" s="25"/>
      <c r="F676" s="28">
        <f>TRUNC(SUMIF(N673:N675, N672, F673:F675),0)</f>
        <v>22798</v>
      </c>
      <c r="G676" s="25"/>
      <c r="H676" s="28">
        <f>TRUNC(SUMIF(N673:N675, N672, H673:H675),0)</f>
        <v>62945</v>
      </c>
      <c r="I676" s="25"/>
      <c r="J676" s="28">
        <f>TRUNC(SUMIF(N673:N675, N672, J673:J675),0)</f>
        <v>0</v>
      </c>
      <c r="K676" s="25"/>
      <c r="L676" s="28">
        <f>F676+H676+J676</f>
        <v>85743</v>
      </c>
      <c r="M676" s="22" t="s">
        <v>50</v>
      </c>
      <c r="N676" s="2" t="s">
        <v>97</v>
      </c>
      <c r="O676" s="2" t="s">
        <v>97</v>
      </c>
      <c r="P676" s="2" t="s">
        <v>50</v>
      </c>
      <c r="Q676" s="2" t="s">
        <v>50</v>
      </c>
      <c r="R676" s="2" t="s">
        <v>50</v>
      </c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  <c r="AT676" s="3"/>
      <c r="AU676" s="3"/>
      <c r="AV676" s="2" t="s">
        <v>50</v>
      </c>
      <c r="AW676" s="2" t="s">
        <v>50</v>
      </c>
      <c r="AX676" s="2" t="s">
        <v>50</v>
      </c>
      <c r="AY676" s="2" t="s">
        <v>50</v>
      </c>
      <c r="AZ676" s="2" t="s">
        <v>50</v>
      </c>
    </row>
    <row r="677" spans="1:52" ht="30" customHeight="1" x14ac:dyDescent="0.3">
      <c r="A677" s="23"/>
      <c r="B677" s="23"/>
      <c r="C677" s="23"/>
      <c r="D677" s="23"/>
      <c r="E677" s="25"/>
      <c r="F677" s="28"/>
      <c r="G677" s="25"/>
      <c r="H677" s="28"/>
      <c r="I677" s="25"/>
      <c r="J677" s="28"/>
      <c r="K677" s="25"/>
      <c r="L677" s="28"/>
      <c r="M677" s="23"/>
    </row>
    <row r="678" spans="1:52" ht="30" customHeight="1" x14ac:dyDescent="0.3">
      <c r="A678" s="19" t="s">
        <v>1829</v>
      </c>
      <c r="B678" s="20"/>
      <c r="C678" s="20"/>
      <c r="D678" s="20"/>
      <c r="E678" s="24"/>
      <c r="F678" s="27"/>
      <c r="G678" s="24"/>
      <c r="H678" s="27"/>
      <c r="I678" s="24"/>
      <c r="J678" s="27"/>
      <c r="K678" s="24"/>
      <c r="L678" s="27"/>
      <c r="M678" s="21"/>
      <c r="N678" s="1" t="s">
        <v>707</v>
      </c>
    </row>
    <row r="679" spans="1:52" ht="30" customHeight="1" x14ac:dyDescent="0.3">
      <c r="A679" s="22" t="s">
        <v>702</v>
      </c>
      <c r="B679" s="22" t="s">
        <v>691</v>
      </c>
      <c r="C679" s="22" t="s">
        <v>123</v>
      </c>
      <c r="D679" s="23">
        <v>1</v>
      </c>
      <c r="E679" s="25">
        <f>단가대비표!O147</f>
        <v>25520</v>
      </c>
      <c r="F679" s="28">
        <f>TRUNC(E679*D679,0)</f>
        <v>25520</v>
      </c>
      <c r="G679" s="25">
        <f>단가대비표!P147</f>
        <v>0</v>
      </c>
      <c r="H679" s="28">
        <f>TRUNC(G679*D679,0)</f>
        <v>0</v>
      </c>
      <c r="I679" s="25">
        <f>단가대비표!V147</f>
        <v>0</v>
      </c>
      <c r="J679" s="28">
        <f>TRUNC(I679*D679,0)</f>
        <v>0</v>
      </c>
      <c r="K679" s="25">
        <f t="shared" ref="K679:L681" si="112">TRUNC(E679+G679+I679,0)</f>
        <v>25520</v>
      </c>
      <c r="L679" s="28">
        <f t="shared" si="112"/>
        <v>25520</v>
      </c>
      <c r="M679" s="22" t="s">
        <v>50</v>
      </c>
      <c r="N679" s="2" t="s">
        <v>707</v>
      </c>
      <c r="O679" s="2" t="s">
        <v>1830</v>
      </c>
      <c r="P679" s="2" t="s">
        <v>62</v>
      </c>
      <c r="Q679" s="2" t="s">
        <v>62</v>
      </c>
      <c r="R679" s="2" t="s">
        <v>63</v>
      </c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3"/>
      <c r="AS679" s="3"/>
      <c r="AT679" s="3"/>
      <c r="AU679" s="3"/>
      <c r="AV679" s="2" t="s">
        <v>50</v>
      </c>
      <c r="AW679" s="2" t="s">
        <v>1831</v>
      </c>
      <c r="AX679" s="2" t="s">
        <v>50</v>
      </c>
      <c r="AY679" s="2" t="s">
        <v>50</v>
      </c>
      <c r="AZ679" s="2" t="s">
        <v>50</v>
      </c>
    </row>
    <row r="680" spans="1:52" ht="30" customHeight="1" x14ac:dyDescent="0.3">
      <c r="A680" s="22" t="s">
        <v>1262</v>
      </c>
      <c r="B680" s="22" t="s">
        <v>1221</v>
      </c>
      <c r="C680" s="22" t="s">
        <v>1208</v>
      </c>
      <c r="D680" s="23">
        <f>공량산출근거서_일위대가!K295</f>
        <v>0.23</v>
      </c>
      <c r="E680" s="25">
        <f>단가대비표!O49</f>
        <v>0</v>
      </c>
      <c r="F680" s="28">
        <f>TRUNC(E680*D680,0)</f>
        <v>0</v>
      </c>
      <c r="G680" s="25">
        <f>단가대비표!P49</f>
        <v>273676</v>
      </c>
      <c r="H680" s="28">
        <f>TRUNC(G680*D680,0)</f>
        <v>62945</v>
      </c>
      <c r="I680" s="25">
        <f>단가대비표!V49</f>
        <v>0</v>
      </c>
      <c r="J680" s="28">
        <f>TRUNC(I680*D680,0)</f>
        <v>0</v>
      </c>
      <c r="K680" s="25">
        <f t="shared" si="112"/>
        <v>273676</v>
      </c>
      <c r="L680" s="28">
        <f t="shared" si="112"/>
        <v>62945</v>
      </c>
      <c r="M680" s="22" t="s">
        <v>50</v>
      </c>
      <c r="N680" s="2" t="s">
        <v>707</v>
      </c>
      <c r="O680" s="2" t="s">
        <v>1263</v>
      </c>
      <c r="P680" s="2" t="s">
        <v>62</v>
      </c>
      <c r="Q680" s="2" t="s">
        <v>62</v>
      </c>
      <c r="R680" s="2" t="s">
        <v>63</v>
      </c>
      <c r="S680" s="3"/>
      <c r="T680" s="3"/>
      <c r="U680" s="3"/>
      <c r="V680" s="3">
        <v>1</v>
      </c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3"/>
      <c r="AS680" s="3"/>
      <c r="AT680" s="3"/>
      <c r="AU680" s="3"/>
      <c r="AV680" s="2" t="s">
        <v>50</v>
      </c>
      <c r="AW680" s="2" t="s">
        <v>1832</v>
      </c>
      <c r="AX680" s="2" t="s">
        <v>50</v>
      </c>
      <c r="AY680" s="2" t="s">
        <v>50</v>
      </c>
      <c r="AZ680" s="2" t="s">
        <v>50</v>
      </c>
    </row>
    <row r="681" spans="1:52" ht="30" customHeight="1" x14ac:dyDescent="0.3">
      <c r="A681" s="22" t="s">
        <v>1215</v>
      </c>
      <c r="B681" s="22" t="s">
        <v>1216</v>
      </c>
      <c r="C681" s="22" t="s">
        <v>93</v>
      </c>
      <c r="D681" s="23">
        <v>1</v>
      </c>
      <c r="E681" s="25">
        <f>TRUNC(SUMIF(V679:V681, RIGHTB(O681, 1), H679:H681)*U681, 2)</f>
        <v>1888.35</v>
      </c>
      <c r="F681" s="28">
        <f>TRUNC(E681*D681,0)</f>
        <v>1888</v>
      </c>
      <c r="G681" s="25">
        <v>0</v>
      </c>
      <c r="H681" s="28">
        <f>TRUNC(G681*D681,0)</f>
        <v>0</v>
      </c>
      <c r="I681" s="25">
        <v>0</v>
      </c>
      <c r="J681" s="28">
        <f>TRUNC(I681*D681,0)</f>
        <v>0</v>
      </c>
      <c r="K681" s="25">
        <f t="shared" si="112"/>
        <v>1888</v>
      </c>
      <c r="L681" s="28">
        <f t="shared" si="112"/>
        <v>1888</v>
      </c>
      <c r="M681" s="22" t="s">
        <v>50</v>
      </c>
      <c r="N681" s="2" t="s">
        <v>707</v>
      </c>
      <c r="O681" s="2" t="s">
        <v>94</v>
      </c>
      <c r="P681" s="2" t="s">
        <v>62</v>
      </c>
      <c r="Q681" s="2" t="s">
        <v>62</v>
      </c>
      <c r="R681" s="2" t="s">
        <v>62</v>
      </c>
      <c r="S681" s="3">
        <v>1</v>
      </c>
      <c r="T681" s="3">
        <v>0</v>
      </c>
      <c r="U681" s="3">
        <v>0.03</v>
      </c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  <c r="AT681" s="3"/>
      <c r="AU681" s="3"/>
      <c r="AV681" s="2" t="s">
        <v>50</v>
      </c>
      <c r="AW681" s="2" t="s">
        <v>1833</v>
      </c>
      <c r="AX681" s="2" t="s">
        <v>50</v>
      </c>
      <c r="AY681" s="2" t="s">
        <v>50</v>
      </c>
      <c r="AZ681" s="2" t="s">
        <v>50</v>
      </c>
    </row>
    <row r="682" spans="1:52" ht="30" customHeight="1" x14ac:dyDescent="0.3">
      <c r="A682" s="22" t="s">
        <v>1190</v>
      </c>
      <c r="B682" s="22" t="s">
        <v>50</v>
      </c>
      <c r="C682" s="22" t="s">
        <v>50</v>
      </c>
      <c r="D682" s="23"/>
      <c r="E682" s="25"/>
      <c r="F682" s="28">
        <f>TRUNC(SUMIF(N679:N681, N678, F679:F681),0)</f>
        <v>27408</v>
      </c>
      <c r="G682" s="25"/>
      <c r="H682" s="28">
        <f>TRUNC(SUMIF(N679:N681, N678, H679:H681),0)</f>
        <v>62945</v>
      </c>
      <c r="I682" s="25"/>
      <c r="J682" s="28">
        <f>TRUNC(SUMIF(N679:N681, N678, J679:J681),0)</f>
        <v>0</v>
      </c>
      <c r="K682" s="25"/>
      <c r="L682" s="28">
        <f>F682+H682+J682</f>
        <v>90353</v>
      </c>
      <c r="M682" s="22" t="s">
        <v>50</v>
      </c>
      <c r="N682" s="2" t="s">
        <v>97</v>
      </c>
      <c r="O682" s="2" t="s">
        <v>97</v>
      </c>
      <c r="P682" s="2" t="s">
        <v>50</v>
      </c>
      <c r="Q682" s="2" t="s">
        <v>50</v>
      </c>
      <c r="R682" s="2" t="s">
        <v>50</v>
      </c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3"/>
      <c r="AS682" s="3"/>
      <c r="AT682" s="3"/>
      <c r="AU682" s="3"/>
      <c r="AV682" s="2" t="s">
        <v>50</v>
      </c>
      <c r="AW682" s="2" t="s">
        <v>50</v>
      </c>
      <c r="AX682" s="2" t="s">
        <v>50</v>
      </c>
      <c r="AY682" s="2" t="s">
        <v>50</v>
      </c>
      <c r="AZ682" s="2" t="s">
        <v>50</v>
      </c>
    </row>
    <row r="683" spans="1:52" ht="30" customHeight="1" x14ac:dyDescent="0.3">
      <c r="A683" s="23"/>
      <c r="B683" s="23"/>
      <c r="C683" s="23"/>
      <c r="D683" s="23"/>
      <c r="E683" s="25"/>
      <c r="F683" s="28"/>
      <c r="G683" s="25"/>
      <c r="H683" s="28"/>
      <c r="I683" s="25"/>
      <c r="J683" s="28"/>
      <c r="K683" s="25"/>
      <c r="L683" s="28"/>
      <c r="M683" s="23"/>
    </row>
    <row r="684" spans="1:52" ht="30" customHeight="1" x14ac:dyDescent="0.3">
      <c r="A684" s="19" t="s">
        <v>1834</v>
      </c>
      <c r="B684" s="20"/>
      <c r="C684" s="20"/>
      <c r="D684" s="20"/>
      <c r="E684" s="24"/>
      <c r="F684" s="27"/>
      <c r="G684" s="24"/>
      <c r="H684" s="27"/>
      <c r="I684" s="24"/>
      <c r="J684" s="27"/>
      <c r="K684" s="24"/>
      <c r="L684" s="27"/>
      <c r="M684" s="21"/>
      <c r="N684" s="1" t="s">
        <v>711</v>
      </c>
    </row>
    <row r="685" spans="1:52" ht="30" customHeight="1" x14ac:dyDescent="0.3">
      <c r="A685" s="22" t="s">
        <v>709</v>
      </c>
      <c r="B685" s="22" t="s">
        <v>687</v>
      </c>
      <c r="C685" s="22" t="s">
        <v>123</v>
      </c>
      <c r="D685" s="23">
        <v>1</v>
      </c>
      <c r="E685" s="25">
        <f>단가대비표!O148</f>
        <v>14500</v>
      </c>
      <c r="F685" s="28">
        <f>TRUNC(E685*D685,0)</f>
        <v>14500</v>
      </c>
      <c r="G685" s="25">
        <f>단가대비표!P148</f>
        <v>0</v>
      </c>
      <c r="H685" s="28">
        <f>TRUNC(G685*D685,0)</f>
        <v>0</v>
      </c>
      <c r="I685" s="25">
        <f>단가대비표!V148</f>
        <v>0</v>
      </c>
      <c r="J685" s="28">
        <f>TRUNC(I685*D685,0)</f>
        <v>0</v>
      </c>
      <c r="K685" s="25">
        <f t="shared" ref="K685:L687" si="113">TRUNC(E685+G685+I685,0)</f>
        <v>14500</v>
      </c>
      <c r="L685" s="28">
        <f t="shared" si="113"/>
        <v>14500</v>
      </c>
      <c r="M685" s="22" t="s">
        <v>50</v>
      </c>
      <c r="N685" s="2" t="s">
        <v>711</v>
      </c>
      <c r="O685" s="2" t="s">
        <v>1835</v>
      </c>
      <c r="P685" s="2" t="s">
        <v>62</v>
      </c>
      <c r="Q685" s="2" t="s">
        <v>62</v>
      </c>
      <c r="R685" s="2" t="s">
        <v>63</v>
      </c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  <c r="AT685" s="3"/>
      <c r="AU685" s="3"/>
      <c r="AV685" s="2" t="s">
        <v>50</v>
      </c>
      <c r="AW685" s="2" t="s">
        <v>1836</v>
      </c>
      <c r="AX685" s="2" t="s">
        <v>50</v>
      </c>
      <c r="AY685" s="2" t="s">
        <v>50</v>
      </c>
      <c r="AZ685" s="2" t="s">
        <v>50</v>
      </c>
    </row>
    <row r="686" spans="1:52" ht="30" customHeight="1" x14ac:dyDescent="0.3">
      <c r="A686" s="22" t="s">
        <v>1262</v>
      </c>
      <c r="B686" s="22" t="s">
        <v>1221</v>
      </c>
      <c r="C686" s="22" t="s">
        <v>1208</v>
      </c>
      <c r="D686" s="23">
        <f>공량산출근거서_일위대가!K298</f>
        <v>4.5999999999999999E-2</v>
      </c>
      <c r="E686" s="25">
        <f>단가대비표!O49</f>
        <v>0</v>
      </c>
      <c r="F686" s="28">
        <f>TRUNC(E686*D686,0)</f>
        <v>0</v>
      </c>
      <c r="G686" s="25">
        <f>단가대비표!P49</f>
        <v>273676</v>
      </c>
      <c r="H686" s="28">
        <f>TRUNC(G686*D686,0)</f>
        <v>12589</v>
      </c>
      <c r="I686" s="25">
        <f>단가대비표!V49</f>
        <v>0</v>
      </c>
      <c r="J686" s="28">
        <f>TRUNC(I686*D686,0)</f>
        <v>0</v>
      </c>
      <c r="K686" s="25">
        <f t="shared" si="113"/>
        <v>273676</v>
      </c>
      <c r="L686" s="28">
        <f t="shared" si="113"/>
        <v>12589</v>
      </c>
      <c r="M686" s="22" t="s">
        <v>50</v>
      </c>
      <c r="N686" s="2" t="s">
        <v>711</v>
      </c>
      <c r="O686" s="2" t="s">
        <v>1263</v>
      </c>
      <c r="P686" s="2" t="s">
        <v>62</v>
      </c>
      <c r="Q686" s="2" t="s">
        <v>62</v>
      </c>
      <c r="R686" s="2" t="s">
        <v>63</v>
      </c>
      <c r="S686" s="3"/>
      <c r="T686" s="3"/>
      <c r="U686" s="3"/>
      <c r="V686" s="3">
        <v>1</v>
      </c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3"/>
      <c r="AS686" s="3"/>
      <c r="AT686" s="3"/>
      <c r="AU686" s="3"/>
      <c r="AV686" s="2" t="s">
        <v>50</v>
      </c>
      <c r="AW686" s="2" t="s">
        <v>1837</v>
      </c>
      <c r="AX686" s="2" t="s">
        <v>50</v>
      </c>
      <c r="AY686" s="2" t="s">
        <v>50</v>
      </c>
      <c r="AZ686" s="2" t="s">
        <v>50</v>
      </c>
    </row>
    <row r="687" spans="1:52" ht="30" customHeight="1" x14ac:dyDescent="0.3">
      <c r="A687" s="22" t="s">
        <v>1215</v>
      </c>
      <c r="B687" s="22" t="s">
        <v>1216</v>
      </c>
      <c r="C687" s="22" t="s">
        <v>93</v>
      </c>
      <c r="D687" s="23">
        <v>1</v>
      </c>
      <c r="E687" s="25">
        <f>TRUNC(SUMIF(V685:V687, RIGHTB(O687, 1), H685:H687)*U687, 2)</f>
        <v>377.67</v>
      </c>
      <c r="F687" s="28">
        <f>TRUNC(E687*D687,0)</f>
        <v>377</v>
      </c>
      <c r="G687" s="25">
        <v>0</v>
      </c>
      <c r="H687" s="28">
        <f>TRUNC(G687*D687,0)</f>
        <v>0</v>
      </c>
      <c r="I687" s="25">
        <v>0</v>
      </c>
      <c r="J687" s="28">
        <f>TRUNC(I687*D687,0)</f>
        <v>0</v>
      </c>
      <c r="K687" s="25">
        <f t="shared" si="113"/>
        <v>377</v>
      </c>
      <c r="L687" s="28">
        <f t="shared" si="113"/>
        <v>377</v>
      </c>
      <c r="M687" s="22" t="s">
        <v>50</v>
      </c>
      <c r="N687" s="2" t="s">
        <v>711</v>
      </c>
      <c r="O687" s="2" t="s">
        <v>94</v>
      </c>
      <c r="P687" s="2" t="s">
        <v>62</v>
      </c>
      <c r="Q687" s="2" t="s">
        <v>62</v>
      </c>
      <c r="R687" s="2" t="s">
        <v>62</v>
      </c>
      <c r="S687" s="3">
        <v>1</v>
      </c>
      <c r="T687" s="3">
        <v>0</v>
      </c>
      <c r="U687" s="3">
        <v>0.03</v>
      </c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3"/>
      <c r="AS687" s="3"/>
      <c r="AT687" s="3"/>
      <c r="AU687" s="3"/>
      <c r="AV687" s="2" t="s">
        <v>50</v>
      </c>
      <c r="AW687" s="2" t="s">
        <v>1838</v>
      </c>
      <c r="AX687" s="2" t="s">
        <v>50</v>
      </c>
      <c r="AY687" s="2" t="s">
        <v>50</v>
      </c>
      <c r="AZ687" s="2" t="s">
        <v>50</v>
      </c>
    </row>
    <row r="688" spans="1:52" ht="30" customHeight="1" x14ac:dyDescent="0.3">
      <c r="A688" s="22" t="s">
        <v>1190</v>
      </c>
      <c r="B688" s="22" t="s">
        <v>50</v>
      </c>
      <c r="C688" s="22" t="s">
        <v>50</v>
      </c>
      <c r="D688" s="23"/>
      <c r="E688" s="25"/>
      <c r="F688" s="28">
        <f>TRUNC(SUMIF(N685:N687, N684, F685:F687),0)</f>
        <v>14877</v>
      </c>
      <c r="G688" s="25"/>
      <c r="H688" s="28">
        <f>TRUNC(SUMIF(N685:N687, N684, H685:H687),0)</f>
        <v>12589</v>
      </c>
      <c r="I688" s="25"/>
      <c r="J688" s="28">
        <f>TRUNC(SUMIF(N685:N687, N684, J685:J687),0)</f>
        <v>0</v>
      </c>
      <c r="K688" s="25"/>
      <c r="L688" s="28">
        <f>F688+H688+J688</f>
        <v>27466</v>
      </c>
      <c r="M688" s="22" t="s">
        <v>50</v>
      </c>
      <c r="N688" s="2" t="s">
        <v>97</v>
      </c>
      <c r="O688" s="2" t="s">
        <v>97</v>
      </c>
      <c r="P688" s="2" t="s">
        <v>50</v>
      </c>
      <c r="Q688" s="2" t="s">
        <v>50</v>
      </c>
      <c r="R688" s="2" t="s">
        <v>50</v>
      </c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  <c r="AQ688" s="3"/>
      <c r="AR688" s="3"/>
      <c r="AS688" s="3"/>
      <c r="AT688" s="3"/>
      <c r="AU688" s="3"/>
      <c r="AV688" s="2" t="s">
        <v>50</v>
      </c>
      <c r="AW688" s="2" t="s">
        <v>50</v>
      </c>
      <c r="AX688" s="2" t="s">
        <v>50</v>
      </c>
      <c r="AY688" s="2" t="s">
        <v>50</v>
      </c>
      <c r="AZ688" s="2" t="s">
        <v>50</v>
      </c>
    </row>
    <row r="689" spans="1:52" ht="30" customHeight="1" x14ac:dyDescent="0.3">
      <c r="A689" s="23"/>
      <c r="B689" s="23"/>
      <c r="C689" s="23"/>
      <c r="D689" s="23"/>
      <c r="E689" s="25"/>
      <c r="F689" s="28"/>
      <c r="G689" s="25"/>
      <c r="H689" s="28"/>
      <c r="I689" s="25"/>
      <c r="J689" s="28"/>
      <c r="K689" s="25"/>
      <c r="L689" s="28"/>
      <c r="M689" s="23"/>
    </row>
    <row r="690" spans="1:52" ht="30" customHeight="1" x14ac:dyDescent="0.3">
      <c r="A690" s="19" t="s">
        <v>1839</v>
      </c>
      <c r="B690" s="20"/>
      <c r="C690" s="20"/>
      <c r="D690" s="20"/>
      <c r="E690" s="24"/>
      <c r="F690" s="27"/>
      <c r="G690" s="24"/>
      <c r="H690" s="27"/>
      <c r="I690" s="24"/>
      <c r="J690" s="27"/>
      <c r="K690" s="24"/>
      <c r="L690" s="27"/>
      <c r="M690" s="21"/>
      <c r="N690" s="1" t="s">
        <v>714</v>
      </c>
    </row>
    <row r="691" spans="1:52" ht="30" customHeight="1" x14ac:dyDescent="0.3">
      <c r="A691" s="22" t="s">
        <v>709</v>
      </c>
      <c r="B691" s="22" t="s">
        <v>691</v>
      </c>
      <c r="C691" s="22" t="s">
        <v>123</v>
      </c>
      <c r="D691" s="23">
        <v>1</v>
      </c>
      <c r="E691" s="25">
        <f>단가대비표!O149</f>
        <v>30860</v>
      </c>
      <c r="F691" s="28">
        <f>TRUNC(E691*D691,0)</f>
        <v>30860</v>
      </c>
      <c r="G691" s="25">
        <f>단가대비표!P149</f>
        <v>0</v>
      </c>
      <c r="H691" s="28">
        <f>TRUNC(G691*D691,0)</f>
        <v>0</v>
      </c>
      <c r="I691" s="25">
        <f>단가대비표!V149</f>
        <v>0</v>
      </c>
      <c r="J691" s="28">
        <f>TRUNC(I691*D691,0)</f>
        <v>0</v>
      </c>
      <c r="K691" s="25">
        <f t="shared" ref="K691:L693" si="114">TRUNC(E691+G691+I691,0)</f>
        <v>30860</v>
      </c>
      <c r="L691" s="28">
        <f t="shared" si="114"/>
        <v>30860</v>
      </c>
      <c r="M691" s="22" t="s">
        <v>50</v>
      </c>
      <c r="N691" s="2" t="s">
        <v>714</v>
      </c>
      <c r="O691" s="2" t="s">
        <v>1840</v>
      </c>
      <c r="P691" s="2" t="s">
        <v>62</v>
      </c>
      <c r="Q691" s="2" t="s">
        <v>62</v>
      </c>
      <c r="R691" s="2" t="s">
        <v>63</v>
      </c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  <c r="AQ691" s="3"/>
      <c r="AR691" s="3"/>
      <c r="AS691" s="3"/>
      <c r="AT691" s="3"/>
      <c r="AU691" s="3"/>
      <c r="AV691" s="2" t="s">
        <v>50</v>
      </c>
      <c r="AW691" s="2" t="s">
        <v>1841</v>
      </c>
      <c r="AX691" s="2" t="s">
        <v>50</v>
      </c>
      <c r="AY691" s="2" t="s">
        <v>50</v>
      </c>
      <c r="AZ691" s="2" t="s">
        <v>50</v>
      </c>
    </row>
    <row r="692" spans="1:52" ht="30" customHeight="1" x14ac:dyDescent="0.3">
      <c r="A692" s="22" t="s">
        <v>1262</v>
      </c>
      <c r="B692" s="22" t="s">
        <v>1221</v>
      </c>
      <c r="C692" s="22" t="s">
        <v>1208</v>
      </c>
      <c r="D692" s="23">
        <f>공량산출근거서_일위대가!K301</f>
        <v>4.5999999999999999E-2</v>
      </c>
      <c r="E692" s="25">
        <f>단가대비표!O49</f>
        <v>0</v>
      </c>
      <c r="F692" s="28">
        <f>TRUNC(E692*D692,0)</f>
        <v>0</v>
      </c>
      <c r="G692" s="25">
        <f>단가대비표!P49</f>
        <v>273676</v>
      </c>
      <c r="H692" s="28">
        <f>TRUNC(G692*D692,0)</f>
        <v>12589</v>
      </c>
      <c r="I692" s="25">
        <f>단가대비표!V49</f>
        <v>0</v>
      </c>
      <c r="J692" s="28">
        <f>TRUNC(I692*D692,0)</f>
        <v>0</v>
      </c>
      <c r="K692" s="25">
        <f t="shared" si="114"/>
        <v>273676</v>
      </c>
      <c r="L692" s="28">
        <f t="shared" si="114"/>
        <v>12589</v>
      </c>
      <c r="M692" s="22" t="s">
        <v>50</v>
      </c>
      <c r="N692" s="2" t="s">
        <v>714</v>
      </c>
      <c r="O692" s="2" t="s">
        <v>1263</v>
      </c>
      <c r="P692" s="2" t="s">
        <v>62</v>
      </c>
      <c r="Q692" s="2" t="s">
        <v>62</v>
      </c>
      <c r="R692" s="2" t="s">
        <v>63</v>
      </c>
      <c r="S692" s="3"/>
      <c r="T692" s="3"/>
      <c r="U692" s="3"/>
      <c r="V692" s="3">
        <v>1</v>
      </c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  <c r="AQ692" s="3"/>
      <c r="AR692" s="3"/>
      <c r="AS692" s="3"/>
      <c r="AT692" s="3"/>
      <c r="AU692" s="3"/>
      <c r="AV692" s="2" t="s">
        <v>50</v>
      </c>
      <c r="AW692" s="2" t="s">
        <v>1842</v>
      </c>
      <c r="AX692" s="2" t="s">
        <v>50</v>
      </c>
      <c r="AY692" s="2" t="s">
        <v>50</v>
      </c>
      <c r="AZ692" s="2" t="s">
        <v>50</v>
      </c>
    </row>
    <row r="693" spans="1:52" ht="30" customHeight="1" x14ac:dyDescent="0.3">
      <c r="A693" s="22" t="s">
        <v>1215</v>
      </c>
      <c r="B693" s="22" t="s">
        <v>1216</v>
      </c>
      <c r="C693" s="22" t="s">
        <v>93</v>
      </c>
      <c r="D693" s="23">
        <v>1</v>
      </c>
      <c r="E693" s="25">
        <f>TRUNC(SUMIF(V691:V693, RIGHTB(O693, 1), H691:H693)*U693, 2)</f>
        <v>377.67</v>
      </c>
      <c r="F693" s="28">
        <f>TRUNC(E693*D693,0)</f>
        <v>377</v>
      </c>
      <c r="G693" s="25">
        <v>0</v>
      </c>
      <c r="H693" s="28">
        <f>TRUNC(G693*D693,0)</f>
        <v>0</v>
      </c>
      <c r="I693" s="25">
        <v>0</v>
      </c>
      <c r="J693" s="28">
        <f>TRUNC(I693*D693,0)</f>
        <v>0</v>
      </c>
      <c r="K693" s="25">
        <f t="shared" si="114"/>
        <v>377</v>
      </c>
      <c r="L693" s="28">
        <f t="shared" si="114"/>
        <v>377</v>
      </c>
      <c r="M693" s="22" t="s">
        <v>50</v>
      </c>
      <c r="N693" s="2" t="s">
        <v>714</v>
      </c>
      <c r="O693" s="2" t="s">
        <v>94</v>
      </c>
      <c r="P693" s="2" t="s">
        <v>62</v>
      </c>
      <c r="Q693" s="2" t="s">
        <v>62</v>
      </c>
      <c r="R693" s="2" t="s">
        <v>62</v>
      </c>
      <c r="S693" s="3">
        <v>1</v>
      </c>
      <c r="T693" s="3">
        <v>0</v>
      </c>
      <c r="U693" s="3">
        <v>0.03</v>
      </c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  <c r="AT693" s="3"/>
      <c r="AU693" s="3"/>
      <c r="AV693" s="2" t="s">
        <v>50</v>
      </c>
      <c r="AW693" s="2" t="s">
        <v>1843</v>
      </c>
      <c r="AX693" s="2" t="s">
        <v>50</v>
      </c>
      <c r="AY693" s="2" t="s">
        <v>50</v>
      </c>
      <c r="AZ693" s="2" t="s">
        <v>50</v>
      </c>
    </row>
    <row r="694" spans="1:52" ht="30" customHeight="1" x14ac:dyDescent="0.3">
      <c r="A694" s="22" t="s">
        <v>1190</v>
      </c>
      <c r="B694" s="22" t="s">
        <v>50</v>
      </c>
      <c r="C694" s="22" t="s">
        <v>50</v>
      </c>
      <c r="D694" s="23"/>
      <c r="E694" s="25"/>
      <c r="F694" s="28">
        <f>TRUNC(SUMIF(N691:N693, N690, F691:F693),0)</f>
        <v>31237</v>
      </c>
      <c r="G694" s="25"/>
      <c r="H694" s="28">
        <f>TRUNC(SUMIF(N691:N693, N690, H691:H693),0)</f>
        <v>12589</v>
      </c>
      <c r="I694" s="25"/>
      <c r="J694" s="28">
        <f>TRUNC(SUMIF(N691:N693, N690, J691:J693),0)</f>
        <v>0</v>
      </c>
      <c r="K694" s="25"/>
      <c r="L694" s="28">
        <f>F694+H694+J694</f>
        <v>43826</v>
      </c>
      <c r="M694" s="22" t="s">
        <v>50</v>
      </c>
      <c r="N694" s="2" t="s">
        <v>97</v>
      </c>
      <c r="O694" s="2" t="s">
        <v>97</v>
      </c>
      <c r="P694" s="2" t="s">
        <v>50</v>
      </c>
      <c r="Q694" s="2" t="s">
        <v>50</v>
      </c>
      <c r="R694" s="2" t="s">
        <v>50</v>
      </c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3"/>
      <c r="AS694" s="3"/>
      <c r="AT694" s="3"/>
      <c r="AU694" s="3"/>
      <c r="AV694" s="2" t="s">
        <v>50</v>
      </c>
      <c r="AW694" s="2" t="s">
        <v>50</v>
      </c>
      <c r="AX694" s="2" t="s">
        <v>50</v>
      </c>
      <c r="AY694" s="2" t="s">
        <v>50</v>
      </c>
      <c r="AZ694" s="2" t="s">
        <v>50</v>
      </c>
    </row>
    <row r="695" spans="1:52" ht="30" customHeight="1" x14ac:dyDescent="0.3">
      <c r="A695" s="23"/>
      <c r="B695" s="23"/>
      <c r="C695" s="23"/>
      <c r="D695" s="23"/>
      <c r="E695" s="25"/>
      <c r="F695" s="28"/>
      <c r="G695" s="25"/>
      <c r="H695" s="28"/>
      <c r="I695" s="25"/>
      <c r="J695" s="28"/>
      <c r="K695" s="25"/>
      <c r="L695" s="28"/>
      <c r="M695" s="23"/>
    </row>
    <row r="696" spans="1:52" ht="30" customHeight="1" x14ac:dyDescent="0.3">
      <c r="A696" s="19" t="s">
        <v>1844</v>
      </c>
      <c r="B696" s="20"/>
      <c r="C696" s="20"/>
      <c r="D696" s="20"/>
      <c r="E696" s="24"/>
      <c r="F696" s="27"/>
      <c r="G696" s="24"/>
      <c r="H696" s="27"/>
      <c r="I696" s="24"/>
      <c r="J696" s="27"/>
      <c r="K696" s="24"/>
      <c r="L696" s="27"/>
      <c r="M696" s="21"/>
      <c r="N696" s="1" t="s">
        <v>719</v>
      </c>
    </row>
    <row r="697" spans="1:52" ht="30" customHeight="1" x14ac:dyDescent="0.3">
      <c r="A697" s="22" t="s">
        <v>716</v>
      </c>
      <c r="B697" s="22" t="s">
        <v>717</v>
      </c>
      <c r="C697" s="22" t="s">
        <v>123</v>
      </c>
      <c r="D697" s="23">
        <v>1.05</v>
      </c>
      <c r="E697" s="25">
        <f>단가대비표!O150</f>
        <v>22690</v>
      </c>
      <c r="F697" s="28">
        <f>TRUNC(E697*D697,0)</f>
        <v>23824</v>
      </c>
      <c r="G697" s="25">
        <f>단가대비표!P150</f>
        <v>0</v>
      </c>
      <c r="H697" s="28">
        <f>TRUNC(G697*D697,0)</f>
        <v>0</v>
      </c>
      <c r="I697" s="25">
        <f>단가대비표!V150</f>
        <v>0</v>
      </c>
      <c r="J697" s="28">
        <f>TRUNC(I697*D697,0)</f>
        <v>0</v>
      </c>
      <c r="K697" s="25">
        <f t="shared" ref="K697:L699" si="115">TRUNC(E697+G697+I697,0)</f>
        <v>22690</v>
      </c>
      <c r="L697" s="28">
        <f t="shared" si="115"/>
        <v>23824</v>
      </c>
      <c r="M697" s="22" t="s">
        <v>50</v>
      </c>
      <c r="N697" s="2" t="s">
        <v>719</v>
      </c>
      <c r="O697" s="2" t="s">
        <v>1845</v>
      </c>
      <c r="P697" s="2" t="s">
        <v>62</v>
      </c>
      <c r="Q697" s="2" t="s">
        <v>62</v>
      </c>
      <c r="R697" s="2" t="s">
        <v>63</v>
      </c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3"/>
      <c r="AS697" s="3"/>
      <c r="AT697" s="3"/>
      <c r="AU697" s="3"/>
      <c r="AV697" s="2" t="s">
        <v>50</v>
      </c>
      <c r="AW697" s="2" t="s">
        <v>1846</v>
      </c>
      <c r="AX697" s="2" t="s">
        <v>50</v>
      </c>
      <c r="AY697" s="2" t="s">
        <v>50</v>
      </c>
      <c r="AZ697" s="2" t="s">
        <v>50</v>
      </c>
    </row>
    <row r="698" spans="1:52" ht="30" customHeight="1" x14ac:dyDescent="0.3">
      <c r="A698" s="22" t="s">
        <v>1262</v>
      </c>
      <c r="B698" s="22" t="s">
        <v>1221</v>
      </c>
      <c r="C698" s="22" t="s">
        <v>1208</v>
      </c>
      <c r="D698" s="23">
        <f>공량산출근거서_일위대가!K304</f>
        <v>0.189</v>
      </c>
      <c r="E698" s="25">
        <f>단가대비표!O49</f>
        <v>0</v>
      </c>
      <c r="F698" s="28">
        <f>TRUNC(E698*D698,0)</f>
        <v>0</v>
      </c>
      <c r="G698" s="25">
        <f>단가대비표!P49</f>
        <v>273676</v>
      </c>
      <c r="H698" s="28">
        <f>TRUNC(G698*D698,0)</f>
        <v>51724</v>
      </c>
      <c r="I698" s="25">
        <f>단가대비표!V49</f>
        <v>0</v>
      </c>
      <c r="J698" s="28">
        <f>TRUNC(I698*D698,0)</f>
        <v>0</v>
      </c>
      <c r="K698" s="25">
        <f t="shared" si="115"/>
        <v>273676</v>
      </c>
      <c r="L698" s="28">
        <f t="shared" si="115"/>
        <v>51724</v>
      </c>
      <c r="M698" s="22" t="s">
        <v>50</v>
      </c>
      <c r="N698" s="2" t="s">
        <v>719</v>
      </c>
      <c r="O698" s="2" t="s">
        <v>1263</v>
      </c>
      <c r="P698" s="2" t="s">
        <v>62</v>
      </c>
      <c r="Q698" s="2" t="s">
        <v>62</v>
      </c>
      <c r="R698" s="2" t="s">
        <v>63</v>
      </c>
      <c r="S698" s="3"/>
      <c r="T698" s="3"/>
      <c r="U698" s="3"/>
      <c r="V698" s="3">
        <v>1</v>
      </c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  <c r="AQ698" s="3"/>
      <c r="AR698" s="3"/>
      <c r="AS698" s="3"/>
      <c r="AT698" s="3"/>
      <c r="AU698" s="3"/>
      <c r="AV698" s="2" t="s">
        <v>50</v>
      </c>
      <c r="AW698" s="2" t="s">
        <v>1847</v>
      </c>
      <c r="AX698" s="2" t="s">
        <v>50</v>
      </c>
      <c r="AY698" s="2" t="s">
        <v>50</v>
      </c>
      <c r="AZ698" s="2" t="s">
        <v>50</v>
      </c>
    </row>
    <row r="699" spans="1:52" ht="30" customHeight="1" x14ac:dyDescent="0.3">
      <c r="A699" s="22" t="s">
        <v>1215</v>
      </c>
      <c r="B699" s="22" t="s">
        <v>1216</v>
      </c>
      <c r="C699" s="22" t="s">
        <v>93</v>
      </c>
      <c r="D699" s="23">
        <v>1</v>
      </c>
      <c r="E699" s="25">
        <f>TRUNC(SUMIF(V697:V699, RIGHTB(O699, 1), H697:H699)*U699, 2)</f>
        <v>1551.72</v>
      </c>
      <c r="F699" s="28">
        <f>TRUNC(E699*D699,0)</f>
        <v>1551</v>
      </c>
      <c r="G699" s="25">
        <v>0</v>
      </c>
      <c r="H699" s="28">
        <f>TRUNC(G699*D699,0)</f>
        <v>0</v>
      </c>
      <c r="I699" s="25">
        <v>0</v>
      </c>
      <c r="J699" s="28">
        <f>TRUNC(I699*D699,0)</f>
        <v>0</v>
      </c>
      <c r="K699" s="25">
        <f t="shared" si="115"/>
        <v>1551</v>
      </c>
      <c r="L699" s="28">
        <f t="shared" si="115"/>
        <v>1551</v>
      </c>
      <c r="M699" s="22" t="s">
        <v>50</v>
      </c>
      <c r="N699" s="2" t="s">
        <v>719</v>
      </c>
      <c r="O699" s="2" t="s">
        <v>94</v>
      </c>
      <c r="P699" s="2" t="s">
        <v>62</v>
      </c>
      <c r="Q699" s="2" t="s">
        <v>62</v>
      </c>
      <c r="R699" s="2" t="s">
        <v>62</v>
      </c>
      <c r="S699" s="3">
        <v>1</v>
      </c>
      <c r="T699" s="3">
        <v>0</v>
      </c>
      <c r="U699" s="3">
        <v>0.03</v>
      </c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P699" s="3"/>
      <c r="AQ699" s="3"/>
      <c r="AR699" s="3"/>
      <c r="AS699" s="3"/>
      <c r="AT699" s="3"/>
      <c r="AU699" s="3"/>
      <c r="AV699" s="2" t="s">
        <v>50</v>
      </c>
      <c r="AW699" s="2" t="s">
        <v>1848</v>
      </c>
      <c r="AX699" s="2" t="s">
        <v>50</v>
      </c>
      <c r="AY699" s="2" t="s">
        <v>50</v>
      </c>
      <c r="AZ699" s="2" t="s">
        <v>50</v>
      </c>
    </row>
    <row r="700" spans="1:52" ht="30" customHeight="1" x14ac:dyDescent="0.3">
      <c r="A700" s="22" t="s">
        <v>1190</v>
      </c>
      <c r="B700" s="22" t="s">
        <v>50</v>
      </c>
      <c r="C700" s="22" t="s">
        <v>50</v>
      </c>
      <c r="D700" s="23"/>
      <c r="E700" s="25"/>
      <c r="F700" s="28">
        <f>TRUNC(SUMIF(N697:N699, N696, F697:F699),0)</f>
        <v>25375</v>
      </c>
      <c r="G700" s="25"/>
      <c r="H700" s="28">
        <f>TRUNC(SUMIF(N697:N699, N696, H697:H699),0)</f>
        <v>51724</v>
      </c>
      <c r="I700" s="25"/>
      <c r="J700" s="28">
        <f>TRUNC(SUMIF(N697:N699, N696, J697:J699),0)</f>
        <v>0</v>
      </c>
      <c r="K700" s="25"/>
      <c r="L700" s="28">
        <f>F700+H700+J700</f>
        <v>77099</v>
      </c>
      <c r="M700" s="22" t="s">
        <v>50</v>
      </c>
      <c r="N700" s="2" t="s">
        <v>97</v>
      </c>
      <c r="O700" s="2" t="s">
        <v>97</v>
      </c>
      <c r="P700" s="2" t="s">
        <v>50</v>
      </c>
      <c r="Q700" s="2" t="s">
        <v>50</v>
      </c>
      <c r="R700" s="2" t="s">
        <v>50</v>
      </c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  <c r="AT700" s="3"/>
      <c r="AU700" s="3"/>
      <c r="AV700" s="2" t="s">
        <v>50</v>
      </c>
      <c r="AW700" s="2" t="s">
        <v>50</v>
      </c>
      <c r="AX700" s="2" t="s">
        <v>50</v>
      </c>
      <c r="AY700" s="2" t="s">
        <v>50</v>
      </c>
      <c r="AZ700" s="2" t="s">
        <v>50</v>
      </c>
    </row>
    <row r="701" spans="1:52" ht="30" customHeight="1" x14ac:dyDescent="0.3">
      <c r="A701" s="23"/>
      <c r="B701" s="23"/>
      <c r="C701" s="23"/>
      <c r="D701" s="23"/>
      <c r="E701" s="25"/>
      <c r="F701" s="28"/>
      <c r="G701" s="25"/>
      <c r="H701" s="28"/>
      <c r="I701" s="25"/>
      <c r="J701" s="28"/>
      <c r="K701" s="25"/>
      <c r="L701" s="28"/>
      <c r="M701" s="23"/>
    </row>
    <row r="702" spans="1:52" ht="30" customHeight="1" x14ac:dyDescent="0.3">
      <c r="A702" s="19" t="s">
        <v>1849</v>
      </c>
      <c r="B702" s="20"/>
      <c r="C702" s="20"/>
      <c r="D702" s="20"/>
      <c r="E702" s="24"/>
      <c r="F702" s="27"/>
      <c r="G702" s="24"/>
      <c r="H702" s="27"/>
      <c r="I702" s="24"/>
      <c r="J702" s="27"/>
      <c r="K702" s="24"/>
      <c r="L702" s="27"/>
      <c r="M702" s="21"/>
      <c r="N702" s="1" t="s">
        <v>722</v>
      </c>
    </row>
    <row r="703" spans="1:52" ht="30" customHeight="1" x14ac:dyDescent="0.3">
      <c r="A703" s="22" t="s">
        <v>716</v>
      </c>
      <c r="B703" s="22" t="s">
        <v>687</v>
      </c>
      <c r="C703" s="22" t="s">
        <v>123</v>
      </c>
      <c r="D703" s="23">
        <v>1.05</v>
      </c>
      <c r="E703" s="25">
        <f>단가대비표!O151</f>
        <v>19370</v>
      </c>
      <c r="F703" s="28">
        <f>TRUNC(E703*D703,0)</f>
        <v>20338</v>
      </c>
      <c r="G703" s="25">
        <f>단가대비표!P151</f>
        <v>0</v>
      </c>
      <c r="H703" s="28">
        <f>TRUNC(G703*D703,0)</f>
        <v>0</v>
      </c>
      <c r="I703" s="25">
        <f>단가대비표!V151</f>
        <v>0</v>
      </c>
      <c r="J703" s="28">
        <f>TRUNC(I703*D703,0)</f>
        <v>0</v>
      </c>
      <c r="K703" s="25">
        <f t="shared" ref="K703:L705" si="116">TRUNC(E703+G703+I703,0)</f>
        <v>19370</v>
      </c>
      <c r="L703" s="28">
        <f t="shared" si="116"/>
        <v>20338</v>
      </c>
      <c r="M703" s="22" t="s">
        <v>50</v>
      </c>
      <c r="N703" s="2" t="s">
        <v>722</v>
      </c>
      <c r="O703" s="2" t="s">
        <v>1850</v>
      </c>
      <c r="P703" s="2" t="s">
        <v>62</v>
      </c>
      <c r="Q703" s="2" t="s">
        <v>62</v>
      </c>
      <c r="R703" s="2" t="s">
        <v>63</v>
      </c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  <c r="AQ703" s="3"/>
      <c r="AR703" s="3"/>
      <c r="AS703" s="3"/>
      <c r="AT703" s="3"/>
      <c r="AU703" s="3"/>
      <c r="AV703" s="2" t="s">
        <v>50</v>
      </c>
      <c r="AW703" s="2" t="s">
        <v>1851</v>
      </c>
      <c r="AX703" s="2" t="s">
        <v>50</v>
      </c>
      <c r="AY703" s="2" t="s">
        <v>50</v>
      </c>
      <c r="AZ703" s="2" t="s">
        <v>50</v>
      </c>
    </row>
    <row r="704" spans="1:52" ht="30" customHeight="1" x14ac:dyDescent="0.3">
      <c r="A704" s="22" t="s">
        <v>1262</v>
      </c>
      <c r="B704" s="22" t="s">
        <v>1221</v>
      </c>
      <c r="C704" s="22" t="s">
        <v>1208</v>
      </c>
      <c r="D704" s="23">
        <f>공량산출근거서_일위대가!K307</f>
        <v>0.24149999999999999</v>
      </c>
      <c r="E704" s="25">
        <f>단가대비표!O49</f>
        <v>0</v>
      </c>
      <c r="F704" s="28">
        <f>TRUNC(E704*D704,0)</f>
        <v>0</v>
      </c>
      <c r="G704" s="25">
        <f>단가대비표!P49</f>
        <v>273676</v>
      </c>
      <c r="H704" s="28">
        <f>TRUNC(G704*D704,0)</f>
        <v>66092</v>
      </c>
      <c r="I704" s="25">
        <f>단가대비표!V49</f>
        <v>0</v>
      </c>
      <c r="J704" s="28">
        <f>TRUNC(I704*D704,0)</f>
        <v>0</v>
      </c>
      <c r="K704" s="25">
        <f t="shared" si="116"/>
        <v>273676</v>
      </c>
      <c r="L704" s="28">
        <f t="shared" si="116"/>
        <v>66092</v>
      </c>
      <c r="M704" s="22" t="s">
        <v>50</v>
      </c>
      <c r="N704" s="2" t="s">
        <v>722</v>
      </c>
      <c r="O704" s="2" t="s">
        <v>1263</v>
      </c>
      <c r="P704" s="2" t="s">
        <v>62</v>
      </c>
      <c r="Q704" s="2" t="s">
        <v>62</v>
      </c>
      <c r="R704" s="2" t="s">
        <v>63</v>
      </c>
      <c r="S704" s="3"/>
      <c r="T704" s="3"/>
      <c r="U704" s="3"/>
      <c r="V704" s="3">
        <v>1</v>
      </c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  <c r="AQ704" s="3"/>
      <c r="AR704" s="3"/>
      <c r="AS704" s="3"/>
      <c r="AT704" s="3"/>
      <c r="AU704" s="3"/>
      <c r="AV704" s="2" t="s">
        <v>50</v>
      </c>
      <c r="AW704" s="2" t="s">
        <v>1852</v>
      </c>
      <c r="AX704" s="2" t="s">
        <v>50</v>
      </c>
      <c r="AY704" s="2" t="s">
        <v>50</v>
      </c>
      <c r="AZ704" s="2" t="s">
        <v>50</v>
      </c>
    </row>
    <row r="705" spans="1:52" ht="30" customHeight="1" x14ac:dyDescent="0.3">
      <c r="A705" s="22" t="s">
        <v>1215</v>
      </c>
      <c r="B705" s="22" t="s">
        <v>1216</v>
      </c>
      <c r="C705" s="22" t="s">
        <v>93</v>
      </c>
      <c r="D705" s="23">
        <v>1</v>
      </c>
      <c r="E705" s="25">
        <f>TRUNC(SUMIF(V703:V705, RIGHTB(O705, 1), H703:H705)*U705, 2)</f>
        <v>1982.76</v>
      </c>
      <c r="F705" s="28">
        <f>TRUNC(E705*D705,0)</f>
        <v>1982</v>
      </c>
      <c r="G705" s="25">
        <v>0</v>
      </c>
      <c r="H705" s="28">
        <f>TRUNC(G705*D705,0)</f>
        <v>0</v>
      </c>
      <c r="I705" s="25">
        <v>0</v>
      </c>
      <c r="J705" s="28">
        <f>TRUNC(I705*D705,0)</f>
        <v>0</v>
      </c>
      <c r="K705" s="25">
        <f t="shared" si="116"/>
        <v>1982</v>
      </c>
      <c r="L705" s="28">
        <f t="shared" si="116"/>
        <v>1982</v>
      </c>
      <c r="M705" s="22" t="s">
        <v>50</v>
      </c>
      <c r="N705" s="2" t="s">
        <v>722</v>
      </c>
      <c r="O705" s="2" t="s">
        <v>94</v>
      </c>
      <c r="P705" s="2" t="s">
        <v>62</v>
      </c>
      <c r="Q705" s="2" t="s">
        <v>62</v>
      </c>
      <c r="R705" s="2" t="s">
        <v>62</v>
      </c>
      <c r="S705" s="3">
        <v>1</v>
      </c>
      <c r="T705" s="3">
        <v>0</v>
      </c>
      <c r="U705" s="3">
        <v>0.03</v>
      </c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  <c r="AQ705" s="3"/>
      <c r="AR705" s="3"/>
      <c r="AS705" s="3"/>
      <c r="AT705" s="3"/>
      <c r="AU705" s="3"/>
      <c r="AV705" s="2" t="s">
        <v>50</v>
      </c>
      <c r="AW705" s="2" t="s">
        <v>1853</v>
      </c>
      <c r="AX705" s="2" t="s">
        <v>50</v>
      </c>
      <c r="AY705" s="2" t="s">
        <v>50</v>
      </c>
      <c r="AZ705" s="2" t="s">
        <v>50</v>
      </c>
    </row>
    <row r="706" spans="1:52" ht="30" customHeight="1" x14ac:dyDescent="0.3">
      <c r="A706" s="22" t="s">
        <v>1190</v>
      </c>
      <c r="B706" s="22" t="s">
        <v>50</v>
      </c>
      <c r="C706" s="22" t="s">
        <v>50</v>
      </c>
      <c r="D706" s="23"/>
      <c r="E706" s="25"/>
      <c r="F706" s="28">
        <f>TRUNC(SUMIF(N703:N705, N702, F703:F705),0)</f>
        <v>22320</v>
      </c>
      <c r="G706" s="25"/>
      <c r="H706" s="28">
        <f>TRUNC(SUMIF(N703:N705, N702, H703:H705),0)</f>
        <v>66092</v>
      </c>
      <c r="I706" s="25"/>
      <c r="J706" s="28">
        <f>TRUNC(SUMIF(N703:N705, N702, J703:J705),0)</f>
        <v>0</v>
      </c>
      <c r="K706" s="25"/>
      <c r="L706" s="28">
        <f>F706+H706+J706</f>
        <v>88412</v>
      </c>
      <c r="M706" s="22" t="s">
        <v>50</v>
      </c>
      <c r="N706" s="2" t="s">
        <v>97</v>
      </c>
      <c r="O706" s="2" t="s">
        <v>97</v>
      </c>
      <c r="P706" s="2" t="s">
        <v>50</v>
      </c>
      <c r="Q706" s="2" t="s">
        <v>50</v>
      </c>
      <c r="R706" s="2" t="s">
        <v>50</v>
      </c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  <c r="AQ706" s="3"/>
      <c r="AR706" s="3"/>
      <c r="AS706" s="3"/>
      <c r="AT706" s="3"/>
      <c r="AU706" s="3"/>
      <c r="AV706" s="2" t="s">
        <v>50</v>
      </c>
      <c r="AW706" s="2" t="s">
        <v>50</v>
      </c>
      <c r="AX706" s="2" t="s">
        <v>50</v>
      </c>
      <c r="AY706" s="2" t="s">
        <v>50</v>
      </c>
      <c r="AZ706" s="2" t="s">
        <v>50</v>
      </c>
    </row>
    <row r="707" spans="1:52" ht="30" customHeight="1" x14ac:dyDescent="0.3">
      <c r="A707" s="23"/>
      <c r="B707" s="23"/>
      <c r="C707" s="23"/>
      <c r="D707" s="23"/>
      <c r="E707" s="25"/>
      <c r="F707" s="28"/>
      <c r="G707" s="25"/>
      <c r="H707" s="28"/>
      <c r="I707" s="25"/>
      <c r="J707" s="28"/>
      <c r="K707" s="25"/>
      <c r="L707" s="28"/>
      <c r="M707" s="23"/>
    </row>
    <row r="708" spans="1:52" ht="30" customHeight="1" x14ac:dyDescent="0.3">
      <c r="A708" s="19" t="s">
        <v>1854</v>
      </c>
      <c r="B708" s="20"/>
      <c r="C708" s="20"/>
      <c r="D708" s="20"/>
      <c r="E708" s="24"/>
      <c r="F708" s="27"/>
      <c r="G708" s="24"/>
      <c r="H708" s="27"/>
      <c r="I708" s="24"/>
      <c r="J708" s="27"/>
      <c r="K708" s="24"/>
      <c r="L708" s="27"/>
      <c r="M708" s="21"/>
      <c r="N708" s="1" t="s">
        <v>726</v>
      </c>
    </row>
    <row r="709" spans="1:52" ht="30" customHeight="1" x14ac:dyDescent="0.3">
      <c r="A709" s="22" t="s">
        <v>716</v>
      </c>
      <c r="B709" s="22" t="s">
        <v>724</v>
      </c>
      <c r="C709" s="22" t="s">
        <v>123</v>
      </c>
      <c r="D709" s="23">
        <v>1.05</v>
      </c>
      <c r="E709" s="25">
        <f>단가대비표!O152</f>
        <v>19370</v>
      </c>
      <c r="F709" s="28">
        <f>TRUNC(E709*D709,0)</f>
        <v>20338</v>
      </c>
      <c r="G709" s="25">
        <f>단가대비표!P152</f>
        <v>0</v>
      </c>
      <c r="H709" s="28">
        <f>TRUNC(G709*D709,0)</f>
        <v>0</v>
      </c>
      <c r="I709" s="25">
        <f>단가대비표!V152</f>
        <v>0</v>
      </c>
      <c r="J709" s="28">
        <f>TRUNC(I709*D709,0)</f>
        <v>0</v>
      </c>
      <c r="K709" s="25">
        <f t="shared" ref="K709:L711" si="117">TRUNC(E709+G709+I709,0)</f>
        <v>19370</v>
      </c>
      <c r="L709" s="28">
        <f t="shared" si="117"/>
        <v>20338</v>
      </c>
      <c r="M709" s="22" t="s">
        <v>50</v>
      </c>
      <c r="N709" s="2" t="s">
        <v>726</v>
      </c>
      <c r="O709" s="2" t="s">
        <v>1855</v>
      </c>
      <c r="P709" s="2" t="s">
        <v>62</v>
      </c>
      <c r="Q709" s="2" t="s">
        <v>62</v>
      </c>
      <c r="R709" s="2" t="s">
        <v>63</v>
      </c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  <c r="AT709" s="3"/>
      <c r="AU709" s="3"/>
      <c r="AV709" s="2" t="s">
        <v>50</v>
      </c>
      <c r="AW709" s="2" t="s">
        <v>1856</v>
      </c>
      <c r="AX709" s="2" t="s">
        <v>50</v>
      </c>
      <c r="AY709" s="2" t="s">
        <v>50</v>
      </c>
      <c r="AZ709" s="2" t="s">
        <v>50</v>
      </c>
    </row>
    <row r="710" spans="1:52" ht="30" customHeight="1" x14ac:dyDescent="0.3">
      <c r="A710" s="22" t="s">
        <v>1262</v>
      </c>
      <c r="B710" s="22" t="s">
        <v>1221</v>
      </c>
      <c r="C710" s="22" t="s">
        <v>1208</v>
      </c>
      <c r="D710" s="23">
        <f>공량산출근거서_일위대가!K310</f>
        <v>0.24149999999999999</v>
      </c>
      <c r="E710" s="25">
        <f>단가대비표!O49</f>
        <v>0</v>
      </c>
      <c r="F710" s="28">
        <f>TRUNC(E710*D710,0)</f>
        <v>0</v>
      </c>
      <c r="G710" s="25">
        <f>단가대비표!P49</f>
        <v>273676</v>
      </c>
      <c r="H710" s="28">
        <f>TRUNC(G710*D710,0)</f>
        <v>66092</v>
      </c>
      <c r="I710" s="25">
        <f>단가대비표!V49</f>
        <v>0</v>
      </c>
      <c r="J710" s="28">
        <f>TRUNC(I710*D710,0)</f>
        <v>0</v>
      </c>
      <c r="K710" s="25">
        <f t="shared" si="117"/>
        <v>273676</v>
      </c>
      <c r="L710" s="28">
        <f t="shared" si="117"/>
        <v>66092</v>
      </c>
      <c r="M710" s="22" t="s">
        <v>50</v>
      </c>
      <c r="N710" s="2" t="s">
        <v>726</v>
      </c>
      <c r="O710" s="2" t="s">
        <v>1263</v>
      </c>
      <c r="P710" s="2" t="s">
        <v>62</v>
      </c>
      <c r="Q710" s="2" t="s">
        <v>62</v>
      </c>
      <c r="R710" s="2" t="s">
        <v>63</v>
      </c>
      <c r="S710" s="3"/>
      <c r="T710" s="3"/>
      <c r="U710" s="3"/>
      <c r="V710" s="3">
        <v>1</v>
      </c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  <c r="AT710" s="3"/>
      <c r="AU710" s="3"/>
      <c r="AV710" s="2" t="s">
        <v>50</v>
      </c>
      <c r="AW710" s="2" t="s">
        <v>1857</v>
      </c>
      <c r="AX710" s="2" t="s">
        <v>50</v>
      </c>
      <c r="AY710" s="2" t="s">
        <v>50</v>
      </c>
      <c r="AZ710" s="2" t="s">
        <v>50</v>
      </c>
    </row>
    <row r="711" spans="1:52" ht="30" customHeight="1" x14ac:dyDescent="0.3">
      <c r="A711" s="22" t="s">
        <v>1215</v>
      </c>
      <c r="B711" s="22" t="s">
        <v>1216</v>
      </c>
      <c r="C711" s="22" t="s">
        <v>93</v>
      </c>
      <c r="D711" s="23">
        <v>1</v>
      </c>
      <c r="E711" s="25">
        <f>TRUNC(SUMIF(V709:V711, RIGHTB(O711, 1), H709:H711)*U711, 2)</f>
        <v>1982.76</v>
      </c>
      <c r="F711" s="28">
        <f>TRUNC(E711*D711,0)</f>
        <v>1982</v>
      </c>
      <c r="G711" s="25">
        <v>0</v>
      </c>
      <c r="H711" s="28">
        <f>TRUNC(G711*D711,0)</f>
        <v>0</v>
      </c>
      <c r="I711" s="25">
        <v>0</v>
      </c>
      <c r="J711" s="28">
        <f>TRUNC(I711*D711,0)</f>
        <v>0</v>
      </c>
      <c r="K711" s="25">
        <f t="shared" si="117"/>
        <v>1982</v>
      </c>
      <c r="L711" s="28">
        <f t="shared" si="117"/>
        <v>1982</v>
      </c>
      <c r="M711" s="22" t="s">
        <v>50</v>
      </c>
      <c r="N711" s="2" t="s">
        <v>726</v>
      </c>
      <c r="O711" s="2" t="s">
        <v>94</v>
      </c>
      <c r="P711" s="2" t="s">
        <v>62</v>
      </c>
      <c r="Q711" s="2" t="s">
        <v>62</v>
      </c>
      <c r="R711" s="2" t="s">
        <v>62</v>
      </c>
      <c r="S711" s="3">
        <v>1</v>
      </c>
      <c r="T711" s="3">
        <v>0</v>
      </c>
      <c r="U711" s="3">
        <v>0.03</v>
      </c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  <c r="AT711" s="3"/>
      <c r="AU711" s="3"/>
      <c r="AV711" s="2" t="s">
        <v>50</v>
      </c>
      <c r="AW711" s="2" t="s">
        <v>1858</v>
      </c>
      <c r="AX711" s="2" t="s">
        <v>50</v>
      </c>
      <c r="AY711" s="2" t="s">
        <v>50</v>
      </c>
      <c r="AZ711" s="2" t="s">
        <v>50</v>
      </c>
    </row>
    <row r="712" spans="1:52" ht="30" customHeight="1" x14ac:dyDescent="0.3">
      <c r="A712" s="22" t="s">
        <v>1190</v>
      </c>
      <c r="B712" s="22" t="s">
        <v>50</v>
      </c>
      <c r="C712" s="22" t="s">
        <v>50</v>
      </c>
      <c r="D712" s="23"/>
      <c r="E712" s="25"/>
      <c r="F712" s="28">
        <f>TRUNC(SUMIF(N709:N711, N708, F709:F711),0)</f>
        <v>22320</v>
      </c>
      <c r="G712" s="25"/>
      <c r="H712" s="28">
        <f>TRUNC(SUMIF(N709:N711, N708, H709:H711),0)</f>
        <v>66092</v>
      </c>
      <c r="I712" s="25"/>
      <c r="J712" s="28">
        <f>TRUNC(SUMIF(N709:N711, N708, J709:J711),0)</f>
        <v>0</v>
      </c>
      <c r="K712" s="25"/>
      <c r="L712" s="28">
        <f>F712+H712+J712</f>
        <v>88412</v>
      </c>
      <c r="M712" s="22" t="s">
        <v>50</v>
      </c>
      <c r="N712" s="2" t="s">
        <v>97</v>
      </c>
      <c r="O712" s="2" t="s">
        <v>97</v>
      </c>
      <c r="P712" s="2" t="s">
        <v>50</v>
      </c>
      <c r="Q712" s="2" t="s">
        <v>50</v>
      </c>
      <c r="R712" s="2" t="s">
        <v>50</v>
      </c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  <c r="AQ712" s="3"/>
      <c r="AR712" s="3"/>
      <c r="AS712" s="3"/>
      <c r="AT712" s="3"/>
      <c r="AU712" s="3"/>
      <c r="AV712" s="2" t="s">
        <v>50</v>
      </c>
      <c r="AW712" s="2" t="s">
        <v>50</v>
      </c>
      <c r="AX712" s="2" t="s">
        <v>50</v>
      </c>
      <c r="AY712" s="2" t="s">
        <v>50</v>
      </c>
      <c r="AZ712" s="2" t="s">
        <v>50</v>
      </c>
    </row>
    <row r="713" spans="1:52" ht="30" customHeight="1" x14ac:dyDescent="0.3">
      <c r="A713" s="23"/>
      <c r="B713" s="23"/>
      <c r="C713" s="23"/>
      <c r="D713" s="23"/>
      <c r="E713" s="25"/>
      <c r="F713" s="28"/>
      <c r="G713" s="25"/>
      <c r="H713" s="28"/>
      <c r="I713" s="25"/>
      <c r="J713" s="28"/>
      <c r="K713" s="25"/>
      <c r="L713" s="28"/>
      <c r="M713" s="23"/>
    </row>
    <row r="714" spans="1:52" ht="30" customHeight="1" x14ac:dyDescent="0.3">
      <c r="A714" s="19" t="s">
        <v>1859</v>
      </c>
      <c r="B714" s="20"/>
      <c r="C714" s="20"/>
      <c r="D714" s="20"/>
      <c r="E714" s="24"/>
      <c r="F714" s="27"/>
      <c r="G714" s="24"/>
      <c r="H714" s="27"/>
      <c r="I714" s="24"/>
      <c r="J714" s="27"/>
      <c r="K714" s="24"/>
      <c r="L714" s="27"/>
      <c r="M714" s="21"/>
      <c r="N714" s="1" t="s">
        <v>729</v>
      </c>
    </row>
    <row r="715" spans="1:52" ht="30" customHeight="1" x14ac:dyDescent="0.3">
      <c r="A715" s="22" t="s">
        <v>716</v>
      </c>
      <c r="B715" s="22" t="s">
        <v>691</v>
      </c>
      <c r="C715" s="22" t="s">
        <v>123</v>
      </c>
      <c r="D715" s="23">
        <v>1.05</v>
      </c>
      <c r="E715" s="25">
        <f>단가대비표!O153</f>
        <v>28840</v>
      </c>
      <c r="F715" s="28">
        <f>TRUNC(E715*D715,0)</f>
        <v>30282</v>
      </c>
      <c r="G715" s="25">
        <f>단가대비표!P153</f>
        <v>0</v>
      </c>
      <c r="H715" s="28">
        <f>TRUNC(G715*D715,0)</f>
        <v>0</v>
      </c>
      <c r="I715" s="25">
        <f>단가대비표!V153</f>
        <v>0</v>
      </c>
      <c r="J715" s="28">
        <f>TRUNC(I715*D715,0)</f>
        <v>0</v>
      </c>
      <c r="K715" s="25">
        <f t="shared" ref="K715:L717" si="118">TRUNC(E715+G715+I715,0)</f>
        <v>28840</v>
      </c>
      <c r="L715" s="28">
        <f t="shared" si="118"/>
        <v>30282</v>
      </c>
      <c r="M715" s="22" t="s">
        <v>50</v>
      </c>
      <c r="N715" s="2" t="s">
        <v>729</v>
      </c>
      <c r="O715" s="2" t="s">
        <v>1860</v>
      </c>
      <c r="P715" s="2" t="s">
        <v>62</v>
      </c>
      <c r="Q715" s="2" t="s">
        <v>62</v>
      </c>
      <c r="R715" s="2" t="s">
        <v>63</v>
      </c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  <c r="AQ715" s="3"/>
      <c r="AR715" s="3"/>
      <c r="AS715" s="3"/>
      <c r="AT715" s="3"/>
      <c r="AU715" s="3"/>
      <c r="AV715" s="2" t="s">
        <v>50</v>
      </c>
      <c r="AW715" s="2" t="s">
        <v>1861</v>
      </c>
      <c r="AX715" s="2" t="s">
        <v>50</v>
      </c>
      <c r="AY715" s="2" t="s">
        <v>50</v>
      </c>
      <c r="AZ715" s="2" t="s">
        <v>50</v>
      </c>
    </row>
    <row r="716" spans="1:52" ht="30" customHeight="1" x14ac:dyDescent="0.3">
      <c r="A716" s="22" t="s">
        <v>1262</v>
      </c>
      <c r="B716" s="22" t="s">
        <v>1221</v>
      </c>
      <c r="C716" s="22" t="s">
        <v>1208</v>
      </c>
      <c r="D716" s="23">
        <f>공량산출근거서_일위대가!K313</f>
        <v>0.24149999999999999</v>
      </c>
      <c r="E716" s="25">
        <f>단가대비표!O49</f>
        <v>0</v>
      </c>
      <c r="F716" s="28">
        <f>TRUNC(E716*D716,0)</f>
        <v>0</v>
      </c>
      <c r="G716" s="25">
        <f>단가대비표!P49</f>
        <v>273676</v>
      </c>
      <c r="H716" s="28">
        <f>TRUNC(G716*D716,0)</f>
        <v>66092</v>
      </c>
      <c r="I716" s="25">
        <f>단가대비표!V49</f>
        <v>0</v>
      </c>
      <c r="J716" s="28">
        <f>TRUNC(I716*D716,0)</f>
        <v>0</v>
      </c>
      <c r="K716" s="25">
        <f t="shared" si="118"/>
        <v>273676</v>
      </c>
      <c r="L716" s="28">
        <f t="shared" si="118"/>
        <v>66092</v>
      </c>
      <c r="M716" s="22" t="s">
        <v>50</v>
      </c>
      <c r="N716" s="2" t="s">
        <v>729</v>
      </c>
      <c r="O716" s="2" t="s">
        <v>1263</v>
      </c>
      <c r="P716" s="2" t="s">
        <v>62</v>
      </c>
      <c r="Q716" s="2" t="s">
        <v>62</v>
      </c>
      <c r="R716" s="2" t="s">
        <v>63</v>
      </c>
      <c r="S716" s="3"/>
      <c r="T716" s="3"/>
      <c r="U716" s="3"/>
      <c r="V716" s="3">
        <v>1</v>
      </c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3"/>
      <c r="AS716" s="3"/>
      <c r="AT716" s="3"/>
      <c r="AU716" s="3"/>
      <c r="AV716" s="2" t="s">
        <v>50</v>
      </c>
      <c r="AW716" s="2" t="s">
        <v>1862</v>
      </c>
      <c r="AX716" s="2" t="s">
        <v>50</v>
      </c>
      <c r="AY716" s="2" t="s">
        <v>50</v>
      </c>
      <c r="AZ716" s="2" t="s">
        <v>50</v>
      </c>
    </row>
    <row r="717" spans="1:52" ht="30" customHeight="1" x14ac:dyDescent="0.3">
      <c r="A717" s="22" t="s">
        <v>1215</v>
      </c>
      <c r="B717" s="22" t="s">
        <v>1216</v>
      </c>
      <c r="C717" s="22" t="s">
        <v>93</v>
      </c>
      <c r="D717" s="23">
        <v>1</v>
      </c>
      <c r="E717" s="25">
        <f>TRUNC(SUMIF(V715:V717, RIGHTB(O717, 1), H715:H717)*U717, 2)</f>
        <v>1982.76</v>
      </c>
      <c r="F717" s="28">
        <f>TRUNC(E717*D717,0)</f>
        <v>1982</v>
      </c>
      <c r="G717" s="25">
        <v>0</v>
      </c>
      <c r="H717" s="28">
        <f>TRUNC(G717*D717,0)</f>
        <v>0</v>
      </c>
      <c r="I717" s="25">
        <v>0</v>
      </c>
      <c r="J717" s="28">
        <f>TRUNC(I717*D717,0)</f>
        <v>0</v>
      </c>
      <c r="K717" s="25">
        <f t="shared" si="118"/>
        <v>1982</v>
      </c>
      <c r="L717" s="28">
        <f t="shared" si="118"/>
        <v>1982</v>
      </c>
      <c r="M717" s="22" t="s">
        <v>50</v>
      </c>
      <c r="N717" s="2" t="s">
        <v>729</v>
      </c>
      <c r="O717" s="2" t="s">
        <v>94</v>
      </c>
      <c r="P717" s="2" t="s">
        <v>62</v>
      </c>
      <c r="Q717" s="2" t="s">
        <v>62</v>
      </c>
      <c r="R717" s="2" t="s">
        <v>62</v>
      </c>
      <c r="S717" s="3">
        <v>1</v>
      </c>
      <c r="T717" s="3">
        <v>0</v>
      </c>
      <c r="U717" s="3">
        <v>0.03</v>
      </c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  <c r="AT717" s="3"/>
      <c r="AU717" s="3"/>
      <c r="AV717" s="2" t="s">
        <v>50</v>
      </c>
      <c r="AW717" s="2" t="s">
        <v>1863</v>
      </c>
      <c r="AX717" s="2" t="s">
        <v>50</v>
      </c>
      <c r="AY717" s="2" t="s">
        <v>50</v>
      </c>
      <c r="AZ717" s="2" t="s">
        <v>50</v>
      </c>
    </row>
    <row r="718" spans="1:52" ht="30" customHeight="1" x14ac:dyDescent="0.3">
      <c r="A718" s="22" t="s">
        <v>1190</v>
      </c>
      <c r="B718" s="22" t="s">
        <v>50</v>
      </c>
      <c r="C718" s="22" t="s">
        <v>50</v>
      </c>
      <c r="D718" s="23"/>
      <c r="E718" s="25"/>
      <c r="F718" s="28">
        <f>TRUNC(SUMIF(N715:N717, N714, F715:F717),0)</f>
        <v>32264</v>
      </c>
      <c r="G718" s="25"/>
      <c r="H718" s="28">
        <f>TRUNC(SUMIF(N715:N717, N714, H715:H717),0)</f>
        <v>66092</v>
      </c>
      <c r="I718" s="25"/>
      <c r="J718" s="28">
        <f>TRUNC(SUMIF(N715:N717, N714, J715:J717),0)</f>
        <v>0</v>
      </c>
      <c r="K718" s="25"/>
      <c r="L718" s="28">
        <f>F718+H718+J718</f>
        <v>98356</v>
      </c>
      <c r="M718" s="22" t="s">
        <v>50</v>
      </c>
      <c r="N718" s="2" t="s">
        <v>97</v>
      </c>
      <c r="O718" s="2" t="s">
        <v>97</v>
      </c>
      <c r="P718" s="2" t="s">
        <v>50</v>
      </c>
      <c r="Q718" s="2" t="s">
        <v>50</v>
      </c>
      <c r="R718" s="2" t="s">
        <v>50</v>
      </c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P718" s="3"/>
      <c r="AQ718" s="3"/>
      <c r="AR718" s="3"/>
      <c r="AS718" s="3"/>
      <c r="AT718" s="3"/>
      <c r="AU718" s="3"/>
      <c r="AV718" s="2" t="s">
        <v>50</v>
      </c>
      <c r="AW718" s="2" t="s">
        <v>50</v>
      </c>
      <c r="AX718" s="2" t="s">
        <v>50</v>
      </c>
      <c r="AY718" s="2" t="s">
        <v>50</v>
      </c>
      <c r="AZ718" s="2" t="s">
        <v>50</v>
      </c>
    </row>
    <row r="719" spans="1:52" ht="30" customHeight="1" x14ac:dyDescent="0.3">
      <c r="A719" s="23"/>
      <c r="B719" s="23"/>
      <c r="C719" s="23"/>
      <c r="D719" s="23"/>
      <c r="E719" s="25"/>
      <c r="F719" s="28"/>
      <c r="G719" s="25"/>
      <c r="H719" s="28"/>
      <c r="I719" s="25"/>
      <c r="J719" s="28"/>
      <c r="K719" s="25"/>
      <c r="L719" s="28"/>
      <c r="M719" s="23"/>
    </row>
    <row r="720" spans="1:52" ht="30" customHeight="1" x14ac:dyDescent="0.3">
      <c r="A720" s="19" t="s">
        <v>1864</v>
      </c>
      <c r="B720" s="20"/>
      <c r="C720" s="20"/>
      <c r="D720" s="20"/>
      <c r="E720" s="24"/>
      <c r="F720" s="27"/>
      <c r="G720" s="24"/>
      <c r="H720" s="27"/>
      <c r="I720" s="24"/>
      <c r="J720" s="27"/>
      <c r="K720" s="24"/>
      <c r="L720" s="27"/>
      <c r="M720" s="21"/>
      <c r="N720" s="1" t="s">
        <v>733</v>
      </c>
    </row>
    <row r="721" spans="1:52" ht="30" customHeight="1" x14ac:dyDescent="0.3">
      <c r="A721" s="22" t="s">
        <v>731</v>
      </c>
      <c r="B721" s="22" t="s">
        <v>717</v>
      </c>
      <c r="C721" s="22" t="s">
        <v>123</v>
      </c>
      <c r="D721" s="23">
        <v>1</v>
      </c>
      <c r="E721" s="25">
        <f>단가대비표!O154</f>
        <v>14710</v>
      </c>
      <c r="F721" s="28">
        <f>TRUNC(E721*D721,0)</f>
        <v>14710</v>
      </c>
      <c r="G721" s="25">
        <f>단가대비표!P154</f>
        <v>0</v>
      </c>
      <c r="H721" s="28">
        <f>TRUNC(G721*D721,0)</f>
        <v>0</v>
      </c>
      <c r="I721" s="25">
        <f>단가대비표!V154</f>
        <v>0</v>
      </c>
      <c r="J721" s="28">
        <f>TRUNC(I721*D721,0)</f>
        <v>0</v>
      </c>
      <c r="K721" s="25">
        <f t="shared" ref="K721:L723" si="119">TRUNC(E721+G721+I721,0)</f>
        <v>14710</v>
      </c>
      <c r="L721" s="28">
        <f t="shared" si="119"/>
        <v>14710</v>
      </c>
      <c r="M721" s="22" t="s">
        <v>50</v>
      </c>
      <c r="N721" s="2" t="s">
        <v>733</v>
      </c>
      <c r="O721" s="2" t="s">
        <v>1865</v>
      </c>
      <c r="P721" s="2" t="s">
        <v>62</v>
      </c>
      <c r="Q721" s="2" t="s">
        <v>62</v>
      </c>
      <c r="R721" s="2" t="s">
        <v>63</v>
      </c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  <c r="AT721" s="3"/>
      <c r="AU721" s="3"/>
      <c r="AV721" s="2" t="s">
        <v>50</v>
      </c>
      <c r="AW721" s="2" t="s">
        <v>1866</v>
      </c>
      <c r="AX721" s="2" t="s">
        <v>50</v>
      </c>
      <c r="AY721" s="2" t="s">
        <v>50</v>
      </c>
      <c r="AZ721" s="2" t="s">
        <v>50</v>
      </c>
    </row>
    <row r="722" spans="1:52" ht="30" customHeight="1" x14ac:dyDescent="0.3">
      <c r="A722" s="22" t="s">
        <v>1262</v>
      </c>
      <c r="B722" s="22" t="s">
        <v>1221</v>
      </c>
      <c r="C722" s="22" t="s">
        <v>1208</v>
      </c>
      <c r="D722" s="23">
        <f>공량산출근거서_일위대가!K316</f>
        <v>3.5999999999999997E-2</v>
      </c>
      <c r="E722" s="25">
        <f>단가대비표!O49</f>
        <v>0</v>
      </c>
      <c r="F722" s="28">
        <f>TRUNC(E722*D722,0)</f>
        <v>0</v>
      </c>
      <c r="G722" s="25">
        <f>단가대비표!P49</f>
        <v>273676</v>
      </c>
      <c r="H722" s="28">
        <f>TRUNC(G722*D722,0)</f>
        <v>9852</v>
      </c>
      <c r="I722" s="25">
        <f>단가대비표!V49</f>
        <v>0</v>
      </c>
      <c r="J722" s="28">
        <f>TRUNC(I722*D722,0)</f>
        <v>0</v>
      </c>
      <c r="K722" s="25">
        <f t="shared" si="119"/>
        <v>273676</v>
      </c>
      <c r="L722" s="28">
        <f t="shared" si="119"/>
        <v>9852</v>
      </c>
      <c r="M722" s="22" t="s">
        <v>50</v>
      </c>
      <c r="N722" s="2" t="s">
        <v>733</v>
      </c>
      <c r="O722" s="2" t="s">
        <v>1263</v>
      </c>
      <c r="P722" s="2" t="s">
        <v>62</v>
      </c>
      <c r="Q722" s="2" t="s">
        <v>62</v>
      </c>
      <c r="R722" s="2" t="s">
        <v>63</v>
      </c>
      <c r="S722" s="3"/>
      <c r="T722" s="3"/>
      <c r="U722" s="3"/>
      <c r="V722" s="3">
        <v>1</v>
      </c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  <c r="AQ722" s="3"/>
      <c r="AR722" s="3"/>
      <c r="AS722" s="3"/>
      <c r="AT722" s="3"/>
      <c r="AU722" s="3"/>
      <c r="AV722" s="2" t="s">
        <v>50</v>
      </c>
      <c r="AW722" s="2" t="s">
        <v>1867</v>
      </c>
      <c r="AX722" s="2" t="s">
        <v>50</v>
      </c>
      <c r="AY722" s="2" t="s">
        <v>50</v>
      </c>
      <c r="AZ722" s="2" t="s">
        <v>50</v>
      </c>
    </row>
    <row r="723" spans="1:52" ht="30" customHeight="1" x14ac:dyDescent="0.3">
      <c r="A723" s="22" t="s">
        <v>1215</v>
      </c>
      <c r="B723" s="22" t="s">
        <v>1216</v>
      </c>
      <c r="C723" s="22" t="s">
        <v>93</v>
      </c>
      <c r="D723" s="23">
        <v>1</v>
      </c>
      <c r="E723" s="25">
        <f>TRUNC(SUMIF(V721:V723, RIGHTB(O723, 1), H721:H723)*U723, 2)</f>
        <v>295.56</v>
      </c>
      <c r="F723" s="28">
        <f>TRUNC(E723*D723,0)</f>
        <v>295</v>
      </c>
      <c r="G723" s="25">
        <v>0</v>
      </c>
      <c r="H723" s="28">
        <f>TRUNC(G723*D723,0)</f>
        <v>0</v>
      </c>
      <c r="I723" s="25">
        <v>0</v>
      </c>
      <c r="J723" s="28">
        <f>TRUNC(I723*D723,0)</f>
        <v>0</v>
      </c>
      <c r="K723" s="25">
        <f t="shared" si="119"/>
        <v>295</v>
      </c>
      <c r="L723" s="28">
        <f t="shared" si="119"/>
        <v>295</v>
      </c>
      <c r="M723" s="22" t="s">
        <v>50</v>
      </c>
      <c r="N723" s="2" t="s">
        <v>733</v>
      </c>
      <c r="O723" s="2" t="s">
        <v>94</v>
      </c>
      <c r="P723" s="2" t="s">
        <v>62</v>
      </c>
      <c r="Q723" s="2" t="s">
        <v>62</v>
      </c>
      <c r="R723" s="2" t="s">
        <v>62</v>
      </c>
      <c r="S723" s="3">
        <v>1</v>
      </c>
      <c r="T723" s="3">
        <v>0</v>
      </c>
      <c r="U723" s="3">
        <v>0.03</v>
      </c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P723" s="3"/>
      <c r="AQ723" s="3"/>
      <c r="AR723" s="3"/>
      <c r="AS723" s="3"/>
      <c r="AT723" s="3"/>
      <c r="AU723" s="3"/>
      <c r="AV723" s="2" t="s">
        <v>50</v>
      </c>
      <c r="AW723" s="2" t="s">
        <v>1868</v>
      </c>
      <c r="AX723" s="2" t="s">
        <v>50</v>
      </c>
      <c r="AY723" s="2" t="s">
        <v>50</v>
      </c>
      <c r="AZ723" s="2" t="s">
        <v>50</v>
      </c>
    </row>
    <row r="724" spans="1:52" ht="30" customHeight="1" x14ac:dyDescent="0.3">
      <c r="A724" s="22" t="s">
        <v>1190</v>
      </c>
      <c r="B724" s="22" t="s">
        <v>50</v>
      </c>
      <c r="C724" s="22" t="s">
        <v>50</v>
      </c>
      <c r="D724" s="23"/>
      <c r="E724" s="25"/>
      <c r="F724" s="28">
        <f>TRUNC(SUMIF(N721:N723, N720, F721:F723),0)</f>
        <v>15005</v>
      </c>
      <c r="G724" s="25"/>
      <c r="H724" s="28">
        <f>TRUNC(SUMIF(N721:N723, N720, H721:H723),0)</f>
        <v>9852</v>
      </c>
      <c r="I724" s="25"/>
      <c r="J724" s="28">
        <f>TRUNC(SUMIF(N721:N723, N720, J721:J723),0)</f>
        <v>0</v>
      </c>
      <c r="K724" s="25"/>
      <c r="L724" s="28">
        <f>F724+H724+J724</f>
        <v>24857</v>
      </c>
      <c r="M724" s="22" t="s">
        <v>50</v>
      </c>
      <c r="N724" s="2" t="s">
        <v>97</v>
      </c>
      <c r="O724" s="2" t="s">
        <v>97</v>
      </c>
      <c r="P724" s="2" t="s">
        <v>50</v>
      </c>
      <c r="Q724" s="2" t="s">
        <v>50</v>
      </c>
      <c r="R724" s="2" t="s">
        <v>50</v>
      </c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  <c r="AQ724" s="3"/>
      <c r="AR724" s="3"/>
      <c r="AS724" s="3"/>
      <c r="AT724" s="3"/>
      <c r="AU724" s="3"/>
      <c r="AV724" s="2" t="s">
        <v>50</v>
      </c>
      <c r="AW724" s="2" t="s">
        <v>50</v>
      </c>
      <c r="AX724" s="2" t="s">
        <v>50</v>
      </c>
      <c r="AY724" s="2" t="s">
        <v>50</v>
      </c>
      <c r="AZ724" s="2" t="s">
        <v>50</v>
      </c>
    </row>
    <row r="725" spans="1:52" ht="30" customHeight="1" x14ac:dyDescent="0.3">
      <c r="A725" s="23"/>
      <c r="B725" s="23"/>
      <c r="C725" s="23"/>
      <c r="D725" s="23"/>
      <c r="E725" s="25"/>
      <c r="F725" s="28"/>
      <c r="G725" s="25"/>
      <c r="H725" s="28"/>
      <c r="I725" s="25"/>
      <c r="J725" s="28"/>
      <c r="K725" s="25"/>
      <c r="L725" s="28"/>
      <c r="M725" s="23"/>
    </row>
    <row r="726" spans="1:52" ht="30" customHeight="1" x14ac:dyDescent="0.3">
      <c r="A726" s="19" t="s">
        <v>1869</v>
      </c>
      <c r="B726" s="20"/>
      <c r="C726" s="20"/>
      <c r="D726" s="20"/>
      <c r="E726" s="24"/>
      <c r="F726" s="27"/>
      <c r="G726" s="24"/>
      <c r="H726" s="27"/>
      <c r="I726" s="24"/>
      <c r="J726" s="27"/>
      <c r="K726" s="24"/>
      <c r="L726" s="27"/>
      <c r="M726" s="21"/>
      <c r="N726" s="1" t="s">
        <v>736</v>
      </c>
    </row>
    <row r="727" spans="1:52" ht="30" customHeight="1" x14ac:dyDescent="0.3">
      <c r="A727" s="22" t="s">
        <v>731</v>
      </c>
      <c r="B727" s="22" t="s">
        <v>687</v>
      </c>
      <c r="C727" s="22" t="s">
        <v>123</v>
      </c>
      <c r="D727" s="23">
        <v>1</v>
      </c>
      <c r="E727" s="25">
        <f>단가대비표!O155</f>
        <v>13500</v>
      </c>
      <c r="F727" s="28">
        <f>TRUNC(E727*D727,0)</f>
        <v>13500</v>
      </c>
      <c r="G727" s="25">
        <f>단가대비표!P155</f>
        <v>0</v>
      </c>
      <c r="H727" s="28">
        <f>TRUNC(G727*D727,0)</f>
        <v>0</v>
      </c>
      <c r="I727" s="25">
        <f>단가대비표!V155</f>
        <v>0</v>
      </c>
      <c r="J727" s="28">
        <f>TRUNC(I727*D727,0)</f>
        <v>0</v>
      </c>
      <c r="K727" s="25">
        <f t="shared" ref="K727:L729" si="120">TRUNC(E727+G727+I727,0)</f>
        <v>13500</v>
      </c>
      <c r="L727" s="28">
        <f t="shared" si="120"/>
        <v>13500</v>
      </c>
      <c r="M727" s="22" t="s">
        <v>50</v>
      </c>
      <c r="N727" s="2" t="s">
        <v>736</v>
      </c>
      <c r="O727" s="2" t="s">
        <v>1870</v>
      </c>
      <c r="P727" s="2" t="s">
        <v>62</v>
      </c>
      <c r="Q727" s="2" t="s">
        <v>62</v>
      </c>
      <c r="R727" s="2" t="s">
        <v>63</v>
      </c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3"/>
      <c r="AS727" s="3"/>
      <c r="AT727" s="3"/>
      <c r="AU727" s="3"/>
      <c r="AV727" s="2" t="s">
        <v>50</v>
      </c>
      <c r="AW727" s="2" t="s">
        <v>1871</v>
      </c>
      <c r="AX727" s="2" t="s">
        <v>50</v>
      </c>
      <c r="AY727" s="2" t="s">
        <v>50</v>
      </c>
      <c r="AZ727" s="2" t="s">
        <v>50</v>
      </c>
    </row>
    <row r="728" spans="1:52" ht="30" customHeight="1" x14ac:dyDescent="0.3">
      <c r="A728" s="22" t="s">
        <v>1262</v>
      </c>
      <c r="B728" s="22" t="s">
        <v>1221</v>
      </c>
      <c r="C728" s="22" t="s">
        <v>1208</v>
      </c>
      <c r="D728" s="23">
        <f>공량산출근거서_일위대가!K319</f>
        <v>4.5999999999999999E-2</v>
      </c>
      <c r="E728" s="25">
        <f>단가대비표!O49</f>
        <v>0</v>
      </c>
      <c r="F728" s="28">
        <f>TRUNC(E728*D728,0)</f>
        <v>0</v>
      </c>
      <c r="G728" s="25">
        <f>단가대비표!P49</f>
        <v>273676</v>
      </c>
      <c r="H728" s="28">
        <f>TRUNC(G728*D728,0)</f>
        <v>12589</v>
      </c>
      <c r="I728" s="25">
        <f>단가대비표!V49</f>
        <v>0</v>
      </c>
      <c r="J728" s="28">
        <f>TRUNC(I728*D728,0)</f>
        <v>0</v>
      </c>
      <c r="K728" s="25">
        <f t="shared" si="120"/>
        <v>273676</v>
      </c>
      <c r="L728" s="28">
        <f t="shared" si="120"/>
        <v>12589</v>
      </c>
      <c r="M728" s="22" t="s">
        <v>50</v>
      </c>
      <c r="N728" s="2" t="s">
        <v>736</v>
      </c>
      <c r="O728" s="2" t="s">
        <v>1263</v>
      </c>
      <c r="P728" s="2" t="s">
        <v>62</v>
      </c>
      <c r="Q728" s="2" t="s">
        <v>62</v>
      </c>
      <c r="R728" s="2" t="s">
        <v>63</v>
      </c>
      <c r="S728" s="3"/>
      <c r="T728" s="3"/>
      <c r="U728" s="3"/>
      <c r="V728" s="3">
        <v>1</v>
      </c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3"/>
      <c r="AS728" s="3"/>
      <c r="AT728" s="3"/>
      <c r="AU728" s="3"/>
      <c r="AV728" s="2" t="s">
        <v>50</v>
      </c>
      <c r="AW728" s="2" t="s">
        <v>1872</v>
      </c>
      <c r="AX728" s="2" t="s">
        <v>50</v>
      </c>
      <c r="AY728" s="2" t="s">
        <v>50</v>
      </c>
      <c r="AZ728" s="2" t="s">
        <v>50</v>
      </c>
    </row>
    <row r="729" spans="1:52" ht="30" customHeight="1" x14ac:dyDescent="0.3">
      <c r="A729" s="22" t="s">
        <v>1215</v>
      </c>
      <c r="B729" s="22" t="s">
        <v>1216</v>
      </c>
      <c r="C729" s="22" t="s">
        <v>93</v>
      </c>
      <c r="D729" s="23">
        <v>1</v>
      </c>
      <c r="E729" s="25">
        <f>TRUNC(SUMIF(V727:V729, RIGHTB(O729, 1), H727:H729)*U729, 2)</f>
        <v>377.67</v>
      </c>
      <c r="F729" s="28">
        <f>TRUNC(E729*D729,0)</f>
        <v>377</v>
      </c>
      <c r="G729" s="25">
        <v>0</v>
      </c>
      <c r="H729" s="28">
        <f>TRUNC(G729*D729,0)</f>
        <v>0</v>
      </c>
      <c r="I729" s="25">
        <v>0</v>
      </c>
      <c r="J729" s="28">
        <f>TRUNC(I729*D729,0)</f>
        <v>0</v>
      </c>
      <c r="K729" s="25">
        <f t="shared" si="120"/>
        <v>377</v>
      </c>
      <c r="L729" s="28">
        <f t="shared" si="120"/>
        <v>377</v>
      </c>
      <c r="M729" s="22" t="s">
        <v>50</v>
      </c>
      <c r="N729" s="2" t="s">
        <v>736</v>
      </c>
      <c r="O729" s="2" t="s">
        <v>94</v>
      </c>
      <c r="P729" s="2" t="s">
        <v>62</v>
      </c>
      <c r="Q729" s="2" t="s">
        <v>62</v>
      </c>
      <c r="R729" s="2" t="s">
        <v>62</v>
      </c>
      <c r="S729" s="3">
        <v>1</v>
      </c>
      <c r="T729" s="3">
        <v>0</v>
      </c>
      <c r="U729" s="3">
        <v>0.03</v>
      </c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3"/>
      <c r="AS729" s="3"/>
      <c r="AT729" s="3"/>
      <c r="AU729" s="3"/>
      <c r="AV729" s="2" t="s">
        <v>50</v>
      </c>
      <c r="AW729" s="2" t="s">
        <v>1873</v>
      </c>
      <c r="AX729" s="2" t="s">
        <v>50</v>
      </c>
      <c r="AY729" s="2" t="s">
        <v>50</v>
      </c>
      <c r="AZ729" s="2" t="s">
        <v>50</v>
      </c>
    </row>
    <row r="730" spans="1:52" ht="30" customHeight="1" x14ac:dyDescent="0.3">
      <c r="A730" s="22" t="s">
        <v>1190</v>
      </c>
      <c r="B730" s="22" t="s">
        <v>50</v>
      </c>
      <c r="C730" s="22" t="s">
        <v>50</v>
      </c>
      <c r="D730" s="23"/>
      <c r="E730" s="25"/>
      <c r="F730" s="28">
        <f>TRUNC(SUMIF(N727:N729, N726, F727:F729),0)</f>
        <v>13877</v>
      </c>
      <c r="G730" s="25"/>
      <c r="H730" s="28">
        <f>TRUNC(SUMIF(N727:N729, N726, H727:H729),0)</f>
        <v>12589</v>
      </c>
      <c r="I730" s="25"/>
      <c r="J730" s="28">
        <f>TRUNC(SUMIF(N727:N729, N726, J727:J729),0)</f>
        <v>0</v>
      </c>
      <c r="K730" s="25"/>
      <c r="L730" s="28">
        <f>F730+H730+J730</f>
        <v>26466</v>
      </c>
      <c r="M730" s="22" t="s">
        <v>50</v>
      </c>
      <c r="N730" s="2" t="s">
        <v>97</v>
      </c>
      <c r="O730" s="2" t="s">
        <v>97</v>
      </c>
      <c r="P730" s="2" t="s">
        <v>50</v>
      </c>
      <c r="Q730" s="2" t="s">
        <v>50</v>
      </c>
      <c r="R730" s="2" t="s">
        <v>50</v>
      </c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  <c r="AQ730" s="3"/>
      <c r="AR730" s="3"/>
      <c r="AS730" s="3"/>
      <c r="AT730" s="3"/>
      <c r="AU730" s="3"/>
      <c r="AV730" s="2" t="s">
        <v>50</v>
      </c>
      <c r="AW730" s="2" t="s">
        <v>50</v>
      </c>
      <c r="AX730" s="2" t="s">
        <v>50</v>
      </c>
      <c r="AY730" s="2" t="s">
        <v>50</v>
      </c>
      <c r="AZ730" s="2" t="s">
        <v>50</v>
      </c>
    </row>
    <row r="731" spans="1:52" ht="30" customHeight="1" x14ac:dyDescent="0.3">
      <c r="A731" s="23"/>
      <c r="B731" s="23"/>
      <c r="C731" s="23"/>
      <c r="D731" s="23"/>
      <c r="E731" s="25"/>
      <c r="F731" s="28"/>
      <c r="G731" s="25"/>
      <c r="H731" s="28"/>
      <c r="I731" s="25"/>
      <c r="J731" s="28"/>
      <c r="K731" s="25"/>
      <c r="L731" s="28"/>
      <c r="M731" s="23"/>
    </row>
    <row r="732" spans="1:52" ht="30" customHeight="1" x14ac:dyDescent="0.3">
      <c r="A732" s="19" t="s">
        <v>1874</v>
      </c>
      <c r="B732" s="20"/>
      <c r="C732" s="20"/>
      <c r="D732" s="20"/>
      <c r="E732" s="24"/>
      <c r="F732" s="27"/>
      <c r="G732" s="24"/>
      <c r="H732" s="27"/>
      <c r="I732" s="24"/>
      <c r="J732" s="27"/>
      <c r="K732" s="24"/>
      <c r="L732" s="27"/>
      <c r="M732" s="21"/>
      <c r="N732" s="1" t="s">
        <v>739</v>
      </c>
    </row>
    <row r="733" spans="1:52" ht="30" customHeight="1" x14ac:dyDescent="0.3">
      <c r="A733" s="22" t="s">
        <v>731</v>
      </c>
      <c r="B733" s="22" t="s">
        <v>724</v>
      </c>
      <c r="C733" s="22" t="s">
        <v>123</v>
      </c>
      <c r="D733" s="23">
        <v>1</v>
      </c>
      <c r="E733" s="25">
        <f>단가대비표!O156</f>
        <v>15690</v>
      </c>
      <c r="F733" s="28">
        <f>TRUNC(E733*D733,0)</f>
        <v>15690</v>
      </c>
      <c r="G733" s="25">
        <f>단가대비표!P156</f>
        <v>0</v>
      </c>
      <c r="H733" s="28">
        <f>TRUNC(G733*D733,0)</f>
        <v>0</v>
      </c>
      <c r="I733" s="25">
        <f>단가대비표!V156</f>
        <v>0</v>
      </c>
      <c r="J733" s="28">
        <f>TRUNC(I733*D733,0)</f>
        <v>0</v>
      </c>
      <c r="K733" s="25">
        <f t="shared" ref="K733:L735" si="121">TRUNC(E733+G733+I733,0)</f>
        <v>15690</v>
      </c>
      <c r="L733" s="28">
        <f t="shared" si="121"/>
        <v>15690</v>
      </c>
      <c r="M733" s="22" t="s">
        <v>50</v>
      </c>
      <c r="N733" s="2" t="s">
        <v>739</v>
      </c>
      <c r="O733" s="2" t="s">
        <v>1875</v>
      </c>
      <c r="P733" s="2" t="s">
        <v>62</v>
      </c>
      <c r="Q733" s="2" t="s">
        <v>62</v>
      </c>
      <c r="R733" s="2" t="s">
        <v>63</v>
      </c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3"/>
      <c r="AS733" s="3"/>
      <c r="AT733" s="3"/>
      <c r="AU733" s="3"/>
      <c r="AV733" s="2" t="s">
        <v>50</v>
      </c>
      <c r="AW733" s="2" t="s">
        <v>1876</v>
      </c>
      <c r="AX733" s="2" t="s">
        <v>50</v>
      </c>
      <c r="AY733" s="2" t="s">
        <v>50</v>
      </c>
      <c r="AZ733" s="2" t="s">
        <v>50</v>
      </c>
    </row>
    <row r="734" spans="1:52" ht="30" customHeight="1" x14ac:dyDescent="0.3">
      <c r="A734" s="22" t="s">
        <v>1262</v>
      </c>
      <c r="B734" s="22" t="s">
        <v>1221</v>
      </c>
      <c r="C734" s="22" t="s">
        <v>1208</v>
      </c>
      <c r="D734" s="23">
        <f>공량산출근거서_일위대가!K322</f>
        <v>4.5999999999999999E-2</v>
      </c>
      <c r="E734" s="25">
        <f>단가대비표!O49</f>
        <v>0</v>
      </c>
      <c r="F734" s="28">
        <f>TRUNC(E734*D734,0)</f>
        <v>0</v>
      </c>
      <c r="G734" s="25">
        <f>단가대비표!P49</f>
        <v>273676</v>
      </c>
      <c r="H734" s="28">
        <f>TRUNC(G734*D734,0)</f>
        <v>12589</v>
      </c>
      <c r="I734" s="25">
        <f>단가대비표!V49</f>
        <v>0</v>
      </c>
      <c r="J734" s="28">
        <f>TRUNC(I734*D734,0)</f>
        <v>0</v>
      </c>
      <c r="K734" s="25">
        <f t="shared" si="121"/>
        <v>273676</v>
      </c>
      <c r="L734" s="28">
        <f t="shared" si="121"/>
        <v>12589</v>
      </c>
      <c r="M734" s="22" t="s">
        <v>50</v>
      </c>
      <c r="N734" s="2" t="s">
        <v>739</v>
      </c>
      <c r="O734" s="2" t="s">
        <v>1263</v>
      </c>
      <c r="P734" s="2" t="s">
        <v>62</v>
      </c>
      <c r="Q734" s="2" t="s">
        <v>62</v>
      </c>
      <c r="R734" s="2" t="s">
        <v>63</v>
      </c>
      <c r="S734" s="3"/>
      <c r="T734" s="3"/>
      <c r="U734" s="3"/>
      <c r="V734" s="3">
        <v>1</v>
      </c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  <c r="AT734" s="3"/>
      <c r="AU734" s="3"/>
      <c r="AV734" s="2" t="s">
        <v>50</v>
      </c>
      <c r="AW734" s="2" t="s">
        <v>1877</v>
      </c>
      <c r="AX734" s="2" t="s">
        <v>50</v>
      </c>
      <c r="AY734" s="2" t="s">
        <v>50</v>
      </c>
      <c r="AZ734" s="2" t="s">
        <v>50</v>
      </c>
    </row>
    <row r="735" spans="1:52" ht="30" customHeight="1" x14ac:dyDescent="0.3">
      <c r="A735" s="22" t="s">
        <v>1215</v>
      </c>
      <c r="B735" s="22" t="s">
        <v>1216</v>
      </c>
      <c r="C735" s="22" t="s">
        <v>93</v>
      </c>
      <c r="D735" s="23">
        <v>1</v>
      </c>
      <c r="E735" s="25">
        <f>TRUNC(SUMIF(V733:V735, RIGHTB(O735, 1), H733:H735)*U735, 2)</f>
        <v>377.67</v>
      </c>
      <c r="F735" s="28">
        <f>TRUNC(E735*D735,0)</f>
        <v>377</v>
      </c>
      <c r="G735" s="25">
        <v>0</v>
      </c>
      <c r="H735" s="28">
        <f>TRUNC(G735*D735,0)</f>
        <v>0</v>
      </c>
      <c r="I735" s="25">
        <v>0</v>
      </c>
      <c r="J735" s="28">
        <f>TRUNC(I735*D735,0)</f>
        <v>0</v>
      </c>
      <c r="K735" s="25">
        <f t="shared" si="121"/>
        <v>377</v>
      </c>
      <c r="L735" s="28">
        <f t="shared" si="121"/>
        <v>377</v>
      </c>
      <c r="M735" s="22" t="s">
        <v>50</v>
      </c>
      <c r="N735" s="2" t="s">
        <v>739</v>
      </c>
      <c r="O735" s="2" t="s">
        <v>94</v>
      </c>
      <c r="P735" s="2" t="s">
        <v>62</v>
      </c>
      <c r="Q735" s="2" t="s">
        <v>62</v>
      </c>
      <c r="R735" s="2" t="s">
        <v>62</v>
      </c>
      <c r="S735" s="3">
        <v>1</v>
      </c>
      <c r="T735" s="3">
        <v>0</v>
      </c>
      <c r="U735" s="3">
        <v>0.03</v>
      </c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  <c r="AT735" s="3"/>
      <c r="AU735" s="3"/>
      <c r="AV735" s="2" t="s">
        <v>50</v>
      </c>
      <c r="AW735" s="2" t="s">
        <v>1878</v>
      </c>
      <c r="AX735" s="2" t="s">
        <v>50</v>
      </c>
      <c r="AY735" s="2" t="s">
        <v>50</v>
      </c>
      <c r="AZ735" s="2" t="s">
        <v>50</v>
      </c>
    </row>
    <row r="736" spans="1:52" ht="30" customHeight="1" x14ac:dyDescent="0.3">
      <c r="A736" s="22" t="s">
        <v>1190</v>
      </c>
      <c r="B736" s="22" t="s">
        <v>50</v>
      </c>
      <c r="C736" s="22" t="s">
        <v>50</v>
      </c>
      <c r="D736" s="23"/>
      <c r="E736" s="25"/>
      <c r="F736" s="28">
        <f>TRUNC(SUMIF(N733:N735, N732, F733:F735),0)</f>
        <v>16067</v>
      </c>
      <c r="G736" s="25"/>
      <c r="H736" s="28">
        <f>TRUNC(SUMIF(N733:N735, N732, H733:H735),0)</f>
        <v>12589</v>
      </c>
      <c r="I736" s="25"/>
      <c r="J736" s="28">
        <f>TRUNC(SUMIF(N733:N735, N732, J733:J735),0)</f>
        <v>0</v>
      </c>
      <c r="K736" s="25"/>
      <c r="L736" s="28">
        <f>F736+H736+J736</f>
        <v>28656</v>
      </c>
      <c r="M736" s="22" t="s">
        <v>50</v>
      </c>
      <c r="N736" s="2" t="s">
        <v>97</v>
      </c>
      <c r="O736" s="2" t="s">
        <v>97</v>
      </c>
      <c r="P736" s="2" t="s">
        <v>50</v>
      </c>
      <c r="Q736" s="2" t="s">
        <v>50</v>
      </c>
      <c r="R736" s="2" t="s">
        <v>50</v>
      </c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3"/>
      <c r="AS736" s="3"/>
      <c r="AT736" s="3"/>
      <c r="AU736" s="3"/>
      <c r="AV736" s="2" t="s">
        <v>50</v>
      </c>
      <c r="AW736" s="2" t="s">
        <v>50</v>
      </c>
      <c r="AX736" s="2" t="s">
        <v>50</v>
      </c>
      <c r="AY736" s="2" t="s">
        <v>50</v>
      </c>
      <c r="AZ736" s="2" t="s">
        <v>50</v>
      </c>
    </row>
    <row r="737" spans="1:52" ht="30" customHeight="1" x14ac:dyDescent="0.3">
      <c r="A737" s="23"/>
      <c r="B737" s="23"/>
      <c r="C737" s="23"/>
      <c r="D737" s="23"/>
      <c r="E737" s="25"/>
      <c r="F737" s="28"/>
      <c r="G737" s="25"/>
      <c r="H737" s="28"/>
      <c r="I737" s="25"/>
      <c r="J737" s="28"/>
      <c r="K737" s="25"/>
      <c r="L737" s="28"/>
      <c r="M737" s="23"/>
    </row>
    <row r="738" spans="1:52" ht="30" customHeight="1" x14ac:dyDescent="0.3">
      <c r="A738" s="19" t="s">
        <v>1879</v>
      </c>
      <c r="B738" s="20"/>
      <c r="C738" s="20"/>
      <c r="D738" s="20"/>
      <c r="E738" s="24"/>
      <c r="F738" s="27"/>
      <c r="G738" s="24"/>
      <c r="H738" s="27"/>
      <c r="I738" s="24"/>
      <c r="J738" s="27"/>
      <c r="K738" s="24"/>
      <c r="L738" s="27"/>
      <c r="M738" s="21"/>
      <c r="N738" s="1" t="s">
        <v>742</v>
      </c>
    </row>
    <row r="739" spans="1:52" ht="30" customHeight="1" x14ac:dyDescent="0.3">
      <c r="A739" s="22" t="s">
        <v>731</v>
      </c>
      <c r="B739" s="22" t="s">
        <v>691</v>
      </c>
      <c r="C739" s="22" t="s">
        <v>123</v>
      </c>
      <c r="D739" s="23">
        <v>1</v>
      </c>
      <c r="E739" s="25">
        <f>단가대비표!O157</f>
        <v>22390</v>
      </c>
      <c r="F739" s="28">
        <f>TRUNC(E739*D739,0)</f>
        <v>22390</v>
      </c>
      <c r="G739" s="25">
        <f>단가대비표!P157</f>
        <v>0</v>
      </c>
      <c r="H739" s="28">
        <f>TRUNC(G739*D739,0)</f>
        <v>0</v>
      </c>
      <c r="I739" s="25">
        <f>단가대비표!V157</f>
        <v>0</v>
      </c>
      <c r="J739" s="28">
        <f>TRUNC(I739*D739,0)</f>
        <v>0</v>
      </c>
      <c r="K739" s="25">
        <f t="shared" ref="K739:L741" si="122">TRUNC(E739+G739+I739,0)</f>
        <v>22390</v>
      </c>
      <c r="L739" s="28">
        <f t="shared" si="122"/>
        <v>22390</v>
      </c>
      <c r="M739" s="22" t="s">
        <v>50</v>
      </c>
      <c r="N739" s="2" t="s">
        <v>742</v>
      </c>
      <c r="O739" s="2" t="s">
        <v>1880</v>
      </c>
      <c r="P739" s="2" t="s">
        <v>62</v>
      </c>
      <c r="Q739" s="2" t="s">
        <v>62</v>
      </c>
      <c r="R739" s="2" t="s">
        <v>63</v>
      </c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3"/>
      <c r="AS739" s="3"/>
      <c r="AT739" s="3"/>
      <c r="AU739" s="3"/>
      <c r="AV739" s="2" t="s">
        <v>50</v>
      </c>
      <c r="AW739" s="2" t="s">
        <v>1881</v>
      </c>
      <c r="AX739" s="2" t="s">
        <v>50</v>
      </c>
      <c r="AY739" s="2" t="s">
        <v>50</v>
      </c>
      <c r="AZ739" s="2" t="s">
        <v>50</v>
      </c>
    </row>
    <row r="740" spans="1:52" ht="30" customHeight="1" x14ac:dyDescent="0.3">
      <c r="A740" s="22" t="s">
        <v>1262</v>
      </c>
      <c r="B740" s="22" t="s">
        <v>1221</v>
      </c>
      <c r="C740" s="22" t="s">
        <v>1208</v>
      </c>
      <c r="D740" s="23">
        <f>공량산출근거서_일위대가!K325</f>
        <v>4.5999999999999999E-2</v>
      </c>
      <c r="E740" s="25">
        <f>단가대비표!O49</f>
        <v>0</v>
      </c>
      <c r="F740" s="28">
        <f>TRUNC(E740*D740,0)</f>
        <v>0</v>
      </c>
      <c r="G740" s="25">
        <f>단가대비표!P49</f>
        <v>273676</v>
      </c>
      <c r="H740" s="28">
        <f>TRUNC(G740*D740,0)</f>
        <v>12589</v>
      </c>
      <c r="I740" s="25">
        <f>단가대비표!V49</f>
        <v>0</v>
      </c>
      <c r="J740" s="28">
        <f>TRUNC(I740*D740,0)</f>
        <v>0</v>
      </c>
      <c r="K740" s="25">
        <f t="shared" si="122"/>
        <v>273676</v>
      </c>
      <c r="L740" s="28">
        <f t="shared" si="122"/>
        <v>12589</v>
      </c>
      <c r="M740" s="22" t="s">
        <v>50</v>
      </c>
      <c r="N740" s="2" t="s">
        <v>742</v>
      </c>
      <c r="O740" s="2" t="s">
        <v>1263</v>
      </c>
      <c r="P740" s="2" t="s">
        <v>62</v>
      </c>
      <c r="Q740" s="2" t="s">
        <v>62</v>
      </c>
      <c r="R740" s="2" t="s">
        <v>63</v>
      </c>
      <c r="S740" s="3"/>
      <c r="T740" s="3"/>
      <c r="U740" s="3"/>
      <c r="V740" s="3">
        <v>1</v>
      </c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  <c r="AT740" s="3"/>
      <c r="AU740" s="3"/>
      <c r="AV740" s="2" t="s">
        <v>50</v>
      </c>
      <c r="AW740" s="2" t="s">
        <v>1882</v>
      </c>
      <c r="AX740" s="2" t="s">
        <v>50</v>
      </c>
      <c r="AY740" s="2" t="s">
        <v>50</v>
      </c>
      <c r="AZ740" s="2" t="s">
        <v>50</v>
      </c>
    </row>
    <row r="741" spans="1:52" ht="30" customHeight="1" x14ac:dyDescent="0.3">
      <c r="A741" s="22" t="s">
        <v>1215</v>
      </c>
      <c r="B741" s="22" t="s">
        <v>1216</v>
      </c>
      <c r="C741" s="22" t="s">
        <v>93</v>
      </c>
      <c r="D741" s="23">
        <v>1</v>
      </c>
      <c r="E741" s="25">
        <f>TRUNC(SUMIF(V739:V741, RIGHTB(O741, 1), H739:H741)*U741, 2)</f>
        <v>377.67</v>
      </c>
      <c r="F741" s="28">
        <f>TRUNC(E741*D741,0)</f>
        <v>377</v>
      </c>
      <c r="G741" s="25">
        <v>0</v>
      </c>
      <c r="H741" s="28">
        <f>TRUNC(G741*D741,0)</f>
        <v>0</v>
      </c>
      <c r="I741" s="25">
        <v>0</v>
      </c>
      <c r="J741" s="28">
        <f>TRUNC(I741*D741,0)</f>
        <v>0</v>
      </c>
      <c r="K741" s="25">
        <f t="shared" si="122"/>
        <v>377</v>
      </c>
      <c r="L741" s="28">
        <f t="shared" si="122"/>
        <v>377</v>
      </c>
      <c r="M741" s="22" t="s">
        <v>50</v>
      </c>
      <c r="N741" s="2" t="s">
        <v>742</v>
      </c>
      <c r="O741" s="2" t="s">
        <v>94</v>
      </c>
      <c r="P741" s="2" t="s">
        <v>62</v>
      </c>
      <c r="Q741" s="2" t="s">
        <v>62</v>
      </c>
      <c r="R741" s="2" t="s">
        <v>62</v>
      </c>
      <c r="S741" s="3">
        <v>1</v>
      </c>
      <c r="T741" s="3">
        <v>0</v>
      </c>
      <c r="U741" s="3">
        <v>0.03</v>
      </c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3"/>
      <c r="AR741" s="3"/>
      <c r="AS741" s="3"/>
      <c r="AT741" s="3"/>
      <c r="AU741" s="3"/>
      <c r="AV741" s="2" t="s">
        <v>50</v>
      </c>
      <c r="AW741" s="2" t="s">
        <v>1883</v>
      </c>
      <c r="AX741" s="2" t="s">
        <v>50</v>
      </c>
      <c r="AY741" s="2" t="s">
        <v>50</v>
      </c>
      <c r="AZ741" s="2" t="s">
        <v>50</v>
      </c>
    </row>
    <row r="742" spans="1:52" ht="30" customHeight="1" x14ac:dyDescent="0.3">
      <c r="A742" s="22" t="s">
        <v>1190</v>
      </c>
      <c r="B742" s="22" t="s">
        <v>50</v>
      </c>
      <c r="C742" s="22" t="s">
        <v>50</v>
      </c>
      <c r="D742" s="23"/>
      <c r="E742" s="25"/>
      <c r="F742" s="28">
        <f>TRUNC(SUMIF(N739:N741, N738, F739:F741),0)</f>
        <v>22767</v>
      </c>
      <c r="G742" s="25"/>
      <c r="H742" s="28">
        <f>TRUNC(SUMIF(N739:N741, N738, H739:H741),0)</f>
        <v>12589</v>
      </c>
      <c r="I742" s="25"/>
      <c r="J742" s="28">
        <f>TRUNC(SUMIF(N739:N741, N738, J739:J741),0)</f>
        <v>0</v>
      </c>
      <c r="K742" s="25"/>
      <c r="L742" s="28">
        <f>F742+H742+J742</f>
        <v>35356</v>
      </c>
      <c r="M742" s="22" t="s">
        <v>50</v>
      </c>
      <c r="N742" s="2" t="s">
        <v>97</v>
      </c>
      <c r="O742" s="2" t="s">
        <v>97</v>
      </c>
      <c r="P742" s="2" t="s">
        <v>50</v>
      </c>
      <c r="Q742" s="2" t="s">
        <v>50</v>
      </c>
      <c r="R742" s="2" t="s">
        <v>50</v>
      </c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  <c r="AP742" s="3"/>
      <c r="AQ742" s="3"/>
      <c r="AR742" s="3"/>
      <c r="AS742" s="3"/>
      <c r="AT742" s="3"/>
      <c r="AU742" s="3"/>
      <c r="AV742" s="2" t="s">
        <v>50</v>
      </c>
      <c r="AW742" s="2" t="s">
        <v>50</v>
      </c>
      <c r="AX742" s="2" t="s">
        <v>50</v>
      </c>
      <c r="AY742" s="2" t="s">
        <v>50</v>
      </c>
      <c r="AZ742" s="2" t="s">
        <v>50</v>
      </c>
    </row>
    <row r="743" spans="1:52" ht="30" customHeight="1" x14ac:dyDescent="0.3">
      <c r="A743" s="23"/>
      <c r="B743" s="23"/>
      <c r="C743" s="23"/>
      <c r="D743" s="23"/>
      <c r="E743" s="25"/>
      <c r="F743" s="28"/>
      <c r="G743" s="25"/>
      <c r="H743" s="28"/>
      <c r="I743" s="25"/>
      <c r="J743" s="28"/>
      <c r="K743" s="25"/>
      <c r="L743" s="28"/>
      <c r="M743" s="23"/>
    </row>
    <row r="744" spans="1:52" ht="30" customHeight="1" x14ac:dyDescent="0.3">
      <c r="A744" s="19" t="s">
        <v>1884</v>
      </c>
      <c r="B744" s="20"/>
      <c r="C744" s="20"/>
      <c r="D744" s="20"/>
      <c r="E744" s="24"/>
      <c r="F744" s="27"/>
      <c r="G744" s="24"/>
      <c r="H744" s="27"/>
      <c r="I744" s="24"/>
      <c r="J744" s="27"/>
      <c r="K744" s="24"/>
      <c r="L744" s="27"/>
      <c r="M744" s="21"/>
      <c r="N744" s="1" t="s">
        <v>746</v>
      </c>
    </row>
    <row r="745" spans="1:52" ht="30" customHeight="1" x14ac:dyDescent="0.3">
      <c r="A745" s="22" t="s">
        <v>744</v>
      </c>
      <c r="B745" s="22" t="s">
        <v>717</v>
      </c>
      <c r="C745" s="22" t="s">
        <v>123</v>
      </c>
      <c r="D745" s="23">
        <v>1</v>
      </c>
      <c r="E745" s="25">
        <f>단가대비표!O158</f>
        <v>18240</v>
      </c>
      <c r="F745" s="28">
        <f>TRUNC(E745*D745,0)</f>
        <v>18240</v>
      </c>
      <c r="G745" s="25">
        <f>단가대비표!P158</f>
        <v>0</v>
      </c>
      <c r="H745" s="28">
        <f>TRUNC(G745*D745,0)</f>
        <v>0</v>
      </c>
      <c r="I745" s="25">
        <f>단가대비표!V158</f>
        <v>0</v>
      </c>
      <c r="J745" s="28">
        <f>TRUNC(I745*D745,0)</f>
        <v>0</v>
      </c>
      <c r="K745" s="25">
        <f t="shared" ref="K745:L747" si="123">TRUNC(E745+G745+I745,0)</f>
        <v>18240</v>
      </c>
      <c r="L745" s="28">
        <f t="shared" si="123"/>
        <v>18240</v>
      </c>
      <c r="M745" s="22" t="s">
        <v>50</v>
      </c>
      <c r="N745" s="2" t="s">
        <v>746</v>
      </c>
      <c r="O745" s="2" t="s">
        <v>1885</v>
      </c>
      <c r="P745" s="2" t="s">
        <v>62</v>
      </c>
      <c r="Q745" s="2" t="s">
        <v>62</v>
      </c>
      <c r="R745" s="2" t="s">
        <v>63</v>
      </c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  <c r="AT745" s="3"/>
      <c r="AU745" s="3"/>
      <c r="AV745" s="2" t="s">
        <v>50</v>
      </c>
      <c r="AW745" s="2" t="s">
        <v>1886</v>
      </c>
      <c r="AX745" s="2" t="s">
        <v>50</v>
      </c>
      <c r="AY745" s="2" t="s">
        <v>50</v>
      </c>
      <c r="AZ745" s="2" t="s">
        <v>50</v>
      </c>
    </row>
    <row r="746" spans="1:52" ht="30" customHeight="1" x14ac:dyDescent="0.3">
      <c r="A746" s="22" t="s">
        <v>1262</v>
      </c>
      <c r="B746" s="22" t="s">
        <v>1221</v>
      </c>
      <c r="C746" s="22" t="s">
        <v>1208</v>
      </c>
      <c r="D746" s="23">
        <f>공량산출근거서_일위대가!K328</f>
        <v>0.18</v>
      </c>
      <c r="E746" s="25">
        <f>단가대비표!O49</f>
        <v>0</v>
      </c>
      <c r="F746" s="28">
        <f>TRUNC(E746*D746,0)</f>
        <v>0</v>
      </c>
      <c r="G746" s="25">
        <f>단가대비표!P49</f>
        <v>273676</v>
      </c>
      <c r="H746" s="28">
        <f>TRUNC(G746*D746,0)</f>
        <v>49261</v>
      </c>
      <c r="I746" s="25">
        <f>단가대비표!V49</f>
        <v>0</v>
      </c>
      <c r="J746" s="28">
        <f>TRUNC(I746*D746,0)</f>
        <v>0</v>
      </c>
      <c r="K746" s="25">
        <f t="shared" si="123"/>
        <v>273676</v>
      </c>
      <c r="L746" s="28">
        <f t="shared" si="123"/>
        <v>49261</v>
      </c>
      <c r="M746" s="22" t="s">
        <v>50</v>
      </c>
      <c r="N746" s="2" t="s">
        <v>746</v>
      </c>
      <c r="O746" s="2" t="s">
        <v>1263</v>
      </c>
      <c r="P746" s="2" t="s">
        <v>62</v>
      </c>
      <c r="Q746" s="2" t="s">
        <v>62</v>
      </c>
      <c r="R746" s="2" t="s">
        <v>63</v>
      </c>
      <c r="S746" s="3"/>
      <c r="T746" s="3"/>
      <c r="U746" s="3"/>
      <c r="V746" s="3">
        <v>1</v>
      </c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  <c r="AQ746" s="3"/>
      <c r="AR746" s="3"/>
      <c r="AS746" s="3"/>
      <c r="AT746" s="3"/>
      <c r="AU746" s="3"/>
      <c r="AV746" s="2" t="s">
        <v>50</v>
      </c>
      <c r="AW746" s="2" t="s">
        <v>1887</v>
      </c>
      <c r="AX746" s="2" t="s">
        <v>50</v>
      </c>
      <c r="AY746" s="2" t="s">
        <v>50</v>
      </c>
      <c r="AZ746" s="2" t="s">
        <v>50</v>
      </c>
    </row>
    <row r="747" spans="1:52" ht="30" customHeight="1" x14ac:dyDescent="0.3">
      <c r="A747" s="22" t="s">
        <v>1215</v>
      </c>
      <c r="B747" s="22" t="s">
        <v>1216</v>
      </c>
      <c r="C747" s="22" t="s">
        <v>93</v>
      </c>
      <c r="D747" s="23">
        <v>1</v>
      </c>
      <c r="E747" s="25">
        <f>TRUNC(SUMIF(V745:V747, RIGHTB(O747, 1), H745:H747)*U747, 2)</f>
        <v>1477.83</v>
      </c>
      <c r="F747" s="28">
        <f>TRUNC(E747*D747,0)</f>
        <v>1477</v>
      </c>
      <c r="G747" s="25">
        <v>0</v>
      </c>
      <c r="H747" s="28">
        <f>TRUNC(G747*D747,0)</f>
        <v>0</v>
      </c>
      <c r="I747" s="25">
        <v>0</v>
      </c>
      <c r="J747" s="28">
        <f>TRUNC(I747*D747,0)</f>
        <v>0</v>
      </c>
      <c r="K747" s="25">
        <f t="shared" si="123"/>
        <v>1477</v>
      </c>
      <c r="L747" s="28">
        <f t="shared" si="123"/>
        <v>1477</v>
      </c>
      <c r="M747" s="22" t="s">
        <v>50</v>
      </c>
      <c r="N747" s="2" t="s">
        <v>746</v>
      </c>
      <c r="O747" s="2" t="s">
        <v>94</v>
      </c>
      <c r="P747" s="2" t="s">
        <v>62</v>
      </c>
      <c r="Q747" s="2" t="s">
        <v>62</v>
      </c>
      <c r="R747" s="2" t="s">
        <v>62</v>
      </c>
      <c r="S747" s="3">
        <v>1</v>
      </c>
      <c r="T747" s="3">
        <v>0</v>
      </c>
      <c r="U747" s="3">
        <v>0.03</v>
      </c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  <c r="AQ747" s="3"/>
      <c r="AR747" s="3"/>
      <c r="AS747" s="3"/>
      <c r="AT747" s="3"/>
      <c r="AU747" s="3"/>
      <c r="AV747" s="2" t="s">
        <v>50</v>
      </c>
      <c r="AW747" s="2" t="s">
        <v>1888</v>
      </c>
      <c r="AX747" s="2" t="s">
        <v>50</v>
      </c>
      <c r="AY747" s="2" t="s">
        <v>50</v>
      </c>
      <c r="AZ747" s="2" t="s">
        <v>50</v>
      </c>
    </row>
    <row r="748" spans="1:52" ht="30" customHeight="1" x14ac:dyDescent="0.3">
      <c r="A748" s="22" t="s">
        <v>1190</v>
      </c>
      <c r="B748" s="22" t="s">
        <v>50</v>
      </c>
      <c r="C748" s="22" t="s">
        <v>50</v>
      </c>
      <c r="D748" s="23"/>
      <c r="E748" s="25"/>
      <c r="F748" s="28">
        <f>TRUNC(SUMIF(N745:N747, N744, F745:F747),0)</f>
        <v>19717</v>
      </c>
      <c r="G748" s="25"/>
      <c r="H748" s="28">
        <f>TRUNC(SUMIF(N745:N747, N744, H745:H747),0)</f>
        <v>49261</v>
      </c>
      <c r="I748" s="25"/>
      <c r="J748" s="28">
        <f>TRUNC(SUMIF(N745:N747, N744, J745:J747),0)</f>
        <v>0</v>
      </c>
      <c r="K748" s="25"/>
      <c r="L748" s="28">
        <f>F748+H748+J748</f>
        <v>68978</v>
      </c>
      <c r="M748" s="22" t="s">
        <v>50</v>
      </c>
      <c r="N748" s="2" t="s">
        <v>97</v>
      </c>
      <c r="O748" s="2" t="s">
        <v>97</v>
      </c>
      <c r="P748" s="2" t="s">
        <v>50</v>
      </c>
      <c r="Q748" s="2" t="s">
        <v>50</v>
      </c>
      <c r="R748" s="2" t="s">
        <v>50</v>
      </c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  <c r="AQ748" s="3"/>
      <c r="AR748" s="3"/>
      <c r="AS748" s="3"/>
      <c r="AT748" s="3"/>
      <c r="AU748" s="3"/>
      <c r="AV748" s="2" t="s">
        <v>50</v>
      </c>
      <c r="AW748" s="2" t="s">
        <v>50</v>
      </c>
      <c r="AX748" s="2" t="s">
        <v>50</v>
      </c>
      <c r="AY748" s="2" t="s">
        <v>50</v>
      </c>
      <c r="AZ748" s="2" t="s">
        <v>50</v>
      </c>
    </row>
    <row r="749" spans="1:52" ht="30" customHeight="1" x14ac:dyDescent="0.3">
      <c r="A749" s="23"/>
      <c r="B749" s="23"/>
      <c r="C749" s="23"/>
      <c r="D749" s="23"/>
      <c r="E749" s="25"/>
      <c r="F749" s="28"/>
      <c r="G749" s="25"/>
      <c r="H749" s="28"/>
      <c r="I749" s="25"/>
      <c r="J749" s="28"/>
      <c r="K749" s="25"/>
      <c r="L749" s="28"/>
      <c r="M749" s="23"/>
    </row>
    <row r="750" spans="1:52" ht="30" customHeight="1" x14ac:dyDescent="0.3">
      <c r="A750" s="19" t="s">
        <v>1889</v>
      </c>
      <c r="B750" s="20"/>
      <c r="C750" s="20"/>
      <c r="D750" s="20"/>
      <c r="E750" s="24"/>
      <c r="F750" s="27"/>
      <c r="G750" s="24"/>
      <c r="H750" s="27"/>
      <c r="I750" s="24"/>
      <c r="J750" s="27"/>
      <c r="K750" s="24"/>
      <c r="L750" s="27"/>
      <c r="M750" s="21"/>
      <c r="N750" s="1" t="s">
        <v>749</v>
      </c>
    </row>
    <row r="751" spans="1:52" ht="30" customHeight="1" x14ac:dyDescent="0.3">
      <c r="A751" s="22" t="s">
        <v>744</v>
      </c>
      <c r="B751" s="22" t="s">
        <v>687</v>
      </c>
      <c r="C751" s="22" t="s">
        <v>123</v>
      </c>
      <c r="D751" s="23">
        <v>1</v>
      </c>
      <c r="E751" s="25">
        <f>단가대비표!O159</f>
        <v>16260</v>
      </c>
      <c r="F751" s="28">
        <f>TRUNC(E751*D751,0)</f>
        <v>16260</v>
      </c>
      <c r="G751" s="25">
        <f>단가대비표!P159</f>
        <v>0</v>
      </c>
      <c r="H751" s="28">
        <f>TRUNC(G751*D751,0)</f>
        <v>0</v>
      </c>
      <c r="I751" s="25">
        <f>단가대비표!V159</f>
        <v>0</v>
      </c>
      <c r="J751" s="28">
        <f>TRUNC(I751*D751,0)</f>
        <v>0</v>
      </c>
      <c r="K751" s="25">
        <f t="shared" ref="K751:L753" si="124">TRUNC(E751+G751+I751,0)</f>
        <v>16260</v>
      </c>
      <c r="L751" s="28">
        <f t="shared" si="124"/>
        <v>16260</v>
      </c>
      <c r="M751" s="22" t="s">
        <v>50</v>
      </c>
      <c r="N751" s="2" t="s">
        <v>749</v>
      </c>
      <c r="O751" s="2" t="s">
        <v>1890</v>
      </c>
      <c r="P751" s="2" t="s">
        <v>62</v>
      </c>
      <c r="Q751" s="2" t="s">
        <v>62</v>
      </c>
      <c r="R751" s="2" t="s">
        <v>63</v>
      </c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  <c r="AT751" s="3"/>
      <c r="AU751" s="3"/>
      <c r="AV751" s="2" t="s">
        <v>50</v>
      </c>
      <c r="AW751" s="2" t="s">
        <v>1891</v>
      </c>
      <c r="AX751" s="2" t="s">
        <v>50</v>
      </c>
      <c r="AY751" s="2" t="s">
        <v>50</v>
      </c>
      <c r="AZ751" s="2" t="s">
        <v>50</v>
      </c>
    </row>
    <row r="752" spans="1:52" ht="30" customHeight="1" x14ac:dyDescent="0.3">
      <c r="A752" s="22" t="s">
        <v>1262</v>
      </c>
      <c r="B752" s="22" t="s">
        <v>1221</v>
      </c>
      <c r="C752" s="22" t="s">
        <v>1208</v>
      </c>
      <c r="D752" s="23">
        <f>공량산출근거서_일위대가!K331</f>
        <v>0.23</v>
      </c>
      <c r="E752" s="25">
        <f>단가대비표!O49</f>
        <v>0</v>
      </c>
      <c r="F752" s="28">
        <f>TRUNC(E752*D752,0)</f>
        <v>0</v>
      </c>
      <c r="G752" s="25">
        <f>단가대비표!P49</f>
        <v>273676</v>
      </c>
      <c r="H752" s="28">
        <f>TRUNC(G752*D752,0)</f>
        <v>62945</v>
      </c>
      <c r="I752" s="25">
        <f>단가대비표!V49</f>
        <v>0</v>
      </c>
      <c r="J752" s="28">
        <f>TRUNC(I752*D752,0)</f>
        <v>0</v>
      </c>
      <c r="K752" s="25">
        <f t="shared" si="124"/>
        <v>273676</v>
      </c>
      <c r="L752" s="28">
        <f t="shared" si="124"/>
        <v>62945</v>
      </c>
      <c r="M752" s="22" t="s">
        <v>50</v>
      </c>
      <c r="N752" s="2" t="s">
        <v>749</v>
      </c>
      <c r="O752" s="2" t="s">
        <v>1263</v>
      </c>
      <c r="P752" s="2" t="s">
        <v>62</v>
      </c>
      <c r="Q752" s="2" t="s">
        <v>62</v>
      </c>
      <c r="R752" s="2" t="s">
        <v>63</v>
      </c>
      <c r="S752" s="3"/>
      <c r="T752" s="3"/>
      <c r="U752" s="3"/>
      <c r="V752" s="3">
        <v>1</v>
      </c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  <c r="AQ752" s="3"/>
      <c r="AR752" s="3"/>
      <c r="AS752" s="3"/>
      <c r="AT752" s="3"/>
      <c r="AU752" s="3"/>
      <c r="AV752" s="2" t="s">
        <v>50</v>
      </c>
      <c r="AW752" s="2" t="s">
        <v>1892</v>
      </c>
      <c r="AX752" s="2" t="s">
        <v>50</v>
      </c>
      <c r="AY752" s="2" t="s">
        <v>50</v>
      </c>
      <c r="AZ752" s="2" t="s">
        <v>50</v>
      </c>
    </row>
    <row r="753" spans="1:52" ht="30" customHeight="1" x14ac:dyDescent="0.3">
      <c r="A753" s="22" t="s">
        <v>1215</v>
      </c>
      <c r="B753" s="22" t="s">
        <v>1216</v>
      </c>
      <c r="C753" s="22" t="s">
        <v>93</v>
      </c>
      <c r="D753" s="23">
        <v>1</v>
      </c>
      <c r="E753" s="25">
        <f>TRUNC(SUMIF(V751:V753, RIGHTB(O753, 1), H751:H753)*U753, 2)</f>
        <v>1888.35</v>
      </c>
      <c r="F753" s="28">
        <f>TRUNC(E753*D753,0)</f>
        <v>1888</v>
      </c>
      <c r="G753" s="25">
        <v>0</v>
      </c>
      <c r="H753" s="28">
        <f>TRUNC(G753*D753,0)</f>
        <v>0</v>
      </c>
      <c r="I753" s="25">
        <v>0</v>
      </c>
      <c r="J753" s="28">
        <f>TRUNC(I753*D753,0)</f>
        <v>0</v>
      </c>
      <c r="K753" s="25">
        <f t="shared" si="124"/>
        <v>1888</v>
      </c>
      <c r="L753" s="28">
        <f t="shared" si="124"/>
        <v>1888</v>
      </c>
      <c r="M753" s="22" t="s">
        <v>50</v>
      </c>
      <c r="N753" s="2" t="s">
        <v>749</v>
      </c>
      <c r="O753" s="2" t="s">
        <v>94</v>
      </c>
      <c r="P753" s="2" t="s">
        <v>62</v>
      </c>
      <c r="Q753" s="2" t="s">
        <v>62</v>
      </c>
      <c r="R753" s="2" t="s">
        <v>62</v>
      </c>
      <c r="S753" s="3">
        <v>1</v>
      </c>
      <c r="T753" s="3">
        <v>0</v>
      </c>
      <c r="U753" s="3">
        <v>0.03</v>
      </c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  <c r="AQ753" s="3"/>
      <c r="AR753" s="3"/>
      <c r="AS753" s="3"/>
      <c r="AT753" s="3"/>
      <c r="AU753" s="3"/>
      <c r="AV753" s="2" t="s">
        <v>50</v>
      </c>
      <c r="AW753" s="2" t="s">
        <v>1893</v>
      </c>
      <c r="AX753" s="2" t="s">
        <v>50</v>
      </c>
      <c r="AY753" s="2" t="s">
        <v>50</v>
      </c>
      <c r="AZ753" s="2" t="s">
        <v>50</v>
      </c>
    </row>
    <row r="754" spans="1:52" ht="30" customHeight="1" x14ac:dyDescent="0.3">
      <c r="A754" s="22" t="s">
        <v>1190</v>
      </c>
      <c r="B754" s="22" t="s">
        <v>50</v>
      </c>
      <c r="C754" s="22" t="s">
        <v>50</v>
      </c>
      <c r="D754" s="23"/>
      <c r="E754" s="25"/>
      <c r="F754" s="28">
        <f>TRUNC(SUMIF(N751:N753, N750, F751:F753),0)</f>
        <v>18148</v>
      </c>
      <c r="G754" s="25"/>
      <c r="H754" s="28">
        <f>TRUNC(SUMIF(N751:N753, N750, H751:H753),0)</f>
        <v>62945</v>
      </c>
      <c r="I754" s="25"/>
      <c r="J754" s="28">
        <f>TRUNC(SUMIF(N751:N753, N750, J751:J753),0)</f>
        <v>0</v>
      </c>
      <c r="K754" s="25"/>
      <c r="L754" s="28">
        <f>F754+H754+J754</f>
        <v>81093</v>
      </c>
      <c r="M754" s="22" t="s">
        <v>50</v>
      </c>
      <c r="N754" s="2" t="s">
        <v>97</v>
      </c>
      <c r="O754" s="2" t="s">
        <v>97</v>
      </c>
      <c r="P754" s="2" t="s">
        <v>50</v>
      </c>
      <c r="Q754" s="2" t="s">
        <v>50</v>
      </c>
      <c r="R754" s="2" t="s">
        <v>50</v>
      </c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P754" s="3"/>
      <c r="AQ754" s="3"/>
      <c r="AR754" s="3"/>
      <c r="AS754" s="3"/>
      <c r="AT754" s="3"/>
      <c r="AU754" s="3"/>
      <c r="AV754" s="2" t="s">
        <v>50</v>
      </c>
      <c r="AW754" s="2" t="s">
        <v>50</v>
      </c>
      <c r="AX754" s="2" t="s">
        <v>50</v>
      </c>
      <c r="AY754" s="2" t="s">
        <v>50</v>
      </c>
      <c r="AZ754" s="2" t="s">
        <v>50</v>
      </c>
    </row>
    <row r="755" spans="1:52" ht="30" customHeight="1" x14ac:dyDescent="0.3">
      <c r="A755" s="23"/>
      <c r="B755" s="23"/>
      <c r="C755" s="23"/>
      <c r="D755" s="23"/>
      <c r="E755" s="25"/>
      <c r="F755" s="28"/>
      <c r="G755" s="25"/>
      <c r="H755" s="28"/>
      <c r="I755" s="25"/>
      <c r="J755" s="28"/>
      <c r="K755" s="25"/>
      <c r="L755" s="28"/>
      <c r="M755" s="23"/>
    </row>
    <row r="756" spans="1:52" ht="30" customHeight="1" x14ac:dyDescent="0.3">
      <c r="A756" s="19" t="s">
        <v>1894</v>
      </c>
      <c r="B756" s="20"/>
      <c r="C756" s="20"/>
      <c r="D756" s="20"/>
      <c r="E756" s="24"/>
      <c r="F756" s="27"/>
      <c r="G756" s="24"/>
      <c r="H756" s="27"/>
      <c r="I756" s="24"/>
      <c r="J756" s="27"/>
      <c r="K756" s="24"/>
      <c r="L756" s="27"/>
      <c r="M756" s="21"/>
      <c r="N756" s="1" t="s">
        <v>752</v>
      </c>
    </row>
    <row r="757" spans="1:52" ht="30" customHeight="1" x14ac:dyDescent="0.3">
      <c r="A757" s="22" t="s">
        <v>744</v>
      </c>
      <c r="B757" s="22" t="s">
        <v>724</v>
      </c>
      <c r="C757" s="22" t="s">
        <v>123</v>
      </c>
      <c r="D757" s="23">
        <v>1</v>
      </c>
      <c r="E757" s="25">
        <f>단가대비표!O160</f>
        <v>27490</v>
      </c>
      <c r="F757" s="28">
        <f>TRUNC(E757*D757,0)</f>
        <v>27490</v>
      </c>
      <c r="G757" s="25">
        <f>단가대비표!P160</f>
        <v>0</v>
      </c>
      <c r="H757" s="28">
        <f>TRUNC(G757*D757,0)</f>
        <v>0</v>
      </c>
      <c r="I757" s="25">
        <f>단가대비표!V160</f>
        <v>0</v>
      </c>
      <c r="J757" s="28">
        <f>TRUNC(I757*D757,0)</f>
        <v>0</v>
      </c>
      <c r="K757" s="25">
        <f t="shared" ref="K757:L759" si="125">TRUNC(E757+G757+I757,0)</f>
        <v>27490</v>
      </c>
      <c r="L757" s="28">
        <f t="shared" si="125"/>
        <v>27490</v>
      </c>
      <c r="M757" s="22" t="s">
        <v>50</v>
      </c>
      <c r="N757" s="2" t="s">
        <v>752</v>
      </c>
      <c r="O757" s="2" t="s">
        <v>1895</v>
      </c>
      <c r="P757" s="2" t="s">
        <v>62</v>
      </c>
      <c r="Q757" s="2" t="s">
        <v>62</v>
      </c>
      <c r="R757" s="2" t="s">
        <v>63</v>
      </c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  <c r="AT757" s="3"/>
      <c r="AU757" s="3"/>
      <c r="AV757" s="2" t="s">
        <v>50</v>
      </c>
      <c r="AW757" s="2" t="s">
        <v>1896</v>
      </c>
      <c r="AX757" s="2" t="s">
        <v>50</v>
      </c>
      <c r="AY757" s="2" t="s">
        <v>50</v>
      </c>
      <c r="AZ757" s="2" t="s">
        <v>50</v>
      </c>
    </row>
    <row r="758" spans="1:52" ht="30" customHeight="1" x14ac:dyDescent="0.3">
      <c r="A758" s="22" t="s">
        <v>1262</v>
      </c>
      <c r="B758" s="22" t="s">
        <v>1221</v>
      </c>
      <c r="C758" s="22" t="s">
        <v>1208</v>
      </c>
      <c r="D758" s="23">
        <f>공량산출근거서_일위대가!K334</f>
        <v>0.23</v>
      </c>
      <c r="E758" s="25">
        <f>단가대비표!O49</f>
        <v>0</v>
      </c>
      <c r="F758" s="28">
        <f>TRUNC(E758*D758,0)</f>
        <v>0</v>
      </c>
      <c r="G758" s="25">
        <f>단가대비표!P49</f>
        <v>273676</v>
      </c>
      <c r="H758" s="28">
        <f>TRUNC(G758*D758,0)</f>
        <v>62945</v>
      </c>
      <c r="I758" s="25">
        <f>단가대비표!V49</f>
        <v>0</v>
      </c>
      <c r="J758" s="28">
        <f>TRUNC(I758*D758,0)</f>
        <v>0</v>
      </c>
      <c r="K758" s="25">
        <f t="shared" si="125"/>
        <v>273676</v>
      </c>
      <c r="L758" s="28">
        <f t="shared" si="125"/>
        <v>62945</v>
      </c>
      <c r="M758" s="22" t="s">
        <v>50</v>
      </c>
      <c r="N758" s="2" t="s">
        <v>752</v>
      </c>
      <c r="O758" s="2" t="s">
        <v>1263</v>
      </c>
      <c r="P758" s="2" t="s">
        <v>62</v>
      </c>
      <c r="Q758" s="2" t="s">
        <v>62</v>
      </c>
      <c r="R758" s="2" t="s">
        <v>63</v>
      </c>
      <c r="S758" s="3"/>
      <c r="T758" s="3"/>
      <c r="U758" s="3"/>
      <c r="V758" s="3">
        <v>1</v>
      </c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  <c r="AQ758" s="3"/>
      <c r="AR758" s="3"/>
      <c r="AS758" s="3"/>
      <c r="AT758" s="3"/>
      <c r="AU758" s="3"/>
      <c r="AV758" s="2" t="s">
        <v>50</v>
      </c>
      <c r="AW758" s="2" t="s">
        <v>1897</v>
      </c>
      <c r="AX758" s="2" t="s">
        <v>50</v>
      </c>
      <c r="AY758" s="2" t="s">
        <v>50</v>
      </c>
      <c r="AZ758" s="2" t="s">
        <v>50</v>
      </c>
    </row>
    <row r="759" spans="1:52" ht="30" customHeight="1" x14ac:dyDescent="0.3">
      <c r="A759" s="22" t="s">
        <v>1215</v>
      </c>
      <c r="B759" s="22" t="s">
        <v>1216</v>
      </c>
      <c r="C759" s="22" t="s">
        <v>93</v>
      </c>
      <c r="D759" s="23">
        <v>1</v>
      </c>
      <c r="E759" s="25">
        <f>TRUNC(SUMIF(V757:V759, RIGHTB(O759, 1), H757:H759)*U759, 2)</f>
        <v>1888.35</v>
      </c>
      <c r="F759" s="28">
        <f>TRUNC(E759*D759,0)</f>
        <v>1888</v>
      </c>
      <c r="G759" s="25">
        <v>0</v>
      </c>
      <c r="H759" s="28">
        <f>TRUNC(G759*D759,0)</f>
        <v>0</v>
      </c>
      <c r="I759" s="25">
        <v>0</v>
      </c>
      <c r="J759" s="28">
        <f>TRUNC(I759*D759,0)</f>
        <v>0</v>
      </c>
      <c r="K759" s="25">
        <f t="shared" si="125"/>
        <v>1888</v>
      </c>
      <c r="L759" s="28">
        <f t="shared" si="125"/>
        <v>1888</v>
      </c>
      <c r="M759" s="22" t="s">
        <v>50</v>
      </c>
      <c r="N759" s="2" t="s">
        <v>752</v>
      </c>
      <c r="O759" s="2" t="s">
        <v>94</v>
      </c>
      <c r="P759" s="2" t="s">
        <v>62</v>
      </c>
      <c r="Q759" s="2" t="s">
        <v>62</v>
      </c>
      <c r="R759" s="2" t="s">
        <v>62</v>
      </c>
      <c r="S759" s="3">
        <v>1</v>
      </c>
      <c r="T759" s="3">
        <v>0</v>
      </c>
      <c r="U759" s="3">
        <v>0.03</v>
      </c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  <c r="AQ759" s="3"/>
      <c r="AR759" s="3"/>
      <c r="AS759" s="3"/>
      <c r="AT759" s="3"/>
      <c r="AU759" s="3"/>
      <c r="AV759" s="2" t="s">
        <v>50</v>
      </c>
      <c r="AW759" s="2" t="s">
        <v>1898</v>
      </c>
      <c r="AX759" s="2" t="s">
        <v>50</v>
      </c>
      <c r="AY759" s="2" t="s">
        <v>50</v>
      </c>
      <c r="AZ759" s="2" t="s">
        <v>50</v>
      </c>
    </row>
    <row r="760" spans="1:52" ht="30" customHeight="1" x14ac:dyDescent="0.3">
      <c r="A760" s="22" t="s">
        <v>1190</v>
      </c>
      <c r="B760" s="22" t="s">
        <v>50</v>
      </c>
      <c r="C760" s="22" t="s">
        <v>50</v>
      </c>
      <c r="D760" s="23"/>
      <c r="E760" s="25"/>
      <c r="F760" s="28">
        <f>TRUNC(SUMIF(N757:N759, N756, F757:F759),0)</f>
        <v>29378</v>
      </c>
      <c r="G760" s="25"/>
      <c r="H760" s="28">
        <f>TRUNC(SUMIF(N757:N759, N756, H757:H759),0)</f>
        <v>62945</v>
      </c>
      <c r="I760" s="25"/>
      <c r="J760" s="28">
        <f>TRUNC(SUMIF(N757:N759, N756, J757:J759),0)</f>
        <v>0</v>
      </c>
      <c r="K760" s="25"/>
      <c r="L760" s="28">
        <f>F760+H760+J760</f>
        <v>92323</v>
      </c>
      <c r="M760" s="22" t="s">
        <v>50</v>
      </c>
      <c r="N760" s="2" t="s">
        <v>97</v>
      </c>
      <c r="O760" s="2" t="s">
        <v>97</v>
      </c>
      <c r="P760" s="2" t="s">
        <v>50</v>
      </c>
      <c r="Q760" s="2" t="s">
        <v>50</v>
      </c>
      <c r="R760" s="2" t="s">
        <v>50</v>
      </c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P760" s="3"/>
      <c r="AQ760" s="3"/>
      <c r="AR760" s="3"/>
      <c r="AS760" s="3"/>
      <c r="AT760" s="3"/>
      <c r="AU760" s="3"/>
      <c r="AV760" s="2" t="s">
        <v>50</v>
      </c>
      <c r="AW760" s="2" t="s">
        <v>50</v>
      </c>
      <c r="AX760" s="2" t="s">
        <v>50</v>
      </c>
      <c r="AY760" s="2" t="s">
        <v>50</v>
      </c>
      <c r="AZ760" s="2" t="s">
        <v>50</v>
      </c>
    </row>
    <row r="761" spans="1:52" ht="30" customHeight="1" x14ac:dyDescent="0.3">
      <c r="A761" s="23"/>
      <c r="B761" s="23"/>
      <c r="C761" s="23"/>
      <c r="D761" s="23"/>
      <c r="E761" s="25"/>
      <c r="F761" s="28"/>
      <c r="G761" s="25"/>
      <c r="H761" s="28"/>
      <c r="I761" s="25"/>
      <c r="J761" s="28"/>
      <c r="K761" s="25"/>
      <c r="L761" s="28"/>
      <c r="M761" s="23"/>
    </row>
    <row r="762" spans="1:52" ht="30" customHeight="1" x14ac:dyDescent="0.3">
      <c r="A762" s="19" t="s">
        <v>1899</v>
      </c>
      <c r="B762" s="20"/>
      <c r="C762" s="20"/>
      <c r="D762" s="20"/>
      <c r="E762" s="24"/>
      <c r="F762" s="27"/>
      <c r="G762" s="24"/>
      <c r="H762" s="27"/>
      <c r="I762" s="24"/>
      <c r="J762" s="27"/>
      <c r="K762" s="24"/>
      <c r="L762" s="27"/>
      <c r="M762" s="21"/>
      <c r="N762" s="1" t="s">
        <v>755</v>
      </c>
    </row>
    <row r="763" spans="1:52" ht="30" customHeight="1" x14ac:dyDescent="0.3">
      <c r="A763" s="22" t="s">
        <v>744</v>
      </c>
      <c r="B763" s="22" t="s">
        <v>691</v>
      </c>
      <c r="C763" s="22" t="s">
        <v>123</v>
      </c>
      <c r="D763" s="23">
        <v>1</v>
      </c>
      <c r="E763" s="25">
        <f>단가대비표!O161</f>
        <v>38530</v>
      </c>
      <c r="F763" s="28">
        <f>TRUNC(E763*D763,0)</f>
        <v>38530</v>
      </c>
      <c r="G763" s="25">
        <f>단가대비표!P161</f>
        <v>0</v>
      </c>
      <c r="H763" s="28">
        <f>TRUNC(G763*D763,0)</f>
        <v>0</v>
      </c>
      <c r="I763" s="25">
        <f>단가대비표!V161</f>
        <v>0</v>
      </c>
      <c r="J763" s="28">
        <f>TRUNC(I763*D763,0)</f>
        <v>0</v>
      </c>
      <c r="K763" s="25">
        <f t="shared" ref="K763:L765" si="126">TRUNC(E763+G763+I763,0)</f>
        <v>38530</v>
      </c>
      <c r="L763" s="28">
        <f t="shared" si="126"/>
        <v>38530</v>
      </c>
      <c r="M763" s="22" t="s">
        <v>50</v>
      </c>
      <c r="N763" s="2" t="s">
        <v>755</v>
      </c>
      <c r="O763" s="2" t="s">
        <v>1900</v>
      </c>
      <c r="P763" s="2" t="s">
        <v>62</v>
      </c>
      <c r="Q763" s="2" t="s">
        <v>62</v>
      </c>
      <c r="R763" s="2" t="s">
        <v>63</v>
      </c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  <c r="AQ763" s="3"/>
      <c r="AR763" s="3"/>
      <c r="AS763" s="3"/>
      <c r="AT763" s="3"/>
      <c r="AU763" s="3"/>
      <c r="AV763" s="2" t="s">
        <v>50</v>
      </c>
      <c r="AW763" s="2" t="s">
        <v>1901</v>
      </c>
      <c r="AX763" s="2" t="s">
        <v>50</v>
      </c>
      <c r="AY763" s="2" t="s">
        <v>50</v>
      </c>
      <c r="AZ763" s="2" t="s">
        <v>50</v>
      </c>
    </row>
    <row r="764" spans="1:52" ht="30" customHeight="1" x14ac:dyDescent="0.3">
      <c r="A764" s="22" t="s">
        <v>1262</v>
      </c>
      <c r="B764" s="22" t="s">
        <v>1221</v>
      </c>
      <c r="C764" s="22" t="s">
        <v>1208</v>
      </c>
      <c r="D764" s="23">
        <f>공량산출근거서_일위대가!K337</f>
        <v>0.23</v>
      </c>
      <c r="E764" s="25">
        <f>단가대비표!O49</f>
        <v>0</v>
      </c>
      <c r="F764" s="28">
        <f>TRUNC(E764*D764,0)</f>
        <v>0</v>
      </c>
      <c r="G764" s="25">
        <f>단가대비표!P49</f>
        <v>273676</v>
      </c>
      <c r="H764" s="28">
        <f>TRUNC(G764*D764,0)</f>
        <v>62945</v>
      </c>
      <c r="I764" s="25">
        <f>단가대비표!V49</f>
        <v>0</v>
      </c>
      <c r="J764" s="28">
        <f>TRUNC(I764*D764,0)</f>
        <v>0</v>
      </c>
      <c r="K764" s="25">
        <f t="shared" si="126"/>
        <v>273676</v>
      </c>
      <c r="L764" s="28">
        <f t="shared" si="126"/>
        <v>62945</v>
      </c>
      <c r="M764" s="22" t="s">
        <v>50</v>
      </c>
      <c r="N764" s="2" t="s">
        <v>755</v>
      </c>
      <c r="O764" s="2" t="s">
        <v>1263</v>
      </c>
      <c r="P764" s="2" t="s">
        <v>62</v>
      </c>
      <c r="Q764" s="2" t="s">
        <v>62</v>
      </c>
      <c r="R764" s="2" t="s">
        <v>63</v>
      </c>
      <c r="S764" s="3"/>
      <c r="T764" s="3"/>
      <c r="U764" s="3"/>
      <c r="V764" s="3">
        <v>1</v>
      </c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  <c r="AT764" s="3"/>
      <c r="AU764" s="3"/>
      <c r="AV764" s="2" t="s">
        <v>50</v>
      </c>
      <c r="AW764" s="2" t="s">
        <v>1902</v>
      </c>
      <c r="AX764" s="2" t="s">
        <v>50</v>
      </c>
      <c r="AY764" s="2" t="s">
        <v>50</v>
      </c>
      <c r="AZ764" s="2" t="s">
        <v>50</v>
      </c>
    </row>
    <row r="765" spans="1:52" ht="30" customHeight="1" x14ac:dyDescent="0.3">
      <c r="A765" s="22" t="s">
        <v>1215</v>
      </c>
      <c r="B765" s="22" t="s">
        <v>1216</v>
      </c>
      <c r="C765" s="22" t="s">
        <v>93</v>
      </c>
      <c r="D765" s="23">
        <v>1</v>
      </c>
      <c r="E765" s="25">
        <f>TRUNC(SUMIF(V763:V765, RIGHTB(O765, 1), H763:H765)*U765, 2)</f>
        <v>1888.35</v>
      </c>
      <c r="F765" s="28">
        <f>TRUNC(E765*D765,0)</f>
        <v>1888</v>
      </c>
      <c r="G765" s="25">
        <v>0</v>
      </c>
      <c r="H765" s="28">
        <f>TRUNC(G765*D765,0)</f>
        <v>0</v>
      </c>
      <c r="I765" s="25">
        <v>0</v>
      </c>
      <c r="J765" s="28">
        <f>TRUNC(I765*D765,0)</f>
        <v>0</v>
      </c>
      <c r="K765" s="25">
        <f t="shared" si="126"/>
        <v>1888</v>
      </c>
      <c r="L765" s="28">
        <f t="shared" si="126"/>
        <v>1888</v>
      </c>
      <c r="M765" s="22" t="s">
        <v>50</v>
      </c>
      <c r="N765" s="2" t="s">
        <v>755</v>
      </c>
      <c r="O765" s="2" t="s">
        <v>94</v>
      </c>
      <c r="P765" s="2" t="s">
        <v>62</v>
      </c>
      <c r="Q765" s="2" t="s">
        <v>62</v>
      </c>
      <c r="R765" s="2" t="s">
        <v>62</v>
      </c>
      <c r="S765" s="3">
        <v>1</v>
      </c>
      <c r="T765" s="3">
        <v>0</v>
      </c>
      <c r="U765" s="3">
        <v>0.03</v>
      </c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3"/>
      <c r="AS765" s="3"/>
      <c r="AT765" s="3"/>
      <c r="AU765" s="3"/>
      <c r="AV765" s="2" t="s">
        <v>50</v>
      </c>
      <c r="AW765" s="2" t="s">
        <v>1903</v>
      </c>
      <c r="AX765" s="2" t="s">
        <v>50</v>
      </c>
      <c r="AY765" s="2" t="s">
        <v>50</v>
      </c>
      <c r="AZ765" s="2" t="s">
        <v>50</v>
      </c>
    </row>
    <row r="766" spans="1:52" ht="30" customHeight="1" x14ac:dyDescent="0.3">
      <c r="A766" s="22" t="s">
        <v>1190</v>
      </c>
      <c r="B766" s="22" t="s">
        <v>50</v>
      </c>
      <c r="C766" s="22" t="s">
        <v>50</v>
      </c>
      <c r="D766" s="23"/>
      <c r="E766" s="25"/>
      <c r="F766" s="28">
        <f>TRUNC(SUMIF(N763:N765, N762, F763:F765),0)</f>
        <v>40418</v>
      </c>
      <c r="G766" s="25"/>
      <c r="H766" s="28">
        <f>TRUNC(SUMIF(N763:N765, N762, H763:H765),0)</f>
        <v>62945</v>
      </c>
      <c r="I766" s="25"/>
      <c r="J766" s="28">
        <f>TRUNC(SUMIF(N763:N765, N762, J763:J765),0)</f>
        <v>0</v>
      </c>
      <c r="K766" s="25"/>
      <c r="L766" s="28">
        <f>F766+H766+J766</f>
        <v>103363</v>
      </c>
      <c r="M766" s="22" t="s">
        <v>50</v>
      </c>
      <c r="N766" s="2" t="s">
        <v>97</v>
      </c>
      <c r="O766" s="2" t="s">
        <v>97</v>
      </c>
      <c r="P766" s="2" t="s">
        <v>50</v>
      </c>
      <c r="Q766" s="2" t="s">
        <v>50</v>
      </c>
      <c r="R766" s="2" t="s">
        <v>50</v>
      </c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  <c r="AQ766" s="3"/>
      <c r="AR766" s="3"/>
      <c r="AS766" s="3"/>
      <c r="AT766" s="3"/>
      <c r="AU766" s="3"/>
      <c r="AV766" s="2" t="s">
        <v>50</v>
      </c>
      <c r="AW766" s="2" t="s">
        <v>50</v>
      </c>
      <c r="AX766" s="2" t="s">
        <v>50</v>
      </c>
      <c r="AY766" s="2" t="s">
        <v>50</v>
      </c>
      <c r="AZ766" s="2" t="s">
        <v>50</v>
      </c>
    </row>
    <row r="767" spans="1:52" ht="30" customHeight="1" x14ac:dyDescent="0.3">
      <c r="A767" s="23"/>
      <c r="B767" s="23"/>
      <c r="C767" s="23"/>
      <c r="D767" s="23"/>
      <c r="E767" s="25"/>
      <c r="F767" s="28"/>
      <c r="G767" s="25"/>
      <c r="H767" s="28"/>
      <c r="I767" s="25"/>
      <c r="J767" s="28"/>
      <c r="K767" s="25"/>
      <c r="L767" s="28"/>
      <c r="M767" s="23"/>
    </row>
    <row r="768" spans="1:52" ht="30" customHeight="1" x14ac:dyDescent="0.3">
      <c r="A768" s="19" t="s">
        <v>1904</v>
      </c>
      <c r="B768" s="20"/>
      <c r="C768" s="20"/>
      <c r="D768" s="20"/>
      <c r="E768" s="24"/>
      <c r="F768" s="27"/>
      <c r="G768" s="24"/>
      <c r="H768" s="27"/>
      <c r="I768" s="24"/>
      <c r="J768" s="27"/>
      <c r="K768" s="24"/>
      <c r="L768" s="27"/>
      <c r="M768" s="21"/>
      <c r="N768" s="1" t="s">
        <v>759</v>
      </c>
    </row>
    <row r="769" spans="1:52" ht="30" customHeight="1" x14ac:dyDescent="0.3">
      <c r="A769" s="22" t="s">
        <v>757</v>
      </c>
      <c r="B769" s="22" t="s">
        <v>717</v>
      </c>
      <c r="C769" s="22" t="s">
        <v>123</v>
      </c>
      <c r="D769" s="23">
        <v>1</v>
      </c>
      <c r="E769" s="25">
        <f>단가대비표!O162</f>
        <v>14400</v>
      </c>
      <c r="F769" s="28">
        <f>TRUNC(E769*D769,0)</f>
        <v>14400</v>
      </c>
      <c r="G769" s="25">
        <f>단가대비표!P162</f>
        <v>0</v>
      </c>
      <c r="H769" s="28">
        <f>TRUNC(G769*D769,0)</f>
        <v>0</v>
      </c>
      <c r="I769" s="25">
        <f>단가대비표!V162</f>
        <v>0</v>
      </c>
      <c r="J769" s="28">
        <f>TRUNC(I769*D769,0)</f>
        <v>0</v>
      </c>
      <c r="K769" s="25">
        <f t="shared" ref="K769:L771" si="127">TRUNC(E769+G769+I769,0)</f>
        <v>14400</v>
      </c>
      <c r="L769" s="28">
        <f t="shared" si="127"/>
        <v>14400</v>
      </c>
      <c r="M769" s="22" t="s">
        <v>50</v>
      </c>
      <c r="N769" s="2" t="s">
        <v>759</v>
      </c>
      <c r="O769" s="2" t="s">
        <v>1905</v>
      </c>
      <c r="P769" s="2" t="s">
        <v>62</v>
      </c>
      <c r="Q769" s="2" t="s">
        <v>62</v>
      </c>
      <c r="R769" s="2" t="s">
        <v>63</v>
      </c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3"/>
      <c r="AS769" s="3"/>
      <c r="AT769" s="3"/>
      <c r="AU769" s="3"/>
      <c r="AV769" s="2" t="s">
        <v>50</v>
      </c>
      <c r="AW769" s="2" t="s">
        <v>1906</v>
      </c>
      <c r="AX769" s="2" t="s">
        <v>50</v>
      </c>
      <c r="AY769" s="2" t="s">
        <v>50</v>
      </c>
      <c r="AZ769" s="2" t="s">
        <v>50</v>
      </c>
    </row>
    <row r="770" spans="1:52" ht="30" customHeight="1" x14ac:dyDescent="0.3">
      <c r="A770" s="22" t="s">
        <v>1262</v>
      </c>
      <c r="B770" s="22" t="s">
        <v>1221</v>
      </c>
      <c r="C770" s="22" t="s">
        <v>1208</v>
      </c>
      <c r="D770" s="23">
        <f>공량산출근거서_일위대가!K340</f>
        <v>3.5999999999999997E-2</v>
      </c>
      <c r="E770" s="25">
        <f>단가대비표!O49</f>
        <v>0</v>
      </c>
      <c r="F770" s="28">
        <f>TRUNC(E770*D770,0)</f>
        <v>0</v>
      </c>
      <c r="G770" s="25">
        <f>단가대비표!P49</f>
        <v>273676</v>
      </c>
      <c r="H770" s="28">
        <f>TRUNC(G770*D770,0)</f>
        <v>9852</v>
      </c>
      <c r="I770" s="25">
        <f>단가대비표!V49</f>
        <v>0</v>
      </c>
      <c r="J770" s="28">
        <f>TRUNC(I770*D770,0)</f>
        <v>0</v>
      </c>
      <c r="K770" s="25">
        <f t="shared" si="127"/>
        <v>273676</v>
      </c>
      <c r="L770" s="28">
        <f t="shared" si="127"/>
        <v>9852</v>
      </c>
      <c r="M770" s="22" t="s">
        <v>50</v>
      </c>
      <c r="N770" s="2" t="s">
        <v>759</v>
      </c>
      <c r="O770" s="2" t="s">
        <v>1263</v>
      </c>
      <c r="P770" s="2" t="s">
        <v>62</v>
      </c>
      <c r="Q770" s="2" t="s">
        <v>62</v>
      </c>
      <c r="R770" s="2" t="s">
        <v>63</v>
      </c>
      <c r="S770" s="3"/>
      <c r="T770" s="3"/>
      <c r="U770" s="3"/>
      <c r="V770" s="3">
        <v>1</v>
      </c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3"/>
      <c r="AS770" s="3"/>
      <c r="AT770" s="3"/>
      <c r="AU770" s="3"/>
      <c r="AV770" s="2" t="s">
        <v>50</v>
      </c>
      <c r="AW770" s="2" t="s">
        <v>1907</v>
      </c>
      <c r="AX770" s="2" t="s">
        <v>50</v>
      </c>
      <c r="AY770" s="2" t="s">
        <v>50</v>
      </c>
      <c r="AZ770" s="2" t="s">
        <v>50</v>
      </c>
    </row>
    <row r="771" spans="1:52" ht="30" customHeight="1" x14ac:dyDescent="0.3">
      <c r="A771" s="22" t="s">
        <v>1215</v>
      </c>
      <c r="B771" s="22" t="s">
        <v>1216</v>
      </c>
      <c r="C771" s="22" t="s">
        <v>93</v>
      </c>
      <c r="D771" s="23">
        <v>1</v>
      </c>
      <c r="E771" s="25">
        <f>TRUNC(SUMIF(V769:V771, RIGHTB(O771, 1), H769:H771)*U771, 2)</f>
        <v>295.56</v>
      </c>
      <c r="F771" s="28">
        <f>TRUNC(E771*D771,0)</f>
        <v>295</v>
      </c>
      <c r="G771" s="25">
        <v>0</v>
      </c>
      <c r="H771" s="28">
        <f>TRUNC(G771*D771,0)</f>
        <v>0</v>
      </c>
      <c r="I771" s="25">
        <v>0</v>
      </c>
      <c r="J771" s="28">
        <f>TRUNC(I771*D771,0)</f>
        <v>0</v>
      </c>
      <c r="K771" s="25">
        <f t="shared" si="127"/>
        <v>295</v>
      </c>
      <c r="L771" s="28">
        <f t="shared" si="127"/>
        <v>295</v>
      </c>
      <c r="M771" s="22" t="s">
        <v>50</v>
      </c>
      <c r="N771" s="2" t="s">
        <v>759</v>
      </c>
      <c r="O771" s="2" t="s">
        <v>94</v>
      </c>
      <c r="P771" s="2" t="s">
        <v>62</v>
      </c>
      <c r="Q771" s="2" t="s">
        <v>62</v>
      </c>
      <c r="R771" s="2" t="s">
        <v>62</v>
      </c>
      <c r="S771" s="3">
        <v>1</v>
      </c>
      <c r="T771" s="3">
        <v>0</v>
      </c>
      <c r="U771" s="3">
        <v>0.03</v>
      </c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  <c r="AQ771" s="3"/>
      <c r="AR771" s="3"/>
      <c r="AS771" s="3"/>
      <c r="AT771" s="3"/>
      <c r="AU771" s="3"/>
      <c r="AV771" s="2" t="s">
        <v>50</v>
      </c>
      <c r="AW771" s="2" t="s">
        <v>1908</v>
      </c>
      <c r="AX771" s="2" t="s">
        <v>50</v>
      </c>
      <c r="AY771" s="2" t="s">
        <v>50</v>
      </c>
      <c r="AZ771" s="2" t="s">
        <v>50</v>
      </c>
    </row>
    <row r="772" spans="1:52" ht="30" customHeight="1" x14ac:dyDescent="0.3">
      <c r="A772" s="22" t="s">
        <v>1190</v>
      </c>
      <c r="B772" s="22" t="s">
        <v>50</v>
      </c>
      <c r="C772" s="22" t="s">
        <v>50</v>
      </c>
      <c r="D772" s="23"/>
      <c r="E772" s="25"/>
      <c r="F772" s="28">
        <f>TRUNC(SUMIF(N769:N771, N768, F769:F771),0)</f>
        <v>14695</v>
      </c>
      <c r="G772" s="25"/>
      <c r="H772" s="28">
        <f>TRUNC(SUMIF(N769:N771, N768, H769:H771),0)</f>
        <v>9852</v>
      </c>
      <c r="I772" s="25"/>
      <c r="J772" s="28">
        <f>TRUNC(SUMIF(N769:N771, N768, J769:J771),0)</f>
        <v>0</v>
      </c>
      <c r="K772" s="25"/>
      <c r="L772" s="28">
        <f>F772+H772+J772</f>
        <v>24547</v>
      </c>
      <c r="M772" s="22" t="s">
        <v>50</v>
      </c>
      <c r="N772" s="2" t="s">
        <v>97</v>
      </c>
      <c r="O772" s="2" t="s">
        <v>97</v>
      </c>
      <c r="P772" s="2" t="s">
        <v>50</v>
      </c>
      <c r="Q772" s="2" t="s">
        <v>50</v>
      </c>
      <c r="R772" s="2" t="s">
        <v>50</v>
      </c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  <c r="AT772" s="3"/>
      <c r="AU772" s="3"/>
      <c r="AV772" s="2" t="s">
        <v>50</v>
      </c>
      <c r="AW772" s="2" t="s">
        <v>50</v>
      </c>
      <c r="AX772" s="2" t="s">
        <v>50</v>
      </c>
      <c r="AY772" s="2" t="s">
        <v>50</v>
      </c>
      <c r="AZ772" s="2" t="s">
        <v>50</v>
      </c>
    </row>
    <row r="773" spans="1:52" ht="30" customHeight="1" x14ac:dyDescent="0.3">
      <c r="A773" s="23"/>
      <c r="B773" s="23"/>
      <c r="C773" s="23"/>
      <c r="D773" s="23"/>
      <c r="E773" s="25"/>
      <c r="F773" s="28"/>
      <c r="G773" s="25"/>
      <c r="H773" s="28"/>
      <c r="I773" s="25"/>
      <c r="J773" s="28"/>
      <c r="K773" s="25"/>
      <c r="L773" s="28"/>
      <c r="M773" s="23"/>
    </row>
    <row r="774" spans="1:52" ht="30" customHeight="1" x14ac:dyDescent="0.3">
      <c r="A774" s="19" t="s">
        <v>1909</v>
      </c>
      <c r="B774" s="20"/>
      <c r="C774" s="20"/>
      <c r="D774" s="20"/>
      <c r="E774" s="24"/>
      <c r="F774" s="27"/>
      <c r="G774" s="24"/>
      <c r="H774" s="27"/>
      <c r="I774" s="24"/>
      <c r="J774" s="27"/>
      <c r="K774" s="24"/>
      <c r="L774" s="27"/>
      <c r="M774" s="21"/>
      <c r="N774" s="1" t="s">
        <v>762</v>
      </c>
    </row>
    <row r="775" spans="1:52" ht="30" customHeight="1" x14ac:dyDescent="0.3">
      <c r="A775" s="22" t="s">
        <v>757</v>
      </c>
      <c r="B775" s="22" t="s">
        <v>687</v>
      </c>
      <c r="C775" s="22" t="s">
        <v>123</v>
      </c>
      <c r="D775" s="23">
        <v>1</v>
      </c>
      <c r="E775" s="25">
        <f>단가대비표!O163</f>
        <v>16500</v>
      </c>
      <c r="F775" s="28">
        <f>TRUNC(E775*D775,0)</f>
        <v>16500</v>
      </c>
      <c r="G775" s="25">
        <f>단가대비표!P163</f>
        <v>0</v>
      </c>
      <c r="H775" s="28">
        <f>TRUNC(G775*D775,0)</f>
        <v>0</v>
      </c>
      <c r="I775" s="25">
        <f>단가대비표!V163</f>
        <v>0</v>
      </c>
      <c r="J775" s="28">
        <f>TRUNC(I775*D775,0)</f>
        <v>0</v>
      </c>
      <c r="K775" s="25">
        <f t="shared" ref="K775:L777" si="128">TRUNC(E775+G775+I775,0)</f>
        <v>16500</v>
      </c>
      <c r="L775" s="28">
        <f t="shared" si="128"/>
        <v>16500</v>
      </c>
      <c r="M775" s="22" t="s">
        <v>50</v>
      </c>
      <c r="N775" s="2" t="s">
        <v>762</v>
      </c>
      <c r="O775" s="2" t="s">
        <v>1910</v>
      </c>
      <c r="P775" s="2" t="s">
        <v>62</v>
      </c>
      <c r="Q775" s="2" t="s">
        <v>62</v>
      </c>
      <c r="R775" s="2" t="s">
        <v>63</v>
      </c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P775" s="3"/>
      <c r="AQ775" s="3"/>
      <c r="AR775" s="3"/>
      <c r="AS775" s="3"/>
      <c r="AT775" s="3"/>
      <c r="AU775" s="3"/>
      <c r="AV775" s="2" t="s">
        <v>50</v>
      </c>
      <c r="AW775" s="2" t="s">
        <v>1911</v>
      </c>
      <c r="AX775" s="2" t="s">
        <v>50</v>
      </c>
      <c r="AY775" s="2" t="s">
        <v>50</v>
      </c>
      <c r="AZ775" s="2" t="s">
        <v>50</v>
      </c>
    </row>
    <row r="776" spans="1:52" ht="30" customHeight="1" x14ac:dyDescent="0.3">
      <c r="A776" s="22" t="s">
        <v>1262</v>
      </c>
      <c r="B776" s="22" t="s">
        <v>1221</v>
      </c>
      <c r="C776" s="22" t="s">
        <v>1208</v>
      </c>
      <c r="D776" s="23">
        <f>공량산출근거서_일위대가!K343</f>
        <v>4.5999999999999999E-2</v>
      </c>
      <c r="E776" s="25">
        <f>단가대비표!O49</f>
        <v>0</v>
      </c>
      <c r="F776" s="28">
        <f>TRUNC(E776*D776,0)</f>
        <v>0</v>
      </c>
      <c r="G776" s="25">
        <f>단가대비표!P49</f>
        <v>273676</v>
      </c>
      <c r="H776" s="28">
        <f>TRUNC(G776*D776,0)</f>
        <v>12589</v>
      </c>
      <c r="I776" s="25">
        <f>단가대비표!V49</f>
        <v>0</v>
      </c>
      <c r="J776" s="28">
        <f>TRUNC(I776*D776,0)</f>
        <v>0</v>
      </c>
      <c r="K776" s="25">
        <f t="shared" si="128"/>
        <v>273676</v>
      </c>
      <c r="L776" s="28">
        <f t="shared" si="128"/>
        <v>12589</v>
      </c>
      <c r="M776" s="22" t="s">
        <v>50</v>
      </c>
      <c r="N776" s="2" t="s">
        <v>762</v>
      </c>
      <c r="O776" s="2" t="s">
        <v>1263</v>
      </c>
      <c r="P776" s="2" t="s">
        <v>62</v>
      </c>
      <c r="Q776" s="2" t="s">
        <v>62</v>
      </c>
      <c r="R776" s="2" t="s">
        <v>63</v>
      </c>
      <c r="S776" s="3"/>
      <c r="T776" s="3"/>
      <c r="U776" s="3"/>
      <c r="V776" s="3">
        <v>1</v>
      </c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  <c r="AQ776" s="3"/>
      <c r="AR776" s="3"/>
      <c r="AS776" s="3"/>
      <c r="AT776" s="3"/>
      <c r="AU776" s="3"/>
      <c r="AV776" s="2" t="s">
        <v>50</v>
      </c>
      <c r="AW776" s="2" t="s">
        <v>1912</v>
      </c>
      <c r="AX776" s="2" t="s">
        <v>50</v>
      </c>
      <c r="AY776" s="2" t="s">
        <v>50</v>
      </c>
      <c r="AZ776" s="2" t="s">
        <v>50</v>
      </c>
    </row>
    <row r="777" spans="1:52" ht="30" customHeight="1" x14ac:dyDescent="0.3">
      <c r="A777" s="22" t="s">
        <v>1215</v>
      </c>
      <c r="B777" s="22" t="s">
        <v>1216</v>
      </c>
      <c r="C777" s="22" t="s">
        <v>93</v>
      </c>
      <c r="D777" s="23">
        <v>1</v>
      </c>
      <c r="E777" s="25">
        <f>TRUNC(SUMIF(V775:V777, RIGHTB(O777, 1), H775:H777)*U777, 2)</f>
        <v>377.67</v>
      </c>
      <c r="F777" s="28">
        <f>TRUNC(E777*D777,0)</f>
        <v>377</v>
      </c>
      <c r="G777" s="25">
        <v>0</v>
      </c>
      <c r="H777" s="28">
        <f>TRUNC(G777*D777,0)</f>
        <v>0</v>
      </c>
      <c r="I777" s="25">
        <v>0</v>
      </c>
      <c r="J777" s="28">
        <f>TRUNC(I777*D777,0)</f>
        <v>0</v>
      </c>
      <c r="K777" s="25">
        <f t="shared" si="128"/>
        <v>377</v>
      </c>
      <c r="L777" s="28">
        <f t="shared" si="128"/>
        <v>377</v>
      </c>
      <c r="M777" s="22" t="s">
        <v>50</v>
      </c>
      <c r="N777" s="2" t="s">
        <v>762</v>
      </c>
      <c r="O777" s="2" t="s">
        <v>94</v>
      </c>
      <c r="P777" s="2" t="s">
        <v>62</v>
      </c>
      <c r="Q777" s="2" t="s">
        <v>62</v>
      </c>
      <c r="R777" s="2" t="s">
        <v>62</v>
      </c>
      <c r="S777" s="3">
        <v>1</v>
      </c>
      <c r="T777" s="3">
        <v>0</v>
      </c>
      <c r="U777" s="3">
        <v>0.03</v>
      </c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3"/>
      <c r="AS777" s="3"/>
      <c r="AT777" s="3"/>
      <c r="AU777" s="3"/>
      <c r="AV777" s="2" t="s">
        <v>50</v>
      </c>
      <c r="AW777" s="2" t="s">
        <v>1913</v>
      </c>
      <c r="AX777" s="2" t="s">
        <v>50</v>
      </c>
      <c r="AY777" s="2" t="s">
        <v>50</v>
      </c>
      <c r="AZ777" s="2" t="s">
        <v>50</v>
      </c>
    </row>
    <row r="778" spans="1:52" ht="30" customHeight="1" x14ac:dyDescent="0.3">
      <c r="A778" s="22" t="s">
        <v>1190</v>
      </c>
      <c r="B778" s="22" t="s">
        <v>50</v>
      </c>
      <c r="C778" s="22" t="s">
        <v>50</v>
      </c>
      <c r="D778" s="23"/>
      <c r="E778" s="25"/>
      <c r="F778" s="28">
        <f>TRUNC(SUMIF(N775:N777, N774, F775:F777),0)</f>
        <v>16877</v>
      </c>
      <c r="G778" s="25"/>
      <c r="H778" s="28">
        <f>TRUNC(SUMIF(N775:N777, N774, H775:H777),0)</f>
        <v>12589</v>
      </c>
      <c r="I778" s="25"/>
      <c r="J778" s="28">
        <f>TRUNC(SUMIF(N775:N777, N774, J775:J777),0)</f>
        <v>0</v>
      </c>
      <c r="K778" s="25"/>
      <c r="L778" s="28">
        <f>F778+H778+J778</f>
        <v>29466</v>
      </c>
      <c r="M778" s="22" t="s">
        <v>50</v>
      </c>
      <c r="N778" s="2" t="s">
        <v>97</v>
      </c>
      <c r="O778" s="2" t="s">
        <v>97</v>
      </c>
      <c r="P778" s="2" t="s">
        <v>50</v>
      </c>
      <c r="Q778" s="2" t="s">
        <v>50</v>
      </c>
      <c r="R778" s="2" t="s">
        <v>50</v>
      </c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  <c r="AQ778" s="3"/>
      <c r="AR778" s="3"/>
      <c r="AS778" s="3"/>
      <c r="AT778" s="3"/>
      <c r="AU778" s="3"/>
      <c r="AV778" s="2" t="s">
        <v>50</v>
      </c>
      <c r="AW778" s="2" t="s">
        <v>50</v>
      </c>
      <c r="AX778" s="2" t="s">
        <v>50</v>
      </c>
      <c r="AY778" s="2" t="s">
        <v>50</v>
      </c>
      <c r="AZ778" s="2" t="s">
        <v>50</v>
      </c>
    </row>
    <row r="779" spans="1:52" ht="30" customHeight="1" x14ac:dyDescent="0.3">
      <c r="A779" s="23"/>
      <c r="B779" s="23"/>
      <c r="C779" s="23"/>
      <c r="D779" s="23"/>
      <c r="E779" s="25"/>
      <c r="F779" s="28"/>
      <c r="G779" s="25"/>
      <c r="H779" s="28"/>
      <c r="I779" s="25"/>
      <c r="J779" s="28"/>
      <c r="K779" s="25"/>
      <c r="L779" s="28"/>
      <c r="M779" s="23"/>
    </row>
    <row r="780" spans="1:52" ht="30" customHeight="1" x14ac:dyDescent="0.3">
      <c r="A780" s="19" t="s">
        <v>1914</v>
      </c>
      <c r="B780" s="20"/>
      <c r="C780" s="20"/>
      <c r="D780" s="20"/>
      <c r="E780" s="24"/>
      <c r="F780" s="27"/>
      <c r="G780" s="24"/>
      <c r="H780" s="27"/>
      <c r="I780" s="24"/>
      <c r="J780" s="27"/>
      <c r="K780" s="24"/>
      <c r="L780" s="27"/>
      <c r="M780" s="21"/>
      <c r="N780" s="1" t="s">
        <v>765</v>
      </c>
    </row>
    <row r="781" spans="1:52" ht="30" customHeight="1" x14ac:dyDescent="0.3">
      <c r="A781" s="22" t="s">
        <v>757</v>
      </c>
      <c r="B781" s="22" t="s">
        <v>724</v>
      </c>
      <c r="C781" s="22" t="s">
        <v>123</v>
      </c>
      <c r="D781" s="23">
        <v>1</v>
      </c>
      <c r="E781" s="25">
        <f>단가대비표!O164</f>
        <v>18950</v>
      </c>
      <c r="F781" s="28">
        <f>TRUNC(E781*D781,0)</f>
        <v>18950</v>
      </c>
      <c r="G781" s="25">
        <f>단가대비표!P164</f>
        <v>0</v>
      </c>
      <c r="H781" s="28">
        <f>TRUNC(G781*D781,0)</f>
        <v>0</v>
      </c>
      <c r="I781" s="25">
        <f>단가대비표!V164</f>
        <v>0</v>
      </c>
      <c r="J781" s="28">
        <f>TRUNC(I781*D781,0)</f>
        <v>0</v>
      </c>
      <c r="K781" s="25">
        <f t="shared" ref="K781:L783" si="129">TRUNC(E781+G781+I781,0)</f>
        <v>18950</v>
      </c>
      <c r="L781" s="28">
        <f t="shared" si="129"/>
        <v>18950</v>
      </c>
      <c r="M781" s="22" t="s">
        <v>50</v>
      </c>
      <c r="N781" s="2" t="s">
        <v>765</v>
      </c>
      <c r="O781" s="2" t="s">
        <v>1915</v>
      </c>
      <c r="P781" s="2" t="s">
        <v>62</v>
      </c>
      <c r="Q781" s="2" t="s">
        <v>62</v>
      </c>
      <c r="R781" s="2" t="s">
        <v>63</v>
      </c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  <c r="AT781" s="3"/>
      <c r="AU781" s="3"/>
      <c r="AV781" s="2" t="s">
        <v>50</v>
      </c>
      <c r="AW781" s="2" t="s">
        <v>1916</v>
      </c>
      <c r="AX781" s="2" t="s">
        <v>50</v>
      </c>
      <c r="AY781" s="2" t="s">
        <v>50</v>
      </c>
      <c r="AZ781" s="2" t="s">
        <v>50</v>
      </c>
    </row>
    <row r="782" spans="1:52" ht="30" customHeight="1" x14ac:dyDescent="0.3">
      <c r="A782" s="22" t="s">
        <v>1262</v>
      </c>
      <c r="B782" s="22" t="s">
        <v>1221</v>
      </c>
      <c r="C782" s="22" t="s">
        <v>1208</v>
      </c>
      <c r="D782" s="23">
        <f>공량산출근거서_일위대가!K346</f>
        <v>4.5999999999999999E-2</v>
      </c>
      <c r="E782" s="25">
        <f>단가대비표!O49</f>
        <v>0</v>
      </c>
      <c r="F782" s="28">
        <f>TRUNC(E782*D782,0)</f>
        <v>0</v>
      </c>
      <c r="G782" s="25">
        <f>단가대비표!P49</f>
        <v>273676</v>
      </c>
      <c r="H782" s="28">
        <f>TRUNC(G782*D782,0)</f>
        <v>12589</v>
      </c>
      <c r="I782" s="25">
        <f>단가대비표!V49</f>
        <v>0</v>
      </c>
      <c r="J782" s="28">
        <f>TRUNC(I782*D782,0)</f>
        <v>0</v>
      </c>
      <c r="K782" s="25">
        <f t="shared" si="129"/>
        <v>273676</v>
      </c>
      <c r="L782" s="28">
        <f t="shared" si="129"/>
        <v>12589</v>
      </c>
      <c r="M782" s="22" t="s">
        <v>50</v>
      </c>
      <c r="N782" s="2" t="s">
        <v>765</v>
      </c>
      <c r="O782" s="2" t="s">
        <v>1263</v>
      </c>
      <c r="P782" s="2" t="s">
        <v>62</v>
      </c>
      <c r="Q782" s="2" t="s">
        <v>62</v>
      </c>
      <c r="R782" s="2" t="s">
        <v>63</v>
      </c>
      <c r="S782" s="3"/>
      <c r="T782" s="3"/>
      <c r="U782" s="3"/>
      <c r="V782" s="3">
        <v>1</v>
      </c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3"/>
      <c r="AS782" s="3"/>
      <c r="AT782" s="3"/>
      <c r="AU782" s="3"/>
      <c r="AV782" s="2" t="s">
        <v>50</v>
      </c>
      <c r="AW782" s="2" t="s">
        <v>1917</v>
      </c>
      <c r="AX782" s="2" t="s">
        <v>50</v>
      </c>
      <c r="AY782" s="2" t="s">
        <v>50</v>
      </c>
      <c r="AZ782" s="2" t="s">
        <v>50</v>
      </c>
    </row>
    <row r="783" spans="1:52" ht="30" customHeight="1" x14ac:dyDescent="0.3">
      <c r="A783" s="22" t="s">
        <v>1215</v>
      </c>
      <c r="B783" s="22" t="s">
        <v>1216</v>
      </c>
      <c r="C783" s="22" t="s">
        <v>93</v>
      </c>
      <c r="D783" s="23">
        <v>1</v>
      </c>
      <c r="E783" s="25">
        <f>TRUNC(SUMIF(V781:V783, RIGHTB(O783, 1), H781:H783)*U783, 2)</f>
        <v>377.67</v>
      </c>
      <c r="F783" s="28">
        <f>TRUNC(E783*D783,0)</f>
        <v>377</v>
      </c>
      <c r="G783" s="25">
        <v>0</v>
      </c>
      <c r="H783" s="28">
        <f>TRUNC(G783*D783,0)</f>
        <v>0</v>
      </c>
      <c r="I783" s="25">
        <v>0</v>
      </c>
      <c r="J783" s="28">
        <f>TRUNC(I783*D783,0)</f>
        <v>0</v>
      </c>
      <c r="K783" s="25">
        <f t="shared" si="129"/>
        <v>377</v>
      </c>
      <c r="L783" s="28">
        <f t="shared" si="129"/>
        <v>377</v>
      </c>
      <c r="M783" s="22" t="s">
        <v>50</v>
      </c>
      <c r="N783" s="2" t="s">
        <v>765</v>
      </c>
      <c r="O783" s="2" t="s">
        <v>94</v>
      </c>
      <c r="P783" s="2" t="s">
        <v>62</v>
      </c>
      <c r="Q783" s="2" t="s">
        <v>62</v>
      </c>
      <c r="R783" s="2" t="s">
        <v>62</v>
      </c>
      <c r="S783" s="3">
        <v>1</v>
      </c>
      <c r="T783" s="3">
        <v>0</v>
      </c>
      <c r="U783" s="3">
        <v>0.03</v>
      </c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  <c r="AQ783" s="3"/>
      <c r="AR783" s="3"/>
      <c r="AS783" s="3"/>
      <c r="AT783" s="3"/>
      <c r="AU783" s="3"/>
      <c r="AV783" s="2" t="s">
        <v>50</v>
      </c>
      <c r="AW783" s="2" t="s">
        <v>1918</v>
      </c>
      <c r="AX783" s="2" t="s">
        <v>50</v>
      </c>
      <c r="AY783" s="2" t="s">
        <v>50</v>
      </c>
      <c r="AZ783" s="2" t="s">
        <v>50</v>
      </c>
    </row>
    <row r="784" spans="1:52" ht="30" customHeight="1" x14ac:dyDescent="0.3">
      <c r="A784" s="22" t="s">
        <v>1190</v>
      </c>
      <c r="B784" s="22" t="s">
        <v>50</v>
      </c>
      <c r="C784" s="22" t="s">
        <v>50</v>
      </c>
      <c r="D784" s="23"/>
      <c r="E784" s="25"/>
      <c r="F784" s="28">
        <f>TRUNC(SUMIF(N781:N783, N780, F781:F783),0)</f>
        <v>19327</v>
      </c>
      <c r="G784" s="25"/>
      <c r="H784" s="28">
        <f>TRUNC(SUMIF(N781:N783, N780, H781:H783),0)</f>
        <v>12589</v>
      </c>
      <c r="I784" s="25"/>
      <c r="J784" s="28">
        <f>TRUNC(SUMIF(N781:N783, N780, J781:J783),0)</f>
        <v>0</v>
      </c>
      <c r="K784" s="25"/>
      <c r="L784" s="28">
        <f>F784+H784+J784</f>
        <v>31916</v>
      </c>
      <c r="M784" s="22" t="s">
        <v>50</v>
      </c>
      <c r="N784" s="2" t="s">
        <v>97</v>
      </c>
      <c r="O784" s="2" t="s">
        <v>97</v>
      </c>
      <c r="P784" s="2" t="s">
        <v>50</v>
      </c>
      <c r="Q784" s="2" t="s">
        <v>50</v>
      </c>
      <c r="R784" s="2" t="s">
        <v>50</v>
      </c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P784" s="3"/>
      <c r="AQ784" s="3"/>
      <c r="AR784" s="3"/>
      <c r="AS784" s="3"/>
      <c r="AT784" s="3"/>
      <c r="AU784" s="3"/>
      <c r="AV784" s="2" t="s">
        <v>50</v>
      </c>
      <c r="AW784" s="2" t="s">
        <v>50</v>
      </c>
      <c r="AX784" s="2" t="s">
        <v>50</v>
      </c>
      <c r="AY784" s="2" t="s">
        <v>50</v>
      </c>
      <c r="AZ784" s="2" t="s">
        <v>50</v>
      </c>
    </row>
    <row r="785" spans="1:52" ht="30" customHeight="1" x14ac:dyDescent="0.3">
      <c r="A785" s="23"/>
      <c r="B785" s="23"/>
      <c r="C785" s="23"/>
      <c r="D785" s="23"/>
      <c r="E785" s="25"/>
      <c r="F785" s="28"/>
      <c r="G785" s="25"/>
      <c r="H785" s="28"/>
      <c r="I785" s="25"/>
      <c r="J785" s="28"/>
      <c r="K785" s="25"/>
      <c r="L785" s="28"/>
      <c r="M785" s="23"/>
    </row>
    <row r="786" spans="1:52" ht="30" customHeight="1" x14ac:dyDescent="0.3">
      <c r="A786" s="19" t="s">
        <v>1919</v>
      </c>
      <c r="B786" s="20"/>
      <c r="C786" s="20"/>
      <c r="D786" s="20"/>
      <c r="E786" s="24"/>
      <c r="F786" s="27"/>
      <c r="G786" s="24"/>
      <c r="H786" s="27"/>
      <c r="I786" s="24"/>
      <c r="J786" s="27"/>
      <c r="K786" s="24"/>
      <c r="L786" s="27"/>
      <c r="M786" s="21"/>
      <c r="N786" s="1" t="s">
        <v>768</v>
      </c>
    </row>
    <row r="787" spans="1:52" ht="30" customHeight="1" x14ac:dyDescent="0.3">
      <c r="A787" s="22" t="s">
        <v>757</v>
      </c>
      <c r="B787" s="22" t="s">
        <v>691</v>
      </c>
      <c r="C787" s="22" t="s">
        <v>123</v>
      </c>
      <c r="D787" s="23">
        <v>1</v>
      </c>
      <c r="E787" s="25">
        <f>단가대비표!O165</f>
        <v>247480</v>
      </c>
      <c r="F787" s="28">
        <f>TRUNC(E787*D787,0)</f>
        <v>247480</v>
      </c>
      <c r="G787" s="25">
        <f>단가대비표!P165</f>
        <v>0</v>
      </c>
      <c r="H787" s="28">
        <f>TRUNC(G787*D787,0)</f>
        <v>0</v>
      </c>
      <c r="I787" s="25">
        <f>단가대비표!V165</f>
        <v>0</v>
      </c>
      <c r="J787" s="28">
        <f>TRUNC(I787*D787,0)</f>
        <v>0</v>
      </c>
      <c r="K787" s="25">
        <f t="shared" ref="K787:L789" si="130">TRUNC(E787+G787+I787,0)</f>
        <v>247480</v>
      </c>
      <c r="L787" s="28">
        <f t="shared" si="130"/>
        <v>247480</v>
      </c>
      <c r="M787" s="22" t="s">
        <v>50</v>
      </c>
      <c r="N787" s="2" t="s">
        <v>768</v>
      </c>
      <c r="O787" s="2" t="s">
        <v>1920</v>
      </c>
      <c r="P787" s="2" t="s">
        <v>62</v>
      </c>
      <c r="Q787" s="2" t="s">
        <v>62</v>
      </c>
      <c r="R787" s="2" t="s">
        <v>63</v>
      </c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3"/>
      <c r="AS787" s="3"/>
      <c r="AT787" s="3"/>
      <c r="AU787" s="3"/>
      <c r="AV787" s="2" t="s">
        <v>50</v>
      </c>
      <c r="AW787" s="2" t="s">
        <v>1921</v>
      </c>
      <c r="AX787" s="2" t="s">
        <v>50</v>
      </c>
      <c r="AY787" s="2" t="s">
        <v>50</v>
      </c>
      <c r="AZ787" s="2" t="s">
        <v>50</v>
      </c>
    </row>
    <row r="788" spans="1:52" ht="30" customHeight="1" x14ac:dyDescent="0.3">
      <c r="A788" s="22" t="s">
        <v>1262</v>
      </c>
      <c r="B788" s="22" t="s">
        <v>1221</v>
      </c>
      <c r="C788" s="22" t="s">
        <v>1208</v>
      </c>
      <c r="D788" s="23">
        <f>공량산출근거서_일위대가!K349</f>
        <v>4.5999999999999999E-2</v>
      </c>
      <c r="E788" s="25">
        <f>단가대비표!O49</f>
        <v>0</v>
      </c>
      <c r="F788" s="28">
        <f>TRUNC(E788*D788,0)</f>
        <v>0</v>
      </c>
      <c r="G788" s="25">
        <f>단가대비표!P49</f>
        <v>273676</v>
      </c>
      <c r="H788" s="28">
        <f>TRUNC(G788*D788,0)</f>
        <v>12589</v>
      </c>
      <c r="I788" s="25">
        <f>단가대비표!V49</f>
        <v>0</v>
      </c>
      <c r="J788" s="28">
        <f>TRUNC(I788*D788,0)</f>
        <v>0</v>
      </c>
      <c r="K788" s="25">
        <f t="shared" si="130"/>
        <v>273676</v>
      </c>
      <c r="L788" s="28">
        <f t="shared" si="130"/>
        <v>12589</v>
      </c>
      <c r="M788" s="22" t="s">
        <v>50</v>
      </c>
      <c r="N788" s="2" t="s">
        <v>768</v>
      </c>
      <c r="O788" s="2" t="s">
        <v>1263</v>
      </c>
      <c r="P788" s="2" t="s">
        <v>62</v>
      </c>
      <c r="Q788" s="2" t="s">
        <v>62</v>
      </c>
      <c r="R788" s="2" t="s">
        <v>63</v>
      </c>
      <c r="S788" s="3"/>
      <c r="T788" s="3"/>
      <c r="U788" s="3"/>
      <c r="V788" s="3">
        <v>1</v>
      </c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  <c r="AQ788" s="3"/>
      <c r="AR788" s="3"/>
      <c r="AS788" s="3"/>
      <c r="AT788" s="3"/>
      <c r="AU788" s="3"/>
      <c r="AV788" s="2" t="s">
        <v>50</v>
      </c>
      <c r="AW788" s="2" t="s">
        <v>1922</v>
      </c>
      <c r="AX788" s="2" t="s">
        <v>50</v>
      </c>
      <c r="AY788" s="2" t="s">
        <v>50</v>
      </c>
      <c r="AZ788" s="2" t="s">
        <v>50</v>
      </c>
    </row>
    <row r="789" spans="1:52" ht="30" customHeight="1" x14ac:dyDescent="0.3">
      <c r="A789" s="22" t="s">
        <v>1215</v>
      </c>
      <c r="B789" s="22" t="s">
        <v>1216</v>
      </c>
      <c r="C789" s="22" t="s">
        <v>93</v>
      </c>
      <c r="D789" s="23">
        <v>1</v>
      </c>
      <c r="E789" s="25">
        <f>TRUNC(SUMIF(V787:V789, RIGHTB(O789, 1), H787:H789)*U789, 2)</f>
        <v>377.67</v>
      </c>
      <c r="F789" s="28">
        <f>TRUNC(E789*D789,0)</f>
        <v>377</v>
      </c>
      <c r="G789" s="25">
        <v>0</v>
      </c>
      <c r="H789" s="28">
        <f>TRUNC(G789*D789,0)</f>
        <v>0</v>
      </c>
      <c r="I789" s="25">
        <v>0</v>
      </c>
      <c r="J789" s="28">
        <f>TRUNC(I789*D789,0)</f>
        <v>0</v>
      </c>
      <c r="K789" s="25">
        <f t="shared" si="130"/>
        <v>377</v>
      </c>
      <c r="L789" s="28">
        <f t="shared" si="130"/>
        <v>377</v>
      </c>
      <c r="M789" s="22" t="s">
        <v>50</v>
      </c>
      <c r="N789" s="2" t="s">
        <v>768</v>
      </c>
      <c r="O789" s="2" t="s">
        <v>94</v>
      </c>
      <c r="P789" s="2" t="s">
        <v>62</v>
      </c>
      <c r="Q789" s="2" t="s">
        <v>62</v>
      </c>
      <c r="R789" s="2" t="s">
        <v>62</v>
      </c>
      <c r="S789" s="3">
        <v>1</v>
      </c>
      <c r="T789" s="3">
        <v>0</v>
      </c>
      <c r="U789" s="3">
        <v>0.03</v>
      </c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3"/>
      <c r="AS789" s="3"/>
      <c r="AT789" s="3"/>
      <c r="AU789" s="3"/>
      <c r="AV789" s="2" t="s">
        <v>50</v>
      </c>
      <c r="AW789" s="2" t="s">
        <v>1923</v>
      </c>
      <c r="AX789" s="2" t="s">
        <v>50</v>
      </c>
      <c r="AY789" s="2" t="s">
        <v>50</v>
      </c>
      <c r="AZ789" s="2" t="s">
        <v>50</v>
      </c>
    </row>
    <row r="790" spans="1:52" ht="30" customHeight="1" x14ac:dyDescent="0.3">
      <c r="A790" s="22" t="s">
        <v>1190</v>
      </c>
      <c r="B790" s="22" t="s">
        <v>50</v>
      </c>
      <c r="C790" s="22" t="s">
        <v>50</v>
      </c>
      <c r="D790" s="23"/>
      <c r="E790" s="25"/>
      <c r="F790" s="28">
        <f>TRUNC(SUMIF(N787:N789, N786, F787:F789),0)</f>
        <v>247857</v>
      </c>
      <c r="G790" s="25"/>
      <c r="H790" s="28">
        <f>TRUNC(SUMIF(N787:N789, N786, H787:H789),0)</f>
        <v>12589</v>
      </c>
      <c r="I790" s="25"/>
      <c r="J790" s="28">
        <f>TRUNC(SUMIF(N787:N789, N786, J787:J789),0)</f>
        <v>0</v>
      </c>
      <c r="K790" s="25"/>
      <c r="L790" s="28">
        <f>F790+H790+J790</f>
        <v>260446</v>
      </c>
      <c r="M790" s="22" t="s">
        <v>50</v>
      </c>
      <c r="N790" s="2" t="s">
        <v>97</v>
      </c>
      <c r="O790" s="2" t="s">
        <v>97</v>
      </c>
      <c r="P790" s="2" t="s">
        <v>50</v>
      </c>
      <c r="Q790" s="2" t="s">
        <v>50</v>
      </c>
      <c r="R790" s="2" t="s">
        <v>50</v>
      </c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  <c r="AP790" s="3"/>
      <c r="AQ790" s="3"/>
      <c r="AR790" s="3"/>
      <c r="AS790" s="3"/>
      <c r="AT790" s="3"/>
      <c r="AU790" s="3"/>
      <c r="AV790" s="2" t="s">
        <v>50</v>
      </c>
      <c r="AW790" s="2" t="s">
        <v>50</v>
      </c>
      <c r="AX790" s="2" t="s">
        <v>50</v>
      </c>
      <c r="AY790" s="2" t="s">
        <v>50</v>
      </c>
      <c r="AZ790" s="2" t="s">
        <v>50</v>
      </c>
    </row>
    <row r="791" spans="1:52" ht="30" customHeight="1" x14ac:dyDescent="0.3">
      <c r="A791" s="23"/>
      <c r="B791" s="23"/>
      <c r="C791" s="23"/>
      <c r="D791" s="23"/>
      <c r="E791" s="25"/>
      <c r="F791" s="28"/>
      <c r="G791" s="25"/>
      <c r="H791" s="28"/>
      <c r="I791" s="25"/>
      <c r="J791" s="28"/>
      <c r="K791" s="25"/>
      <c r="L791" s="28"/>
      <c r="M791" s="23"/>
    </row>
    <row r="792" spans="1:52" ht="30" customHeight="1" x14ac:dyDescent="0.3">
      <c r="A792" s="19" t="s">
        <v>1924</v>
      </c>
      <c r="B792" s="20"/>
      <c r="C792" s="20"/>
      <c r="D792" s="20"/>
      <c r="E792" s="24"/>
      <c r="F792" s="27"/>
      <c r="G792" s="24"/>
      <c r="H792" s="27"/>
      <c r="I792" s="24"/>
      <c r="J792" s="27"/>
      <c r="K792" s="24"/>
      <c r="L792" s="27"/>
      <c r="M792" s="21"/>
      <c r="N792" s="1" t="s">
        <v>773</v>
      </c>
    </row>
    <row r="793" spans="1:52" ht="30" customHeight="1" x14ac:dyDescent="0.3">
      <c r="A793" s="22" t="s">
        <v>770</v>
      </c>
      <c r="B793" s="22" t="s">
        <v>771</v>
      </c>
      <c r="C793" s="22" t="s">
        <v>123</v>
      </c>
      <c r="D793" s="23">
        <v>1</v>
      </c>
      <c r="E793" s="25">
        <f>단가대비표!O166</f>
        <v>9600</v>
      </c>
      <c r="F793" s="28">
        <f>TRUNC(E793*D793,0)</f>
        <v>9600</v>
      </c>
      <c r="G793" s="25">
        <f>단가대비표!P166</f>
        <v>0</v>
      </c>
      <c r="H793" s="28">
        <f>TRUNC(G793*D793,0)</f>
        <v>0</v>
      </c>
      <c r="I793" s="25">
        <f>단가대비표!V166</f>
        <v>0</v>
      </c>
      <c r="J793" s="28">
        <f>TRUNC(I793*D793,0)</f>
        <v>0</v>
      </c>
      <c r="K793" s="25">
        <f t="shared" ref="K793:L795" si="131">TRUNC(E793+G793+I793,0)</f>
        <v>9600</v>
      </c>
      <c r="L793" s="28">
        <f t="shared" si="131"/>
        <v>9600</v>
      </c>
      <c r="M793" s="22" t="s">
        <v>50</v>
      </c>
      <c r="N793" s="2" t="s">
        <v>773</v>
      </c>
      <c r="O793" s="2" t="s">
        <v>1925</v>
      </c>
      <c r="P793" s="2" t="s">
        <v>62</v>
      </c>
      <c r="Q793" s="2" t="s">
        <v>62</v>
      </c>
      <c r="R793" s="2" t="s">
        <v>63</v>
      </c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  <c r="AQ793" s="3"/>
      <c r="AR793" s="3"/>
      <c r="AS793" s="3"/>
      <c r="AT793" s="3"/>
      <c r="AU793" s="3"/>
      <c r="AV793" s="2" t="s">
        <v>50</v>
      </c>
      <c r="AW793" s="2" t="s">
        <v>1926</v>
      </c>
      <c r="AX793" s="2" t="s">
        <v>50</v>
      </c>
      <c r="AY793" s="2" t="s">
        <v>50</v>
      </c>
      <c r="AZ793" s="2" t="s">
        <v>50</v>
      </c>
    </row>
    <row r="794" spans="1:52" ht="30" customHeight="1" x14ac:dyDescent="0.3">
      <c r="A794" s="22" t="s">
        <v>1262</v>
      </c>
      <c r="B794" s="22" t="s">
        <v>1221</v>
      </c>
      <c r="C794" s="22" t="s">
        <v>1208</v>
      </c>
      <c r="D794" s="23">
        <f>공량산출근거서_일위대가!K352</f>
        <v>6.5000000000000002E-2</v>
      </c>
      <c r="E794" s="25">
        <f>단가대비표!O49</f>
        <v>0</v>
      </c>
      <c r="F794" s="28">
        <f>TRUNC(E794*D794,0)</f>
        <v>0</v>
      </c>
      <c r="G794" s="25">
        <f>단가대비표!P49</f>
        <v>273676</v>
      </c>
      <c r="H794" s="28">
        <f>TRUNC(G794*D794,0)</f>
        <v>17788</v>
      </c>
      <c r="I794" s="25">
        <f>단가대비표!V49</f>
        <v>0</v>
      </c>
      <c r="J794" s="28">
        <f>TRUNC(I794*D794,0)</f>
        <v>0</v>
      </c>
      <c r="K794" s="25">
        <f t="shared" si="131"/>
        <v>273676</v>
      </c>
      <c r="L794" s="28">
        <f t="shared" si="131"/>
        <v>17788</v>
      </c>
      <c r="M794" s="22" t="s">
        <v>50</v>
      </c>
      <c r="N794" s="2" t="s">
        <v>773</v>
      </c>
      <c r="O794" s="2" t="s">
        <v>1263</v>
      </c>
      <c r="P794" s="2" t="s">
        <v>62</v>
      </c>
      <c r="Q794" s="2" t="s">
        <v>62</v>
      </c>
      <c r="R794" s="2" t="s">
        <v>63</v>
      </c>
      <c r="S794" s="3"/>
      <c r="T794" s="3"/>
      <c r="U794" s="3"/>
      <c r="V794" s="3">
        <v>1</v>
      </c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3"/>
      <c r="AR794" s="3"/>
      <c r="AS794" s="3"/>
      <c r="AT794" s="3"/>
      <c r="AU794" s="3"/>
      <c r="AV794" s="2" t="s">
        <v>50</v>
      </c>
      <c r="AW794" s="2" t="s">
        <v>1927</v>
      </c>
      <c r="AX794" s="2" t="s">
        <v>50</v>
      </c>
      <c r="AY794" s="2" t="s">
        <v>50</v>
      </c>
      <c r="AZ794" s="2" t="s">
        <v>50</v>
      </c>
    </row>
    <row r="795" spans="1:52" ht="30" customHeight="1" x14ac:dyDescent="0.3">
      <c r="A795" s="22" t="s">
        <v>1215</v>
      </c>
      <c r="B795" s="22" t="s">
        <v>1216</v>
      </c>
      <c r="C795" s="22" t="s">
        <v>93</v>
      </c>
      <c r="D795" s="23">
        <v>1</v>
      </c>
      <c r="E795" s="25">
        <f>TRUNC(SUMIF(V793:V795, RIGHTB(O795, 1), H793:H795)*U795, 2)</f>
        <v>533.64</v>
      </c>
      <c r="F795" s="28">
        <f>TRUNC(E795*D795,0)</f>
        <v>533</v>
      </c>
      <c r="G795" s="25">
        <v>0</v>
      </c>
      <c r="H795" s="28">
        <f>TRUNC(G795*D795,0)</f>
        <v>0</v>
      </c>
      <c r="I795" s="25">
        <v>0</v>
      </c>
      <c r="J795" s="28">
        <f>TRUNC(I795*D795,0)</f>
        <v>0</v>
      </c>
      <c r="K795" s="25">
        <f t="shared" si="131"/>
        <v>533</v>
      </c>
      <c r="L795" s="28">
        <f t="shared" si="131"/>
        <v>533</v>
      </c>
      <c r="M795" s="22" t="s">
        <v>50</v>
      </c>
      <c r="N795" s="2" t="s">
        <v>773</v>
      </c>
      <c r="O795" s="2" t="s">
        <v>94</v>
      </c>
      <c r="P795" s="2" t="s">
        <v>62</v>
      </c>
      <c r="Q795" s="2" t="s">
        <v>62</v>
      </c>
      <c r="R795" s="2" t="s">
        <v>62</v>
      </c>
      <c r="S795" s="3">
        <v>1</v>
      </c>
      <c r="T795" s="3">
        <v>0</v>
      </c>
      <c r="U795" s="3">
        <v>0.03</v>
      </c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P795" s="3"/>
      <c r="AQ795" s="3"/>
      <c r="AR795" s="3"/>
      <c r="AS795" s="3"/>
      <c r="AT795" s="3"/>
      <c r="AU795" s="3"/>
      <c r="AV795" s="2" t="s">
        <v>50</v>
      </c>
      <c r="AW795" s="2" t="s">
        <v>1928</v>
      </c>
      <c r="AX795" s="2" t="s">
        <v>50</v>
      </c>
      <c r="AY795" s="2" t="s">
        <v>50</v>
      </c>
      <c r="AZ795" s="2" t="s">
        <v>50</v>
      </c>
    </row>
    <row r="796" spans="1:52" ht="30" customHeight="1" x14ac:dyDescent="0.3">
      <c r="A796" s="22" t="s">
        <v>1190</v>
      </c>
      <c r="B796" s="22" t="s">
        <v>50</v>
      </c>
      <c r="C796" s="22" t="s">
        <v>50</v>
      </c>
      <c r="D796" s="23"/>
      <c r="E796" s="25"/>
      <c r="F796" s="28">
        <f>TRUNC(SUMIF(N793:N795, N792, F793:F795),0)</f>
        <v>10133</v>
      </c>
      <c r="G796" s="25"/>
      <c r="H796" s="28">
        <f>TRUNC(SUMIF(N793:N795, N792, H793:H795),0)</f>
        <v>17788</v>
      </c>
      <c r="I796" s="25"/>
      <c r="J796" s="28">
        <f>TRUNC(SUMIF(N793:N795, N792, J793:J795),0)</f>
        <v>0</v>
      </c>
      <c r="K796" s="25"/>
      <c r="L796" s="28">
        <f>F796+H796+J796</f>
        <v>27921</v>
      </c>
      <c r="M796" s="22" t="s">
        <v>50</v>
      </c>
      <c r="N796" s="2" t="s">
        <v>97</v>
      </c>
      <c r="O796" s="2" t="s">
        <v>97</v>
      </c>
      <c r="P796" s="2" t="s">
        <v>50</v>
      </c>
      <c r="Q796" s="2" t="s">
        <v>50</v>
      </c>
      <c r="R796" s="2" t="s">
        <v>50</v>
      </c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P796" s="3"/>
      <c r="AQ796" s="3"/>
      <c r="AR796" s="3"/>
      <c r="AS796" s="3"/>
      <c r="AT796" s="3"/>
      <c r="AU796" s="3"/>
      <c r="AV796" s="2" t="s">
        <v>50</v>
      </c>
      <c r="AW796" s="2" t="s">
        <v>50</v>
      </c>
      <c r="AX796" s="2" t="s">
        <v>50</v>
      </c>
      <c r="AY796" s="2" t="s">
        <v>50</v>
      </c>
      <c r="AZ796" s="2" t="s">
        <v>50</v>
      </c>
    </row>
    <row r="797" spans="1:52" ht="30" customHeight="1" x14ac:dyDescent="0.3">
      <c r="A797" s="23"/>
      <c r="B797" s="23"/>
      <c r="C797" s="23"/>
      <c r="D797" s="23"/>
      <c r="E797" s="25"/>
      <c r="F797" s="28"/>
      <c r="G797" s="25"/>
      <c r="H797" s="28"/>
      <c r="I797" s="25"/>
      <c r="J797" s="28"/>
      <c r="K797" s="25"/>
      <c r="L797" s="28"/>
      <c r="M797" s="23"/>
    </row>
    <row r="798" spans="1:52" ht="30" customHeight="1" x14ac:dyDescent="0.3">
      <c r="A798" s="19" t="s">
        <v>1929</v>
      </c>
      <c r="B798" s="20"/>
      <c r="C798" s="20"/>
      <c r="D798" s="20"/>
      <c r="E798" s="24"/>
      <c r="F798" s="27"/>
      <c r="G798" s="24"/>
      <c r="H798" s="27"/>
      <c r="I798" s="24"/>
      <c r="J798" s="27"/>
      <c r="K798" s="24"/>
      <c r="L798" s="27"/>
      <c r="M798" s="21"/>
      <c r="N798" s="1" t="s">
        <v>778</v>
      </c>
    </row>
    <row r="799" spans="1:52" ht="30" customHeight="1" x14ac:dyDescent="0.3">
      <c r="A799" s="22" t="s">
        <v>775</v>
      </c>
      <c r="B799" s="22" t="s">
        <v>776</v>
      </c>
      <c r="C799" s="22" t="s">
        <v>123</v>
      </c>
      <c r="D799" s="23">
        <v>1</v>
      </c>
      <c r="E799" s="25">
        <f>단가대비표!O167</f>
        <v>2567</v>
      </c>
      <c r="F799" s="28">
        <f>TRUNC(E799*D799,0)</f>
        <v>2567</v>
      </c>
      <c r="G799" s="25">
        <f>단가대비표!P167</f>
        <v>0</v>
      </c>
      <c r="H799" s="28">
        <f>TRUNC(G799*D799,0)</f>
        <v>0</v>
      </c>
      <c r="I799" s="25">
        <f>단가대비표!V167</f>
        <v>0</v>
      </c>
      <c r="J799" s="28">
        <f>TRUNC(I799*D799,0)</f>
        <v>0</v>
      </c>
      <c r="K799" s="25">
        <f t="shared" ref="K799:L801" si="132">TRUNC(E799+G799+I799,0)</f>
        <v>2567</v>
      </c>
      <c r="L799" s="28">
        <f t="shared" si="132"/>
        <v>2567</v>
      </c>
      <c r="M799" s="22" t="s">
        <v>50</v>
      </c>
      <c r="N799" s="2" t="s">
        <v>778</v>
      </c>
      <c r="O799" s="2" t="s">
        <v>1930</v>
      </c>
      <c r="P799" s="2" t="s">
        <v>62</v>
      </c>
      <c r="Q799" s="2" t="s">
        <v>62</v>
      </c>
      <c r="R799" s="2" t="s">
        <v>63</v>
      </c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  <c r="AQ799" s="3"/>
      <c r="AR799" s="3"/>
      <c r="AS799" s="3"/>
      <c r="AT799" s="3"/>
      <c r="AU799" s="3"/>
      <c r="AV799" s="2" t="s">
        <v>50</v>
      </c>
      <c r="AW799" s="2" t="s">
        <v>1931</v>
      </c>
      <c r="AX799" s="2" t="s">
        <v>50</v>
      </c>
      <c r="AY799" s="2" t="s">
        <v>50</v>
      </c>
      <c r="AZ799" s="2" t="s">
        <v>50</v>
      </c>
    </row>
    <row r="800" spans="1:52" ht="30" customHeight="1" x14ac:dyDescent="0.3">
      <c r="A800" s="22" t="s">
        <v>1262</v>
      </c>
      <c r="B800" s="22" t="s">
        <v>1221</v>
      </c>
      <c r="C800" s="22" t="s">
        <v>1208</v>
      </c>
      <c r="D800" s="23">
        <f>공량산출근거서_일위대가!K355</f>
        <v>7.8E-2</v>
      </c>
      <c r="E800" s="25">
        <f>단가대비표!O49</f>
        <v>0</v>
      </c>
      <c r="F800" s="28">
        <f>TRUNC(E800*D800,0)</f>
        <v>0</v>
      </c>
      <c r="G800" s="25">
        <f>단가대비표!P49</f>
        <v>273676</v>
      </c>
      <c r="H800" s="28">
        <f>TRUNC(G800*D800,0)</f>
        <v>21346</v>
      </c>
      <c r="I800" s="25">
        <f>단가대비표!V49</f>
        <v>0</v>
      </c>
      <c r="J800" s="28">
        <f>TRUNC(I800*D800,0)</f>
        <v>0</v>
      </c>
      <c r="K800" s="25">
        <f t="shared" si="132"/>
        <v>273676</v>
      </c>
      <c r="L800" s="28">
        <f t="shared" si="132"/>
        <v>21346</v>
      </c>
      <c r="M800" s="22" t="s">
        <v>50</v>
      </c>
      <c r="N800" s="2" t="s">
        <v>778</v>
      </c>
      <c r="O800" s="2" t="s">
        <v>1263</v>
      </c>
      <c r="P800" s="2" t="s">
        <v>62</v>
      </c>
      <c r="Q800" s="2" t="s">
        <v>62</v>
      </c>
      <c r="R800" s="2" t="s">
        <v>63</v>
      </c>
      <c r="S800" s="3"/>
      <c r="T800" s="3"/>
      <c r="U800" s="3"/>
      <c r="V800" s="3">
        <v>1</v>
      </c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  <c r="AQ800" s="3"/>
      <c r="AR800" s="3"/>
      <c r="AS800" s="3"/>
      <c r="AT800" s="3"/>
      <c r="AU800" s="3"/>
      <c r="AV800" s="2" t="s">
        <v>50</v>
      </c>
      <c r="AW800" s="2" t="s">
        <v>1932</v>
      </c>
      <c r="AX800" s="2" t="s">
        <v>50</v>
      </c>
      <c r="AY800" s="2" t="s">
        <v>50</v>
      </c>
      <c r="AZ800" s="2" t="s">
        <v>50</v>
      </c>
    </row>
    <row r="801" spans="1:52" ht="30" customHeight="1" x14ac:dyDescent="0.3">
      <c r="A801" s="22" t="s">
        <v>1215</v>
      </c>
      <c r="B801" s="22" t="s">
        <v>1216</v>
      </c>
      <c r="C801" s="22" t="s">
        <v>93</v>
      </c>
      <c r="D801" s="23">
        <v>1</v>
      </c>
      <c r="E801" s="25">
        <f>TRUNC(SUMIF(V799:V801, RIGHTB(O801, 1), H799:H801)*U801, 2)</f>
        <v>640.38</v>
      </c>
      <c r="F801" s="28">
        <f>TRUNC(E801*D801,0)</f>
        <v>640</v>
      </c>
      <c r="G801" s="25">
        <v>0</v>
      </c>
      <c r="H801" s="28">
        <f>TRUNC(G801*D801,0)</f>
        <v>0</v>
      </c>
      <c r="I801" s="25">
        <v>0</v>
      </c>
      <c r="J801" s="28">
        <f>TRUNC(I801*D801,0)</f>
        <v>0</v>
      </c>
      <c r="K801" s="25">
        <f t="shared" si="132"/>
        <v>640</v>
      </c>
      <c r="L801" s="28">
        <f t="shared" si="132"/>
        <v>640</v>
      </c>
      <c r="M801" s="22" t="s">
        <v>50</v>
      </c>
      <c r="N801" s="2" t="s">
        <v>778</v>
      </c>
      <c r="O801" s="2" t="s">
        <v>94</v>
      </c>
      <c r="P801" s="2" t="s">
        <v>62</v>
      </c>
      <c r="Q801" s="2" t="s">
        <v>62</v>
      </c>
      <c r="R801" s="2" t="s">
        <v>62</v>
      </c>
      <c r="S801" s="3">
        <v>1</v>
      </c>
      <c r="T801" s="3">
        <v>0</v>
      </c>
      <c r="U801" s="3">
        <v>0.03</v>
      </c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3"/>
      <c r="AR801" s="3"/>
      <c r="AS801" s="3"/>
      <c r="AT801" s="3"/>
      <c r="AU801" s="3"/>
      <c r="AV801" s="2" t="s">
        <v>50</v>
      </c>
      <c r="AW801" s="2" t="s">
        <v>1933</v>
      </c>
      <c r="AX801" s="2" t="s">
        <v>50</v>
      </c>
      <c r="AY801" s="2" t="s">
        <v>50</v>
      </c>
      <c r="AZ801" s="2" t="s">
        <v>50</v>
      </c>
    </row>
    <row r="802" spans="1:52" ht="30" customHeight="1" x14ac:dyDescent="0.3">
      <c r="A802" s="22" t="s">
        <v>1190</v>
      </c>
      <c r="B802" s="22" t="s">
        <v>50</v>
      </c>
      <c r="C802" s="22" t="s">
        <v>50</v>
      </c>
      <c r="D802" s="23"/>
      <c r="E802" s="25"/>
      <c r="F802" s="28">
        <f>TRUNC(SUMIF(N799:N801, N798, F799:F801),0)</f>
        <v>3207</v>
      </c>
      <c r="G802" s="25"/>
      <c r="H802" s="28">
        <f>TRUNC(SUMIF(N799:N801, N798, H799:H801),0)</f>
        <v>21346</v>
      </c>
      <c r="I802" s="25"/>
      <c r="J802" s="28">
        <f>TRUNC(SUMIF(N799:N801, N798, J799:J801),0)</f>
        <v>0</v>
      </c>
      <c r="K802" s="25"/>
      <c r="L802" s="28">
        <f>F802+H802+J802</f>
        <v>24553</v>
      </c>
      <c r="M802" s="22" t="s">
        <v>50</v>
      </c>
      <c r="N802" s="2" t="s">
        <v>97</v>
      </c>
      <c r="O802" s="2" t="s">
        <v>97</v>
      </c>
      <c r="P802" s="2" t="s">
        <v>50</v>
      </c>
      <c r="Q802" s="2" t="s">
        <v>50</v>
      </c>
      <c r="R802" s="2" t="s">
        <v>50</v>
      </c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  <c r="AQ802" s="3"/>
      <c r="AR802" s="3"/>
      <c r="AS802" s="3"/>
      <c r="AT802" s="3"/>
      <c r="AU802" s="3"/>
      <c r="AV802" s="2" t="s">
        <v>50</v>
      </c>
      <c r="AW802" s="2" t="s">
        <v>50</v>
      </c>
      <c r="AX802" s="2" t="s">
        <v>50</v>
      </c>
      <c r="AY802" s="2" t="s">
        <v>50</v>
      </c>
      <c r="AZ802" s="2" t="s">
        <v>50</v>
      </c>
    </row>
    <row r="803" spans="1:52" ht="30" customHeight="1" x14ac:dyDescent="0.3">
      <c r="A803" s="23"/>
      <c r="B803" s="23"/>
      <c r="C803" s="23"/>
      <c r="D803" s="23"/>
      <c r="E803" s="25"/>
      <c r="F803" s="28"/>
      <c r="G803" s="25"/>
      <c r="H803" s="28"/>
      <c r="I803" s="25"/>
      <c r="J803" s="28"/>
      <c r="K803" s="25"/>
      <c r="L803" s="28"/>
      <c r="M803" s="23"/>
    </row>
    <row r="804" spans="1:52" ht="30" customHeight="1" x14ac:dyDescent="0.3">
      <c r="A804" s="19" t="s">
        <v>1934</v>
      </c>
      <c r="B804" s="20"/>
      <c r="C804" s="20"/>
      <c r="D804" s="20"/>
      <c r="E804" s="24"/>
      <c r="F804" s="27"/>
      <c r="G804" s="24"/>
      <c r="H804" s="27"/>
      <c r="I804" s="24"/>
      <c r="J804" s="27"/>
      <c r="K804" s="24"/>
      <c r="L804" s="27"/>
      <c r="M804" s="21"/>
      <c r="N804" s="1" t="s">
        <v>783</v>
      </c>
    </row>
    <row r="805" spans="1:52" ht="30" customHeight="1" x14ac:dyDescent="0.3">
      <c r="A805" s="22" t="s">
        <v>780</v>
      </c>
      <c r="B805" s="22" t="s">
        <v>781</v>
      </c>
      <c r="C805" s="22" t="s">
        <v>123</v>
      </c>
      <c r="D805" s="23">
        <v>1</v>
      </c>
      <c r="E805" s="25">
        <f>단가대비표!O168</f>
        <v>1880</v>
      </c>
      <c r="F805" s="28">
        <f>TRUNC(E805*D805,0)</f>
        <v>1880</v>
      </c>
      <c r="G805" s="25">
        <f>단가대비표!P168</f>
        <v>0</v>
      </c>
      <c r="H805" s="28">
        <f>TRUNC(G805*D805,0)</f>
        <v>0</v>
      </c>
      <c r="I805" s="25">
        <f>단가대비표!V168</f>
        <v>0</v>
      </c>
      <c r="J805" s="28">
        <f>TRUNC(I805*D805,0)</f>
        <v>0</v>
      </c>
      <c r="K805" s="25">
        <f t="shared" ref="K805:L807" si="133">TRUNC(E805+G805+I805,0)</f>
        <v>1880</v>
      </c>
      <c r="L805" s="28">
        <f t="shared" si="133"/>
        <v>1880</v>
      </c>
      <c r="M805" s="22" t="s">
        <v>50</v>
      </c>
      <c r="N805" s="2" t="s">
        <v>783</v>
      </c>
      <c r="O805" s="2" t="s">
        <v>1935</v>
      </c>
      <c r="P805" s="2" t="s">
        <v>62</v>
      </c>
      <c r="Q805" s="2" t="s">
        <v>62</v>
      </c>
      <c r="R805" s="2" t="s">
        <v>63</v>
      </c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3"/>
      <c r="AR805" s="3"/>
      <c r="AS805" s="3"/>
      <c r="AT805" s="3"/>
      <c r="AU805" s="3"/>
      <c r="AV805" s="2" t="s">
        <v>50</v>
      </c>
      <c r="AW805" s="2" t="s">
        <v>1936</v>
      </c>
      <c r="AX805" s="2" t="s">
        <v>50</v>
      </c>
      <c r="AY805" s="2" t="s">
        <v>50</v>
      </c>
      <c r="AZ805" s="2" t="s">
        <v>50</v>
      </c>
    </row>
    <row r="806" spans="1:52" ht="30" customHeight="1" x14ac:dyDescent="0.3">
      <c r="A806" s="22" t="s">
        <v>1262</v>
      </c>
      <c r="B806" s="22" t="s">
        <v>1221</v>
      </c>
      <c r="C806" s="22" t="s">
        <v>1208</v>
      </c>
      <c r="D806" s="23">
        <f>공량산출근거서_일위대가!K358</f>
        <v>8.5000000000000006E-2</v>
      </c>
      <c r="E806" s="25">
        <f>단가대비표!O49</f>
        <v>0</v>
      </c>
      <c r="F806" s="28">
        <f>TRUNC(E806*D806,0)</f>
        <v>0</v>
      </c>
      <c r="G806" s="25">
        <f>단가대비표!P49</f>
        <v>273676</v>
      </c>
      <c r="H806" s="28">
        <f>TRUNC(G806*D806,0)</f>
        <v>23262</v>
      </c>
      <c r="I806" s="25">
        <f>단가대비표!V49</f>
        <v>0</v>
      </c>
      <c r="J806" s="28">
        <f>TRUNC(I806*D806,0)</f>
        <v>0</v>
      </c>
      <c r="K806" s="25">
        <f t="shared" si="133"/>
        <v>273676</v>
      </c>
      <c r="L806" s="28">
        <f t="shared" si="133"/>
        <v>23262</v>
      </c>
      <c r="M806" s="22" t="s">
        <v>50</v>
      </c>
      <c r="N806" s="2" t="s">
        <v>783</v>
      </c>
      <c r="O806" s="2" t="s">
        <v>1263</v>
      </c>
      <c r="P806" s="2" t="s">
        <v>62</v>
      </c>
      <c r="Q806" s="2" t="s">
        <v>62</v>
      </c>
      <c r="R806" s="2" t="s">
        <v>63</v>
      </c>
      <c r="S806" s="3"/>
      <c r="T806" s="3"/>
      <c r="U806" s="3"/>
      <c r="V806" s="3">
        <v>1</v>
      </c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/>
      <c r="AQ806" s="3"/>
      <c r="AR806" s="3"/>
      <c r="AS806" s="3"/>
      <c r="AT806" s="3"/>
      <c r="AU806" s="3"/>
      <c r="AV806" s="2" t="s">
        <v>50</v>
      </c>
      <c r="AW806" s="2" t="s">
        <v>1937</v>
      </c>
      <c r="AX806" s="2" t="s">
        <v>50</v>
      </c>
      <c r="AY806" s="2" t="s">
        <v>50</v>
      </c>
      <c r="AZ806" s="2" t="s">
        <v>50</v>
      </c>
    </row>
    <row r="807" spans="1:52" ht="30" customHeight="1" x14ac:dyDescent="0.3">
      <c r="A807" s="22" t="s">
        <v>1215</v>
      </c>
      <c r="B807" s="22" t="s">
        <v>1216</v>
      </c>
      <c r="C807" s="22" t="s">
        <v>93</v>
      </c>
      <c r="D807" s="23">
        <v>1</v>
      </c>
      <c r="E807" s="25">
        <f>TRUNC(SUMIF(V805:V807, RIGHTB(O807, 1), H805:H807)*U807, 2)</f>
        <v>697.86</v>
      </c>
      <c r="F807" s="28">
        <f>TRUNC(E807*D807,0)</f>
        <v>697</v>
      </c>
      <c r="G807" s="25">
        <v>0</v>
      </c>
      <c r="H807" s="28">
        <f>TRUNC(G807*D807,0)</f>
        <v>0</v>
      </c>
      <c r="I807" s="25">
        <v>0</v>
      </c>
      <c r="J807" s="28">
        <f>TRUNC(I807*D807,0)</f>
        <v>0</v>
      </c>
      <c r="K807" s="25">
        <f t="shared" si="133"/>
        <v>697</v>
      </c>
      <c r="L807" s="28">
        <f t="shared" si="133"/>
        <v>697</v>
      </c>
      <c r="M807" s="22" t="s">
        <v>50</v>
      </c>
      <c r="N807" s="2" t="s">
        <v>783</v>
      </c>
      <c r="O807" s="2" t="s">
        <v>94</v>
      </c>
      <c r="P807" s="2" t="s">
        <v>62</v>
      </c>
      <c r="Q807" s="2" t="s">
        <v>62</v>
      </c>
      <c r="R807" s="2" t="s">
        <v>62</v>
      </c>
      <c r="S807" s="3">
        <v>1</v>
      </c>
      <c r="T807" s="3">
        <v>0</v>
      </c>
      <c r="U807" s="3">
        <v>0.03</v>
      </c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P807" s="3"/>
      <c r="AQ807" s="3"/>
      <c r="AR807" s="3"/>
      <c r="AS807" s="3"/>
      <c r="AT807" s="3"/>
      <c r="AU807" s="3"/>
      <c r="AV807" s="2" t="s">
        <v>50</v>
      </c>
      <c r="AW807" s="2" t="s">
        <v>1938</v>
      </c>
      <c r="AX807" s="2" t="s">
        <v>50</v>
      </c>
      <c r="AY807" s="2" t="s">
        <v>50</v>
      </c>
      <c r="AZ807" s="2" t="s">
        <v>50</v>
      </c>
    </row>
    <row r="808" spans="1:52" ht="30" customHeight="1" x14ac:dyDescent="0.3">
      <c r="A808" s="22" t="s">
        <v>1190</v>
      </c>
      <c r="B808" s="22" t="s">
        <v>50</v>
      </c>
      <c r="C808" s="22" t="s">
        <v>50</v>
      </c>
      <c r="D808" s="23"/>
      <c r="E808" s="25"/>
      <c r="F808" s="28">
        <f>TRUNC(SUMIF(N805:N807, N804, F805:F807),0)</f>
        <v>2577</v>
      </c>
      <c r="G808" s="25"/>
      <c r="H808" s="28">
        <f>TRUNC(SUMIF(N805:N807, N804, H805:H807),0)</f>
        <v>23262</v>
      </c>
      <c r="I808" s="25"/>
      <c r="J808" s="28">
        <f>TRUNC(SUMIF(N805:N807, N804, J805:J807),0)</f>
        <v>0</v>
      </c>
      <c r="K808" s="25"/>
      <c r="L808" s="28">
        <f>F808+H808+J808</f>
        <v>25839</v>
      </c>
      <c r="M808" s="22" t="s">
        <v>50</v>
      </c>
      <c r="N808" s="2" t="s">
        <v>97</v>
      </c>
      <c r="O808" s="2" t="s">
        <v>97</v>
      </c>
      <c r="P808" s="2" t="s">
        <v>50</v>
      </c>
      <c r="Q808" s="2" t="s">
        <v>50</v>
      </c>
      <c r="R808" s="2" t="s">
        <v>50</v>
      </c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P808" s="3"/>
      <c r="AQ808" s="3"/>
      <c r="AR808" s="3"/>
      <c r="AS808" s="3"/>
      <c r="AT808" s="3"/>
      <c r="AU808" s="3"/>
      <c r="AV808" s="2" t="s">
        <v>50</v>
      </c>
      <c r="AW808" s="2" t="s">
        <v>50</v>
      </c>
      <c r="AX808" s="2" t="s">
        <v>50</v>
      </c>
      <c r="AY808" s="2" t="s">
        <v>50</v>
      </c>
      <c r="AZ808" s="2" t="s">
        <v>50</v>
      </c>
    </row>
    <row r="809" spans="1:52" ht="30" customHeight="1" x14ac:dyDescent="0.3">
      <c r="A809" s="23"/>
      <c r="B809" s="23"/>
      <c r="C809" s="23"/>
      <c r="D809" s="23"/>
      <c r="E809" s="25"/>
      <c r="F809" s="28"/>
      <c r="G809" s="25"/>
      <c r="H809" s="28"/>
      <c r="I809" s="25"/>
      <c r="J809" s="28"/>
      <c r="K809" s="25"/>
      <c r="L809" s="28"/>
      <c r="M809" s="23"/>
    </row>
    <row r="810" spans="1:52" ht="30" customHeight="1" x14ac:dyDescent="0.3">
      <c r="A810" s="19" t="s">
        <v>1939</v>
      </c>
      <c r="B810" s="20"/>
      <c r="C810" s="20"/>
      <c r="D810" s="20"/>
      <c r="E810" s="24"/>
      <c r="F810" s="27"/>
      <c r="G810" s="24"/>
      <c r="H810" s="27"/>
      <c r="I810" s="24"/>
      <c r="J810" s="27"/>
      <c r="K810" s="24"/>
      <c r="L810" s="27"/>
      <c r="M810" s="21"/>
      <c r="N810" s="1" t="s">
        <v>787</v>
      </c>
    </row>
    <row r="811" spans="1:52" ht="30" customHeight="1" x14ac:dyDescent="0.3">
      <c r="A811" s="22" t="s">
        <v>785</v>
      </c>
      <c r="B811" s="22" t="s">
        <v>781</v>
      </c>
      <c r="C811" s="22" t="s">
        <v>123</v>
      </c>
      <c r="D811" s="23">
        <v>1</v>
      </c>
      <c r="E811" s="25">
        <f>단가대비표!O169</f>
        <v>2820</v>
      </c>
      <c r="F811" s="28">
        <f>TRUNC(E811*D811,0)</f>
        <v>2820</v>
      </c>
      <c r="G811" s="25">
        <f>단가대비표!P169</f>
        <v>0</v>
      </c>
      <c r="H811" s="28">
        <f>TRUNC(G811*D811,0)</f>
        <v>0</v>
      </c>
      <c r="I811" s="25">
        <f>단가대비표!V169</f>
        <v>0</v>
      </c>
      <c r="J811" s="28">
        <f>TRUNC(I811*D811,0)</f>
        <v>0</v>
      </c>
      <c r="K811" s="25">
        <f t="shared" ref="K811:L813" si="134">TRUNC(E811+G811+I811,0)</f>
        <v>2820</v>
      </c>
      <c r="L811" s="28">
        <f t="shared" si="134"/>
        <v>2820</v>
      </c>
      <c r="M811" s="22" t="s">
        <v>50</v>
      </c>
      <c r="N811" s="2" t="s">
        <v>787</v>
      </c>
      <c r="O811" s="2" t="s">
        <v>1940</v>
      </c>
      <c r="P811" s="2" t="s">
        <v>62</v>
      </c>
      <c r="Q811" s="2" t="s">
        <v>62</v>
      </c>
      <c r="R811" s="2" t="s">
        <v>63</v>
      </c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  <c r="AP811" s="3"/>
      <c r="AQ811" s="3"/>
      <c r="AR811" s="3"/>
      <c r="AS811" s="3"/>
      <c r="AT811" s="3"/>
      <c r="AU811" s="3"/>
      <c r="AV811" s="2" t="s">
        <v>50</v>
      </c>
      <c r="AW811" s="2" t="s">
        <v>1941</v>
      </c>
      <c r="AX811" s="2" t="s">
        <v>50</v>
      </c>
      <c r="AY811" s="2" t="s">
        <v>50</v>
      </c>
      <c r="AZ811" s="2" t="s">
        <v>50</v>
      </c>
    </row>
    <row r="812" spans="1:52" ht="30" customHeight="1" x14ac:dyDescent="0.3">
      <c r="A812" s="22" t="s">
        <v>1262</v>
      </c>
      <c r="B812" s="22" t="s">
        <v>1221</v>
      </c>
      <c r="C812" s="22" t="s">
        <v>1208</v>
      </c>
      <c r="D812" s="23">
        <f>공량산출근거서_일위대가!K361</f>
        <v>8.5000000000000006E-2</v>
      </c>
      <c r="E812" s="25">
        <f>단가대비표!O49</f>
        <v>0</v>
      </c>
      <c r="F812" s="28">
        <f>TRUNC(E812*D812,0)</f>
        <v>0</v>
      </c>
      <c r="G812" s="25">
        <f>단가대비표!P49</f>
        <v>273676</v>
      </c>
      <c r="H812" s="28">
        <f>TRUNC(G812*D812,0)</f>
        <v>23262</v>
      </c>
      <c r="I812" s="25">
        <f>단가대비표!V49</f>
        <v>0</v>
      </c>
      <c r="J812" s="28">
        <f>TRUNC(I812*D812,0)</f>
        <v>0</v>
      </c>
      <c r="K812" s="25">
        <f t="shared" si="134"/>
        <v>273676</v>
      </c>
      <c r="L812" s="28">
        <f t="shared" si="134"/>
        <v>23262</v>
      </c>
      <c r="M812" s="22" t="s">
        <v>50</v>
      </c>
      <c r="N812" s="2" t="s">
        <v>787</v>
      </c>
      <c r="O812" s="2" t="s">
        <v>1263</v>
      </c>
      <c r="P812" s="2" t="s">
        <v>62</v>
      </c>
      <c r="Q812" s="2" t="s">
        <v>62</v>
      </c>
      <c r="R812" s="2" t="s">
        <v>63</v>
      </c>
      <c r="S812" s="3"/>
      <c r="T812" s="3"/>
      <c r="U812" s="3"/>
      <c r="V812" s="3">
        <v>1</v>
      </c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  <c r="AQ812" s="3"/>
      <c r="AR812" s="3"/>
      <c r="AS812" s="3"/>
      <c r="AT812" s="3"/>
      <c r="AU812" s="3"/>
      <c r="AV812" s="2" t="s">
        <v>50</v>
      </c>
      <c r="AW812" s="2" t="s">
        <v>1942</v>
      </c>
      <c r="AX812" s="2" t="s">
        <v>50</v>
      </c>
      <c r="AY812" s="2" t="s">
        <v>50</v>
      </c>
      <c r="AZ812" s="2" t="s">
        <v>50</v>
      </c>
    </row>
    <row r="813" spans="1:52" ht="30" customHeight="1" x14ac:dyDescent="0.3">
      <c r="A813" s="22" t="s">
        <v>1215</v>
      </c>
      <c r="B813" s="22" t="s">
        <v>1216</v>
      </c>
      <c r="C813" s="22" t="s">
        <v>93</v>
      </c>
      <c r="D813" s="23">
        <v>1</v>
      </c>
      <c r="E813" s="25">
        <f>TRUNC(SUMIF(V811:V813, RIGHTB(O813, 1), H811:H813)*U813, 2)</f>
        <v>697.86</v>
      </c>
      <c r="F813" s="28">
        <f>TRUNC(E813*D813,0)</f>
        <v>697</v>
      </c>
      <c r="G813" s="25">
        <v>0</v>
      </c>
      <c r="H813" s="28">
        <f>TRUNC(G813*D813,0)</f>
        <v>0</v>
      </c>
      <c r="I813" s="25">
        <v>0</v>
      </c>
      <c r="J813" s="28">
        <f>TRUNC(I813*D813,0)</f>
        <v>0</v>
      </c>
      <c r="K813" s="25">
        <f t="shared" si="134"/>
        <v>697</v>
      </c>
      <c r="L813" s="28">
        <f t="shared" si="134"/>
        <v>697</v>
      </c>
      <c r="M813" s="22" t="s">
        <v>50</v>
      </c>
      <c r="N813" s="2" t="s">
        <v>787</v>
      </c>
      <c r="O813" s="2" t="s">
        <v>94</v>
      </c>
      <c r="P813" s="2" t="s">
        <v>62</v>
      </c>
      <c r="Q813" s="2" t="s">
        <v>62</v>
      </c>
      <c r="R813" s="2" t="s">
        <v>62</v>
      </c>
      <c r="S813" s="3">
        <v>1</v>
      </c>
      <c r="T813" s="3">
        <v>0</v>
      </c>
      <c r="U813" s="3">
        <v>0.03</v>
      </c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3"/>
      <c r="AS813" s="3"/>
      <c r="AT813" s="3"/>
      <c r="AU813" s="3"/>
      <c r="AV813" s="2" t="s">
        <v>50</v>
      </c>
      <c r="AW813" s="2" t="s">
        <v>1943</v>
      </c>
      <c r="AX813" s="2" t="s">
        <v>50</v>
      </c>
      <c r="AY813" s="2" t="s">
        <v>50</v>
      </c>
      <c r="AZ813" s="2" t="s">
        <v>50</v>
      </c>
    </row>
    <row r="814" spans="1:52" ht="30" customHeight="1" x14ac:dyDescent="0.3">
      <c r="A814" s="22" t="s">
        <v>1190</v>
      </c>
      <c r="B814" s="22" t="s">
        <v>50</v>
      </c>
      <c r="C814" s="22" t="s">
        <v>50</v>
      </c>
      <c r="D814" s="23"/>
      <c r="E814" s="25"/>
      <c r="F814" s="28">
        <f>TRUNC(SUMIF(N811:N813, N810, F811:F813),0)</f>
        <v>3517</v>
      </c>
      <c r="G814" s="25"/>
      <c r="H814" s="28">
        <f>TRUNC(SUMIF(N811:N813, N810, H811:H813),0)</f>
        <v>23262</v>
      </c>
      <c r="I814" s="25"/>
      <c r="J814" s="28">
        <f>TRUNC(SUMIF(N811:N813, N810, J811:J813),0)</f>
        <v>0</v>
      </c>
      <c r="K814" s="25"/>
      <c r="L814" s="28">
        <f>F814+H814+J814</f>
        <v>26779</v>
      </c>
      <c r="M814" s="22" t="s">
        <v>50</v>
      </c>
      <c r="N814" s="2" t="s">
        <v>97</v>
      </c>
      <c r="O814" s="2" t="s">
        <v>97</v>
      </c>
      <c r="P814" s="2" t="s">
        <v>50</v>
      </c>
      <c r="Q814" s="2" t="s">
        <v>50</v>
      </c>
      <c r="R814" s="2" t="s">
        <v>50</v>
      </c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  <c r="AQ814" s="3"/>
      <c r="AR814" s="3"/>
      <c r="AS814" s="3"/>
      <c r="AT814" s="3"/>
      <c r="AU814" s="3"/>
      <c r="AV814" s="2" t="s">
        <v>50</v>
      </c>
      <c r="AW814" s="2" t="s">
        <v>50</v>
      </c>
      <c r="AX814" s="2" t="s">
        <v>50</v>
      </c>
      <c r="AY814" s="2" t="s">
        <v>50</v>
      </c>
      <c r="AZ814" s="2" t="s">
        <v>50</v>
      </c>
    </row>
    <row r="815" spans="1:52" ht="30" customHeight="1" x14ac:dyDescent="0.3">
      <c r="A815" s="23"/>
      <c r="B815" s="23"/>
      <c r="C815" s="23"/>
      <c r="D815" s="23"/>
      <c r="E815" s="25"/>
      <c r="F815" s="28"/>
      <c r="G815" s="25"/>
      <c r="H815" s="28"/>
      <c r="I815" s="25"/>
      <c r="J815" s="28"/>
      <c r="K815" s="25"/>
      <c r="L815" s="28"/>
      <c r="M815" s="23"/>
    </row>
    <row r="816" spans="1:52" ht="30" customHeight="1" x14ac:dyDescent="0.3">
      <c r="A816" s="19" t="s">
        <v>1944</v>
      </c>
      <c r="B816" s="20"/>
      <c r="C816" s="20"/>
      <c r="D816" s="20"/>
      <c r="E816" s="24"/>
      <c r="F816" s="27"/>
      <c r="G816" s="24"/>
      <c r="H816" s="27"/>
      <c r="I816" s="24"/>
      <c r="J816" s="27"/>
      <c r="K816" s="24"/>
      <c r="L816" s="27"/>
      <c r="M816" s="21"/>
      <c r="N816" s="1" t="s">
        <v>791</v>
      </c>
    </row>
    <row r="817" spans="1:52" ht="30" customHeight="1" x14ac:dyDescent="0.3">
      <c r="A817" s="22" t="s">
        <v>789</v>
      </c>
      <c r="B817" s="22" t="s">
        <v>781</v>
      </c>
      <c r="C817" s="22" t="s">
        <v>123</v>
      </c>
      <c r="D817" s="23">
        <v>1</v>
      </c>
      <c r="E817" s="25">
        <f>단가대비표!O170</f>
        <v>2820</v>
      </c>
      <c r="F817" s="28">
        <f>TRUNC(E817*D817,0)</f>
        <v>2820</v>
      </c>
      <c r="G817" s="25">
        <f>단가대비표!P170</f>
        <v>0</v>
      </c>
      <c r="H817" s="28">
        <f>TRUNC(G817*D817,0)</f>
        <v>0</v>
      </c>
      <c r="I817" s="25">
        <f>단가대비표!V170</f>
        <v>0</v>
      </c>
      <c r="J817" s="28">
        <f>TRUNC(I817*D817,0)</f>
        <v>0</v>
      </c>
      <c r="K817" s="25">
        <f t="shared" ref="K817:L819" si="135">TRUNC(E817+G817+I817,0)</f>
        <v>2820</v>
      </c>
      <c r="L817" s="28">
        <f t="shared" si="135"/>
        <v>2820</v>
      </c>
      <c r="M817" s="22" t="s">
        <v>50</v>
      </c>
      <c r="N817" s="2" t="s">
        <v>791</v>
      </c>
      <c r="O817" s="2" t="s">
        <v>1945</v>
      </c>
      <c r="P817" s="2" t="s">
        <v>62</v>
      </c>
      <c r="Q817" s="2" t="s">
        <v>62</v>
      </c>
      <c r="R817" s="2" t="s">
        <v>63</v>
      </c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  <c r="AQ817" s="3"/>
      <c r="AR817" s="3"/>
      <c r="AS817" s="3"/>
      <c r="AT817" s="3"/>
      <c r="AU817" s="3"/>
      <c r="AV817" s="2" t="s">
        <v>50</v>
      </c>
      <c r="AW817" s="2" t="s">
        <v>1946</v>
      </c>
      <c r="AX817" s="2" t="s">
        <v>50</v>
      </c>
      <c r="AY817" s="2" t="s">
        <v>50</v>
      </c>
      <c r="AZ817" s="2" t="s">
        <v>50</v>
      </c>
    </row>
    <row r="818" spans="1:52" ht="30" customHeight="1" x14ac:dyDescent="0.3">
      <c r="A818" s="22" t="s">
        <v>1262</v>
      </c>
      <c r="B818" s="22" t="s">
        <v>1221</v>
      </c>
      <c r="C818" s="22" t="s">
        <v>1208</v>
      </c>
      <c r="D818" s="23">
        <f>공량산출근거서_일위대가!K364</f>
        <v>8.5000000000000006E-2</v>
      </c>
      <c r="E818" s="25">
        <f>단가대비표!O49</f>
        <v>0</v>
      </c>
      <c r="F818" s="28">
        <f>TRUNC(E818*D818,0)</f>
        <v>0</v>
      </c>
      <c r="G818" s="25">
        <f>단가대비표!P49</f>
        <v>273676</v>
      </c>
      <c r="H818" s="28">
        <f>TRUNC(G818*D818,0)</f>
        <v>23262</v>
      </c>
      <c r="I818" s="25">
        <f>단가대비표!V49</f>
        <v>0</v>
      </c>
      <c r="J818" s="28">
        <f>TRUNC(I818*D818,0)</f>
        <v>0</v>
      </c>
      <c r="K818" s="25">
        <f t="shared" si="135"/>
        <v>273676</v>
      </c>
      <c r="L818" s="28">
        <f t="shared" si="135"/>
        <v>23262</v>
      </c>
      <c r="M818" s="22" t="s">
        <v>50</v>
      </c>
      <c r="N818" s="2" t="s">
        <v>791</v>
      </c>
      <c r="O818" s="2" t="s">
        <v>1263</v>
      </c>
      <c r="P818" s="2" t="s">
        <v>62</v>
      </c>
      <c r="Q818" s="2" t="s">
        <v>62</v>
      </c>
      <c r="R818" s="2" t="s">
        <v>63</v>
      </c>
      <c r="S818" s="3"/>
      <c r="T818" s="3"/>
      <c r="U818" s="3"/>
      <c r="V818" s="3">
        <v>1</v>
      </c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  <c r="AO818" s="3"/>
      <c r="AP818" s="3"/>
      <c r="AQ818" s="3"/>
      <c r="AR818" s="3"/>
      <c r="AS818" s="3"/>
      <c r="AT818" s="3"/>
      <c r="AU818" s="3"/>
      <c r="AV818" s="2" t="s">
        <v>50</v>
      </c>
      <c r="AW818" s="2" t="s">
        <v>1947</v>
      </c>
      <c r="AX818" s="2" t="s">
        <v>50</v>
      </c>
      <c r="AY818" s="2" t="s">
        <v>50</v>
      </c>
      <c r="AZ818" s="2" t="s">
        <v>50</v>
      </c>
    </row>
    <row r="819" spans="1:52" ht="30" customHeight="1" x14ac:dyDescent="0.3">
      <c r="A819" s="22" t="s">
        <v>1215</v>
      </c>
      <c r="B819" s="22" t="s">
        <v>1216</v>
      </c>
      <c r="C819" s="22" t="s">
        <v>93</v>
      </c>
      <c r="D819" s="23">
        <v>1</v>
      </c>
      <c r="E819" s="25">
        <f>TRUNC(SUMIF(V817:V819, RIGHTB(O819, 1), H817:H819)*U819, 2)</f>
        <v>697.86</v>
      </c>
      <c r="F819" s="28">
        <f>TRUNC(E819*D819,0)</f>
        <v>697</v>
      </c>
      <c r="G819" s="25">
        <v>0</v>
      </c>
      <c r="H819" s="28">
        <f>TRUNC(G819*D819,0)</f>
        <v>0</v>
      </c>
      <c r="I819" s="25">
        <v>0</v>
      </c>
      <c r="J819" s="28">
        <f>TRUNC(I819*D819,0)</f>
        <v>0</v>
      </c>
      <c r="K819" s="25">
        <f t="shared" si="135"/>
        <v>697</v>
      </c>
      <c r="L819" s="28">
        <f t="shared" si="135"/>
        <v>697</v>
      </c>
      <c r="M819" s="22" t="s">
        <v>50</v>
      </c>
      <c r="N819" s="2" t="s">
        <v>791</v>
      </c>
      <c r="O819" s="2" t="s">
        <v>94</v>
      </c>
      <c r="P819" s="2" t="s">
        <v>62</v>
      </c>
      <c r="Q819" s="2" t="s">
        <v>62</v>
      </c>
      <c r="R819" s="2" t="s">
        <v>62</v>
      </c>
      <c r="S819" s="3">
        <v>1</v>
      </c>
      <c r="T819" s="3">
        <v>0</v>
      </c>
      <c r="U819" s="3">
        <v>0.03</v>
      </c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P819" s="3"/>
      <c r="AQ819" s="3"/>
      <c r="AR819" s="3"/>
      <c r="AS819" s="3"/>
      <c r="AT819" s="3"/>
      <c r="AU819" s="3"/>
      <c r="AV819" s="2" t="s">
        <v>50</v>
      </c>
      <c r="AW819" s="2" t="s">
        <v>1948</v>
      </c>
      <c r="AX819" s="2" t="s">
        <v>50</v>
      </c>
      <c r="AY819" s="2" t="s">
        <v>50</v>
      </c>
      <c r="AZ819" s="2" t="s">
        <v>50</v>
      </c>
    </row>
    <row r="820" spans="1:52" ht="30" customHeight="1" x14ac:dyDescent="0.3">
      <c r="A820" s="22" t="s">
        <v>1190</v>
      </c>
      <c r="B820" s="22" t="s">
        <v>50</v>
      </c>
      <c r="C820" s="22" t="s">
        <v>50</v>
      </c>
      <c r="D820" s="23"/>
      <c r="E820" s="25"/>
      <c r="F820" s="28">
        <f>TRUNC(SUMIF(N817:N819, N816, F817:F819),0)</f>
        <v>3517</v>
      </c>
      <c r="G820" s="25"/>
      <c r="H820" s="28">
        <f>TRUNC(SUMIF(N817:N819, N816, H817:H819),0)</f>
        <v>23262</v>
      </c>
      <c r="I820" s="25"/>
      <c r="J820" s="28">
        <f>TRUNC(SUMIF(N817:N819, N816, J817:J819),0)</f>
        <v>0</v>
      </c>
      <c r="K820" s="25"/>
      <c r="L820" s="28">
        <f>F820+H820+J820</f>
        <v>26779</v>
      </c>
      <c r="M820" s="22" t="s">
        <v>50</v>
      </c>
      <c r="N820" s="2" t="s">
        <v>97</v>
      </c>
      <c r="O820" s="2" t="s">
        <v>97</v>
      </c>
      <c r="P820" s="2" t="s">
        <v>50</v>
      </c>
      <c r="Q820" s="2" t="s">
        <v>50</v>
      </c>
      <c r="R820" s="2" t="s">
        <v>50</v>
      </c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  <c r="AQ820" s="3"/>
      <c r="AR820" s="3"/>
      <c r="AS820" s="3"/>
      <c r="AT820" s="3"/>
      <c r="AU820" s="3"/>
      <c r="AV820" s="2" t="s">
        <v>50</v>
      </c>
      <c r="AW820" s="2" t="s">
        <v>50</v>
      </c>
      <c r="AX820" s="2" t="s">
        <v>50</v>
      </c>
      <c r="AY820" s="2" t="s">
        <v>50</v>
      </c>
      <c r="AZ820" s="2" t="s">
        <v>50</v>
      </c>
    </row>
    <row r="821" spans="1:52" ht="30" customHeight="1" x14ac:dyDescent="0.3">
      <c r="A821" s="23"/>
      <c r="B821" s="23"/>
      <c r="C821" s="23"/>
      <c r="D821" s="23"/>
      <c r="E821" s="25"/>
      <c r="F821" s="28"/>
      <c r="G821" s="25"/>
      <c r="H821" s="28"/>
      <c r="I821" s="25"/>
      <c r="J821" s="28"/>
      <c r="K821" s="25"/>
      <c r="L821" s="28"/>
      <c r="M821" s="23"/>
    </row>
    <row r="822" spans="1:52" ht="30" customHeight="1" x14ac:dyDescent="0.3">
      <c r="A822" s="19" t="s">
        <v>1949</v>
      </c>
      <c r="B822" s="20"/>
      <c r="C822" s="20"/>
      <c r="D822" s="20"/>
      <c r="E822" s="24"/>
      <c r="F822" s="27"/>
      <c r="G822" s="24"/>
      <c r="H822" s="27"/>
      <c r="I822" s="24"/>
      <c r="J822" s="27"/>
      <c r="K822" s="24"/>
      <c r="L822" s="27"/>
      <c r="M822" s="21"/>
      <c r="N822" s="1" t="s">
        <v>796</v>
      </c>
    </row>
    <row r="823" spans="1:52" ht="30" customHeight="1" x14ac:dyDescent="0.3">
      <c r="A823" s="22" t="s">
        <v>793</v>
      </c>
      <c r="B823" s="22" t="s">
        <v>794</v>
      </c>
      <c r="C823" s="22" t="s">
        <v>123</v>
      </c>
      <c r="D823" s="23">
        <v>1</v>
      </c>
      <c r="E823" s="25">
        <f>단가대비표!O171</f>
        <v>1200000</v>
      </c>
      <c r="F823" s="28">
        <f>TRUNC(E823*D823,0)</f>
        <v>1200000</v>
      </c>
      <c r="G823" s="25">
        <f>단가대비표!P171</f>
        <v>0</v>
      </c>
      <c r="H823" s="28">
        <f>TRUNC(G823*D823,0)</f>
        <v>0</v>
      </c>
      <c r="I823" s="25">
        <f>단가대비표!V171</f>
        <v>0</v>
      </c>
      <c r="J823" s="28">
        <f>TRUNC(I823*D823,0)</f>
        <v>0</v>
      </c>
      <c r="K823" s="25">
        <f t="shared" ref="K823:L825" si="136">TRUNC(E823+G823+I823,0)</f>
        <v>1200000</v>
      </c>
      <c r="L823" s="28">
        <f t="shared" si="136"/>
        <v>1200000</v>
      </c>
      <c r="M823" s="22" t="s">
        <v>50</v>
      </c>
      <c r="N823" s="2" t="s">
        <v>796</v>
      </c>
      <c r="O823" s="2" t="s">
        <v>1950</v>
      </c>
      <c r="P823" s="2" t="s">
        <v>62</v>
      </c>
      <c r="Q823" s="2" t="s">
        <v>62</v>
      </c>
      <c r="R823" s="2" t="s">
        <v>63</v>
      </c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  <c r="AQ823" s="3"/>
      <c r="AR823" s="3"/>
      <c r="AS823" s="3"/>
      <c r="AT823" s="3"/>
      <c r="AU823" s="3"/>
      <c r="AV823" s="2" t="s">
        <v>50</v>
      </c>
      <c r="AW823" s="2" t="s">
        <v>1951</v>
      </c>
      <c r="AX823" s="2" t="s">
        <v>50</v>
      </c>
      <c r="AY823" s="2" t="s">
        <v>50</v>
      </c>
      <c r="AZ823" s="2" t="s">
        <v>50</v>
      </c>
    </row>
    <row r="824" spans="1:52" ht="30" customHeight="1" x14ac:dyDescent="0.3">
      <c r="A824" s="22" t="s">
        <v>1262</v>
      </c>
      <c r="B824" s="22" t="s">
        <v>1221</v>
      </c>
      <c r="C824" s="22" t="s">
        <v>1208</v>
      </c>
      <c r="D824" s="23">
        <f>공량산출근거서_일위대가!K367</f>
        <v>2</v>
      </c>
      <c r="E824" s="25">
        <f>단가대비표!O49</f>
        <v>0</v>
      </c>
      <c r="F824" s="28">
        <f>TRUNC(E824*D824,0)</f>
        <v>0</v>
      </c>
      <c r="G824" s="25">
        <f>단가대비표!P49</f>
        <v>273676</v>
      </c>
      <c r="H824" s="28">
        <f>TRUNC(G824*D824,0)</f>
        <v>547352</v>
      </c>
      <c r="I824" s="25">
        <f>단가대비표!V49</f>
        <v>0</v>
      </c>
      <c r="J824" s="28">
        <f>TRUNC(I824*D824,0)</f>
        <v>0</v>
      </c>
      <c r="K824" s="25">
        <f t="shared" si="136"/>
        <v>273676</v>
      </c>
      <c r="L824" s="28">
        <f t="shared" si="136"/>
        <v>547352</v>
      </c>
      <c r="M824" s="22" t="s">
        <v>50</v>
      </c>
      <c r="N824" s="2" t="s">
        <v>796</v>
      </c>
      <c r="O824" s="2" t="s">
        <v>1263</v>
      </c>
      <c r="P824" s="2" t="s">
        <v>62</v>
      </c>
      <c r="Q824" s="2" t="s">
        <v>62</v>
      </c>
      <c r="R824" s="2" t="s">
        <v>63</v>
      </c>
      <c r="S824" s="3"/>
      <c r="T824" s="3"/>
      <c r="U824" s="3"/>
      <c r="V824" s="3">
        <v>1</v>
      </c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  <c r="AQ824" s="3"/>
      <c r="AR824" s="3"/>
      <c r="AS824" s="3"/>
      <c r="AT824" s="3"/>
      <c r="AU824" s="3"/>
      <c r="AV824" s="2" t="s">
        <v>50</v>
      </c>
      <c r="AW824" s="2" t="s">
        <v>1952</v>
      </c>
      <c r="AX824" s="2" t="s">
        <v>50</v>
      </c>
      <c r="AY824" s="2" t="s">
        <v>50</v>
      </c>
      <c r="AZ824" s="2" t="s">
        <v>50</v>
      </c>
    </row>
    <row r="825" spans="1:52" ht="30" customHeight="1" x14ac:dyDescent="0.3">
      <c r="A825" s="22" t="s">
        <v>1215</v>
      </c>
      <c r="B825" s="22" t="s">
        <v>1216</v>
      </c>
      <c r="C825" s="22" t="s">
        <v>93</v>
      </c>
      <c r="D825" s="23">
        <v>1</v>
      </c>
      <c r="E825" s="25">
        <f>TRUNC(SUMIF(V823:V825, RIGHTB(O825, 1), H823:H825)*U825, 2)</f>
        <v>16420.560000000001</v>
      </c>
      <c r="F825" s="28">
        <f>TRUNC(E825*D825,0)</f>
        <v>16420</v>
      </c>
      <c r="G825" s="25">
        <v>0</v>
      </c>
      <c r="H825" s="28">
        <f>TRUNC(G825*D825,0)</f>
        <v>0</v>
      </c>
      <c r="I825" s="25">
        <v>0</v>
      </c>
      <c r="J825" s="28">
        <f>TRUNC(I825*D825,0)</f>
        <v>0</v>
      </c>
      <c r="K825" s="25">
        <f t="shared" si="136"/>
        <v>16420</v>
      </c>
      <c r="L825" s="28">
        <f t="shared" si="136"/>
        <v>16420</v>
      </c>
      <c r="M825" s="22" t="s">
        <v>50</v>
      </c>
      <c r="N825" s="2" t="s">
        <v>796</v>
      </c>
      <c r="O825" s="2" t="s">
        <v>94</v>
      </c>
      <c r="P825" s="2" t="s">
        <v>62</v>
      </c>
      <c r="Q825" s="2" t="s">
        <v>62</v>
      </c>
      <c r="R825" s="2" t="s">
        <v>62</v>
      </c>
      <c r="S825" s="3">
        <v>1</v>
      </c>
      <c r="T825" s="3">
        <v>0</v>
      </c>
      <c r="U825" s="3">
        <v>0.03</v>
      </c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3"/>
      <c r="AS825" s="3"/>
      <c r="AT825" s="3"/>
      <c r="AU825" s="3"/>
      <c r="AV825" s="2" t="s">
        <v>50</v>
      </c>
      <c r="AW825" s="2" t="s">
        <v>1953</v>
      </c>
      <c r="AX825" s="2" t="s">
        <v>50</v>
      </c>
      <c r="AY825" s="2" t="s">
        <v>50</v>
      </c>
      <c r="AZ825" s="2" t="s">
        <v>50</v>
      </c>
    </row>
    <row r="826" spans="1:52" ht="30" customHeight="1" x14ac:dyDescent="0.3">
      <c r="A826" s="22" t="s">
        <v>1190</v>
      </c>
      <c r="B826" s="22" t="s">
        <v>50</v>
      </c>
      <c r="C826" s="22" t="s">
        <v>50</v>
      </c>
      <c r="D826" s="23"/>
      <c r="E826" s="25"/>
      <c r="F826" s="28">
        <f>TRUNC(SUMIF(N823:N825, N822, F823:F825),0)</f>
        <v>1216420</v>
      </c>
      <c r="G826" s="25"/>
      <c r="H826" s="28">
        <f>TRUNC(SUMIF(N823:N825, N822, H823:H825),0)</f>
        <v>547352</v>
      </c>
      <c r="I826" s="25"/>
      <c r="J826" s="28">
        <f>TRUNC(SUMIF(N823:N825, N822, J823:J825),0)</f>
        <v>0</v>
      </c>
      <c r="K826" s="25"/>
      <c r="L826" s="28">
        <f>F826+H826+J826</f>
        <v>1763772</v>
      </c>
      <c r="M826" s="22" t="s">
        <v>50</v>
      </c>
      <c r="N826" s="2" t="s">
        <v>97</v>
      </c>
      <c r="O826" s="2" t="s">
        <v>97</v>
      </c>
      <c r="P826" s="2" t="s">
        <v>50</v>
      </c>
      <c r="Q826" s="2" t="s">
        <v>50</v>
      </c>
      <c r="R826" s="2" t="s">
        <v>50</v>
      </c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3"/>
      <c r="AS826" s="3"/>
      <c r="AT826" s="3"/>
      <c r="AU826" s="3"/>
      <c r="AV826" s="2" t="s">
        <v>50</v>
      </c>
      <c r="AW826" s="2" t="s">
        <v>50</v>
      </c>
      <c r="AX826" s="2" t="s">
        <v>50</v>
      </c>
      <c r="AY826" s="2" t="s">
        <v>50</v>
      </c>
      <c r="AZ826" s="2" t="s">
        <v>50</v>
      </c>
    </row>
    <row r="827" spans="1:52" ht="30" customHeight="1" x14ac:dyDescent="0.3">
      <c r="A827" s="23"/>
      <c r="B827" s="23"/>
      <c r="C827" s="23"/>
      <c r="D827" s="23"/>
      <c r="E827" s="25"/>
      <c r="F827" s="28"/>
      <c r="G827" s="25"/>
      <c r="H827" s="28"/>
      <c r="I827" s="25"/>
      <c r="J827" s="28"/>
      <c r="K827" s="25"/>
      <c r="L827" s="28"/>
      <c r="M827" s="23"/>
    </row>
    <row r="828" spans="1:52" ht="30" customHeight="1" x14ac:dyDescent="0.3">
      <c r="A828" s="19" t="s">
        <v>1954</v>
      </c>
      <c r="B828" s="20"/>
      <c r="C828" s="20"/>
      <c r="D828" s="20"/>
      <c r="E828" s="24"/>
      <c r="F828" s="27"/>
      <c r="G828" s="24"/>
      <c r="H828" s="27"/>
      <c r="I828" s="24"/>
      <c r="J828" s="27"/>
      <c r="K828" s="24"/>
      <c r="L828" s="27"/>
      <c r="M828" s="21"/>
      <c r="N828" s="1" t="s">
        <v>801</v>
      </c>
    </row>
    <row r="829" spans="1:52" ht="30" customHeight="1" x14ac:dyDescent="0.3">
      <c r="A829" s="22" t="s">
        <v>798</v>
      </c>
      <c r="B829" s="22" t="s">
        <v>799</v>
      </c>
      <c r="C829" s="22" t="s">
        <v>123</v>
      </c>
      <c r="D829" s="23">
        <v>1</v>
      </c>
      <c r="E829" s="25">
        <f>단가대비표!O172</f>
        <v>370000</v>
      </c>
      <c r="F829" s="28">
        <f>TRUNC(E829*D829,0)</f>
        <v>370000</v>
      </c>
      <c r="G829" s="25">
        <f>단가대비표!P172</f>
        <v>0</v>
      </c>
      <c r="H829" s="28">
        <f>TRUNC(G829*D829,0)</f>
        <v>0</v>
      </c>
      <c r="I829" s="25">
        <f>단가대비표!V172</f>
        <v>0</v>
      </c>
      <c r="J829" s="28">
        <f>TRUNC(I829*D829,0)</f>
        <v>0</v>
      </c>
      <c r="K829" s="25">
        <f t="shared" ref="K829:L831" si="137">TRUNC(E829+G829+I829,0)</f>
        <v>370000</v>
      </c>
      <c r="L829" s="28">
        <f t="shared" si="137"/>
        <v>370000</v>
      </c>
      <c r="M829" s="22" t="s">
        <v>50</v>
      </c>
      <c r="N829" s="2" t="s">
        <v>801</v>
      </c>
      <c r="O829" s="2" t="s">
        <v>1955</v>
      </c>
      <c r="P829" s="2" t="s">
        <v>62</v>
      </c>
      <c r="Q829" s="2" t="s">
        <v>62</v>
      </c>
      <c r="R829" s="2" t="s">
        <v>63</v>
      </c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3"/>
      <c r="AR829" s="3"/>
      <c r="AS829" s="3"/>
      <c r="AT829" s="3"/>
      <c r="AU829" s="3"/>
      <c r="AV829" s="2" t="s">
        <v>50</v>
      </c>
      <c r="AW829" s="2" t="s">
        <v>1956</v>
      </c>
      <c r="AX829" s="2" t="s">
        <v>50</v>
      </c>
      <c r="AY829" s="2" t="s">
        <v>50</v>
      </c>
      <c r="AZ829" s="2" t="s">
        <v>50</v>
      </c>
    </row>
    <row r="830" spans="1:52" ht="30" customHeight="1" x14ac:dyDescent="0.3">
      <c r="A830" s="22" t="s">
        <v>1262</v>
      </c>
      <c r="B830" s="22" t="s">
        <v>1221</v>
      </c>
      <c r="C830" s="22" t="s">
        <v>1208</v>
      </c>
      <c r="D830" s="23">
        <f>공량산출근거서_일위대가!K370</f>
        <v>0.20399999999999999</v>
      </c>
      <c r="E830" s="25">
        <f>단가대비표!O49</f>
        <v>0</v>
      </c>
      <c r="F830" s="28">
        <f>TRUNC(E830*D830,0)</f>
        <v>0</v>
      </c>
      <c r="G830" s="25">
        <f>단가대비표!P49</f>
        <v>273676</v>
      </c>
      <c r="H830" s="28">
        <f>TRUNC(G830*D830,0)</f>
        <v>55829</v>
      </c>
      <c r="I830" s="25">
        <f>단가대비표!V49</f>
        <v>0</v>
      </c>
      <c r="J830" s="28">
        <f>TRUNC(I830*D830,0)</f>
        <v>0</v>
      </c>
      <c r="K830" s="25">
        <f t="shared" si="137"/>
        <v>273676</v>
      </c>
      <c r="L830" s="28">
        <f t="shared" si="137"/>
        <v>55829</v>
      </c>
      <c r="M830" s="22" t="s">
        <v>50</v>
      </c>
      <c r="N830" s="2" t="s">
        <v>801</v>
      </c>
      <c r="O830" s="2" t="s">
        <v>1263</v>
      </c>
      <c r="P830" s="2" t="s">
        <v>62</v>
      </c>
      <c r="Q830" s="2" t="s">
        <v>62</v>
      </c>
      <c r="R830" s="2" t="s">
        <v>63</v>
      </c>
      <c r="S830" s="3"/>
      <c r="T830" s="3"/>
      <c r="U830" s="3"/>
      <c r="V830" s="3">
        <v>1</v>
      </c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  <c r="AQ830" s="3"/>
      <c r="AR830" s="3"/>
      <c r="AS830" s="3"/>
      <c r="AT830" s="3"/>
      <c r="AU830" s="3"/>
      <c r="AV830" s="2" t="s">
        <v>50</v>
      </c>
      <c r="AW830" s="2" t="s">
        <v>1957</v>
      </c>
      <c r="AX830" s="2" t="s">
        <v>50</v>
      </c>
      <c r="AY830" s="2" t="s">
        <v>50</v>
      </c>
      <c r="AZ830" s="2" t="s">
        <v>50</v>
      </c>
    </row>
    <row r="831" spans="1:52" ht="30" customHeight="1" x14ac:dyDescent="0.3">
      <c r="A831" s="22" t="s">
        <v>1215</v>
      </c>
      <c r="B831" s="22" t="s">
        <v>1216</v>
      </c>
      <c r="C831" s="22" t="s">
        <v>93</v>
      </c>
      <c r="D831" s="23">
        <v>1</v>
      </c>
      <c r="E831" s="25">
        <f>TRUNC(SUMIF(V829:V831, RIGHTB(O831, 1), H829:H831)*U831, 2)</f>
        <v>1674.87</v>
      </c>
      <c r="F831" s="28">
        <f>TRUNC(E831*D831,0)</f>
        <v>1674</v>
      </c>
      <c r="G831" s="25">
        <v>0</v>
      </c>
      <c r="H831" s="28">
        <f>TRUNC(G831*D831,0)</f>
        <v>0</v>
      </c>
      <c r="I831" s="25">
        <v>0</v>
      </c>
      <c r="J831" s="28">
        <f>TRUNC(I831*D831,0)</f>
        <v>0</v>
      </c>
      <c r="K831" s="25">
        <f t="shared" si="137"/>
        <v>1674</v>
      </c>
      <c r="L831" s="28">
        <f t="shared" si="137"/>
        <v>1674</v>
      </c>
      <c r="M831" s="22" t="s">
        <v>50</v>
      </c>
      <c r="N831" s="2" t="s">
        <v>801</v>
      </c>
      <c r="O831" s="2" t="s">
        <v>94</v>
      </c>
      <c r="P831" s="2" t="s">
        <v>62</v>
      </c>
      <c r="Q831" s="2" t="s">
        <v>62</v>
      </c>
      <c r="R831" s="2" t="s">
        <v>62</v>
      </c>
      <c r="S831" s="3">
        <v>1</v>
      </c>
      <c r="T831" s="3">
        <v>0</v>
      </c>
      <c r="U831" s="3">
        <v>0.03</v>
      </c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  <c r="AQ831" s="3"/>
      <c r="AR831" s="3"/>
      <c r="AS831" s="3"/>
      <c r="AT831" s="3"/>
      <c r="AU831" s="3"/>
      <c r="AV831" s="2" t="s">
        <v>50</v>
      </c>
      <c r="AW831" s="2" t="s">
        <v>1958</v>
      </c>
      <c r="AX831" s="2" t="s">
        <v>50</v>
      </c>
      <c r="AY831" s="2" t="s">
        <v>50</v>
      </c>
      <c r="AZ831" s="2" t="s">
        <v>50</v>
      </c>
    </row>
    <row r="832" spans="1:52" ht="30" customHeight="1" x14ac:dyDescent="0.3">
      <c r="A832" s="22" t="s">
        <v>1190</v>
      </c>
      <c r="B832" s="22" t="s">
        <v>50</v>
      </c>
      <c r="C832" s="22" t="s">
        <v>50</v>
      </c>
      <c r="D832" s="23"/>
      <c r="E832" s="25"/>
      <c r="F832" s="28">
        <f>TRUNC(SUMIF(N829:N831, N828, F829:F831),0)</f>
        <v>371674</v>
      </c>
      <c r="G832" s="25"/>
      <c r="H832" s="28">
        <f>TRUNC(SUMIF(N829:N831, N828, H829:H831),0)</f>
        <v>55829</v>
      </c>
      <c r="I832" s="25"/>
      <c r="J832" s="28">
        <f>TRUNC(SUMIF(N829:N831, N828, J829:J831),0)</f>
        <v>0</v>
      </c>
      <c r="K832" s="25"/>
      <c r="L832" s="28">
        <f>F832+H832+J832</f>
        <v>427503</v>
      </c>
      <c r="M832" s="22" t="s">
        <v>50</v>
      </c>
      <c r="N832" s="2" t="s">
        <v>97</v>
      </c>
      <c r="O832" s="2" t="s">
        <v>97</v>
      </c>
      <c r="P832" s="2" t="s">
        <v>50</v>
      </c>
      <c r="Q832" s="2" t="s">
        <v>50</v>
      </c>
      <c r="R832" s="2" t="s">
        <v>50</v>
      </c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  <c r="AQ832" s="3"/>
      <c r="AR832" s="3"/>
      <c r="AS832" s="3"/>
      <c r="AT832" s="3"/>
      <c r="AU832" s="3"/>
      <c r="AV832" s="2" t="s">
        <v>50</v>
      </c>
      <c r="AW832" s="2" t="s">
        <v>50</v>
      </c>
      <c r="AX832" s="2" t="s">
        <v>50</v>
      </c>
      <c r="AY832" s="2" t="s">
        <v>50</v>
      </c>
      <c r="AZ832" s="2" t="s">
        <v>50</v>
      </c>
    </row>
    <row r="833" spans="1:52" ht="30" customHeight="1" x14ac:dyDescent="0.3">
      <c r="A833" s="23"/>
      <c r="B833" s="23"/>
      <c r="C833" s="23"/>
      <c r="D833" s="23"/>
      <c r="E833" s="25"/>
      <c r="F833" s="28"/>
      <c r="G833" s="25"/>
      <c r="H833" s="28"/>
      <c r="I833" s="25"/>
      <c r="J833" s="28"/>
      <c r="K833" s="25"/>
      <c r="L833" s="28"/>
      <c r="M833" s="23"/>
    </row>
    <row r="834" spans="1:52" ht="30" customHeight="1" x14ac:dyDescent="0.3">
      <c r="A834" s="19" t="s">
        <v>1959</v>
      </c>
      <c r="B834" s="20"/>
      <c r="C834" s="20"/>
      <c r="D834" s="20"/>
      <c r="E834" s="24"/>
      <c r="F834" s="27"/>
      <c r="G834" s="24"/>
      <c r="H834" s="27"/>
      <c r="I834" s="24"/>
      <c r="J834" s="27"/>
      <c r="K834" s="24"/>
      <c r="L834" s="27"/>
      <c r="M834" s="21"/>
      <c r="N834" s="1" t="s">
        <v>806</v>
      </c>
    </row>
    <row r="835" spans="1:52" ht="30" customHeight="1" x14ac:dyDescent="0.3">
      <c r="A835" s="22" t="s">
        <v>803</v>
      </c>
      <c r="B835" s="22" t="s">
        <v>804</v>
      </c>
      <c r="C835" s="22" t="s">
        <v>123</v>
      </c>
      <c r="D835" s="23">
        <v>1</v>
      </c>
      <c r="E835" s="25">
        <f>단가대비표!O173</f>
        <v>70000</v>
      </c>
      <c r="F835" s="28">
        <f>TRUNC(E835*D835,0)</f>
        <v>70000</v>
      </c>
      <c r="G835" s="25">
        <f>단가대비표!P173</f>
        <v>0</v>
      </c>
      <c r="H835" s="28">
        <f>TRUNC(G835*D835,0)</f>
        <v>0</v>
      </c>
      <c r="I835" s="25">
        <f>단가대비표!V173</f>
        <v>0</v>
      </c>
      <c r="J835" s="28">
        <f>TRUNC(I835*D835,0)</f>
        <v>0</v>
      </c>
      <c r="K835" s="25">
        <f t="shared" ref="K835:L839" si="138">TRUNC(E835+G835+I835,0)</f>
        <v>70000</v>
      </c>
      <c r="L835" s="28">
        <f t="shared" si="138"/>
        <v>70000</v>
      </c>
      <c r="M835" s="22" t="s">
        <v>50</v>
      </c>
      <c r="N835" s="2" t="s">
        <v>806</v>
      </c>
      <c r="O835" s="2" t="s">
        <v>1960</v>
      </c>
      <c r="P835" s="2" t="s">
        <v>62</v>
      </c>
      <c r="Q835" s="2" t="s">
        <v>62</v>
      </c>
      <c r="R835" s="2" t="s">
        <v>63</v>
      </c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  <c r="AQ835" s="3"/>
      <c r="AR835" s="3"/>
      <c r="AS835" s="3"/>
      <c r="AT835" s="3"/>
      <c r="AU835" s="3"/>
      <c r="AV835" s="2" t="s">
        <v>50</v>
      </c>
      <c r="AW835" s="2" t="s">
        <v>1961</v>
      </c>
      <c r="AX835" s="2" t="s">
        <v>50</v>
      </c>
      <c r="AY835" s="2" t="s">
        <v>50</v>
      </c>
      <c r="AZ835" s="2" t="s">
        <v>50</v>
      </c>
    </row>
    <row r="836" spans="1:52" ht="30" customHeight="1" x14ac:dyDescent="0.3">
      <c r="A836" s="22" t="s">
        <v>1450</v>
      </c>
      <c r="B836" s="22" t="s">
        <v>1221</v>
      </c>
      <c r="C836" s="22" t="s">
        <v>1208</v>
      </c>
      <c r="D836" s="23">
        <f>공량산출근거서_일위대가!K375</f>
        <v>0.11</v>
      </c>
      <c r="E836" s="25">
        <f>단가대비표!O30</f>
        <v>0</v>
      </c>
      <c r="F836" s="28">
        <f>TRUNC(E836*D836,0)</f>
        <v>0</v>
      </c>
      <c r="G836" s="25">
        <f>단가대비표!P30</f>
        <v>172068</v>
      </c>
      <c r="H836" s="28">
        <f>TRUNC(G836*D836,0)</f>
        <v>18927</v>
      </c>
      <c r="I836" s="25">
        <f>단가대비표!V30</f>
        <v>0</v>
      </c>
      <c r="J836" s="28">
        <f>TRUNC(I836*D836,0)</f>
        <v>0</v>
      </c>
      <c r="K836" s="25">
        <f t="shared" si="138"/>
        <v>172068</v>
      </c>
      <c r="L836" s="28">
        <f t="shared" si="138"/>
        <v>18927</v>
      </c>
      <c r="M836" s="22" t="s">
        <v>50</v>
      </c>
      <c r="N836" s="2" t="s">
        <v>806</v>
      </c>
      <c r="O836" s="2" t="s">
        <v>1531</v>
      </c>
      <c r="P836" s="2" t="s">
        <v>62</v>
      </c>
      <c r="Q836" s="2" t="s">
        <v>62</v>
      </c>
      <c r="R836" s="2" t="s">
        <v>63</v>
      </c>
      <c r="S836" s="3"/>
      <c r="T836" s="3"/>
      <c r="U836" s="3"/>
      <c r="V836" s="3">
        <v>1</v>
      </c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  <c r="AO836" s="3"/>
      <c r="AP836" s="3"/>
      <c r="AQ836" s="3"/>
      <c r="AR836" s="3"/>
      <c r="AS836" s="3"/>
      <c r="AT836" s="3"/>
      <c r="AU836" s="3"/>
      <c r="AV836" s="2" t="s">
        <v>50</v>
      </c>
      <c r="AW836" s="2" t="s">
        <v>1962</v>
      </c>
      <c r="AX836" s="2" t="s">
        <v>50</v>
      </c>
      <c r="AY836" s="2" t="s">
        <v>50</v>
      </c>
      <c r="AZ836" s="2" t="s">
        <v>50</v>
      </c>
    </row>
    <row r="837" spans="1:52" ht="30" customHeight="1" x14ac:dyDescent="0.3">
      <c r="A837" s="22" t="s">
        <v>1963</v>
      </c>
      <c r="B837" s="22" t="s">
        <v>1221</v>
      </c>
      <c r="C837" s="22" t="s">
        <v>1208</v>
      </c>
      <c r="D837" s="23">
        <f>공량산출근거서_일위대가!K376</f>
        <v>0.06</v>
      </c>
      <c r="E837" s="25">
        <f>단가대비표!O33</f>
        <v>0</v>
      </c>
      <c r="F837" s="28">
        <f>TRUNC(E837*D837,0)</f>
        <v>0</v>
      </c>
      <c r="G837" s="25">
        <f>단가대비표!P33</f>
        <v>222306</v>
      </c>
      <c r="H837" s="28">
        <f>TRUNC(G837*D837,0)</f>
        <v>13338</v>
      </c>
      <c r="I837" s="25">
        <f>단가대비표!V33</f>
        <v>0</v>
      </c>
      <c r="J837" s="28">
        <f>TRUNC(I837*D837,0)</f>
        <v>0</v>
      </c>
      <c r="K837" s="25">
        <f t="shared" si="138"/>
        <v>222306</v>
      </c>
      <c r="L837" s="28">
        <f t="shared" si="138"/>
        <v>13338</v>
      </c>
      <c r="M837" s="22" t="s">
        <v>50</v>
      </c>
      <c r="N837" s="2" t="s">
        <v>806</v>
      </c>
      <c r="O837" s="2" t="s">
        <v>1964</v>
      </c>
      <c r="P837" s="2" t="s">
        <v>62</v>
      </c>
      <c r="Q837" s="2" t="s">
        <v>62</v>
      </c>
      <c r="R837" s="2" t="s">
        <v>63</v>
      </c>
      <c r="S837" s="3"/>
      <c r="T837" s="3"/>
      <c r="U837" s="3"/>
      <c r="V837" s="3">
        <v>1</v>
      </c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  <c r="AP837" s="3"/>
      <c r="AQ837" s="3"/>
      <c r="AR837" s="3"/>
      <c r="AS837" s="3"/>
      <c r="AT837" s="3"/>
      <c r="AU837" s="3"/>
      <c r="AV837" s="2" t="s">
        <v>50</v>
      </c>
      <c r="AW837" s="2" t="s">
        <v>1965</v>
      </c>
      <c r="AX837" s="2" t="s">
        <v>50</v>
      </c>
      <c r="AY837" s="2" t="s">
        <v>50</v>
      </c>
      <c r="AZ837" s="2" t="s">
        <v>50</v>
      </c>
    </row>
    <row r="838" spans="1:52" ht="30" customHeight="1" x14ac:dyDescent="0.3">
      <c r="A838" s="22" t="s">
        <v>1685</v>
      </c>
      <c r="B838" s="22" t="s">
        <v>1221</v>
      </c>
      <c r="C838" s="22" t="s">
        <v>1208</v>
      </c>
      <c r="D838" s="23">
        <f>공량산출근거서_일위대가!K377</f>
        <v>0.16</v>
      </c>
      <c r="E838" s="25">
        <f>단가대비표!O41</f>
        <v>0</v>
      </c>
      <c r="F838" s="28">
        <f>TRUNC(E838*D838,0)</f>
        <v>0</v>
      </c>
      <c r="G838" s="25">
        <f>단가대비표!P41</f>
        <v>284880</v>
      </c>
      <c r="H838" s="28">
        <f>TRUNC(G838*D838,0)</f>
        <v>45580</v>
      </c>
      <c r="I838" s="25">
        <f>단가대비표!V41</f>
        <v>0</v>
      </c>
      <c r="J838" s="28">
        <f>TRUNC(I838*D838,0)</f>
        <v>0</v>
      </c>
      <c r="K838" s="25">
        <f t="shared" si="138"/>
        <v>284880</v>
      </c>
      <c r="L838" s="28">
        <f t="shared" si="138"/>
        <v>45580</v>
      </c>
      <c r="M838" s="22" t="s">
        <v>50</v>
      </c>
      <c r="N838" s="2" t="s">
        <v>806</v>
      </c>
      <c r="O838" s="2" t="s">
        <v>1686</v>
      </c>
      <c r="P838" s="2" t="s">
        <v>62</v>
      </c>
      <c r="Q838" s="2" t="s">
        <v>62</v>
      </c>
      <c r="R838" s="2" t="s">
        <v>63</v>
      </c>
      <c r="S838" s="3"/>
      <c r="T838" s="3"/>
      <c r="U838" s="3"/>
      <c r="V838" s="3">
        <v>1</v>
      </c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P838" s="3"/>
      <c r="AQ838" s="3"/>
      <c r="AR838" s="3"/>
      <c r="AS838" s="3"/>
      <c r="AT838" s="3"/>
      <c r="AU838" s="3"/>
      <c r="AV838" s="2" t="s">
        <v>50</v>
      </c>
      <c r="AW838" s="2" t="s">
        <v>1966</v>
      </c>
      <c r="AX838" s="2" t="s">
        <v>50</v>
      </c>
      <c r="AY838" s="2" t="s">
        <v>50</v>
      </c>
      <c r="AZ838" s="2" t="s">
        <v>50</v>
      </c>
    </row>
    <row r="839" spans="1:52" ht="30" customHeight="1" x14ac:dyDescent="0.3">
      <c r="A839" s="22" t="s">
        <v>1215</v>
      </c>
      <c r="B839" s="22" t="s">
        <v>1216</v>
      </c>
      <c r="C839" s="22" t="s">
        <v>93</v>
      </c>
      <c r="D839" s="23">
        <v>1</v>
      </c>
      <c r="E839" s="25">
        <f>TRUNC(SUMIF(V835:V839, RIGHTB(O839, 1), H835:H839)*U839, 2)</f>
        <v>2335.35</v>
      </c>
      <c r="F839" s="28">
        <f>TRUNC(E839*D839,0)</f>
        <v>2335</v>
      </c>
      <c r="G839" s="25">
        <v>0</v>
      </c>
      <c r="H839" s="28">
        <f>TRUNC(G839*D839,0)</f>
        <v>0</v>
      </c>
      <c r="I839" s="25">
        <v>0</v>
      </c>
      <c r="J839" s="28">
        <f>TRUNC(I839*D839,0)</f>
        <v>0</v>
      </c>
      <c r="K839" s="25">
        <f t="shared" si="138"/>
        <v>2335</v>
      </c>
      <c r="L839" s="28">
        <f t="shared" si="138"/>
        <v>2335</v>
      </c>
      <c r="M839" s="22" t="s">
        <v>50</v>
      </c>
      <c r="N839" s="2" t="s">
        <v>806</v>
      </c>
      <c r="O839" s="2" t="s">
        <v>94</v>
      </c>
      <c r="P839" s="2" t="s">
        <v>62</v>
      </c>
      <c r="Q839" s="2" t="s">
        <v>62</v>
      </c>
      <c r="R839" s="2" t="s">
        <v>62</v>
      </c>
      <c r="S839" s="3">
        <v>1</v>
      </c>
      <c r="T839" s="3">
        <v>0</v>
      </c>
      <c r="U839" s="3">
        <v>0.03</v>
      </c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P839" s="3"/>
      <c r="AQ839" s="3"/>
      <c r="AR839" s="3"/>
      <c r="AS839" s="3"/>
      <c r="AT839" s="3"/>
      <c r="AU839" s="3"/>
      <c r="AV839" s="2" t="s">
        <v>50</v>
      </c>
      <c r="AW839" s="2" t="s">
        <v>1967</v>
      </c>
      <c r="AX839" s="2" t="s">
        <v>50</v>
      </c>
      <c r="AY839" s="2" t="s">
        <v>50</v>
      </c>
      <c r="AZ839" s="2" t="s">
        <v>50</v>
      </c>
    </row>
    <row r="840" spans="1:52" ht="30" customHeight="1" x14ac:dyDescent="0.3">
      <c r="A840" s="22" t="s">
        <v>1190</v>
      </c>
      <c r="B840" s="22" t="s">
        <v>50</v>
      </c>
      <c r="C840" s="22" t="s">
        <v>50</v>
      </c>
      <c r="D840" s="23"/>
      <c r="E840" s="25"/>
      <c r="F840" s="28">
        <f>TRUNC(SUMIF(N835:N839, N834, F835:F839),0)</f>
        <v>72335</v>
      </c>
      <c r="G840" s="25"/>
      <c r="H840" s="28">
        <f>TRUNC(SUMIF(N835:N839, N834, H835:H839),0)</f>
        <v>77845</v>
      </c>
      <c r="I840" s="25"/>
      <c r="J840" s="28">
        <f>TRUNC(SUMIF(N835:N839, N834, J835:J839),0)</f>
        <v>0</v>
      </c>
      <c r="K840" s="25"/>
      <c r="L840" s="28">
        <f>F840+H840+J840</f>
        <v>150180</v>
      </c>
      <c r="M840" s="22" t="s">
        <v>50</v>
      </c>
      <c r="N840" s="2" t="s">
        <v>97</v>
      </c>
      <c r="O840" s="2" t="s">
        <v>97</v>
      </c>
      <c r="P840" s="2" t="s">
        <v>50</v>
      </c>
      <c r="Q840" s="2" t="s">
        <v>50</v>
      </c>
      <c r="R840" s="2" t="s">
        <v>50</v>
      </c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  <c r="AP840" s="3"/>
      <c r="AQ840" s="3"/>
      <c r="AR840" s="3"/>
      <c r="AS840" s="3"/>
      <c r="AT840" s="3"/>
      <c r="AU840" s="3"/>
      <c r="AV840" s="2" t="s">
        <v>50</v>
      </c>
      <c r="AW840" s="2" t="s">
        <v>50</v>
      </c>
      <c r="AX840" s="2" t="s">
        <v>50</v>
      </c>
      <c r="AY840" s="2" t="s">
        <v>50</v>
      </c>
      <c r="AZ840" s="2" t="s">
        <v>50</v>
      </c>
    </row>
    <row r="841" spans="1:52" ht="30" customHeight="1" x14ac:dyDescent="0.3">
      <c r="A841" s="23"/>
      <c r="B841" s="23"/>
      <c r="C841" s="23"/>
      <c r="D841" s="23"/>
      <c r="E841" s="25"/>
      <c r="F841" s="28"/>
      <c r="G841" s="25"/>
      <c r="H841" s="28"/>
      <c r="I841" s="25"/>
      <c r="J841" s="28"/>
      <c r="K841" s="25"/>
      <c r="L841" s="28"/>
      <c r="M841" s="23"/>
    </row>
    <row r="842" spans="1:52" ht="30" customHeight="1" x14ac:dyDescent="0.3">
      <c r="A842" s="19" t="s">
        <v>1968</v>
      </c>
      <c r="B842" s="20"/>
      <c r="C842" s="20"/>
      <c r="D842" s="20"/>
      <c r="E842" s="24"/>
      <c r="F842" s="27"/>
      <c r="G842" s="24"/>
      <c r="H842" s="27"/>
      <c r="I842" s="24"/>
      <c r="J842" s="27"/>
      <c r="K842" s="24"/>
      <c r="L842" s="27"/>
      <c r="M842" s="21"/>
      <c r="N842" s="1" t="s">
        <v>810</v>
      </c>
    </row>
    <row r="843" spans="1:52" ht="30" customHeight="1" x14ac:dyDescent="0.3">
      <c r="A843" s="22" t="s">
        <v>803</v>
      </c>
      <c r="B843" s="22" t="s">
        <v>808</v>
      </c>
      <c r="C843" s="22" t="s">
        <v>123</v>
      </c>
      <c r="D843" s="23">
        <v>1</v>
      </c>
      <c r="E843" s="25">
        <f>단가대비표!O174</f>
        <v>84000</v>
      </c>
      <c r="F843" s="28">
        <f>TRUNC(E843*D843,0)</f>
        <v>84000</v>
      </c>
      <c r="G843" s="25">
        <f>단가대비표!P174</f>
        <v>0</v>
      </c>
      <c r="H843" s="28">
        <f>TRUNC(G843*D843,0)</f>
        <v>0</v>
      </c>
      <c r="I843" s="25">
        <f>단가대비표!V174</f>
        <v>0</v>
      </c>
      <c r="J843" s="28">
        <f>TRUNC(I843*D843,0)</f>
        <v>0</v>
      </c>
      <c r="K843" s="25">
        <f t="shared" ref="K843:L847" si="139">TRUNC(E843+G843+I843,0)</f>
        <v>84000</v>
      </c>
      <c r="L843" s="28">
        <f t="shared" si="139"/>
        <v>84000</v>
      </c>
      <c r="M843" s="22" t="s">
        <v>50</v>
      </c>
      <c r="N843" s="2" t="s">
        <v>810</v>
      </c>
      <c r="O843" s="2" t="s">
        <v>1969</v>
      </c>
      <c r="P843" s="2" t="s">
        <v>62</v>
      </c>
      <c r="Q843" s="2" t="s">
        <v>62</v>
      </c>
      <c r="R843" s="2" t="s">
        <v>63</v>
      </c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  <c r="AP843" s="3"/>
      <c r="AQ843" s="3"/>
      <c r="AR843" s="3"/>
      <c r="AS843" s="3"/>
      <c r="AT843" s="3"/>
      <c r="AU843" s="3"/>
      <c r="AV843" s="2" t="s">
        <v>50</v>
      </c>
      <c r="AW843" s="2" t="s">
        <v>1970</v>
      </c>
      <c r="AX843" s="2" t="s">
        <v>50</v>
      </c>
      <c r="AY843" s="2" t="s">
        <v>50</v>
      </c>
      <c r="AZ843" s="2" t="s">
        <v>50</v>
      </c>
    </row>
    <row r="844" spans="1:52" ht="30" customHeight="1" x14ac:dyDescent="0.3">
      <c r="A844" s="22" t="s">
        <v>1963</v>
      </c>
      <c r="B844" s="22" t="s">
        <v>1221</v>
      </c>
      <c r="C844" s="22" t="s">
        <v>1208</v>
      </c>
      <c r="D844" s="23">
        <f>공량산출근거서_일위대가!K382</f>
        <v>0.06</v>
      </c>
      <c r="E844" s="25">
        <f>단가대비표!O33</f>
        <v>0</v>
      </c>
      <c r="F844" s="28">
        <f>TRUNC(E844*D844,0)</f>
        <v>0</v>
      </c>
      <c r="G844" s="25">
        <f>단가대비표!P33</f>
        <v>222306</v>
      </c>
      <c r="H844" s="28">
        <f>TRUNC(G844*D844,0)</f>
        <v>13338</v>
      </c>
      <c r="I844" s="25">
        <f>단가대비표!V33</f>
        <v>0</v>
      </c>
      <c r="J844" s="28">
        <f>TRUNC(I844*D844,0)</f>
        <v>0</v>
      </c>
      <c r="K844" s="25">
        <f t="shared" si="139"/>
        <v>222306</v>
      </c>
      <c r="L844" s="28">
        <f t="shared" si="139"/>
        <v>13338</v>
      </c>
      <c r="M844" s="22" t="s">
        <v>50</v>
      </c>
      <c r="N844" s="2" t="s">
        <v>810</v>
      </c>
      <c r="O844" s="2" t="s">
        <v>1964</v>
      </c>
      <c r="P844" s="2" t="s">
        <v>62</v>
      </c>
      <c r="Q844" s="2" t="s">
        <v>62</v>
      </c>
      <c r="R844" s="2" t="s">
        <v>63</v>
      </c>
      <c r="S844" s="3"/>
      <c r="T844" s="3"/>
      <c r="U844" s="3"/>
      <c r="V844" s="3">
        <v>1</v>
      </c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  <c r="AQ844" s="3"/>
      <c r="AR844" s="3"/>
      <c r="AS844" s="3"/>
      <c r="AT844" s="3"/>
      <c r="AU844" s="3"/>
      <c r="AV844" s="2" t="s">
        <v>50</v>
      </c>
      <c r="AW844" s="2" t="s">
        <v>1971</v>
      </c>
      <c r="AX844" s="2" t="s">
        <v>50</v>
      </c>
      <c r="AY844" s="2" t="s">
        <v>50</v>
      </c>
      <c r="AZ844" s="2" t="s">
        <v>50</v>
      </c>
    </row>
    <row r="845" spans="1:52" ht="30" customHeight="1" x14ac:dyDescent="0.3">
      <c r="A845" s="22" t="s">
        <v>1685</v>
      </c>
      <c r="B845" s="22" t="s">
        <v>1221</v>
      </c>
      <c r="C845" s="22" t="s">
        <v>1208</v>
      </c>
      <c r="D845" s="23">
        <f>공량산출근거서_일위대가!K383</f>
        <v>0.16</v>
      </c>
      <c r="E845" s="25">
        <f>단가대비표!O41</f>
        <v>0</v>
      </c>
      <c r="F845" s="28">
        <f>TRUNC(E845*D845,0)</f>
        <v>0</v>
      </c>
      <c r="G845" s="25">
        <f>단가대비표!P41</f>
        <v>284880</v>
      </c>
      <c r="H845" s="28">
        <f>TRUNC(G845*D845,0)</f>
        <v>45580</v>
      </c>
      <c r="I845" s="25">
        <f>단가대비표!V41</f>
        <v>0</v>
      </c>
      <c r="J845" s="28">
        <f>TRUNC(I845*D845,0)</f>
        <v>0</v>
      </c>
      <c r="K845" s="25">
        <f t="shared" si="139"/>
        <v>284880</v>
      </c>
      <c r="L845" s="28">
        <f t="shared" si="139"/>
        <v>45580</v>
      </c>
      <c r="M845" s="22" t="s">
        <v>50</v>
      </c>
      <c r="N845" s="2" t="s">
        <v>810</v>
      </c>
      <c r="O845" s="2" t="s">
        <v>1686</v>
      </c>
      <c r="P845" s="2" t="s">
        <v>62</v>
      </c>
      <c r="Q845" s="2" t="s">
        <v>62</v>
      </c>
      <c r="R845" s="2" t="s">
        <v>63</v>
      </c>
      <c r="S845" s="3"/>
      <c r="T845" s="3"/>
      <c r="U845" s="3"/>
      <c r="V845" s="3">
        <v>1</v>
      </c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  <c r="AT845" s="3"/>
      <c r="AU845" s="3"/>
      <c r="AV845" s="2" t="s">
        <v>50</v>
      </c>
      <c r="AW845" s="2" t="s">
        <v>1972</v>
      </c>
      <c r="AX845" s="2" t="s">
        <v>50</v>
      </c>
      <c r="AY845" s="2" t="s">
        <v>50</v>
      </c>
      <c r="AZ845" s="2" t="s">
        <v>50</v>
      </c>
    </row>
    <row r="846" spans="1:52" ht="30" customHeight="1" x14ac:dyDescent="0.3">
      <c r="A846" s="22" t="s">
        <v>1450</v>
      </c>
      <c r="B846" s="22" t="s">
        <v>1221</v>
      </c>
      <c r="C846" s="22" t="s">
        <v>1208</v>
      </c>
      <c r="D846" s="23">
        <f>공량산출근거서_일위대가!K384</f>
        <v>0.11</v>
      </c>
      <c r="E846" s="25">
        <f>단가대비표!O53</f>
        <v>0</v>
      </c>
      <c r="F846" s="28">
        <f>TRUNC(E846*D846,0)</f>
        <v>0</v>
      </c>
      <c r="G846" s="25">
        <f>단가대비표!P53</f>
        <v>172068</v>
      </c>
      <c r="H846" s="28">
        <f>TRUNC(G846*D846,0)</f>
        <v>18927</v>
      </c>
      <c r="I846" s="25">
        <f>단가대비표!V53</f>
        <v>0</v>
      </c>
      <c r="J846" s="28">
        <f>TRUNC(I846*D846,0)</f>
        <v>0</v>
      </c>
      <c r="K846" s="25">
        <f t="shared" si="139"/>
        <v>172068</v>
      </c>
      <c r="L846" s="28">
        <f t="shared" si="139"/>
        <v>18927</v>
      </c>
      <c r="M846" s="22" t="s">
        <v>50</v>
      </c>
      <c r="N846" s="2" t="s">
        <v>810</v>
      </c>
      <c r="O846" s="2" t="s">
        <v>1451</v>
      </c>
      <c r="P846" s="2" t="s">
        <v>62</v>
      </c>
      <c r="Q846" s="2" t="s">
        <v>62</v>
      </c>
      <c r="R846" s="2" t="s">
        <v>63</v>
      </c>
      <c r="S846" s="3"/>
      <c r="T846" s="3"/>
      <c r="U846" s="3"/>
      <c r="V846" s="3">
        <v>1</v>
      </c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  <c r="AQ846" s="3"/>
      <c r="AR846" s="3"/>
      <c r="AS846" s="3"/>
      <c r="AT846" s="3"/>
      <c r="AU846" s="3"/>
      <c r="AV846" s="2" t="s">
        <v>50</v>
      </c>
      <c r="AW846" s="2" t="s">
        <v>1973</v>
      </c>
      <c r="AX846" s="2" t="s">
        <v>50</v>
      </c>
      <c r="AY846" s="2" t="s">
        <v>50</v>
      </c>
      <c r="AZ846" s="2" t="s">
        <v>50</v>
      </c>
    </row>
    <row r="847" spans="1:52" ht="30" customHeight="1" x14ac:dyDescent="0.3">
      <c r="A847" s="22" t="s">
        <v>1215</v>
      </c>
      <c r="B847" s="22" t="s">
        <v>1216</v>
      </c>
      <c r="C847" s="22" t="s">
        <v>93</v>
      </c>
      <c r="D847" s="23">
        <v>1</v>
      </c>
      <c r="E847" s="25">
        <f>TRUNC(SUMIF(V843:V847, RIGHTB(O847, 1), H843:H847)*U847, 2)</f>
        <v>2335.35</v>
      </c>
      <c r="F847" s="28">
        <f>TRUNC(E847*D847,0)</f>
        <v>2335</v>
      </c>
      <c r="G847" s="25">
        <v>0</v>
      </c>
      <c r="H847" s="28">
        <f>TRUNC(G847*D847,0)</f>
        <v>0</v>
      </c>
      <c r="I847" s="25">
        <v>0</v>
      </c>
      <c r="J847" s="28">
        <f>TRUNC(I847*D847,0)</f>
        <v>0</v>
      </c>
      <c r="K847" s="25">
        <f t="shared" si="139"/>
        <v>2335</v>
      </c>
      <c r="L847" s="28">
        <f t="shared" si="139"/>
        <v>2335</v>
      </c>
      <c r="M847" s="22" t="s">
        <v>50</v>
      </c>
      <c r="N847" s="2" t="s">
        <v>810</v>
      </c>
      <c r="O847" s="2" t="s">
        <v>94</v>
      </c>
      <c r="P847" s="2" t="s">
        <v>62</v>
      </c>
      <c r="Q847" s="2" t="s">
        <v>62</v>
      </c>
      <c r="R847" s="2" t="s">
        <v>62</v>
      </c>
      <c r="S847" s="3">
        <v>1</v>
      </c>
      <c r="T847" s="3">
        <v>0</v>
      </c>
      <c r="U847" s="3">
        <v>0.03</v>
      </c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  <c r="AQ847" s="3"/>
      <c r="AR847" s="3"/>
      <c r="AS847" s="3"/>
      <c r="AT847" s="3"/>
      <c r="AU847" s="3"/>
      <c r="AV847" s="2" t="s">
        <v>50</v>
      </c>
      <c r="AW847" s="2" t="s">
        <v>1974</v>
      </c>
      <c r="AX847" s="2" t="s">
        <v>50</v>
      </c>
      <c r="AY847" s="2" t="s">
        <v>50</v>
      </c>
      <c r="AZ847" s="2" t="s">
        <v>50</v>
      </c>
    </row>
    <row r="848" spans="1:52" ht="30" customHeight="1" x14ac:dyDescent="0.3">
      <c r="A848" s="22" t="s">
        <v>1190</v>
      </c>
      <c r="B848" s="22" t="s">
        <v>50</v>
      </c>
      <c r="C848" s="22" t="s">
        <v>50</v>
      </c>
      <c r="D848" s="23"/>
      <c r="E848" s="25"/>
      <c r="F848" s="28">
        <f>TRUNC(SUMIF(N843:N847, N842, F843:F847),0)</f>
        <v>86335</v>
      </c>
      <c r="G848" s="25"/>
      <c r="H848" s="28">
        <f>TRUNC(SUMIF(N843:N847, N842, H843:H847),0)</f>
        <v>77845</v>
      </c>
      <c r="I848" s="25"/>
      <c r="J848" s="28">
        <f>TRUNC(SUMIF(N843:N847, N842, J843:J847),0)</f>
        <v>0</v>
      </c>
      <c r="K848" s="25"/>
      <c r="L848" s="28">
        <f>F848+H848+J848</f>
        <v>164180</v>
      </c>
      <c r="M848" s="22" t="s">
        <v>50</v>
      </c>
      <c r="N848" s="2" t="s">
        <v>97</v>
      </c>
      <c r="O848" s="2" t="s">
        <v>97</v>
      </c>
      <c r="P848" s="2" t="s">
        <v>50</v>
      </c>
      <c r="Q848" s="2" t="s">
        <v>50</v>
      </c>
      <c r="R848" s="2" t="s">
        <v>50</v>
      </c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  <c r="AQ848" s="3"/>
      <c r="AR848" s="3"/>
      <c r="AS848" s="3"/>
      <c r="AT848" s="3"/>
      <c r="AU848" s="3"/>
      <c r="AV848" s="2" t="s">
        <v>50</v>
      </c>
      <c r="AW848" s="2" t="s">
        <v>50</v>
      </c>
      <c r="AX848" s="2" t="s">
        <v>50</v>
      </c>
      <c r="AY848" s="2" t="s">
        <v>50</v>
      </c>
      <c r="AZ848" s="2" t="s">
        <v>50</v>
      </c>
    </row>
    <row r="849" spans="1:52" ht="30" customHeight="1" x14ac:dyDescent="0.3">
      <c r="A849" s="23"/>
      <c r="B849" s="23"/>
      <c r="C849" s="23"/>
      <c r="D849" s="23"/>
      <c r="E849" s="25"/>
      <c r="F849" s="28"/>
      <c r="G849" s="25"/>
      <c r="H849" s="28"/>
      <c r="I849" s="25"/>
      <c r="J849" s="28"/>
      <c r="K849" s="25"/>
      <c r="L849" s="28"/>
      <c r="M849" s="23"/>
    </row>
    <row r="850" spans="1:52" ht="30" customHeight="1" x14ac:dyDescent="0.3">
      <c r="A850" s="19" t="s">
        <v>1975</v>
      </c>
      <c r="B850" s="20"/>
      <c r="C850" s="20"/>
      <c r="D850" s="20"/>
      <c r="E850" s="24"/>
      <c r="F850" s="27"/>
      <c r="G850" s="24"/>
      <c r="H850" s="27"/>
      <c r="I850" s="24"/>
      <c r="J850" s="27"/>
      <c r="K850" s="24"/>
      <c r="L850" s="27"/>
      <c r="M850" s="21"/>
      <c r="N850" s="1" t="s">
        <v>815</v>
      </c>
    </row>
    <row r="851" spans="1:52" ht="30" customHeight="1" x14ac:dyDescent="0.3">
      <c r="A851" s="22" t="s">
        <v>812</v>
      </c>
      <c r="B851" s="22" t="s">
        <v>813</v>
      </c>
      <c r="C851" s="22" t="s">
        <v>123</v>
      </c>
      <c r="D851" s="23">
        <v>1</v>
      </c>
      <c r="E851" s="25">
        <f>단가대비표!O175</f>
        <v>500000</v>
      </c>
      <c r="F851" s="28">
        <f>TRUNC(E851*D851,0)</f>
        <v>500000</v>
      </c>
      <c r="G851" s="25">
        <f>단가대비표!P175</f>
        <v>0</v>
      </c>
      <c r="H851" s="28">
        <f>TRUNC(G851*D851,0)</f>
        <v>0</v>
      </c>
      <c r="I851" s="25">
        <f>단가대비표!V175</f>
        <v>0</v>
      </c>
      <c r="J851" s="28">
        <f>TRUNC(I851*D851,0)</f>
        <v>0</v>
      </c>
      <c r="K851" s="25">
        <f t="shared" ref="K851:L853" si="140">TRUNC(E851+G851+I851,0)</f>
        <v>500000</v>
      </c>
      <c r="L851" s="28">
        <f t="shared" si="140"/>
        <v>500000</v>
      </c>
      <c r="M851" s="22" t="s">
        <v>50</v>
      </c>
      <c r="N851" s="2" t="s">
        <v>815</v>
      </c>
      <c r="O851" s="2" t="s">
        <v>1976</v>
      </c>
      <c r="P851" s="2" t="s">
        <v>62</v>
      </c>
      <c r="Q851" s="2" t="s">
        <v>62</v>
      </c>
      <c r="R851" s="2" t="s">
        <v>63</v>
      </c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  <c r="AQ851" s="3"/>
      <c r="AR851" s="3"/>
      <c r="AS851" s="3"/>
      <c r="AT851" s="3"/>
      <c r="AU851" s="3"/>
      <c r="AV851" s="2" t="s">
        <v>50</v>
      </c>
      <c r="AW851" s="2" t="s">
        <v>1977</v>
      </c>
      <c r="AX851" s="2" t="s">
        <v>50</v>
      </c>
      <c r="AY851" s="2" t="s">
        <v>50</v>
      </c>
      <c r="AZ851" s="2" t="s">
        <v>50</v>
      </c>
    </row>
    <row r="852" spans="1:52" ht="30" customHeight="1" x14ac:dyDescent="0.3">
      <c r="A852" s="22" t="s">
        <v>1262</v>
      </c>
      <c r="B852" s="22" t="s">
        <v>1221</v>
      </c>
      <c r="C852" s="22" t="s">
        <v>1208</v>
      </c>
      <c r="D852" s="23">
        <f>공량산출근거서_일위대가!K387</f>
        <v>0.26900000000000002</v>
      </c>
      <c r="E852" s="25">
        <f>단가대비표!O38</f>
        <v>0</v>
      </c>
      <c r="F852" s="28">
        <f>TRUNC(E852*D852,0)</f>
        <v>0</v>
      </c>
      <c r="G852" s="25">
        <f>단가대비표!P38</f>
        <v>273676</v>
      </c>
      <c r="H852" s="28">
        <f>TRUNC(G852*D852,0)</f>
        <v>73618</v>
      </c>
      <c r="I852" s="25">
        <f>단가대비표!V38</f>
        <v>0</v>
      </c>
      <c r="J852" s="28">
        <f>TRUNC(I852*D852,0)</f>
        <v>0</v>
      </c>
      <c r="K852" s="25">
        <f t="shared" si="140"/>
        <v>273676</v>
      </c>
      <c r="L852" s="28">
        <f t="shared" si="140"/>
        <v>73618</v>
      </c>
      <c r="M852" s="22" t="s">
        <v>50</v>
      </c>
      <c r="N852" s="2" t="s">
        <v>815</v>
      </c>
      <c r="O852" s="2" t="s">
        <v>1625</v>
      </c>
      <c r="P852" s="2" t="s">
        <v>62</v>
      </c>
      <c r="Q852" s="2" t="s">
        <v>62</v>
      </c>
      <c r="R852" s="2" t="s">
        <v>63</v>
      </c>
      <c r="S852" s="3"/>
      <c r="T852" s="3"/>
      <c r="U852" s="3"/>
      <c r="V852" s="3">
        <v>1</v>
      </c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  <c r="AQ852" s="3"/>
      <c r="AR852" s="3"/>
      <c r="AS852" s="3"/>
      <c r="AT852" s="3"/>
      <c r="AU852" s="3"/>
      <c r="AV852" s="2" t="s">
        <v>50</v>
      </c>
      <c r="AW852" s="2" t="s">
        <v>1978</v>
      </c>
      <c r="AX852" s="2" t="s">
        <v>50</v>
      </c>
      <c r="AY852" s="2" t="s">
        <v>50</v>
      </c>
      <c r="AZ852" s="2" t="s">
        <v>50</v>
      </c>
    </row>
    <row r="853" spans="1:52" ht="30" customHeight="1" x14ac:dyDescent="0.3">
      <c r="A853" s="22" t="s">
        <v>1215</v>
      </c>
      <c r="B853" s="22" t="s">
        <v>1216</v>
      </c>
      <c r="C853" s="22" t="s">
        <v>93</v>
      </c>
      <c r="D853" s="23">
        <v>1</v>
      </c>
      <c r="E853" s="25">
        <f>TRUNC(SUMIF(V851:V853, RIGHTB(O853, 1), H851:H853)*U853, 2)</f>
        <v>2208.54</v>
      </c>
      <c r="F853" s="28">
        <f>TRUNC(E853*D853,0)</f>
        <v>2208</v>
      </c>
      <c r="G853" s="25">
        <v>0</v>
      </c>
      <c r="H853" s="28">
        <f>TRUNC(G853*D853,0)</f>
        <v>0</v>
      </c>
      <c r="I853" s="25">
        <v>0</v>
      </c>
      <c r="J853" s="28">
        <f>TRUNC(I853*D853,0)</f>
        <v>0</v>
      </c>
      <c r="K853" s="25">
        <f t="shared" si="140"/>
        <v>2208</v>
      </c>
      <c r="L853" s="28">
        <f t="shared" si="140"/>
        <v>2208</v>
      </c>
      <c r="M853" s="22" t="s">
        <v>50</v>
      </c>
      <c r="N853" s="2" t="s">
        <v>815</v>
      </c>
      <c r="O853" s="2" t="s">
        <v>94</v>
      </c>
      <c r="P853" s="2" t="s">
        <v>62</v>
      </c>
      <c r="Q853" s="2" t="s">
        <v>62</v>
      </c>
      <c r="R853" s="2" t="s">
        <v>62</v>
      </c>
      <c r="S853" s="3">
        <v>1</v>
      </c>
      <c r="T853" s="3">
        <v>0</v>
      </c>
      <c r="U853" s="3">
        <v>0.03</v>
      </c>
      <c r="V853" s="3">
        <v>1</v>
      </c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  <c r="AT853" s="3"/>
      <c r="AU853" s="3"/>
      <c r="AV853" s="2" t="s">
        <v>50</v>
      </c>
      <c r="AW853" s="2" t="s">
        <v>1979</v>
      </c>
      <c r="AX853" s="2" t="s">
        <v>50</v>
      </c>
      <c r="AY853" s="2" t="s">
        <v>50</v>
      </c>
      <c r="AZ853" s="2" t="s">
        <v>50</v>
      </c>
    </row>
    <row r="854" spans="1:52" ht="30" customHeight="1" x14ac:dyDescent="0.3">
      <c r="A854" s="22" t="s">
        <v>1190</v>
      </c>
      <c r="B854" s="22" t="s">
        <v>50</v>
      </c>
      <c r="C854" s="22" t="s">
        <v>50</v>
      </c>
      <c r="D854" s="23"/>
      <c r="E854" s="25"/>
      <c r="F854" s="28">
        <f>TRUNC(SUMIF(N851:N853, N850, F851:F853),0)</f>
        <v>502208</v>
      </c>
      <c r="G854" s="25"/>
      <c r="H854" s="28">
        <f>TRUNC(SUMIF(N851:N853, N850, H851:H853),0)</f>
        <v>73618</v>
      </c>
      <c r="I854" s="25"/>
      <c r="J854" s="28">
        <f>TRUNC(SUMIF(N851:N853, N850, J851:J853),0)</f>
        <v>0</v>
      </c>
      <c r="K854" s="25"/>
      <c r="L854" s="28">
        <f>F854+H854+J854</f>
        <v>575826</v>
      </c>
      <c r="M854" s="22" t="s">
        <v>50</v>
      </c>
      <c r="N854" s="2" t="s">
        <v>97</v>
      </c>
      <c r="O854" s="2" t="s">
        <v>97</v>
      </c>
      <c r="P854" s="2" t="s">
        <v>50</v>
      </c>
      <c r="Q854" s="2" t="s">
        <v>50</v>
      </c>
      <c r="R854" s="2" t="s">
        <v>50</v>
      </c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  <c r="AQ854" s="3"/>
      <c r="AR854" s="3"/>
      <c r="AS854" s="3"/>
      <c r="AT854" s="3"/>
      <c r="AU854" s="3"/>
      <c r="AV854" s="2" t="s">
        <v>50</v>
      </c>
      <c r="AW854" s="2" t="s">
        <v>50</v>
      </c>
      <c r="AX854" s="2" t="s">
        <v>50</v>
      </c>
      <c r="AY854" s="2" t="s">
        <v>50</v>
      </c>
      <c r="AZ854" s="2" t="s">
        <v>50</v>
      </c>
    </row>
    <row r="855" spans="1:52" ht="30" customHeight="1" x14ac:dyDescent="0.3">
      <c r="A855" s="23"/>
      <c r="B855" s="23"/>
      <c r="C855" s="23"/>
      <c r="D855" s="23"/>
      <c r="E855" s="25"/>
      <c r="F855" s="28"/>
      <c r="G855" s="25"/>
      <c r="H855" s="28"/>
      <c r="I855" s="25"/>
      <c r="J855" s="28"/>
      <c r="K855" s="25"/>
      <c r="L855" s="28"/>
      <c r="M855" s="23"/>
    </row>
    <row r="856" spans="1:52" ht="30" customHeight="1" x14ac:dyDescent="0.3">
      <c r="A856" s="19" t="s">
        <v>1980</v>
      </c>
      <c r="B856" s="20"/>
      <c r="C856" s="20"/>
      <c r="D856" s="20"/>
      <c r="E856" s="24"/>
      <c r="F856" s="27"/>
      <c r="G856" s="24"/>
      <c r="H856" s="27"/>
      <c r="I856" s="24"/>
      <c r="J856" s="27"/>
      <c r="K856" s="24"/>
      <c r="L856" s="27"/>
      <c r="M856" s="21"/>
      <c r="N856" s="1" t="s">
        <v>820</v>
      </c>
    </row>
    <row r="857" spans="1:52" ht="30" customHeight="1" x14ac:dyDescent="0.3">
      <c r="A857" s="22" t="s">
        <v>817</v>
      </c>
      <c r="B857" s="22" t="s">
        <v>818</v>
      </c>
      <c r="C857" s="22" t="s">
        <v>123</v>
      </c>
      <c r="D857" s="23">
        <v>1</v>
      </c>
      <c r="E857" s="25">
        <f>단가대비표!O176</f>
        <v>663000</v>
      </c>
      <c r="F857" s="28">
        <f>TRUNC(E857*D857,0)</f>
        <v>663000</v>
      </c>
      <c r="G857" s="25">
        <f>단가대비표!P176</f>
        <v>0</v>
      </c>
      <c r="H857" s="28">
        <f>TRUNC(G857*D857,0)</f>
        <v>0</v>
      </c>
      <c r="I857" s="25">
        <f>단가대비표!V176</f>
        <v>0</v>
      </c>
      <c r="J857" s="28">
        <f>TRUNC(I857*D857,0)</f>
        <v>0</v>
      </c>
      <c r="K857" s="25">
        <f t="shared" ref="K857:L859" si="141">TRUNC(E857+G857+I857,0)</f>
        <v>663000</v>
      </c>
      <c r="L857" s="28">
        <f t="shared" si="141"/>
        <v>663000</v>
      </c>
      <c r="M857" s="22" t="s">
        <v>50</v>
      </c>
      <c r="N857" s="2" t="s">
        <v>820</v>
      </c>
      <c r="O857" s="2" t="s">
        <v>1981</v>
      </c>
      <c r="P857" s="2" t="s">
        <v>62</v>
      </c>
      <c r="Q857" s="2" t="s">
        <v>62</v>
      </c>
      <c r="R857" s="2" t="s">
        <v>63</v>
      </c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  <c r="AQ857" s="3"/>
      <c r="AR857" s="3"/>
      <c r="AS857" s="3"/>
      <c r="AT857" s="3"/>
      <c r="AU857" s="3"/>
      <c r="AV857" s="2" t="s">
        <v>50</v>
      </c>
      <c r="AW857" s="2" t="s">
        <v>1982</v>
      </c>
      <c r="AX857" s="2" t="s">
        <v>50</v>
      </c>
      <c r="AY857" s="2" t="s">
        <v>50</v>
      </c>
      <c r="AZ857" s="2" t="s">
        <v>50</v>
      </c>
    </row>
    <row r="858" spans="1:52" ht="30" customHeight="1" x14ac:dyDescent="0.3">
      <c r="A858" s="22" t="s">
        <v>1262</v>
      </c>
      <c r="B858" s="22" t="s">
        <v>1221</v>
      </c>
      <c r="C858" s="22" t="s">
        <v>1208</v>
      </c>
      <c r="D858" s="23">
        <f>공량산출근거서_일위대가!K390</f>
        <v>0.20799999999999999</v>
      </c>
      <c r="E858" s="25">
        <f>단가대비표!O38</f>
        <v>0</v>
      </c>
      <c r="F858" s="28">
        <f>TRUNC(E858*D858,0)</f>
        <v>0</v>
      </c>
      <c r="G858" s="25">
        <f>단가대비표!P38</f>
        <v>273676</v>
      </c>
      <c r="H858" s="28">
        <f>TRUNC(G858*D858,0)</f>
        <v>56924</v>
      </c>
      <c r="I858" s="25">
        <f>단가대비표!V38</f>
        <v>0</v>
      </c>
      <c r="J858" s="28">
        <f>TRUNC(I858*D858,0)</f>
        <v>0</v>
      </c>
      <c r="K858" s="25">
        <f t="shared" si="141"/>
        <v>273676</v>
      </c>
      <c r="L858" s="28">
        <f t="shared" si="141"/>
        <v>56924</v>
      </c>
      <c r="M858" s="22" t="s">
        <v>50</v>
      </c>
      <c r="N858" s="2" t="s">
        <v>820</v>
      </c>
      <c r="O858" s="2" t="s">
        <v>1625</v>
      </c>
      <c r="P858" s="2" t="s">
        <v>62</v>
      </c>
      <c r="Q858" s="2" t="s">
        <v>62</v>
      </c>
      <c r="R858" s="2" t="s">
        <v>63</v>
      </c>
      <c r="S858" s="3"/>
      <c r="T858" s="3"/>
      <c r="U858" s="3"/>
      <c r="V858" s="3">
        <v>1</v>
      </c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P858" s="3"/>
      <c r="AQ858" s="3"/>
      <c r="AR858" s="3"/>
      <c r="AS858" s="3"/>
      <c r="AT858" s="3"/>
      <c r="AU858" s="3"/>
      <c r="AV858" s="2" t="s">
        <v>50</v>
      </c>
      <c r="AW858" s="2" t="s">
        <v>1983</v>
      </c>
      <c r="AX858" s="2" t="s">
        <v>50</v>
      </c>
      <c r="AY858" s="2" t="s">
        <v>50</v>
      </c>
      <c r="AZ858" s="2" t="s">
        <v>50</v>
      </c>
    </row>
    <row r="859" spans="1:52" ht="30" customHeight="1" x14ac:dyDescent="0.3">
      <c r="A859" s="22" t="s">
        <v>1215</v>
      </c>
      <c r="B859" s="22" t="s">
        <v>1216</v>
      </c>
      <c r="C859" s="22" t="s">
        <v>93</v>
      </c>
      <c r="D859" s="23">
        <v>1</v>
      </c>
      <c r="E859" s="25">
        <f>TRUNC(SUMIF(V857:V859, RIGHTB(O859, 1), H857:H859)*U859, 2)</f>
        <v>1707.72</v>
      </c>
      <c r="F859" s="28">
        <f>TRUNC(E859*D859,0)</f>
        <v>1707</v>
      </c>
      <c r="G859" s="25">
        <v>0</v>
      </c>
      <c r="H859" s="28">
        <f>TRUNC(G859*D859,0)</f>
        <v>0</v>
      </c>
      <c r="I859" s="25">
        <v>0</v>
      </c>
      <c r="J859" s="28">
        <f>TRUNC(I859*D859,0)</f>
        <v>0</v>
      </c>
      <c r="K859" s="25">
        <f t="shared" si="141"/>
        <v>1707</v>
      </c>
      <c r="L859" s="28">
        <f t="shared" si="141"/>
        <v>1707</v>
      </c>
      <c r="M859" s="22" t="s">
        <v>50</v>
      </c>
      <c r="N859" s="2" t="s">
        <v>820</v>
      </c>
      <c r="O859" s="2" t="s">
        <v>94</v>
      </c>
      <c r="P859" s="2" t="s">
        <v>62</v>
      </c>
      <c r="Q859" s="2" t="s">
        <v>62</v>
      </c>
      <c r="R859" s="2" t="s">
        <v>62</v>
      </c>
      <c r="S859" s="3">
        <v>1</v>
      </c>
      <c r="T859" s="3">
        <v>0</v>
      </c>
      <c r="U859" s="3">
        <v>0.03</v>
      </c>
      <c r="V859" s="3">
        <v>1</v>
      </c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  <c r="AP859" s="3"/>
      <c r="AQ859" s="3"/>
      <c r="AR859" s="3"/>
      <c r="AS859" s="3"/>
      <c r="AT859" s="3"/>
      <c r="AU859" s="3"/>
      <c r="AV859" s="2" t="s">
        <v>50</v>
      </c>
      <c r="AW859" s="2" t="s">
        <v>1984</v>
      </c>
      <c r="AX859" s="2" t="s">
        <v>50</v>
      </c>
      <c r="AY859" s="2" t="s">
        <v>50</v>
      </c>
      <c r="AZ859" s="2" t="s">
        <v>50</v>
      </c>
    </row>
    <row r="860" spans="1:52" ht="30" customHeight="1" x14ac:dyDescent="0.3">
      <c r="A860" s="22" t="s">
        <v>1190</v>
      </c>
      <c r="B860" s="22" t="s">
        <v>50</v>
      </c>
      <c r="C860" s="22" t="s">
        <v>50</v>
      </c>
      <c r="D860" s="23"/>
      <c r="E860" s="25"/>
      <c r="F860" s="28">
        <f>TRUNC(SUMIF(N857:N859, N856, F857:F859),0)</f>
        <v>664707</v>
      </c>
      <c r="G860" s="25"/>
      <c r="H860" s="28">
        <f>TRUNC(SUMIF(N857:N859, N856, H857:H859),0)</f>
        <v>56924</v>
      </c>
      <c r="I860" s="25"/>
      <c r="J860" s="28">
        <f>TRUNC(SUMIF(N857:N859, N856, J857:J859),0)</f>
        <v>0</v>
      </c>
      <c r="K860" s="25"/>
      <c r="L860" s="28">
        <f>F860+H860+J860</f>
        <v>721631</v>
      </c>
      <c r="M860" s="22" t="s">
        <v>50</v>
      </c>
      <c r="N860" s="2" t="s">
        <v>97</v>
      </c>
      <c r="O860" s="2" t="s">
        <v>97</v>
      </c>
      <c r="P860" s="2" t="s">
        <v>50</v>
      </c>
      <c r="Q860" s="2" t="s">
        <v>50</v>
      </c>
      <c r="R860" s="2" t="s">
        <v>50</v>
      </c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  <c r="AP860" s="3"/>
      <c r="AQ860" s="3"/>
      <c r="AR860" s="3"/>
      <c r="AS860" s="3"/>
      <c r="AT860" s="3"/>
      <c r="AU860" s="3"/>
      <c r="AV860" s="2" t="s">
        <v>50</v>
      </c>
      <c r="AW860" s="2" t="s">
        <v>50</v>
      </c>
      <c r="AX860" s="2" t="s">
        <v>50</v>
      </c>
      <c r="AY860" s="2" t="s">
        <v>50</v>
      </c>
      <c r="AZ860" s="2" t="s">
        <v>50</v>
      </c>
    </row>
    <row r="861" spans="1:52" ht="30" customHeight="1" x14ac:dyDescent="0.3">
      <c r="A861" s="23"/>
      <c r="B861" s="23"/>
      <c r="C861" s="23"/>
      <c r="D861" s="23"/>
      <c r="E861" s="25"/>
      <c r="F861" s="28"/>
      <c r="G861" s="25"/>
      <c r="H861" s="28"/>
      <c r="I861" s="25"/>
      <c r="J861" s="28"/>
      <c r="K861" s="25"/>
      <c r="L861" s="28"/>
      <c r="M861" s="23"/>
    </row>
    <row r="862" spans="1:52" ht="30" customHeight="1" x14ac:dyDescent="0.3">
      <c r="A862" s="19" t="s">
        <v>1985</v>
      </c>
      <c r="B862" s="20"/>
      <c r="C862" s="20"/>
      <c r="D862" s="20"/>
      <c r="E862" s="24"/>
      <c r="F862" s="27"/>
      <c r="G862" s="24"/>
      <c r="H862" s="27"/>
      <c r="I862" s="24"/>
      <c r="J862" s="27"/>
      <c r="K862" s="24"/>
      <c r="L862" s="27"/>
      <c r="M862" s="21"/>
      <c r="N862" s="1" t="s">
        <v>825</v>
      </c>
    </row>
    <row r="863" spans="1:52" ht="30" customHeight="1" x14ac:dyDescent="0.3">
      <c r="A863" s="22" t="s">
        <v>822</v>
      </c>
      <c r="B863" s="22" t="s">
        <v>823</v>
      </c>
      <c r="C863" s="22" t="s">
        <v>123</v>
      </c>
      <c r="D863" s="23">
        <v>1</v>
      </c>
      <c r="E863" s="25">
        <f>단가대비표!O177</f>
        <v>76000</v>
      </c>
      <c r="F863" s="28">
        <f>TRUNC(E863*D863,0)</f>
        <v>76000</v>
      </c>
      <c r="G863" s="25">
        <f>단가대비표!P177</f>
        <v>0</v>
      </c>
      <c r="H863" s="28">
        <f>TRUNC(G863*D863,0)</f>
        <v>0</v>
      </c>
      <c r="I863" s="25">
        <f>단가대비표!V177</f>
        <v>0</v>
      </c>
      <c r="J863" s="28">
        <f>TRUNC(I863*D863,0)</f>
        <v>0</v>
      </c>
      <c r="K863" s="25">
        <f t="shared" ref="K863:L865" si="142">TRUNC(E863+G863+I863,0)</f>
        <v>76000</v>
      </c>
      <c r="L863" s="28">
        <f t="shared" si="142"/>
        <v>76000</v>
      </c>
      <c r="M863" s="22" t="s">
        <v>50</v>
      </c>
      <c r="N863" s="2" t="s">
        <v>825</v>
      </c>
      <c r="O863" s="2" t="s">
        <v>1986</v>
      </c>
      <c r="P863" s="2" t="s">
        <v>62</v>
      </c>
      <c r="Q863" s="2" t="s">
        <v>62</v>
      </c>
      <c r="R863" s="2" t="s">
        <v>63</v>
      </c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M863" s="3"/>
      <c r="AN863" s="3"/>
      <c r="AO863" s="3"/>
      <c r="AP863" s="3"/>
      <c r="AQ863" s="3"/>
      <c r="AR863" s="3"/>
      <c r="AS863" s="3"/>
      <c r="AT863" s="3"/>
      <c r="AU863" s="3"/>
      <c r="AV863" s="2" t="s">
        <v>50</v>
      </c>
      <c r="AW863" s="2" t="s">
        <v>1987</v>
      </c>
      <c r="AX863" s="2" t="s">
        <v>50</v>
      </c>
      <c r="AY863" s="2" t="s">
        <v>50</v>
      </c>
      <c r="AZ863" s="2" t="s">
        <v>50</v>
      </c>
    </row>
    <row r="864" spans="1:52" ht="30" customHeight="1" x14ac:dyDescent="0.3">
      <c r="A864" s="22" t="s">
        <v>1262</v>
      </c>
      <c r="B864" s="22" t="s">
        <v>1221</v>
      </c>
      <c r="C864" s="22" t="s">
        <v>1208</v>
      </c>
      <c r="D864" s="23">
        <f>공량산출근거서_일위대가!K393</f>
        <v>0.11700000000000001</v>
      </c>
      <c r="E864" s="25">
        <f>단가대비표!O38</f>
        <v>0</v>
      </c>
      <c r="F864" s="28">
        <f>TRUNC(E864*D864,0)</f>
        <v>0</v>
      </c>
      <c r="G864" s="25">
        <f>단가대비표!P38</f>
        <v>273676</v>
      </c>
      <c r="H864" s="28">
        <f>TRUNC(G864*D864,0)</f>
        <v>32020</v>
      </c>
      <c r="I864" s="25">
        <f>단가대비표!V38</f>
        <v>0</v>
      </c>
      <c r="J864" s="28">
        <f>TRUNC(I864*D864,0)</f>
        <v>0</v>
      </c>
      <c r="K864" s="25">
        <f t="shared" si="142"/>
        <v>273676</v>
      </c>
      <c r="L864" s="28">
        <f t="shared" si="142"/>
        <v>32020</v>
      </c>
      <c r="M864" s="22" t="s">
        <v>50</v>
      </c>
      <c r="N864" s="2" t="s">
        <v>825</v>
      </c>
      <c r="O864" s="2" t="s">
        <v>1625</v>
      </c>
      <c r="P864" s="2" t="s">
        <v>62</v>
      </c>
      <c r="Q864" s="2" t="s">
        <v>62</v>
      </c>
      <c r="R864" s="2" t="s">
        <v>63</v>
      </c>
      <c r="S864" s="3"/>
      <c r="T864" s="3"/>
      <c r="U864" s="3"/>
      <c r="V864" s="3">
        <v>1</v>
      </c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P864" s="3"/>
      <c r="AQ864" s="3"/>
      <c r="AR864" s="3"/>
      <c r="AS864" s="3"/>
      <c r="AT864" s="3"/>
      <c r="AU864" s="3"/>
      <c r="AV864" s="2" t="s">
        <v>50</v>
      </c>
      <c r="AW864" s="2" t="s">
        <v>1988</v>
      </c>
      <c r="AX864" s="2" t="s">
        <v>50</v>
      </c>
      <c r="AY864" s="2" t="s">
        <v>50</v>
      </c>
      <c r="AZ864" s="2" t="s">
        <v>50</v>
      </c>
    </row>
    <row r="865" spans="1:52" ht="30" customHeight="1" x14ac:dyDescent="0.3">
      <c r="A865" s="22" t="s">
        <v>1215</v>
      </c>
      <c r="B865" s="22" t="s">
        <v>1216</v>
      </c>
      <c r="C865" s="22" t="s">
        <v>93</v>
      </c>
      <c r="D865" s="23">
        <v>1</v>
      </c>
      <c r="E865" s="25">
        <f>TRUNC(SUMIF(V863:V865, RIGHTB(O865, 1), H863:H865)*U865, 2)</f>
        <v>960.6</v>
      </c>
      <c r="F865" s="28">
        <f>TRUNC(E865*D865,0)</f>
        <v>960</v>
      </c>
      <c r="G865" s="25">
        <v>0</v>
      </c>
      <c r="H865" s="28">
        <f>TRUNC(G865*D865,0)</f>
        <v>0</v>
      </c>
      <c r="I865" s="25">
        <v>0</v>
      </c>
      <c r="J865" s="28">
        <f>TRUNC(I865*D865,0)</f>
        <v>0</v>
      </c>
      <c r="K865" s="25">
        <f t="shared" si="142"/>
        <v>960</v>
      </c>
      <c r="L865" s="28">
        <f t="shared" si="142"/>
        <v>960</v>
      </c>
      <c r="M865" s="22" t="s">
        <v>50</v>
      </c>
      <c r="N865" s="2" t="s">
        <v>825</v>
      </c>
      <c r="O865" s="2" t="s">
        <v>94</v>
      </c>
      <c r="P865" s="2" t="s">
        <v>62</v>
      </c>
      <c r="Q865" s="2" t="s">
        <v>62</v>
      </c>
      <c r="R865" s="2" t="s">
        <v>62</v>
      </c>
      <c r="S865" s="3">
        <v>1</v>
      </c>
      <c r="T865" s="3">
        <v>0</v>
      </c>
      <c r="U865" s="3">
        <v>0.03</v>
      </c>
      <c r="V865" s="3">
        <v>1</v>
      </c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3"/>
      <c r="AR865" s="3"/>
      <c r="AS865" s="3"/>
      <c r="AT865" s="3"/>
      <c r="AU865" s="3"/>
      <c r="AV865" s="2" t="s">
        <v>50</v>
      </c>
      <c r="AW865" s="2" t="s">
        <v>1989</v>
      </c>
      <c r="AX865" s="2" t="s">
        <v>50</v>
      </c>
      <c r="AY865" s="2" t="s">
        <v>50</v>
      </c>
      <c r="AZ865" s="2" t="s">
        <v>50</v>
      </c>
    </row>
    <row r="866" spans="1:52" ht="30" customHeight="1" x14ac:dyDescent="0.3">
      <c r="A866" s="22" t="s">
        <v>1190</v>
      </c>
      <c r="B866" s="22" t="s">
        <v>50</v>
      </c>
      <c r="C866" s="22" t="s">
        <v>50</v>
      </c>
      <c r="D866" s="23"/>
      <c r="E866" s="25"/>
      <c r="F866" s="28">
        <f>TRUNC(SUMIF(N863:N865, N862, F863:F865),0)</f>
        <v>76960</v>
      </c>
      <c r="G866" s="25"/>
      <c r="H866" s="28">
        <f>TRUNC(SUMIF(N863:N865, N862, H863:H865),0)</f>
        <v>32020</v>
      </c>
      <c r="I866" s="25"/>
      <c r="J866" s="28">
        <f>TRUNC(SUMIF(N863:N865, N862, J863:J865),0)</f>
        <v>0</v>
      </c>
      <c r="K866" s="25"/>
      <c r="L866" s="28">
        <f>F866+H866+J866</f>
        <v>108980</v>
      </c>
      <c r="M866" s="22" t="s">
        <v>50</v>
      </c>
      <c r="N866" s="2" t="s">
        <v>97</v>
      </c>
      <c r="O866" s="2" t="s">
        <v>97</v>
      </c>
      <c r="P866" s="2" t="s">
        <v>50</v>
      </c>
      <c r="Q866" s="2" t="s">
        <v>50</v>
      </c>
      <c r="R866" s="2" t="s">
        <v>50</v>
      </c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P866" s="3"/>
      <c r="AQ866" s="3"/>
      <c r="AR866" s="3"/>
      <c r="AS866" s="3"/>
      <c r="AT866" s="3"/>
      <c r="AU866" s="3"/>
      <c r="AV866" s="2" t="s">
        <v>50</v>
      </c>
      <c r="AW866" s="2" t="s">
        <v>50</v>
      </c>
      <c r="AX866" s="2" t="s">
        <v>50</v>
      </c>
      <c r="AY866" s="2" t="s">
        <v>50</v>
      </c>
      <c r="AZ866" s="2" t="s">
        <v>50</v>
      </c>
    </row>
    <row r="867" spans="1:52" ht="30" customHeight="1" x14ac:dyDescent="0.3">
      <c r="A867" s="23"/>
      <c r="B867" s="23"/>
      <c r="C867" s="23"/>
      <c r="D867" s="23"/>
      <c r="E867" s="25"/>
      <c r="F867" s="28"/>
      <c r="G867" s="25"/>
      <c r="H867" s="28"/>
      <c r="I867" s="25"/>
      <c r="J867" s="28"/>
      <c r="K867" s="25"/>
      <c r="L867" s="28"/>
      <c r="M867" s="23"/>
    </row>
    <row r="868" spans="1:52" ht="30" customHeight="1" x14ac:dyDescent="0.3">
      <c r="A868" s="19" t="s">
        <v>1990</v>
      </c>
      <c r="B868" s="20"/>
      <c r="C868" s="20"/>
      <c r="D868" s="20"/>
      <c r="E868" s="24"/>
      <c r="F868" s="27"/>
      <c r="G868" s="24"/>
      <c r="H868" s="27"/>
      <c r="I868" s="24"/>
      <c r="J868" s="27"/>
      <c r="K868" s="24"/>
      <c r="L868" s="27"/>
      <c r="M868" s="21"/>
      <c r="N868" s="1" t="s">
        <v>829</v>
      </c>
    </row>
    <row r="869" spans="1:52" ht="30" customHeight="1" x14ac:dyDescent="0.3">
      <c r="A869" s="22" t="s">
        <v>827</v>
      </c>
      <c r="B869" s="22" t="s">
        <v>823</v>
      </c>
      <c r="C869" s="22" t="s">
        <v>123</v>
      </c>
      <c r="D869" s="23">
        <v>1</v>
      </c>
      <c r="E869" s="25">
        <f>단가대비표!O178</f>
        <v>47000</v>
      </c>
      <c r="F869" s="28">
        <f>TRUNC(E869*D869,0)</f>
        <v>47000</v>
      </c>
      <c r="G869" s="25">
        <f>단가대비표!P178</f>
        <v>0</v>
      </c>
      <c r="H869" s="28">
        <f>TRUNC(G869*D869,0)</f>
        <v>0</v>
      </c>
      <c r="I869" s="25">
        <f>단가대비표!V178</f>
        <v>0</v>
      </c>
      <c r="J869" s="28">
        <f>TRUNC(I869*D869,0)</f>
        <v>0</v>
      </c>
      <c r="K869" s="25">
        <f t="shared" ref="K869:L871" si="143">TRUNC(E869+G869+I869,0)</f>
        <v>47000</v>
      </c>
      <c r="L869" s="28">
        <f t="shared" si="143"/>
        <v>47000</v>
      </c>
      <c r="M869" s="22" t="s">
        <v>50</v>
      </c>
      <c r="N869" s="2" t="s">
        <v>829</v>
      </c>
      <c r="O869" s="2" t="s">
        <v>1991</v>
      </c>
      <c r="P869" s="2" t="s">
        <v>62</v>
      </c>
      <c r="Q869" s="2" t="s">
        <v>62</v>
      </c>
      <c r="R869" s="2" t="s">
        <v>63</v>
      </c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3"/>
      <c r="AS869" s="3"/>
      <c r="AT869" s="3"/>
      <c r="AU869" s="3"/>
      <c r="AV869" s="2" t="s">
        <v>50</v>
      </c>
      <c r="AW869" s="2" t="s">
        <v>1992</v>
      </c>
      <c r="AX869" s="2" t="s">
        <v>50</v>
      </c>
      <c r="AY869" s="2" t="s">
        <v>50</v>
      </c>
      <c r="AZ869" s="2" t="s">
        <v>50</v>
      </c>
    </row>
    <row r="870" spans="1:52" ht="30" customHeight="1" x14ac:dyDescent="0.3">
      <c r="A870" s="22" t="s">
        <v>1262</v>
      </c>
      <c r="B870" s="22" t="s">
        <v>1221</v>
      </c>
      <c r="C870" s="22" t="s">
        <v>1208</v>
      </c>
      <c r="D870" s="23">
        <f>공량산출근거서_일위대가!K396</f>
        <v>0.11700000000000001</v>
      </c>
      <c r="E870" s="25">
        <f>단가대비표!O38</f>
        <v>0</v>
      </c>
      <c r="F870" s="28">
        <f>TRUNC(E870*D870,0)</f>
        <v>0</v>
      </c>
      <c r="G870" s="25">
        <f>단가대비표!P38</f>
        <v>273676</v>
      </c>
      <c r="H870" s="28">
        <f>TRUNC(G870*D870,0)</f>
        <v>32020</v>
      </c>
      <c r="I870" s="25">
        <f>단가대비표!V38</f>
        <v>0</v>
      </c>
      <c r="J870" s="28">
        <f>TRUNC(I870*D870,0)</f>
        <v>0</v>
      </c>
      <c r="K870" s="25">
        <f t="shared" si="143"/>
        <v>273676</v>
      </c>
      <c r="L870" s="28">
        <f t="shared" si="143"/>
        <v>32020</v>
      </c>
      <c r="M870" s="22" t="s">
        <v>50</v>
      </c>
      <c r="N870" s="2" t="s">
        <v>829</v>
      </c>
      <c r="O870" s="2" t="s">
        <v>1625</v>
      </c>
      <c r="P870" s="2" t="s">
        <v>62</v>
      </c>
      <c r="Q870" s="2" t="s">
        <v>62</v>
      </c>
      <c r="R870" s="2" t="s">
        <v>63</v>
      </c>
      <c r="S870" s="3"/>
      <c r="T870" s="3"/>
      <c r="U870" s="3"/>
      <c r="V870" s="3">
        <v>1</v>
      </c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  <c r="AQ870" s="3"/>
      <c r="AR870" s="3"/>
      <c r="AS870" s="3"/>
      <c r="AT870" s="3"/>
      <c r="AU870" s="3"/>
      <c r="AV870" s="2" t="s">
        <v>50</v>
      </c>
      <c r="AW870" s="2" t="s">
        <v>1993</v>
      </c>
      <c r="AX870" s="2" t="s">
        <v>50</v>
      </c>
      <c r="AY870" s="2" t="s">
        <v>50</v>
      </c>
      <c r="AZ870" s="2" t="s">
        <v>50</v>
      </c>
    </row>
    <row r="871" spans="1:52" ht="30" customHeight="1" x14ac:dyDescent="0.3">
      <c r="A871" s="22" t="s">
        <v>1215</v>
      </c>
      <c r="B871" s="22" t="s">
        <v>1216</v>
      </c>
      <c r="C871" s="22" t="s">
        <v>93</v>
      </c>
      <c r="D871" s="23">
        <v>1</v>
      </c>
      <c r="E871" s="25">
        <f>TRUNC(SUMIF(V869:V871, RIGHTB(O871, 1), H869:H871)*U871, 2)</f>
        <v>960.6</v>
      </c>
      <c r="F871" s="28">
        <f>TRUNC(E871*D871,0)</f>
        <v>960</v>
      </c>
      <c r="G871" s="25">
        <v>0</v>
      </c>
      <c r="H871" s="28">
        <f>TRUNC(G871*D871,0)</f>
        <v>0</v>
      </c>
      <c r="I871" s="25">
        <v>0</v>
      </c>
      <c r="J871" s="28">
        <f>TRUNC(I871*D871,0)</f>
        <v>0</v>
      </c>
      <c r="K871" s="25">
        <f t="shared" si="143"/>
        <v>960</v>
      </c>
      <c r="L871" s="28">
        <f t="shared" si="143"/>
        <v>960</v>
      </c>
      <c r="M871" s="22" t="s">
        <v>50</v>
      </c>
      <c r="N871" s="2" t="s">
        <v>829</v>
      </c>
      <c r="O871" s="2" t="s">
        <v>94</v>
      </c>
      <c r="P871" s="2" t="s">
        <v>62</v>
      </c>
      <c r="Q871" s="2" t="s">
        <v>62</v>
      </c>
      <c r="R871" s="2" t="s">
        <v>62</v>
      </c>
      <c r="S871" s="3">
        <v>1</v>
      </c>
      <c r="T871" s="3">
        <v>0</v>
      </c>
      <c r="U871" s="3">
        <v>0.03</v>
      </c>
      <c r="V871" s="3">
        <v>1</v>
      </c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  <c r="AQ871" s="3"/>
      <c r="AR871" s="3"/>
      <c r="AS871" s="3"/>
      <c r="AT871" s="3"/>
      <c r="AU871" s="3"/>
      <c r="AV871" s="2" t="s">
        <v>50</v>
      </c>
      <c r="AW871" s="2" t="s">
        <v>1994</v>
      </c>
      <c r="AX871" s="2" t="s">
        <v>50</v>
      </c>
      <c r="AY871" s="2" t="s">
        <v>50</v>
      </c>
      <c r="AZ871" s="2" t="s">
        <v>50</v>
      </c>
    </row>
    <row r="872" spans="1:52" ht="30" customHeight="1" x14ac:dyDescent="0.3">
      <c r="A872" s="22" t="s">
        <v>1190</v>
      </c>
      <c r="B872" s="22" t="s">
        <v>50</v>
      </c>
      <c r="C872" s="22" t="s">
        <v>50</v>
      </c>
      <c r="D872" s="23"/>
      <c r="E872" s="25"/>
      <c r="F872" s="28">
        <f>TRUNC(SUMIF(N869:N871, N868, F869:F871),0)</f>
        <v>47960</v>
      </c>
      <c r="G872" s="25"/>
      <c r="H872" s="28">
        <f>TRUNC(SUMIF(N869:N871, N868, H869:H871),0)</f>
        <v>32020</v>
      </c>
      <c r="I872" s="25"/>
      <c r="J872" s="28">
        <f>TRUNC(SUMIF(N869:N871, N868, J869:J871),0)</f>
        <v>0</v>
      </c>
      <c r="K872" s="25"/>
      <c r="L872" s="28">
        <f>F872+H872+J872</f>
        <v>79980</v>
      </c>
      <c r="M872" s="22" t="s">
        <v>50</v>
      </c>
      <c r="N872" s="2" t="s">
        <v>97</v>
      </c>
      <c r="O872" s="2" t="s">
        <v>97</v>
      </c>
      <c r="P872" s="2" t="s">
        <v>50</v>
      </c>
      <c r="Q872" s="2" t="s">
        <v>50</v>
      </c>
      <c r="R872" s="2" t="s">
        <v>50</v>
      </c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  <c r="AQ872" s="3"/>
      <c r="AR872" s="3"/>
      <c r="AS872" s="3"/>
      <c r="AT872" s="3"/>
      <c r="AU872" s="3"/>
      <c r="AV872" s="2" t="s">
        <v>50</v>
      </c>
      <c r="AW872" s="2" t="s">
        <v>50</v>
      </c>
      <c r="AX872" s="2" t="s">
        <v>50</v>
      </c>
      <c r="AY872" s="2" t="s">
        <v>50</v>
      </c>
      <c r="AZ872" s="2" t="s">
        <v>50</v>
      </c>
    </row>
    <row r="873" spans="1:52" ht="30" customHeight="1" x14ac:dyDescent="0.3">
      <c r="A873" s="23"/>
      <c r="B873" s="23"/>
      <c r="C873" s="23"/>
      <c r="D873" s="23"/>
      <c r="E873" s="25"/>
      <c r="F873" s="28"/>
      <c r="G873" s="25"/>
      <c r="H873" s="28"/>
      <c r="I873" s="25"/>
      <c r="J873" s="28"/>
      <c r="K873" s="25"/>
      <c r="L873" s="28"/>
      <c r="M873" s="23"/>
    </row>
    <row r="874" spans="1:52" ht="30" customHeight="1" x14ac:dyDescent="0.3">
      <c r="A874" s="19" t="s">
        <v>1995</v>
      </c>
      <c r="B874" s="20"/>
      <c r="C874" s="20"/>
      <c r="D874" s="20"/>
      <c r="E874" s="24"/>
      <c r="F874" s="27"/>
      <c r="G874" s="24"/>
      <c r="H874" s="27"/>
      <c r="I874" s="24"/>
      <c r="J874" s="27"/>
      <c r="K874" s="24"/>
      <c r="L874" s="27"/>
      <c r="M874" s="21"/>
      <c r="N874" s="1" t="s">
        <v>833</v>
      </c>
    </row>
    <row r="875" spans="1:52" ht="30" customHeight="1" x14ac:dyDescent="0.3">
      <c r="A875" s="22" t="s">
        <v>831</v>
      </c>
      <c r="B875" s="22" t="s">
        <v>823</v>
      </c>
      <c r="C875" s="22" t="s">
        <v>123</v>
      </c>
      <c r="D875" s="23">
        <v>1</v>
      </c>
      <c r="E875" s="25">
        <f>단가대비표!O179</f>
        <v>35000</v>
      </c>
      <c r="F875" s="28">
        <f>TRUNC(E875*D875,0)</f>
        <v>35000</v>
      </c>
      <c r="G875" s="25">
        <f>단가대비표!P179</f>
        <v>0</v>
      </c>
      <c r="H875" s="28">
        <f>TRUNC(G875*D875,0)</f>
        <v>0</v>
      </c>
      <c r="I875" s="25">
        <f>단가대비표!V179</f>
        <v>0</v>
      </c>
      <c r="J875" s="28">
        <f>TRUNC(I875*D875,0)</f>
        <v>0</v>
      </c>
      <c r="K875" s="25">
        <f t="shared" ref="K875:L877" si="144">TRUNC(E875+G875+I875,0)</f>
        <v>35000</v>
      </c>
      <c r="L875" s="28">
        <f t="shared" si="144"/>
        <v>35000</v>
      </c>
      <c r="M875" s="22" t="s">
        <v>50</v>
      </c>
      <c r="N875" s="2" t="s">
        <v>833</v>
      </c>
      <c r="O875" s="2" t="s">
        <v>1996</v>
      </c>
      <c r="P875" s="2" t="s">
        <v>62</v>
      </c>
      <c r="Q875" s="2" t="s">
        <v>62</v>
      </c>
      <c r="R875" s="2" t="s">
        <v>63</v>
      </c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  <c r="AL875" s="3"/>
      <c r="AM875" s="3"/>
      <c r="AN875" s="3"/>
      <c r="AO875" s="3"/>
      <c r="AP875" s="3"/>
      <c r="AQ875" s="3"/>
      <c r="AR875" s="3"/>
      <c r="AS875" s="3"/>
      <c r="AT875" s="3"/>
      <c r="AU875" s="3"/>
      <c r="AV875" s="2" t="s">
        <v>50</v>
      </c>
      <c r="AW875" s="2" t="s">
        <v>1997</v>
      </c>
      <c r="AX875" s="2" t="s">
        <v>50</v>
      </c>
      <c r="AY875" s="2" t="s">
        <v>50</v>
      </c>
      <c r="AZ875" s="2" t="s">
        <v>50</v>
      </c>
    </row>
    <row r="876" spans="1:52" ht="30" customHeight="1" x14ac:dyDescent="0.3">
      <c r="A876" s="22" t="s">
        <v>1262</v>
      </c>
      <c r="B876" s="22" t="s">
        <v>1221</v>
      </c>
      <c r="C876" s="22" t="s">
        <v>1208</v>
      </c>
      <c r="D876" s="23">
        <f>공량산출근거서_일위대가!K399</f>
        <v>0.155</v>
      </c>
      <c r="E876" s="25">
        <f>단가대비표!O38</f>
        <v>0</v>
      </c>
      <c r="F876" s="28">
        <f>TRUNC(E876*D876,0)</f>
        <v>0</v>
      </c>
      <c r="G876" s="25">
        <f>단가대비표!P38</f>
        <v>273676</v>
      </c>
      <c r="H876" s="28">
        <f>TRUNC(G876*D876,0)</f>
        <v>42419</v>
      </c>
      <c r="I876" s="25">
        <f>단가대비표!V38</f>
        <v>0</v>
      </c>
      <c r="J876" s="28">
        <f>TRUNC(I876*D876,0)</f>
        <v>0</v>
      </c>
      <c r="K876" s="25">
        <f t="shared" si="144"/>
        <v>273676</v>
      </c>
      <c r="L876" s="28">
        <f t="shared" si="144"/>
        <v>42419</v>
      </c>
      <c r="M876" s="22" t="s">
        <v>50</v>
      </c>
      <c r="N876" s="2" t="s">
        <v>833</v>
      </c>
      <c r="O876" s="2" t="s">
        <v>1625</v>
      </c>
      <c r="P876" s="2" t="s">
        <v>62</v>
      </c>
      <c r="Q876" s="2" t="s">
        <v>62</v>
      </c>
      <c r="R876" s="2" t="s">
        <v>63</v>
      </c>
      <c r="S876" s="3"/>
      <c r="T876" s="3"/>
      <c r="U876" s="3"/>
      <c r="V876" s="3">
        <v>1</v>
      </c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AM876" s="3"/>
      <c r="AN876" s="3"/>
      <c r="AO876" s="3"/>
      <c r="AP876" s="3"/>
      <c r="AQ876" s="3"/>
      <c r="AR876" s="3"/>
      <c r="AS876" s="3"/>
      <c r="AT876" s="3"/>
      <c r="AU876" s="3"/>
      <c r="AV876" s="2" t="s">
        <v>50</v>
      </c>
      <c r="AW876" s="2" t="s">
        <v>1998</v>
      </c>
      <c r="AX876" s="2" t="s">
        <v>50</v>
      </c>
      <c r="AY876" s="2" t="s">
        <v>50</v>
      </c>
      <c r="AZ876" s="2" t="s">
        <v>50</v>
      </c>
    </row>
    <row r="877" spans="1:52" ht="30" customHeight="1" x14ac:dyDescent="0.3">
      <c r="A877" s="22" t="s">
        <v>1215</v>
      </c>
      <c r="B877" s="22" t="s">
        <v>1216</v>
      </c>
      <c r="C877" s="22" t="s">
        <v>93</v>
      </c>
      <c r="D877" s="23">
        <v>1</v>
      </c>
      <c r="E877" s="25">
        <f>TRUNC(SUMIF(V875:V877, RIGHTB(O877, 1), H875:H877)*U877, 2)</f>
        <v>1272.57</v>
      </c>
      <c r="F877" s="28">
        <f>TRUNC(E877*D877,0)</f>
        <v>1272</v>
      </c>
      <c r="G877" s="25">
        <v>0</v>
      </c>
      <c r="H877" s="28">
        <f>TRUNC(G877*D877,0)</f>
        <v>0</v>
      </c>
      <c r="I877" s="25">
        <v>0</v>
      </c>
      <c r="J877" s="28">
        <f>TRUNC(I877*D877,0)</f>
        <v>0</v>
      </c>
      <c r="K877" s="25">
        <f t="shared" si="144"/>
        <v>1272</v>
      </c>
      <c r="L877" s="28">
        <f t="shared" si="144"/>
        <v>1272</v>
      </c>
      <c r="M877" s="22" t="s">
        <v>50</v>
      </c>
      <c r="N877" s="2" t="s">
        <v>833</v>
      </c>
      <c r="O877" s="2" t="s">
        <v>94</v>
      </c>
      <c r="P877" s="2" t="s">
        <v>62</v>
      </c>
      <c r="Q877" s="2" t="s">
        <v>62</v>
      </c>
      <c r="R877" s="2" t="s">
        <v>62</v>
      </c>
      <c r="S877" s="3">
        <v>1</v>
      </c>
      <c r="T877" s="3">
        <v>0</v>
      </c>
      <c r="U877" s="3">
        <v>0.03</v>
      </c>
      <c r="V877" s="3">
        <v>1</v>
      </c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  <c r="AQ877" s="3"/>
      <c r="AR877" s="3"/>
      <c r="AS877" s="3"/>
      <c r="AT877" s="3"/>
      <c r="AU877" s="3"/>
      <c r="AV877" s="2" t="s">
        <v>50</v>
      </c>
      <c r="AW877" s="2" t="s">
        <v>1999</v>
      </c>
      <c r="AX877" s="2" t="s">
        <v>50</v>
      </c>
      <c r="AY877" s="2" t="s">
        <v>50</v>
      </c>
      <c r="AZ877" s="2" t="s">
        <v>50</v>
      </c>
    </row>
    <row r="878" spans="1:52" ht="30" customHeight="1" x14ac:dyDescent="0.3">
      <c r="A878" s="22" t="s">
        <v>1190</v>
      </c>
      <c r="B878" s="22" t="s">
        <v>50</v>
      </c>
      <c r="C878" s="22" t="s">
        <v>50</v>
      </c>
      <c r="D878" s="23"/>
      <c r="E878" s="25"/>
      <c r="F878" s="28">
        <f>TRUNC(SUMIF(N875:N877, N874, F875:F877),0)</f>
        <v>36272</v>
      </c>
      <c r="G878" s="25"/>
      <c r="H878" s="28">
        <f>TRUNC(SUMIF(N875:N877, N874, H875:H877),0)</f>
        <v>42419</v>
      </c>
      <c r="I878" s="25"/>
      <c r="J878" s="28">
        <f>TRUNC(SUMIF(N875:N877, N874, J875:J877),0)</f>
        <v>0</v>
      </c>
      <c r="K878" s="25"/>
      <c r="L878" s="28">
        <f>F878+H878+J878</f>
        <v>78691</v>
      </c>
      <c r="M878" s="22" t="s">
        <v>50</v>
      </c>
      <c r="N878" s="2" t="s">
        <v>97</v>
      </c>
      <c r="O878" s="2" t="s">
        <v>97</v>
      </c>
      <c r="P878" s="2" t="s">
        <v>50</v>
      </c>
      <c r="Q878" s="2" t="s">
        <v>50</v>
      </c>
      <c r="R878" s="2" t="s">
        <v>50</v>
      </c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M878" s="3"/>
      <c r="AN878" s="3"/>
      <c r="AO878" s="3"/>
      <c r="AP878" s="3"/>
      <c r="AQ878" s="3"/>
      <c r="AR878" s="3"/>
      <c r="AS878" s="3"/>
      <c r="AT878" s="3"/>
      <c r="AU878" s="3"/>
      <c r="AV878" s="2" t="s">
        <v>50</v>
      </c>
      <c r="AW878" s="2" t="s">
        <v>50</v>
      </c>
      <c r="AX878" s="2" t="s">
        <v>50</v>
      </c>
      <c r="AY878" s="2" t="s">
        <v>50</v>
      </c>
      <c r="AZ878" s="2" t="s">
        <v>50</v>
      </c>
    </row>
    <row r="879" spans="1:52" ht="30" customHeight="1" x14ac:dyDescent="0.3">
      <c r="A879" s="23"/>
      <c r="B879" s="23"/>
      <c r="C879" s="23"/>
      <c r="D879" s="23"/>
      <c r="E879" s="25"/>
      <c r="F879" s="28"/>
      <c r="G879" s="25"/>
      <c r="H879" s="28"/>
      <c r="I879" s="25"/>
      <c r="J879" s="28"/>
      <c r="K879" s="25"/>
      <c r="L879" s="28"/>
      <c r="M879" s="23"/>
    </row>
    <row r="880" spans="1:52" ht="30" customHeight="1" x14ac:dyDescent="0.3">
      <c r="A880" s="19" t="s">
        <v>2000</v>
      </c>
      <c r="B880" s="20"/>
      <c r="C880" s="20"/>
      <c r="D880" s="20"/>
      <c r="E880" s="24"/>
      <c r="F880" s="27"/>
      <c r="G880" s="24"/>
      <c r="H880" s="27"/>
      <c r="I880" s="24"/>
      <c r="J880" s="27"/>
      <c r="K880" s="24"/>
      <c r="L880" s="27"/>
      <c r="M880" s="21"/>
      <c r="N880" s="1" t="s">
        <v>838</v>
      </c>
    </row>
    <row r="881" spans="1:52" ht="30" customHeight="1" x14ac:dyDescent="0.3">
      <c r="A881" s="22" t="s">
        <v>835</v>
      </c>
      <c r="B881" s="22" t="s">
        <v>836</v>
      </c>
      <c r="C881" s="22" t="s">
        <v>123</v>
      </c>
      <c r="D881" s="23">
        <v>1</v>
      </c>
      <c r="E881" s="25">
        <f>단가대비표!O180</f>
        <v>100000</v>
      </c>
      <c r="F881" s="28">
        <f>TRUNC(E881*D881,0)</f>
        <v>100000</v>
      </c>
      <c r="G881" s="25">
        <f>단가대비표!P180</f>
        <v>0</v>
      </c>
      <c r="H881" s="28">
        <f>TRUNC(G881*D881,0)</f>
        <v>0</v>
      </c>
      <c r="I881" s="25">
        <f>단가대비표!V180</f>
        <v>0</v>
      </c>
      <c r="J881" s="28">
        <f>TRUNC(I881*D881,0)</f>
        <v>0</v>
      </c>
      <c r="K881" s="25">
        <f t="shared" ref="K881:L883" si="145">TRUNC(E881+G881+I881,0)</f>
        <v>100000</v>
      </c>
      <c r="L881" s="28">
        <f t="shared" si="145"/>
        <v>100000</v>
      </c>
      <c r="M881" s="22" t="s">
        <v>50</v>
      </c>
      <c r="N881" s="2" t="s">
        <v>838</v>
      </c>
      <c r="O881" s="2" t="s">
        <v>2001</v>
      </c>
      <c r="P881" s="2" t="s">
        <v>62</v>
      </c>
      <c r="Q881" s="2" t="s">
        <v>62</v>
      </c>
      <c r="R881" s="2" t="s">
        <v>63</v>
      </c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  <c r="AQ881" s="3"/>
      <c r="AR881" s="3"/>
      <c r="AS881" s="3"/>
      <c r="AT881" s="3"/>
      <c r="AU881" s="3"/>
      <c r="AV881" s="2" t="s">
        <v>50</v>
      </c>
      <c r="AW881" s="2" t="s">
        <v>2002</v>
      </c>
      <c r="AX881" s="2" t="s">
        <v>50</v>
      </c>
      <c r="AY881" s="2" t="s">
        <v>50</v>
      </c>
      <c r="AZ881" s="2" t="s">
        <v>50</v>
      </c>
    </row>
    <row r="882" spans="1:52" ht="30" customHeight="1" x14ac:dyDescent="0.3">
      <c r="A882" s="22" t="s">
        <v>1262</v>
      </c>
      <c r="B882" s="22" t="s">
        <v>1221</v>
      </c>
      <c r="C882" s="22" t="s">
        <v>1208</v>
      </c>
      <c r="D882" s="23">
        <f>공량산출근거서_일위대가!K402</f>
        <v>0.254</v>
      </c>
      <c r="E882" s="25">
        <f>단가대비표!O38</f>
        <v>0</v>
      </c>
      <c r="F882" s="28">
        <f>TRUNC(E882*D882,0)</f>
        <v>0</v>
      </c>
      <c r="G882" s="25">
        <f>단가대비표!P38</f>
        <v>273676</v>
      </c>
      <c r="H882" s="28">
        <f>TRUNC(G882*D882,0)</f>
        <v>69513</v>
      </c>
      <c r="I882" s="25">
        <f>단가대비표!V38</f>
        <v>0</v>
      </c>
      <c r="J882" s="28">
        <f>TRUNC(I882*D882,0)</f>
        <v>0</v>
      </c>
      <c r="K882" s="25">
        <f t="shared" si="145"/>
        <v>273676</v>
      </c>
      <c r="L882" s="28">
        <f t="shared" si="145"/>
        <v>69513</v>
      </c>
      <c r="M882" s="22" t="s">
        <v>50</v>
      </c>
      <c r="N882" s="2" t="s">
        <v>838</v>
      </c>
      <c r="O882" s="2" t="s">
        <v>1625</v>
      </c>
      <c r="P882" s="2" t="s">
        <v>62</v>
      </c>
      <c r="Q882" s="2" t="s">
        <v>62</v>
      </c>
      <c r="R882" s="2" t="s">
        <v>63</v>
      </c>
      <c r="S882" s="3"/>
      <c r="T882" s="3"/>
      <c r="U882" s="3"/>
      <c r="V882" s="3">
        <v>1</v>
      </c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AM882" s="3"/>
      <c r="AN882" s="3"/>
      <c r="AO882" s="3"/>
      <c r="AP882" s="3"/>
      <c r="AQ882" s="3"/>
      <c r="AR882" s="3"/>
      <c r="AS882" s="3"/>
      <c r="AT882" s="3"/>
      <c r="AU882" s="3"/>
      <c r="AV882" s="2" t="s">
        <v>50</v>
      </c>
      <c r="AW882" s="2" t="s">
        <v>2003</v>
      </c>
      <c r="AX882" s="2" t="s">
        <v>50</v>
      </c>
      <c r="AY882" s="2" t="s">
        <v>50</v>
      </c>
      <c r="AZ882" s="2" t="s">
        <v>50</v>
      </c>
    </row>
    <row r="883" spans="1:52" ht="30" customHeight="1" x14ac:dyDescent="0.3">
      <c r="A883" s="22" t="s">
        <v>1215</v>
      </c>
      <c r="B883" s="22" t="s">
        <v>1216</v>
      </c>
      <c r="C883" s="22" t="s">
        <v>93</v>
      </c>
      <c r="D883" s="23">
        <v>1</v>
      </c>
      <c r="E883" s="25">
        <f>TRUNC(SUMIF(V881:V883, RIGHTB(O883, 1), H881:H883)*U883, 2)</f>
        <v>2085.39</v>
      </c>
      <c r="F883" s="28">
        <f>TRUNC(E883*D883,0)</f>
        <v>2085</v>
      </c>
      <c r="G883" s="25">
        <v>0</v>
      </c>
      <c r="H883" s="28">
        <f>TRUNC(G883*D883,0)</f>
        <v>0</v>
      </c>
      <c r="I883" s="25">
        <v>0</v>
      </c>
      <c r="J883" s="28">
        <f>TRUNC(I883*D883,0)</f>
        <v>0</v>
      </c>
      <c r="K883" s="25">
        <f t="shared" si="145"/>
        <v>2085</v>
      </c>
      <c r="L883" s="28">
        <f t="shared" si="145"/>
        <v>2085</v>
      </c>
      <c r="M883" s="22" t="s">
        <v>50</v>
      </c>
      <c r="N883" s="2" t="s">
        <v>838</v>
      </c>
      <c r="O883" s="2" t="s">
        <v>94</v>
      </c>
      <c r="P883" s="2" t="s">
        <v>62</v>
      </c>
      <c r="Q883" s="2" t="s">
        <v>62</v>
      </c>
      <c r="R883" s="2" t="s">
        <v>62</v>
      </c>
      <c r="S883" s="3">
        <v>1</v>
      </c>
      <c r="T883" s="3">
        <v>0</v>
      </c>
      <c r="U883" s="3">
        <v>0.03</v>
      </c>
      <c r="V883" s="3">
        <v>1</v>
      </c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M883" s="3"/>
      <c r="AN883" s="3"/>
      <c r="AO883" s="3"/>
      <c r="AP883" s="3"/>
      <c r="AQ883" s="3"/>
      <c r="AR883" s="3"/>
      <c r="AS883" s="3"/>
      <c r="AT883" s="3"/>
      <c r="AU883" s="3"/>
      <c r="AV883" s="2" t="s">
        <v>50</v>
      </c>
      <c r="AW883" s="2" t="s">
        <v>2004</v>
      </c>
      <c r="AX883" s="2" t="s">
        <v>50</v>
      </c>
      <c r="AY883" s="2" t="s">
        <v>50</v>
      </c>
      <c r="AZ883" s="2" t="s">
        <v>50</v>
      </c>
    </row>
    <row r="884" spans="1:52" ht="30" customHeight="1" x14ac:dyDescent="0.3">
      <c r="A884" s="22" t="s">
        <v>1190</v>
      </c>
      <c r="B884" s="22" t="s">
        <v>50</v>
      </c>
      <c r="C884" s="22" t="s">
        <v>50</v>
      </c>
      <c r="D884" s="23"/>
      <c r="E884" s="25"/>
      <c r="F884" s="28">
        <f>TRUNC(SUMIF(N881:N883, N880, F881:F883),0)</f>
        <v>102085</v>
      </c>
      <c r="G884" s="25"/>
      <c r="H884" s="28">
        <f>TRUNC(SUMIF(N881:N883, N880, H881:H883),0)</f>
        <v>69513</v>
      </c>
      <c r="I884" s="25"/>
      <c r="J884" s="28">
        <f>TRUNC(SUMIF(N881:N883, N880, J881:J883),0)</f>
        <v>0</v>
      </c>
      <c r="K884" s="25"/>
      <c r="L884" s="28">
        <f>F884+H884+J884</f>
        <v>171598</v>
      </c>
      <c r="M884" s="22" t="s">
        <v>50</v>
      </c>
      <c r="N884" s="2" t="s">
        <v>97</v>
      </c>
      <c r="O884" s="2" t="s">
        <v>97</v>
      </c>
      <c r="P884" s="2" t="s">
        <v>50</v>
      </c>
      <c r="Q884" s="2" t="s">
        <v>50</v>
      </c>
      <c r="R884" s="2" t="s">
        <v>50</v>
      </c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  <c r="AL884" s="3"/>
      <c r="AM884" s="3"/>
      <c r="AN884" s="3"/>
      <c r="AO884" s="3"/>
      <c r="AP884" s="3"/>
      <c r="AQ884" s="3"/>
      <c r="AR884" s="3"/>
      <c r="AS884" s="3"/>
      <c r="AT884" s="3"/>
      <c r="AU884" s="3"/>
      <c r="AV884" s="2" t="s">
        <v>50</v>
      </c>
      <c r="AW884" s="2" t="s">
        <v>50</v>
      </c>
      <c r="AX884" s="2" t="s">
        <v>50</v>
      </c>
      <c r="AY884" s="2" t="s">
        <v>50</v>
      </c>
      <c r="AZ884" s="2" t="s">
        <v>50</v>
      </c>
    </row>
    <row r="885" spans="1:52" ht="30" customHeight="1" x14ac:dyDescent="0.3">
      <c r="A885" s="23"/>
      <c r="B885" s="23"/>
      <c r="C885" s="23"/>
      <c r="D885" s="23"/>
      <c r="E885" s="25"/>
      <c r="F885" s="28"/>
      <c r="G885" s="25"/>
      <c r="H885" s="28"/>
      <c r="I885" s="25"/>
      <c r="J885" s="28"/>
      <c r="K885" s="25"/>
      <c r="L885" s="28"/>
      <c r="M885" s="23"/>
    </row>
    <row r="886" spans="1:52" ht="30" customHeight="1" x14ac:dyDescent="0.3">
      <c r="A886" s="19" t="s">
        <v>2005</v>
      </c>
      <c r="B886" s="20"/>
      <c r="C886" s="20"/>
      <c r="D886" s="20"/>
      <c r="E886" s="24"/>
      <c r="F886" s="27"/>
      <c r="G886" s="24"/>
      <c r="H886" s="27"/>
      <c r="I886" s="24"/>
      <c r="J886" s="27"/>
      <c r="K886" s="24"/>
      <c r="L886" s="27"/>
      <c r="M886" s="21"/>
      <c r="N886" s="1" t="s">
        <v>843</v>
      </c>
    </row>
    <row r="887" spans="1:52" ht="30" customHeight="1" x14ac:dyDescent="0.3">
      <c r="A887" s="22" t="s">
        <v>840</v>
      </c>
      <c r="B887" s="22" t="s">
        <v>841</v>
      </c>
      <c r="C887" s="22" t="s">
        <v>123</v>
      </c>
      <c r="D887" s="23">
        <v>1</v>
      </c>
      <c r="E887" s="25">
        <f>단가대비표!O181</f>
        <v>84000</v>
      </c>
      <c r="F887" s="28">
        <f>TRUNC(E887*D887,0)</f>
        <v>84000</v>
      </c>
      <c r="G887" s="25">
        <f>단가대비표!P181</f>
        <v>0</v>
      </c>
      <c r="H887" s="28">
        <f>TRUNC(G887*D887,0)</f>
        <v>0</v>
      </c>
      <c r="I887" s="25">
        <f>단가대비표!V181</f>
        <v>0</v>
      </c>
      <c r="J887" s="28">
        <f>TRUNC(I887*D887,0)</f>
        <v>0</v>
      </c>
      <c r="K887" s="25">
        <f t="shared" ref="K887:L889" si="146">TRUNC(E887+G887+I887,0)</f>
        <v>84000</v>
      </c>
      <c r="L887" s="28">
        <f t="shared" si="146"/>
        <v>84000</v>
      </c>
      <c r="M887" s="22" t="s">
        <v>50</v>
      </c>
      <c r="N887" s="2" t="s">
        <v>843</v>
      </c>
      <c r="O887" s="2" t="s">
        <v>2006</v>
      </c>
      <c r="P887" s="2" t="s">
        <v>62</v>
      </c>
      <c r="Q887" s="2" t="s">
        <v>62</v>
      </c>
      <c r="R887" s="2" t="s">
        <v>63</v>
      </c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P887" s="3"/>
      <c r="AQ887" s="3"/>
      <c r="AR887" s="3"/>
      <c r="AS887" s="3"/>
      <c r="AT887" s="3"/>
      <c r="AU887" s="3"/>
      <c r="AV887" s="2" t="s">
        <v>50</v>
      </c>
      <c r="AW887" s="2" t="s">
        <v>2007</v>
      </c>
      <c r="AX887" s="2" t="s">
        <v>50</v>
      </c>
      <c r="AY887" s="2" t="s">
        <v>50</v>
      </c>
      <c r="AZ887" s="2" t="s">
        <v>50</v>
      </c>
    </row>
    <row r="888" spans="1:52" ht="30" customHeight="1" x14ac:dyDescent="0.3">
      <c r="A888" s="22" t="s">
        <v>1262</v>
      </c>
      <c r="B888" s="22" t="s">
        <v>1221</v>
      </c>
      <c r="C888" s="22" t="s">
        <v>1208</v>
      </c>
      <c r="D888" s="23">
        <f>공량산출근거서_일위대가!K405</f>
        <v>0.13300000000000001</v>
      </c>
      <c r="E888" s="25">
        <f>단가대비표!O49</f>
        <v>0</v>
      </c>
      <c r="F888" s="28">
        <f>TRUNC(E888*D888,0)</f>
        <v>0</v>
      </c>
      <c r="G888" s="25">
        <f>단가대비표!P49</f>
        <v>273676</v>
      </c>
      <c r="H888" s="28">
        <f>TRUNC(G888*D888,0)</f>
        <v>36398</v>
      </c>
      <c r="I888" s="25">
        <f>단가대비표!V49</f>
        <v>0</v>
      </c>
      <c r="J888" s="28">
        <f>TRUNC(I888*D888,0)</f>
        <v>0</v>
      </c>
      <c r="K888" s="25">
        <f t="shared" si="146"/>
        <v>273676</v>
      </c>
      <c r="L888" s="28">
        <f t="shared" si="146"/>
        <v>36398</v>
      </c>
      <c r="M888" s="22" t="s">
        <v>50</v>
      </c>
      <c r="N888" s="2" t="s">
        <v>843</v>
      </c>
      <c r="O888" s="2" t="s">
        <v>1263</v>
      </c>
      <c r="P888" s="2" t="s">
        <v>62</v>
      </c>
      <c r="Q888" s="2" t="s">
        <v>62</v>
      </c>
      <c r="R888" s="2" t="s">
        <v>63</v>
      </c>
      <c r="S888" s="3"/>
      <c r="T888" s="3"/>
      <c r="U888" s="3"/>
      <c r="V888" s="3">
        <v>1</v>
      </c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P888" s="3"/>
      <c r="AQ888" s="3"/>
      <c r="AR888" s="3"/>
      <c r="AS888" s="3"/>
      <c r="AT888" s="3"/>
      <c r="AU888" s="3"/>
      <c r="AV888" s="2" t="s">
        <v>50</v>
      </c>
      <c r="AW888" s="2" t="s">
        <v>2008</v>
      </c>
      <c r="AX888" s="2" t="s">
        <v>50</v>
      </c>
      <c r="AY888" s="2" t="s">
        <v>50</v>
      </c>
      <c r="AZ888" s="2" t="s">
        <v>50</v>
      </c>
    </row>
    <row r="889" spans="1:52" ht="30" customHeight="1" x14ac:dyDescent="0.3">
      <c r="A889" s="22" t="s">
        <v>1215</v>
      </c>
      <c r="B889" s="22" t="s">
        <v>1216</v>
      </c>
      <c r="C889" s="22" t="s">
        <v>93</v>
      </c>
      <c r="D889" s="23">
        <v>1</v>
      </c>
      <c r="E889" s="25">
        <f>TRUNC(SUMIF(V887:V889, RIGHTB(O889, 1), H887:H889)*U889, 2)</f>
        <v>1091.94</v>
      </c>
      <c r="F889" s="28">
        <f>TRUNC(E889*D889,0)</f>
        <v>1091</v>
      </c>
      <c r="G889" s="25">
        <v>0</v>
      </c>
      <c r="H889" s="28">
        <f>TRUNC(G889*D889,0)</f>
        <v>0</v>
      </c>
      <c r="I889" s="25">
        <v>0</v>
      </c>
      <c r="J889" s="28">
        <f>TRUNC(I889*D889,0)</f>
        <v>0</v>
      </c>
      <c r="K889" s="25">
        <f t="shared" si="146"/>
        <v>1091</v>
      </c>
      <c r="L889" s="28">
        <f t="shared" si="146"/>
        <v>1091</v>
      </c>
      <c r="M889" s="22" t="s">
        <v>50</v>
      </c>
      <c r="N889" s="2" t="s">
        <v>843</v>
      </c>
      <c r="O889" s="2" t="s">
        <v>94</v>
      </c>
      <c r="P889" s="2" t="s">
        <v>62</v>
      </c>
      <c r="Q889" s="2" t="s">
        <v>62</v>
      </c>
      <c r="R889" s="2" t="s">
        <v>62</v>
      </c>
      <c r="S889" s="3">
        <v>1</v>
      </c>
      <c r="T889" s="3">
        <v>0</v>
      </c>
      <c r="U889" s="3">
        <v>0.03</v>
      </c>
      <c r="V889" s="3">
        <v>1</v>
      </c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  <c r="AQ889" s="3"/>
      <c r="AR889" s="3"/>
      <c r="AS889" s="3"/>
      <c r="AT889" s="3"/>
      <c r="AU889" s="3"/>
      <c r="AV889" s="2" t="s">
        <v>50</v>
      </c>
      <c r="AW889" s="2" t="s">
        <v>2009</v>
      </c>
      <c r="AX889" s="2" t="s">
        <v>50</v>
      </c>
      <c r="AY889" s="2" t="s">
        <v>50</v>
      </c>
      <c r="AZ889" s="2" t="s">
        <v>50</v>
      </c>
    </row>
    <row r="890" spans="1:52" ht="30" customHeight="1" x14ac:dyDescent="0.3">
      <c r="A890" s="22" t="s">
        <v>1190</v>
      </c>
      <c r="B890" s="22" t="s">
        <v>50</v>
      </c>
      <c r="C890" s="22" t="s">
        <v>50</v>
      </c>
      <c r="D890" s="23"/>
      <c r="E890" s="25"/>
      <c r="F890" s="28">
        <f>TRUNC(SUMIF(N887:N889, N886, F887:F889),0)</f>
        <v>85091</v>
      </c>
      <c r="G890" s="25"/>
      <c r="H890" s="28">
        <f>TRUNC(SUMIF(N887:N889, N886, H887:H889),0)</f>
        <v>36398</v>
      </c>
      <c r="I890" s="25"/>
      <c r="J890" s="28">
        <f>TRUNC(SUMIF(N887:N889, N886, J887:J889),0)</f>
        <v>0</v>
      </c>
      <c r="K890" s="25"/>
      <c r="L890" s="28">
        <f>F890+H890+J890</f>
        <v>121489</v>
      </c>
      <c r="M890" s="22" t="s">
        <v>50</v>
      </c>
      <c r="N890" s="2" t="s">
        <v>97</v>
      </c>
      <c r="O890" s="2" t="s">
        <v>97</v>
      </c>
      <c r="P890" s="2" t="s">
        <v>50</v>
      </c>
      <c r="Q890" s="2" t="s">
        <v>50</v>
      </c>
      <c r="R890" s="2" t="s">
        <v>50</v>
      </c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  <c r="AO890" s="3"/>
      <c r="AP890" s="3"/>
      <c r="AQ890" s="3"/>
      <c r="AR890" s="3"/>
      <c r="AS890" s="3"/>
      <c r="AT890" s="3"/>
      <c r="AU890" s="3"/>
      <c r="AV890" s="2" t="s">
        <v>50</v>
      </c>
      <c r="AW890" s="2" t="s">
        <v>50</v>
      </c>
      <c r="AX890" s="2" t="s">
        <v>50</v>
      </c>
      <c r="AY890" s="2" t="s">
        <v>50</v>
      </c>
      <c r="AZ890" s="2" t="s">
        <v>50</v>
      </c>
    </row>
    <row r="891" spans="1:52" ht="30" customHeight="1" x14ac:dyDescent="0.3">
      <c r="A891" s="23"/>
      <c r="B891" s="23"/>
      <c r="C891" s="23"/>
      <c r="D891" s="23"/>
      <c r="E891" s="25"/>
      <c r="F891" s="28"/>
      <c r="G891" s="25"/>
      <c r="H891" s="28"/>
      <c r="I891" s="25"/>
      <c r="J891" s="28"/>
      <c r="K891" s="25"/>
      <c r="L891" s="28"/>
      <c r="M891" s="23"/>
    </row>
    <row r="892" spans="1:52" ht="30" customHeight="1" x14ac:dyDescent="0.3">
      <c r="A892" s="19" t="s">
        <v>2010</v>
      </c>
      <c r="B892" s="20"/>
      <c r="C892" s="20"/>
      <c r="D892" s="20"/>
      <c r="E892" s="24"/>
      <c r="F892" s="27"/>
      <c r="G892" s="24"/>
      <c r="H892" s="27"/>
      <c r="I892" s="24"/>
      <c r="J892" s="27"/>
      <c r="K892" s="24"/>
      <c r="L892" s="27"/>
      <c r="M892" s="21"/>
      <c r="N892" s="1" t="s">
        <v>847</v>
      </c>
    </row>
    <row r="893" spans="1:52" ht="30" customHeight="1" x14ac:dyDescent="0.3">
      <c r="A893" s="22" t="s">
        <v>845</v>
      </c>
      <c r="B893" s="22" t="s">
        <v>841</v>
      </c>
      <c r="C893" s="22" t="s">
        <v>123</v>
      </c>
      <c r="D893" s="23">
        <v>1</v>
      </c>
      <c r="E893" s="25">
        <f>단가대비표!O182</f>
        <v>12000</v>
      </c>
      <c r="F893" s="28">
        <f>TRUNC(E893*D893,0)</f>
        <v>12000</v>
      </c>
      <c r="G893" s="25">
        <f>단가대비표!P182</f>
        <v>0</v>
      </c>
      <c r="H893" s="28">
        <f>TRUNC(G893*D893,0)</f>
        <v>0</v>
      </c>
      <c r="I893" s="25">
        <f>단가대비표!V182</f>
        <v>0</v>
      </c>
      <c r="J893" s="28">
        <f>TRUNC(I893*D893,0)</f>
        <v>0</v>
      </c>
      <c r="K893" s="25">
        <f t="shared" ref="K893:L895" si="147">TRUNC(E893+G893+I893,0)</f>
        <v>12000</v>
      </c>
      <c r="L893" s="28">
        <f t="shared" si="147"/>
        <v>12000</v>
      </c>
      <c r="M893" s="22" t="s">
        <v>50</v>
      </c>
      <c r="N893" s="2" t="s">
        <v>847</v>
      </c>
      <c r="O893" s="2" t="s">
        <v>2011</v>
      </c>
      <c r="P893" s="2" t="s">
        <v>62</v>
      </c>
      <c r="Q893" s="2" t="s">
        <v>62</v>
      </c>
      <c r="R893" s="2" t="s">
        <v>63</v>
      </c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  <c r="AQ893" s="3"/>
      <c r="AR893" s="3"/>
      <c r="AS893" s="3"/>
      <c r="AT893" s="3"/>
      <c r="AU893" s="3"/>
      <c r="AV893" s="2" t="s">
        <v>50</v>
      </c>
      <c r="AW893" s="2" t="s">
        <v>2012</v>
      </c>
      <c r="AX893" s="2" t="s">
        <v>50</v>
      </c>
      <c r="AY893" s="2" t="s">
        <v>50</v>
      </c>
      <c r="AZ893" s="2" t="s">
        <v>50</v>
      </c>
    </row>
    <row r="894" spans="1:52" ht="30" customHeight="1" x14ac:dyDescent="0.3">
      <c r="A894" s="22" t="s">
        <v>1262</v>
      </c>
      <c r="B894" s="22" t="s">
        <v>1221</v>
      </c>
      <c r="C894" s="22" t="s">
        <v>1208</v>
      </c>
      <c r="D894" s="23">
        <f>공량산출근거서_일위대가!K408</f>
        <v>0.13300000000000001</v>
      </c>
      <c r="E894" s="25">
        <f>단가대비표!O49</f>
        <v>0</v>
      </c>
      <c r="F894" s="28">
        <f>TRUNC(E894*D894,0)</f>
        <v>0</v>
      </c>
      <c r="G894" s="25">
        <f>단가대비표!P49</f>
        <v>273676</v>
      </c>
      <c r="H894" s="28">
        <f>TRUNC(G894*D894,0)</f>
        <v>36398</v>
      </c>
      <c r="I894" s="25">
        <f>단가대비표!V49</f>
        <v>0</v>
      </c>
      <c r="J894" s="28">
        <f>TRUNC(I894*D894,0)</f>
        <v>0</v>
      </c>
      <c r="K894" s="25">
        <f t="shared" si="147"/>
        <v>273676</v>
      </c>
      <c r="L894" s="28">
        <f t="shared" si="147"/>
        <v>36398</v>
      </c>
      <c r="M894" s="22" t="s">
        <v>50</v>
      </c>
      <c r="N894" s="2" t="s">
        <v>847</v>
      </c>
      <c r="O894" s="2" t="s">
        <v>1263</v>
      </c>
      <c r="P894" s="2" t="s">
        <v>62</v>
      </c>
      <c r="Q894" s="2" t="s">
        <v>62</v>
      </c>
      <c r="R894" s="2" t="s">
        <v>63</v>
      </c>
      <c r="S894" s="3"/>
      <c r="T894" s="3"/>
      <c r="U894" s="3"/>
      <c r="V894" s="3">
        <v>1</v>
      </c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P894" s="3"/>
      <c r="AQ894" s="3"/>
      <c r="AR894" s="3"/>
      <c r="AS894" s="3"/>
      <c r="AT894" s="3"/>
      <c r="AU894" s="3"/>
      <c r="AV894" s="2" t="s">
        <v>50</v>
      </c>
      <c r="AW894" s="2" t="s">
        <v>2013</v>
      </c>
      <c r="AX894" s="2" t="s">
        <v>50</v>
      </c>
      <c r="AY894" s="2" t="s">
        <v>50</v>
      </c>
      <c r="AZ894" s="2" t="s">
        <v>50</v>
      </c>
    </row>
    <row r="895" spans="1:52" ht="30" customHeight="1" x14ac:dyDescent="0.3">
      <c r="A895" s="22" t="s">
        <v>1215</v>
      </c>
      <c r="B895" s="22" t="s">
        <v>1216</v>
      </c>
      <c r="C895" s="22" t="s">
        <v>93</v>
      </c>
      <c r="D895" s="23">
        <v>1</v>
      </c>
      <c r="E895" s="25">
        <f>TRUNC(SUMIF(V893:V895, RIGHTB(O895, 1), H893:H895)*U895, 2)</f>
        <v>1091.94</v>
      </c>
      <c r="F895" s="28">
        <f>TRUNC(E895*D895,0)</f>
        <v>1091</v>
      </c>
      <c r="G895" s="25">
        <v>0</v>
      </c>
      <c r="H895" s="28">
        <f>TRUNC(G895*D895,0)</f>
        <v>0</v>
      </c>
      <c r="I895" s="25">
        <v>0</v>
      </c>
      <c r="J895" s="28">
        <f>TRUNC(I895*D895,0)</f>
        <v>0</v>
      </c>
      <c r="K895" s="25">
        <f t="shared" si="147"/>
        <v>1091</v>
      </c>
      <c r="L895" s="28">
        <f t="shared" si="147"/>
        <v>1091</v>
      </c>
      <c r="M895" s="22" t="s">
        <v>50</v>
      </c>
      <c r="N895" s="2" t="s">
        <v>847</v>
      </c>
      <c r="O895" s="2" t="s">
        <v>94</v>
      </c>
      <c r="P895" s="2" t="s">
        <v>62</v>
      </c>
      <c r="Q895" s="2" t="s">
        <v>62</v>
      </c>
      <c r="R895" s="2" t="s">
        <v>62</v>
      </c>
      <c r="S895" s="3">
        <v>1</v>
      </c>
      <c r="T895" s="3">
        <v>0</v>
      </c>
      <c r="U895" s="3">
        <v>0.03</v>
      </c>
      <c r="V895" s="3">
        <v>1</v>
      </c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P895" s="3"/>
      <c r="AQ895" s="3"/>
      <c r="AR895" s="3"/>
      <c r="AS895" s="3"/>
      <c r="AT895" s="3"/>
      <c r="AU895" s="3"/>
      <c r="AV895" s="2" t="s">
        <v>50</v>
      </c>
      <c r="AW895" s="2" t="s">
        <v>2014</v>
      </c>
      <c r="AX895" s="2" t="s">
        <v>50</v>
      </c>
      <c r="AY895" s="2" t="s">
        <v>50</v>
      </c>
      <c r="AZ895" s="2" t="s">
        <v>50</v>
      </c>
    </row>
    <row r="896" spans="1:52" ht="30" customHeight="1" x14ac:dyDescent="0.3">
      <c r="A896" s="22" t="s">
        <v>1190</v>
      </c>
      <c r="B896" s="22" t="s">
        <v>50</v>
      </c>
      <c r="C896" s="22" t="s">
        <v>50</v>
      </c>
      <c r="D896" s="23"/>
      <c r="E896" s="25"/>
      <c r="F896" s="28">
        <f>TRUNC(SUMIF(N893:N895, N892, F893:F895),0)</f>
        <v>13091</v>
      </c>
      <c r="G896" s="25"/>
      <c r="H896" s="28">
        <f>TRUNC(SUMIF(N893:N895, N892, H893:H895),0)</f>
        <v>36398</v>
      </c>
      <c r="I896" s="25"/>
      <c r="J896" s="28">
        <f>TRUNC(SUMIF(N893:N895, N892, J893:J895),0)</f>
        <v>0</v>
      </c>
      <c r="K896" s="25"/>
      <c r="L896" s="28">
        <f>F896+H896+J896</f>
        <v>49489</v>
      </c>
      <c r="M896" s="22" t="s">
        <v>50</v>
      </c>
      <c r="N896" s="2" t="s">
        <v>97</v>
      </c>
      <c r="O896" s="2" t="s">
        <v>97</v>
      </c>
      <c r="P896" s="2" t="s">
        <v>50</v>
      </c>
      <c r="Q896" s="2" t="s">
        <v>50</v>
      </c>
      <c r="R896" s="2" t="s">
        <v>50</v>
      </c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P896" s="3"/>
      <c r="AQ896" s="3"/>
      <c r="AR896" s="3"/>
      <c r="AS896" s="3"/>
      <c r="AT896" s="3"/>
      <c r="AU896" s="3"/>
      <c r="AV896" s="2" t="s">
        <v>50</v>
      </c>
      <c r="AW896" s="2" t="s">
        <v>50</v>
      </c>
      <c r="AX896" s="2" t="s">
        <v>50</v>
      </c>
      <c r="AY896" s="2" t="s">
        <v>50</v>
      </c>
      <c r="AZ896" s="2" t="s">
        <v>50</v>
      </c>
    </row>
    <row r="897" spans="1:52" ht="30" customHeight="1" x14ac:dyDescent="0.3">
      <c r="A897" s="23"/>
      <c r="B897" s="23"/>
      <c r="C897" s="23"/>
      <c r="D897" s="23"/>
      <c r="E897" s="25"/>
      <c r="F897" s="28"/>
      <c r="G897" s="25"/>
      <c r="H897" s="28"/>
      <c r="I897" s="25"/>
      <c r="J897" s="28"/>
      <c r="K897" s="25"/>
      <c r="L897" s="28"/>
      <c r="M897" s="23"/>
    </row>
    <row r="898" spans="1:52" ht="30" customHeight="1" x14ac:dyDescent="0.3">
      <c r="A898" s="19" t="s">
        <v>2015</v>
      </c>
      <c r="B898" s="20"/>
      <c r="C898" s="20"/>
      <c r="D898" s="20"/>
      <c r="E898" s="24"/>
      <c r="F898" s="27"/>
      <c r="G898" s="24"/>
      <c r="H898" s="27"/>
      <c r="I898" s="24"/>
      <c r="J898" s="27"/>
      <c r="K898" s="24"/>
      <c r="L898" s="27"/>
      <c r="M898" s="21"/>
      <c r="N898" s="1" t="s">
        <v>851</v>
      </c>
    </row>
    <row r="899" spans="1:52" ht="30" customHeight="1" x14ac:dyDescent="0.3">
      <c r="A899" s="22" t="s">
        <v>2016</v>
      </c>
      <c r="B899" s="22" t="s">
        <v>849</v>
      </c>
      <c r="C899" s="22" t="s">
        <v>123</v>
      </c>
      <c r="D899" s="23">
        <v>1</v>
      </c>
      <c r="E899" s="25">
        <f>단가대비표!O183</f>
        <v>56500</v>
      </c>
      <c r="F899" s="28">
        <f>TRUNC(E899*D899,0)</f>
        <v>56500</v>
      </c>
      <c r="G899" s="25">
        <f>단가대비표!P183</f>
        <v>0</v>
      </c>
      <c r="H899" s="28">
        <f>TRUNC(G899*D899,0)</f>
        <v>0</v>
      </c>
      <c r="I899" s="25">
        <f>단가대비표!V183</f>
        <v>0</v>
      </c>
      <c r="J899" s="28">
        <f>TRUNC(I899*D899,0)</f>
        <v>0</v>
      </c>
      <c r="K899" s="25">
        <f t="shared" ref="K899:L901" si="148">TRUNC(E899+G899+I899,0)</f>
        <v>56500</v>
      </c>
      <c r="L899" s="28">
        <f t="shared" si="148"/>
        <v>56500</v>
      </c>
      <c r="M899" s="22" t="s">
        <v>50</v>
      </c>
      <c r="N899" s="2" t="s">
        <v>851</v>
      </c>
      <c r="O899" s="2" t="s">
        <v>2017</v>
      </c>
      <c r="P899" s="2" t="s">
        <v>62</v>
      </c>
      <c r="Q899" s="2" t="s">
        <v>62</v>
      </c>
      <c r="R899" s="2" t="s">
        <v>63</v>
      </c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  <c r="AO899" s="3"/>
      <c r="AP899" s="3"/>
      <c r="AQ899" s="3"/>
      <c r="AR899" s="3"/>
      <c r="AS899" s="3"/>
      <c r="AT899" s="3"/>
      <c r="AU899" s="3"/>
      <c r="AV899" s="2" t="s">
        <v>50</v>
      </c>
      <c r="AW899" s="2" t="s">
        <v>2018</v>
      </c>
      <c r="AX899" s="2" t="s">
        <v>50</v>
      </c>
      <c r="AY899" s="2" t="s">
        <v>50</v>
      </c>
      <c r="AZ899" s="2" t="s">
        <v>50</v>
      </c>
    </row>
    <row r="900" spans="1:52" ht="30" customHeight="1" x14ac:dyDescent="0.3">
      <c r="A900" s="22" t="s">
        <v>1262</v>
      </c>
      <c r="B900" s="22" t="s">
        <v>1221</v>
      </c>
      <c r="C900" s="22" t="s">
        <v>1208</v>
      </c>
      <c r="D900" s="23">
        <f>공량산출근거서_일위대가!K411</f>
        <v>0.19</v>
      </c>
      <c r="E900" s="25">
        <f>단가대비표!O38</f>
        <v>0</v>
      </c>
      <c r="F900" s="28">
        <f>TRUNC(E900*D900,0)</f>
        <v>0</v>
      </c>
      <c r="G900" s="25">
        <f>단가대비표!P38</f>
        <v>273676</v>
      </c>
      <c r="H900" s="28">
        <f>TRUNC(G900*D900,0)</f>
        <v>51998</v>
      </c>
      <c r="I900" s="25">
        <f>단가대비표!V38</f>
        <v>0</v>
      </c>
      <c r="J900" s="28">
        <f>TRUNC(I900*D900,0)</f>
        <v>0</v>
      </c>
      <c r="K900" s="25">
        <f t="shared" si="148"/>
        <v>273676</v>
      </c>
      <c r="L900" s="28">
        <f t="shared" si="148"/>
        <v>51998</v>
      </c>
      <c r="M900" s="22" t="s">
        <v>50</v>
      </c>
      <c r="N900" s="2" t="s">
        <v>851</v>
      </c>
      <c r="O900" s="2" t="s">
        <v>1625</v>
      </c>
      <c r="P900" s="2" t="s">
        <v>62</v>
      </c>
      <c r="Q900" s="2" t="s">
        <v>62</v>
      </c>
      <c r="R900" s="2" t="s">
        <v>63</v>
      </c>
      <c r="S900" s="3"/>
      <c r="T900" s="3"/>
      <c r="U900" s="3"/>
      <c r="V900" s="3">
        <v>1</v>
      </c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P900" s="3"/>
      <c r="AQ900" s="3"/>
      <c r="AR900" s="3"/>
      <c r="AS900" s="3"/>
      <c r="AT900" s="3"/>
      <c r="AU900" s="3"/>
      <c r="AV900" s="2" t="s">
        <v>50</v>
      </c>
      <c r="AW900" s="2" t="s">
        <v>2019</v>
      </c>
      <c r="AX900" s="2" t="s">
        <v>50</v>
      </c>
      <c r="AY900" s="2" t="s">
        <v>50</v>
      </c>
      <c r="AZ900" s="2" t="s">
        <v>50</v>
      </c>
    </row>
    <row r="901" spans="1:52" ht="30" customHeight="1" x14ac:dyDescent="0.3">
      <c r="A901" s="22" t="s">
        <v>1215</v>
      </c>
      <c r="B901" s="22" t="s">
        <v>1216</v>
      </c>
      <c r="C901" s="22" t="s">
        <v>93</v>
      </c>
      <c r="D901" s="23">
        <v>1</v>
      </c>
      <c r="E901" s="25">
        <f>TRUNC(SUMIF(V899:V901, RIGHTB(O901, 1), H899:H901)*U901, 2)</f>
        <v>1559.94</v>
      </c>
      <c r="F901" s="28">
        <f>TRUNC(E901*D901,0)</f>
        <v>1559</v>
      </c>
      <c r="G901" s="25">
        <v>0</v>
      </c>
      <c r="H901" s="28">
        <f>TRUNC(G901*D901,0)</f>
        <v>0</v>
      </c>
      <c r="I901" s="25">
        <v>0</v>
      </c>
      <c r="J901" s="28">
        <f>TRUNC(I901*D901,0)</f>
        <v>0</v>
      </c>
      <c r="K901" s="25">
        <f t="shared" si="148"/>
        <v>1559</v>
      </c>
      <c r="L901" s="28">
        <f t="shared" si="148"/>
        <v>1559</v>
      </c>
      <c r="M901" s="22" t="s">
        <v>50</v>
      </c>
      <c r="N901" s="2" t="s">
        <v>851</v>
      </c>
      <c r="O901" s="2" t="s">
        <v>94</v>
      </c>
      <c r="P901" s="2" t="s">
        <v>62</v>
      </c>
      <c r="Q901" s="2" t="s">
        <v>62</v>
      </c>
      <c r="R901" s="2" t="s">
        <v>62</v>
      </c>
      <c r="S901" s="3">
        <v>1</v>
      </c>
      <c r="T901" s="3">
        <v>0</v>
      </c>
      <c r="U901" s="3">
        <v>0.03</v>
      </c>
      <c r="V901" s="3">
        <v>1</v>
      </c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  <c r="AQ901" s="3"/>
      <c r="AR901" s="3"/>
      <c r="AS901" s="3"/>
      <c r="AT901" s="3"/>
      <c r="AU901" s="3"/>
      <c r="AV901" s="2" t="s">
        <v>50</v>
      </c>
      <c r="AW901" s="2" t="s">
        <v>2020</v>
      </c>
      <c r="AX901" s="2" t="s">
        <v>50</v>
      </c>
      <c r="AY901" s="2" t="s">
        <v>50</v>
      </c>
      <c r="AZ901" s="2" t="s">
        <v>50</v>
      </c>
    </row>
    <row r="902" spans="1:52" ht="30" customHeight="1" x14ac:dyDescent="0.3">
      <c r="A902" s="22" t="s">
        <v>1190</v>
      </c>
      <c r="B902" s="22" t="s">
        <v>50</v>
      </c>
      <c r="C902" s="22" t="s">
        <v>50</v>
      </c>
      <c r="D902" s="23"/>
      <c r="E902" s="25"/>
      <c r="F902" s="28">
        <f>TRUNC(SUMIF(N899:N901, N898, F899:F901),0)</f>
        <v>58059</v>
      </c>
      <c r="G902" s="25"/>
      <c r="H902" s="28">
        <f>TRUNC(SUMIF(N899:N901, N898, H899:H901),0)</f>
        <v>51998</v>
      </c>
      <c r="I902" s="25"/>
      <c r="J902" s="28">
        <f>TRUNC(SUMIF(N899:N901, N898, J899:J901),0)</f>
        <v>0</v>
      </c>
      <c r="K902" s="25"/>
      <c r="L902" s="28">
        <f>F902+H902+J902</f>
        <v>110057</v>
      </c>
      <c r="M902" s="22" t="s">
        <v>50</v>
      </c>
      <c r="N902" s="2" t="s">
        <v>97</v>
      </c>
      <c r="O902" s="2" t="s">
        <v>97</v>
      </c>
      <c r="P902" s="2" t="s">
        <v>50</v>
      </c>
      <c r="Q902" s="2" t="s">
        <v>50</v>
      </c>
      <c r="R902" s="2" t="s">
        <v>50</v>
      </c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  <c r="AO902" s="3"/>
      <c r="AP902" s="3"/>
      <c r="AQ902" s="3"/>
      <c r="AR902" s="3"/>
      <c r="AS902" s="3"/>
      <c r="AT902" s="3"/>
      <c r="AU902" s="3"/>
      <c r="AV902" s="2" t="s">
        <v>50</v>
      </c>
      <c r="AW902" s="2" t="s">
        <v>50</v>
      </c>
      <c r="AX902" s="2" t="s">
        <v>50</v>
      </c>
      <c r="AY902" s="2" t="s">
        <v>50</v>
      </c>
      <c r="AZ902" s="2" t="s">
        <v>50</v>
      </c>
    </row>
    <row r="903" spans="1:52" ht="30" customHeight="1" x14ac:dyDescent="0.3">
      <c r="A903" s="23"/>
      <c r="B903" s="23"/>
      <c r="C903" s="23"/>
      <c r="D903" s="23"/>
      <c r="E903" s="25"/>
      <c r="F903" s="28"/>
      <c r="G903" s="25"/>
      <c r="H903" s="28"/>
      <c r="I903" s="25"/>
      <c r="J903" s="28"/>
      <c r="K903" s="25"/>
      <c r="L903" s="28"/>
      <c r="M903" s="23"/>
    </row>
    <row r="904" spans="1:52" ht="30" customHeight="1" x14ac:dyDescent="0.3">
      <c r="A904" s="19" t="s">
        <v>2021</v>
      </c>
      <c r="B904" s="20"/>
      <c r="C904" s="20"/>
      <c r="D904" s="20"/>
      <c r="E904" s="24"/>
      <c r="F904" s="27"/>
      <c r="G904" s="24"/>
      <c r="H904" s="27"/>
      <c r="I904" s="24"/>
      <c r="J904" s="27"/>
      <c r="K904" s="24"/>
      <c r="L904" s="27"/>
      <c r="M904" s="21"/>
      <c r="N904" s="1" t="s">
        <v>854</v>
      </c>
    </row>
    <row r="905" spans="1:52" ht="30" customHeight="1" x14ac:dyDescent="0.3">
      <c r="A905" s="22" t="s">
        <v>2016</v>
      </c>
      <c r="B905" s="22" t="s">
        <v>2022</v>
      </c>
      <c r="C905" s="22" t="s">
        <v>123</v>
      </c>
      <c r="D905" s="23">
        <v>1</v>
      </c>
      <c r="E905" s="25">
        <f>단가대비표!O184</f>
        <v>61600</v>
      </c>
      <c r="F905" s="28">
        <f>TRUNC(E905*D905,0)</f>
        <v>61600</v>
      </c>
      <c r="G905" s="25">
        <f>단가대비표!P184</f>
        <v>0</v>
      </c>
      <c r="H905" s="28">
        <f>TRUNC(G905*D905,0)</f>
        <v>0</v>
      </c>
      <c r="I905" s="25">
        <f>단가대비표!V184</f>
        <v>0</v>
      </c>
      <c r="J905" s="28">
        <f>TRUNC(I905*D905,0)</f>
        <v>0</v>
      </c>
      <c r="K905" s="25">
        <f t="shared" ref="K905:L907" si="149">TRUNC(E905+G905+I905,0)</f>
        <v>61600</v>
      </c>
      <c r="L905" s="28">
        <f t="shared" si="149"/>
        <v>61600</v>
      </c>
      <c r="M905" s="22" t="s">
        <v>50</v>
      </c>
      <c r="N905" s="2" t="s">
        <v>854</v>
      </c>
      <c r="O905" s="2" t="s">
        <v>2023</v>
      </c>
      <c r="P905" s="2" t="s">
        <v>62</v>
      </c>
      <c r="Q905" s="2" t="s">
        <v>62</v>
      </c>
      <c r="R905" s="2" t="s">
        <v>63</v>
      </c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  <c r="AQ905" s="3"/>
      <c r="AR905" s="3"/>
      <c r="AS905" s="3"/>
      <c r="AT905" s="3"/>
      <c r="AU905" s="3"/>
      <c r="AV905" s="2" t="s">
        <v>50</v>
      </c>
      <c r="AW905" s="2" t="s">
        <v>2024</v>
      </c>
      <c r="AX905" s="2" t="s">
        <v>50</v>
      </c>
      <c r="AY905" s="2" t="s">
        <v>50</v>
      </c>
      <c r="AZ905" s="2" t="s">
        <v>50</v>
      </c>
    </row>
    <row r="906" spans="1:52" ht="30" customHeight="1" x14ac:dyDescent="0.3">
      <c r="A906" s="22" t="s">
        <v>1262</v>
      </c>
      <c r="B906" s="22" t="s">
        <v>1221</v>
      </c>
      <c r="C906" s="22" t="s">
        <v>1208</v>
      </c>
      <c r="D906" s="23">
        <f>공량산출근거서_일위대가!K414</f>
        <v>0.26</v>
      </c>
      <c r="E906" s="25">
        <f>단가대비표!O49</f>
        <v>0</v>
      </c>
      <c r="F906" s="28">
        <f>TRUNC(E906*D906,0)</f>
        <v>0</v>
      </c>
      <c r="G906" s="25">
        <f>단가대비표!P49</f>
        <v>273676</v>
      </c>
      <c r="H906" s="28">
        <f>TRUNC(G906*D906,0)</f>
        <v>71155</v>
      </c>
      <c r="I906" s="25">
        <f>단가대비표!V49</f>
        <v>0</v>
      </c>
      <c r="J906" s="28">
        <f>TRUNC(I906*D906,0)</f>
        <v>0</v>
      </c>
      <c r="K906" s="25">
        <f t="shared" si="149"/>
        <v>273676</v>
      </c>
      <c r="L906" s="28">
        <f t="shared" si="149"/>
        <v>71155</v>
      </c>
      <c r="M906" s="22" t="s">
        <v>50</v>
      </c>
      <c r="N906" s="2" t="s">
        <v>854</v>
      </c>
      <c r="O906" s="2" t="s">
        <v>1263</v>
      </c>
      <c r="P906" s="2" t="s">
        <v>62</v>
      </c>
      <c r="Q906" s="2" t="s">
        <v>62</v>
      </c>
      <c r="R906" s="2" t="s">
        <v>63</v>
      </c>
      <c r="S906" s="3"/>
      <c r="T906" s="3"/>
      <c r="U906" s="3"/>
      <c r="V906" s="3">
        <v>1</v>
      </c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3"/>
      <c r="AO906" s="3"/>
      <c r="AP906" s="3"/>
      <c r="AQ906" s="3"/>
      <c r="AR906" s="3"/>
      <c r="AS906" s="3"/>
      <c r="AT906" s="3"/>
      <c r="AU906" s="3"/>
      <c r="AV906" s="2" t="s">
        <v>50</v>
      </c>
      <c r="AW906" s="2" t="s">
        <v>2025</v>
      </c>
      <c r="AX906" s="2" t="s">
        <v>50</v>
      </c>
      <c r="AY906" s="2" t="s">
        <v>50</v>
      </c>
      <c r="AZ906" s="2" t="s">
        <v>50</v>
      </c>
    </row>
    <row r="907" spans="1:52" ht="30" customHeight="1" x14ac:dyDescent="0.3">
      <c r="A907" s="22" t="s">
        <v>1215</v>
      </c>
      <c r="B907" s="22" t="s">
        <v>1216</v>
      </c>
      <c r="C907" s="22" t="s">
        <v>93</v>
      </c>
      <c r="D907" s="23">
        <v>1</v>
      </c>
      <c r="E907" s="25">
        <f>TRUNC(SUMIF(V905:V907, RIGHTB(O907, 1), H905:H907)*U907, 2)</f>
        <v>2134.65</v>
      </c>
      <c r="F907" s="28">
        <f>TRUNC(E907*D907,0)</f>
        <v>2134</v>
      </c>
      <c r="G907" s="25">
        <v>0</v>
      </c>
      <c r="H907" s="28">
        <f>TRUNC(G907*D907,0)</f>
        <v>0</v>
      </c>
      <c r="I907" s="25">
        <v>0</v>
      </c>
      <c r="J907" s="28">
        <f>TRUNC(I907*D907,0)</f>
        <v>0</v>
      </c>
      <c r="K907" s="25">
        <f t="shared" si="149"/>
        <v>2134</v>
      </c>
      <c r="L907" s="28">
        <f t="shared" si="149"/>
        <v>2134</v>
      </c>
      <c r="M907" s="22" t="s">
        <v>50</v>
      </c>
      <c r="N907" s="2" t="s">
        <v>854</v>
      </c>
      <c r="O907" s="2" t="s">
        <v>94</v>
      </c>
      <c r="P907" s="2" t="s">
        <v>62</v>
      </c>
      <c r="Q907" s="2" t="s">
        <v>62</v>
      </c>
      <c r="R907" s="2" t="s">
        <v>62</v>
      </c>
      <c r="S907" s="3">
        <v>1</v>
      </c>
      <c r="T907" s="3">
        <v>0</v>
      </c>
      <c r="U907" s="3">
        <v>0.03</v>
      </c>
      <c r="V907" s="3">
        <v>1</v>
      </c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P907" s="3"/>
      <c r="AQ907" s="3"/>
      <c r="AR907" s="3"/>
      <c r="AS907" s="3"/>
      <c r="AT907" s="3"/>
      <c r="AU907" s="3"/>
      <c r="AV907" s="2" t="s">
        <v>50</v>
      </c>
      <c r="AW907" s="2" t="s">
        <v>2026</v>
      </c>
      <c r="AX907" s="2" t="s">
        <v>50</v>
      </c>
      <c r="AY907" s="2" t="s">
        <v>50</v>
      </c>
      <c r="AZ907" s="2" t="s">
        <v>50</v>
      </c>
    </row>
    <row r="908" spans="1:52" ht="30" customHeight="1" x14ac:dyDescent="0.3">
      <c r="A908" s="22" t="s">
        <v>1190</v>
      </c>
      <c r="B908" s="22" t="s">
        <v>50</v>
      </c>
      <c r="C908" s="22" t="s">
        <v>50</v>
      </c>
      <c r="D908" s="23"/>
      <c r="E908" s="25"/>
      <c r="F908" s="28">
        <f>TRUNC(SUMIF(N905:N907, N904, F905:F907),0)</f>
        <v>63734</v>
      </c>
      <c r="G908" s="25"/>
      <c r="H908" s="28">
        <f>TRUNC(SUMIF(N905:N907, N904, H905:H907),0)</f>
        <v>71155</v>
      </c>
      <c r="I908" s="25"/>
      <c r="J908" s="28">
        <f>TRUNC(SUMIF(N905:N907, N904, J905:J907),0)</f>
        <v>0</v>
      </c>
      <c r="K908" s="25"/>
      <c r="L908" s="28">
        <f>F908+H908+J908</f>
        <v>134889</v>
      </c>
      <c r="M908" s="22" t="s">
        <v>50</v>
      </c>
      <c r="N908" s="2" t="s">
        <v>97</v>
      </c>
      <c r="O908" s="2" t="s">
        <v>97</v>
      </c>
      <c r="P908" s="2" t="s">
        <v>50</v>
      </c>
      <c r="Q908" s="2" t="s">
        <v>50</v>
      </c>
      <c r="R908" s="2" t="s">
        <v>50</v>
      </c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  <c r="AO908" s="3"/>
      <c r="AP908" s="3"/>
      <c r="AQ908" s="3"/>
      <c r="AR908" s="3"/>
      <c r="AS908" s="3"/>
      <c r="AT908" s="3"/>
      <c r="AU908" s="3"/>
      <c r="AV908" s="2" t="s">
        <v>50</v>
      </c>
      <c r="AW908" s="2" t="s">
        <v>50</v>
      </c>
      <c r="AX908" s="2" t="s">
        <v>50</v>
      </c>
      <c r="AY908" s="2" t="s">
        <v>50</v>
      </c>
      <c r="AZ908" s="2" t="s">
        <v>50</v>
      </c>
    </row>
    <row r="909" spans="1:52" ht="30" customHeight="1" x14ac:dyDescent="0.3">
      <c r="A909" s="23"/>
      <c r="B909" s="23"/>
      <c r="C909" s="23"/>
      <c r="D909" s="23"/>
      <c r="E909" s="25"/>
      <c r="F909" s="28"/>
      <c r="G909" s="25"/>
      <c r="H909" s="28"/>
      <c r="I909" s="25"/>
      <c r="J909" s="28"/>
      <c r="K909" s="25"/>
      <c r="L909" s="28"/>
      <c r="M909" s="23"/>
    </row>
    <row r="910" spans="1:52" ht="30" customHeight="1" x14ac:dyDescent="0.3">
      <c r="A910" s="19" t="s">
        <v>2027</v>
      </c>
      <c r="B910" s="20"/>
      <c r="C910" s="20"/>
      <c r="D910" s="20"/>
      <c r="E910" s="24"/>
      <c r="F910" s="27"/>
      <c r="G910" s="24"/>
      <c r="H910" s="27"/>
      <c r="I910" s="24"/>
      <c r="J910" s="27"/>
      <c r="K910" s="24"/>
      <c r="L910" s="27"/>
      <c r="M910" s="21"/>
      <c r="N910" s="1" t="s">
        <v>859</v>
      </c>
    </row>
    <row r="911" spans="1:52" ht="30" customHeight="1" x14ac:dyDescent="0.3">
      <c r="A911" s="22" t="s">
        <v>856</v>
      </c>
      <c r="B911" s="22" t="s">
        <v>857</v>
      </c>
      <c r="C911" s="22" t="s">
        <v>123</v>
      </c>
      <c r="D911" s="23">
        <v>1</v>
      </c>
      <c r="E911" s="25">
        <f>단가대비표!O185</f>
        <v>24000</v>
      </c>
      <c r="F911" s="28">
        <f>TRUNC(E911*D911,0)</f>
        <v>24000</v>
      </c>
      <c r="G911" s="25">
        <f>단가대비표!P185</f>
        <v>0</v>
      </c>
      <c r="H911" s="28">
        <f>TRUNC(G911*D911,0)</f>
        <v>0</v>
      </c>
      <c r="I911" s="25">
        <f>단가대비표!V185</f>
        <v>0</v>
      </c>
      <c r="J911" s="28">
        <f>TRUNC(I911*D911,0)</f>
        <v>0</v>
      </c>
      <c r="K911" s="25">
        <f t="shared" ref="K911:L913" si="150">TRUNC(E911+G911+I911,0)</f>
        <v>24000</v>
      </c>
      <c r="L911" s="28">
        <f t="shared" si="150"/>
        <v>24000</v>
      </c>
      <c r="M911" s="22" t="s">
        <v>50</v>
      </c>
      <c r="N911" s="2" t="s">
        <v>859</v>
      </c>
      <c r="O911" s="2" t="s">
        <v>2028</v>
      </c>
      <c r="P911" s="2" t="s">
        <v>62</v>
      </c>
      <c r="Q911" s="2" t="s">
        <v>62</v>
      </c>
      <c r="R911" s="2" t="s">
        <v>63</v>
      </c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3"/>
      <c r="AO911" s="3"/>
      <c r="AP911" s="3"/>
      <c r="AQ911" s="3"/>
      <c r="AR911" s="3"/>
      <c r="AS911" s="3"/>
      <c r="AT911" s="3"/>
      <c r="AU911" s="3"/>
      <c r="AV911" s="2" t="s">
        <v>50</v>
      </c>
      <c r="AW911" s="2" t="s">
        <v>2029</v>
      </c>
      <c r="AX911" s="2" t="s">
        <v>50</v>
      </c>
      <c r="AY911" s="2" t="s">
        <v>50</v>
      </c>
      <c r="AZ911" s="2" t="s">
        <v>50</v>
      </c>
    </row>
    <row r="912" spans="1:52" ht="30" customHeight="1" x14ac:dyDescent="0.3">
      <c r="A912" s="22" t="s">
        <v>1262</v>
      </c>
      <c r="B912" s="22" t="s">
        <v>1221</v>
      </c>
      <c r="C912" s="22" t="s">
        <v>1208</v>
      </c>
      <c r="D912" s="23">
        <f>공량산출근거서_일위대가!K417</f>
        <v>0.13300000000000001</v>
      </c>
      <c r="E912" s="25">
        <f>단가대비표!O49</f>
        <v>0</v>
      </c>
      <c r="F912" s="28">
        <f>TRUNC(E912*D912,0)</f>
        <v>0</v>
      </c>
      <c r="G912" s="25">
        <f>단가대비표!P49</f>
        <v>273676</v>
      </c>
      <c r="H912" s="28">
        <f>TRUNC(G912*D912,0)</f>
        <v>36398</v>
      </c>
      <c r="I912" s="25">
        <f>단가대비표!V49</f>
        <v>0</v>
      </c>
      <c r="J912" s="28">
        <f>TRUNC(I912*D912,0)</f>
        <v>0</v>
      </c>
      <c r="K912" s="25">
        <f t="shared" si="150"/>
        <v>273676</v>
      </c>
      <c r="L912" s="28">
        <f t="shared" si="150"/>
        <v>36398</v>
      </c>
      <c r="M912" s="22" t="s">
        <v>50</v>
      </c>
      <c r="N912" s="2" t="s">
        <v>859</v>
      </c>
      <c r="O912" s="2" t="s">
        <v>1263</v>
      </c>
      <c r="P912" s="2" t="s">
        <v>62</v>
      </c>
      <c r="Q912" s="2" t="s">
        <v>62</v>
      </c>
      <c r="R912" s="2" t="s">
        <v>63</v>
      </c>
      <c r="S912" s="3"/>
      <c r="T912" s="3"/>
      <c r="U912" s="3"/>
      <c r="V912" s="3">
        <v>1</v>
      </c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AM912" s="3"/>
      <c r="AN912" s="3"/>
      <c r="AO912" s="3"/>
      <c r="AP912" s="3"/>
      <c r="AQ912" s="3"/>
      <c r="AR912" s="3"/>
      <c r="AS912" s="3"/>
      <c r="AT912" s="3"/>
      <c r="AU912" s="3"/>
      <c r="AV912" s="2" t="s">
        <v>50</v>
      </c>
      <c r="AW912" s="2" t="s">
        <v>2030</v>
      </c>
      <c r="AX912" s="2" t="s">
        <v>50</v>
      </c>
      <c r="AY912" s="2" t="s">
        <v>50</v>
      </c>
      <c r="AZ912" s="2" t="s">
        <v>50</v>
      </c>
    </row>
    <row r="913" spans="1:52" ht="30" customHeight="1" x14ac:dyDescent="0.3">
      <c r="A913" s="22" t="s">
        <v>1215</v>
      </c>
      <c r="B913" s="22" t="s">
        <v>1216</v>
      </c>
      <c r="C913" s="22" t="s">
        <v>93</v>
      </c>
      <c r="D913" s="23">
        <v>1</v>
      </c>
      <c r="E913" s="25">
        <f>TRUNC(SUMIF(V911:V913, RIGHTB(O913, 1), H911:H913)*U913, 2)</f>
        <v>1091.94</v>
      </c>
      <c r="F913" s="28">
        <f>TRUNC(E913*D913,0)</f>
        <v>1091</v>
      </c>
      <c r="G913" s="25">
        <v>0</v>
      </c>
      <c r="H913" s="28">
        <f>TRUNC(G913*D913,0)</f>
        <v>0</v>
      </c>
      <c r="I913" s="25">
        <v>0</v>
      </c>
      <c r="J913" s="28">
        <f>TRUNC(I913*D913,0)</f>
        <v>0</v>
      </c>
      <c r="K913" s="25">
        <f t="shared" si="150"/>
        <v>1091</v>
      </c>
      <c r="L913" s="28">
        <f t="shared" si="150"/>
        <v>1091</v>
      </c>
      <c r="M913" s="22" t="s">
        <v>50</v>
      </c>
      <c r="N913" s="2" t="s">
        <v>859</v>
      </c>
      <c r="O913" s="2" t="s">
        <v>94</v>
      </c>
      <c r="P913" s="2" t="s">
        <v>62</v>
      </c>
      <c r="Q913" s="2" t="s">
        <v>62</v>
      </c>
      <c r="R913" s="2" t="s">
        <v>62</v>
      </c>
      <c r="S913" s="3">
        <v>1</v>
      </c>
      <c r="T913" s="3">
        <v>0</v>
      </c>
      <c r="U913" s="3">
        <v>0.03</v>
      </c>
      <c r="V913" s="3">
        <v>1</v>
      </c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  <c r="AQ913" s="3"/>
      <c r="AR913" s="3"/>
      <c r="AS913" s="3"/>
      <c r="AT913" s="3"/>
      <c r="AU913" s="3"/>
      <c r="AV913" s="2" t="s">
        <v>50</v>
      </c>
      <c r="AW913" s="2" t="s">
        <v>2031</v>
      </c>
      <c r="AX913" s="2" t="s">
        <v>50</v>
      </c>
      <c r="AY913" s="2" t="s">
        <v>50</v>
      </c>
      <c r="AZ913" s="2" t="s">
        <v>50</v>
      </c>
    </row>
    <row r="914" spans="1:52" ht="30" customHeight="1" x14ac:dyDescent="0.3">
      <c r="A914" s="22" t="s">
        <v>1190</v>
      </c>
      <c r="B914" s="22" t="s">
        <v>50</v>
      </c>
      <c r="C914" s="22" t="s">
        <v>50</v>
      </c>
      <c r="D914" s="23"/>
      <c r="E914" s="25"/>
      <c r="F914" s="28">
        <f>TRUNC(SUMIF(N911:N913, N910, F911:F913),0)</f>
        <v>25091</v>
      </c>
      <c r="G914" s="25"/>
      <c r="H914" s="28">
        <f>TRUNC(SUMIF(N911:N913, N910, H911:H913),0)</f>
        <v>36398</v>
      </c>
      <c r="I914" s="25"/>
      <c r="J914" s="28">
        <f>TRUNC(SUMIF(N911:N913, N910, J911:J913),0)</f>
        <v>0</v>
      </c>
      <c r="K914" s="25"/>
      <c r="L914" s="28">
        <f>F914+H914+J914</f>
        <v>61489</v>
      </c>
      <c r="M914" s="22" t="s">
        <v>50</v>
      </c>
      <c r="N914" s="2" t="s">
        <v>97</v>
      </c>
      <c r="O914" s="2" t="s">
        <v>97</v>
      </c>
      <c r="P914" s="2" t="s">
        <v>50</v>
      </c>
      <c r="Q914" s="2" t="s">
        <v>50</v>
      </c>
      <c r="R914" s="2" t="s">
        <v>50</v>
      </c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  <c r="AL914" s="3"/>
      <c r="AM914" s="3"/>
      <c r="AN914" s="3"/>
      <c r="AO914" s="3"/>
      <c r="AP914" s="3"/>
      <c r="AQ914" s="3"/>
      <c r="AR914" s="3"/>
      <c r="AS914" s="3"/>
      <c r="AT914" s="3"/>
      <c r="AU914" s="3"/>
      <c r="AV914" s="2" t="s">
        <v>50</v>
      </c>
      <c r="AW914" s="2" t="s">
        <v>50</v>
      </c>
      <c r="AX914" s="2" t="s">
        <v>50</v>
      </c>
      <c r="AY914" s="2" t="s">
        <v>50</v>
      </c>
      <c r="AZ914" s="2" t="s">
        <v>50</v>
      </c>
    </row>
    <row r="915" spans="1:52" ht="30" customHeight="1" x14ac:dyDescent="0.3">
      <c r="A915" s="23"/>
      <c r="B915" s="23"/>
      <c r="C915" s="23"/>
      <c r="D915" s="23"/>
      <c r="E915" s="25"/>
      <c r="F915" s="28"/>
      <c r="G915" s="25"/>
      <c r="H915" s="28"/>
      <c r="I915" s="25"/>
      <c r="J915" s="28"/>
      <c r="K915" s="25"/>
      <c r="L915" s="28"/>
      <c r="M915" s="23"/>
    </row>
    <row r="916" spans="1:52" ht="30" customHeight="1" x14ac:dyDescent="0.3">
      <c r="A916" s="19" t="s">
        <v>2032</v>
      </c>
      <c r="B916" s="20"/>
      <c r="C916" s="20"/>
      <c r="D916" s="20"/>
      <c r="E916" s="24"/>
      <c r="F916" s="27"/>
      <c r="G916" s="24"/>
      <c r="H916" s="27"/>
      <c r="I916" s="24"/>
      <c r="J916" s="27"/>
      <c r="K916" s="24"/>
      <c r="L916" s="27"/>
      <c r="M916" s="21"/>
      <c r="N916" s="1" t="s">
        <v>863</v>
      </c>
    </row>
    <row r="917" spans="1:52" ht="30" customHeight="1" x14ac:dyDescent="0.3">
      <c r="A917" s="22" t="s">
        <v>856</v>
      </c>
      <c r="B917" s="22" t="s">
        <v>861</v>
      </c>
      <c r="C917" s="22" t="s">
        <v>123</v>
      </c>
      <c r="D917" s="23">
        <v>1</v>
      </c>
      <c r="E917" s="25">
        <f>단가대비표!O186</f>
        <v>36000</v>
      </c>
      <c r="F917" s="28">
        <f>TRUNC(E917*D917,0)</f>
        <v>36000</v>
      </c>
      <c r="G917" s="25">
        <f>단가대비표!P186</f>
        <v>0</v>
      </c>
      <c r="H917" s="28">
        <f>TRUNC(G917*D917,0)</f>
        <v>0</v>
      </c>
      <c r="I917" s="25">
        <f>단가대비표!V186</f>
        <v>0</v>
      </c>
      <c r="J917" s="28">
        <f>TRUNC(I917*D917,0)</f>
        <v>0</v>
      </c>
      <c r="K917" s="25">
        <f t="shared" ref="K917:L919" si="151">TRUNC(E917+G917+I917,0)</f>
        <v>36000</v>
      </c>
      <c r="L917" s="28">
        <f t="shared" si="151"/>
        <v>36000</v>
      </c>
      <c r="M917" s="22" t="s">
        <v>50</v>
      </c>
      <c r="N917" s="2" t="s">
        <v>863</v>
      </c>
      <c r="O917" s="2" t="s">
        <v>2033</v>
      </c>
      <c r="P917" s="2" t="s">
        <v>62</v>
      </c>
      <c r="Q917" s="2" t="s">
        <v>62</v>
      </c>
      <c r="R917" s="2" t="s">
        <v>63</v>
      </c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  <c r="AQ917" s="3"/>
      <c r="AR917" s="3"/>
      <c r="AS917" s="3"/>
      <c r="AT917" s="3"/>
      <c r="AU917" s="3"/>
      <c r="AV917" s="2" t="s">
        <v>50</v>
      </c>
      <c r="AW917" s="2" t="s">
        <v>2034</v>
      </c>
      <c r="AX917" s="2" t="s">
        <v>50</v>
      </c>
      <c r="AY917" s="2" t="s">
        <v>50</v>
      </c>
      <c r="AZ917" s="2" t="s">
        <v>50</v>
      </c>
    </row>
    <row r="918" spans="1:52" ht="30" customHeight="1" x14ac:dyDescent="0.3">
      <c r="A918" s="22" t="s">
        <v>1262</v>
      </c>
      <c r="B918" s="22" t="s">
        <v>1221</v>
      </c>
      <c r="C918" s="22" t="s">
        <v>1208</v>
      </c>
      <c r="D918" s="23">
        <f>공량산출근거서_일위대가!K420</f>
        <v>0.182</v>
      </c>
      <c r="E918" s="25">
        <f>단가대비표!O49</f>
        <v>0</v>
      </c>
      <c r="F918" s="28">
        <f>TRUNC(E918*D918,0)</f>
        <v>0</v>
      </c>
      <c r="G918" s="25">
        <f>단가대비표!P49</f>
        <v>273676</v>
      </c>
      <c r="H918" s="28">
        <f>TRUNC(G918*D918,0)</f>
        <v>49809</v>
      </c>
      <c r="I918" s="25">
        <f>단가대비표!V49</f>
        <v>0</v>
      </c>
      <c r="J918" s="28">
        <f>TRUNC(I918*D918,0)</f>
        <v>0</v>
      </c>
      <c r="K918" s="25">
        <f t="shared" si="151"/>
        <v>273676</v>
      </c>
      <c r="L918" s="28">
        <f t="shared" si="151"/>
        <v>49809</v>
      </c>
      <c r="M918" s="22" t="s">
        <v>50</v>
      </c>
      <c r="N918" s="2" t="s">
        <v>863</v>
      </c>
      <c r="O918" s="2" t="s">
        <v>1263</v>
      </c>
      <c r="P918" s="2" t="s">
        <v>62</v>
      </c>
      <c r="Q918" s="2" t="s">
        <v>62</v>
      </c>
      <c r="R918" s="2" t="s">
        <v>63</v>
      </c>
      <c r="S918" s="3"/>
      <c r="T918" s="3"/>
      <c r="U918" s="3"/>
      <c r="V918" s="3">
        <v>1</v>
      </c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  <c r="AO918" s="3"/>
      <c r="AP918" s="3"/>
      <c r="AQ918" s="3"/>
      <c r="AR918" s="3"/>
      <c r="AS918" s="3"/>
      <c r="AT918" s="3"/>
      <c r="AU918" s="3"/>
      <c r="AV918" s="2" t="s">
        <v>50</v>
      </c>
      <c r="AW918" s="2" t="s">
        <v>2035</v>
      </c>
      <c r="AX918" s="2" t="s">
        <v>50</v>
      </c>
      <c r="AY918" s="2" t="s">
        <v>50</v>
      </c>
      <c r="AZ918" s="2" t="s">
        <v>50</v>
      </c>
    </row>
    <row r="919" spans="1:52" ht="30" customHeight="1" x14ac:dyDescent="0.3">
      <c r="A919" s="22" t="s">
        <v>1215</v>
      </c>
      <c r="B919" s="22" t="s">
        <v>1216</v>
      </c>
      <c r="C919" s="22" t="s">
        <v>93</v>
      </c>
      <c r="D919" s="23">
        <v>1</v>
      </c>
      <c r="E919" s="25">
        <f>TRUNC(SUMIF(V917:V919, RIGHTB(O919, 1), H917:H919)*U919, 2)</f>
        <v>1494.27</v>
      </c>
      <c r="F919" s="28">
        <f>TRUNC(E919*D919,0)</f>
        <v>1494</v>
      </c>
      <c r="G919" s="25">
        <v>0</v>
      </c>
      <c r="H919" s="28">
        <f>TRUNC(G919*D919,0)</f>
        <v>0</v>
      </c>
      <c r="I919" s="25">
        <v>0</v>
      </c>
      <c r="J919" s="28">
        <f>TRUNC(I919*D919,0)</f>
        <v>0</v>
      </c>
      <c r="K919" s="25">
        <f t="shared" si="151"/>
        <v>1494</v>
      </c>
      <c r="L919" s="28">
        <f t="shared" si="151"/>
        <v>1494</v>
      </c>
      <c r="M919" s="22" t="s">
        <v>50</v>
      </c>
      <c r="N919" s="2" t="s">
        <v>863</v>
      </c>
      <c r="O919" s="2" t="s">
        <v>94</v>
      </c>
      <c r="P919" s="2" t="s">
        <v>62</v>
      </c>
      <c r="Q919" s="2" t="s">
        <v>62</v>
      </c>
      <c r="R919" s="2" t="s">
        <v>62</v>
      </c>
      <c r="S919" s="3">
        <v>1</v>
      </c>
      <c r="T919" s="3">
        <v>0</v>
      </c>
      <c r="U919" s="3">
        <v>0.03</v>
      </c>
      <c r="V919" s="3">
        <v>1</v>
      </c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AM919" s="3"/>
      <c r="AN919" s="3"/>
      <c r="AO919" s="3"/>
      <c r="AP919" s="3"/>
      <c r="AQ919" s="3"/>
      <c r="AR919" s="3"/>
      <c r="AS919" s="3"/>
      <c r="AT919" s="3"/>
      <c r="AU919" s="3"/>
      <c r="AV919" s="2" t="s">
        <v>50</v>
      </c>
      <c r="AW919" s="2" t="s">
        <v>2036</v>
      </c>
      <c r="AX919" s="2" t="s">
        <v>50</v>
      </c>
      <c r="AY919" s="2" t="s">
        <v>50</v>
      </c>
      <c r="AZ919" s="2" t="s">
        <v>50</v>
      </c>
    </row>
    <row r="920" spans="1:52" ht="30" customHeight="1" x14ac:dyDescent="0.3">
      <c r="A920" s="22" t="s">
        <v>1190</v>
      </c>
      <c r="B920" s="22" t="s">
        <v>50</v>
      </c>
      <c r="C920" s="22" t="s">
        <v>50</v>
      </c>
      <c r="D920" s="23"/>
      <c r="E920" s="25"/>
      <c r="F920" s="28">
        <f>TRUNC(SUMIF(N917:N919, N916, F917:F919),0)</f>
        <v>37494</v>
      </c>
      <c r="G920" s="25"/>
      <c r="H920" s="28">
        <f>TRUNC(SUMIF(N917:N919, N916, H917:H919),0)</f>
        <v>49809</v>
      </c>
      <c r="I920" s="25"/>
      <c r="J920" s="28">
        <f>TRUNC(SUMIF(N917:N919, N916, J917:J919),0)</f>
        <v>0</v>
      </c>
      <c r="K920" s="25"/>
      <c r="L920" s="28">
        <f>F920+H920+J920</f>
        <v>87303</v>
      </c>
      <c r="M920" s="22" t="s">
        <v>50</v>
      </c>
      <c r="N920" s="2" t="s">
        <v>97</v>
      </c>
      <c r="O920" s="2" t="s">
        <v>97</v>
      </c>
      <c r="P920" s="2" t="s">
        <v>50</v>
      </c>
      <c r="Q920" s="2" t="s">
        <v>50</v>
      </c>
      <c r="R920" s="2" t="s">
        <v>50</v>
      </c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  <c r="AL920" s="3"/>
      <c r="AM920" s="3"/>
      <c r="AN920" s="3"/>
      <c r="AO920" s="3"/>
      <c r="AP920" s="3"/>
      <c r="AQ920" s="3"/>
      <c r="AR920" s="3"/>
      <c r="AS920" s="3"/>
      <c r="AT920" s="3"/>
      <c r="AU920" s="3"/>
      <c r="AV920" s="2" t="s">
        <v>50</v>
      </c>
      <c r="AW920" s="2" t="s">
        <v>50</v>
      </c>
      <c r="AX920" s="2" t="s">
        <v>50</v>
      </c>
      <c r="AY920" s="2" t="s">
        <v>50</v>
      </c>
      <c r="AZ920" s="2" t="s">
        <v>50</v>
      </c>
    </row>
    <row r="921" spans="1:52" ht="30" customHeight="1" x14ac:dyDescent="0.3">
      <c r="A921" s="23"/>
      <c r="B921" s="23"/>
      <c r="C921" s="23"/>
      <c r="D921" s="23"/>
      <c r="E921" s="25"/>
      <c r="F921" s="28"/>
      <c r="G921" s="25"/>
      <c r="H921" s="28"/>
      <c r="I921" s="25"/>
      <c r="J921" s="28"/>
      <c r="K921" s="25"/>
      <c r="L921" s="28"/>
      <c r="M921" s="23"/>
    </row>
    <row r="922" spans="1:52" ht="30" customHeight="1" x14ac:dyDescent="0.3">
      <c r="A922" s="19" t="s">
        <v>2037</v>
      </c>
      <c r="B922" s="20"/>
      <c r="C922" s="20"/>
      <c r="D922" s="20"/>
      <c r="E922" s="24"/>
      <c r="F922" s="27"/>
      <c r="G922" s="24"/>
      <c r="H922" s="27"/>
      <c r="I922" s="24"/>
      <c r="J922" s="27"/>
      <c r="K922" s="24"/>
      <c r="L922" s="27"/>
      <c r="M922" s="21"/>
      <c r="N922" s="1" t="s">
        <v>867</v>
      </c>
    </row>
    <row r="923" spans="1:52" ht="30" customHeight="1" x14ac:dyDescent="0.3">
      <c r="A923" s="22" t="s">
        <v>856</v>
      </c>
      <c r="B923" s="22" t="s">
        <v>865</v>
      </c>
      <c r="C923" s="22" t="s">
        <v>123</v>
      </c>
      <c r="D923" s="23">
        <v>1</v>
      </c>
      <c r="E923" s="25">
        <f>단가대비표!O187</f>
        <v>39200</v>
      </c>
      <c r="F923" s="28">
        <f>TRUNC(E923*D923,0)</f>
        <v>39200</v>
      </c>
      <c r="G923" s="25">
        <f>단가대비표!P187</f>
        <v>0</v>
      </c>
      <c r="H923" s="28">
        <f>TRUNC(G923*D923,0)</f>
        <v>0</v>
      </c>
      <c r="I923" s="25">
        <f>단가대비표!V187</f>
        <v>0</v>
      </c>
      <c r="J923" s="28">
        <f>TRUNC(I923*D923,0)</f>
        <v>0</v>
      </c>
      <c r="K923" s="25">
        <f t="shared" ref="K923:L925" si="152">TRUNC(E923+G923+I923,0)</f>
        <v>39200</v>
      </c>
      <c r="L923" s="28">
        <f t="shared" si="152"/>
        <v>39200</v>
      </c>
      <c r="M923" s="22" t="s">
        <v>50</v>
      </c>
      <c r="N923" s="2" t="s">
        <v>867</v>
      </c>
      <c r="O923" s="2" t="s">
        <v>2038</v>
      </c>
      <c r="P923" s="2" t="s">
        <v>62</v>
      </c>
      <c r="Q923" s="2" t="s">
        <v>62</v>
      </c>
      <c r="R923" s="2" t="s">
        <v>63</v>
      </c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  <c r="AL923" s="3"/>
      <c r="AM923" s="3"/>
      <c r="AN923" s="3"/>
      <c r="AO923" s="3"/>
      <c r="AP923" s="3"/>
      <c r="AQ923" s="3"/>
      <c r="AR923" s="3"/>
      <c r="AS923" s="3"/>
      <c r="AT923" s="3"/>
      <c r="AU923" s="3"/>
      <c r="AV923" s="2" t="s">
        <v>50</v>
      </c>
      <c r="AW923" s="2" t="s">
        <v>2039</v>
      </c>
      <c r="AX923" s="2" t="s">
        <v>50</v>
      </c>
      <c r="AY923" s="2" t="s">
        <v>50</v>
      </c>
      <c r="AZ923" s="2" t="s">
        <v>50</v>
      </c>
    </row>
    <row r="924" spans="1:52" ht="30" customHeight="1" x14ac:dyDescent="0.3">
      <c r="A924" s="22" t="s">
        <v>1262</v>
      </c>
      <c r="B924" s="22" t="s">
        <v>1221</v>
      </c>
      <c r="C924" s="22" t="s">
        <v>1208</v>
      </c>
      <c r="D924" s="23">
        <f>공량산출근거서_일위대가!K423</f>
        <v>0.252</v>
      </c>
      <c r="E924" s="25">
        <f>단가대비표!O49</f>
        <v>0</v>
      </c>
      <c r="F924" s="28">
        <f>TRUNC(E924*D924,0)</f>
        <v>0</v>
      </c>
      <c r="G924" s="25">
        <f>단가대비표!P49</f>
        <v>273676</v>
      </c>
      <c r="H924" s="28">
        <f>TRUNC(G924*D924,0)</f>
        <v>68966</v>
      </c>
      <c r="I924" s="25">
        <f>단가대비표!V49</f>
        <v>0</v>
      </c>
      <c r="J924" s="28">
        <f>TRUNC(I924*D924,0)</f>
        <v>0</v>
      </c>
      <c r="K924" s="25">
        <f t="shared" si="152"/>
        <v>273676</v>
      </c>
      <c r="L924" s="28">
        <f t="shared" si="152"/>
        <v>68966</v>
      </c>
      <c r="M924" s="22" t="s">
        <v>50</v>
      </c>
      <c r="N924" s="2" t="s">
        <v>867</v>
      </c>
      <c r="O924" s="2" t="s">
        <v>1263</v>
      </c>
      <c r="P924" s="2" t="s">
        <v>62</v>
      </c>
      <c r="Q924" s="2" t="s">
        <v>62</v>
      </c>
      <c r="R924" s="2" t="s">
        <v>63</v>
      </c>
      <c r="S924" s="3"/>
      <c r="T924" s="3"/>
      <c r="U924" s="3"/>
      <c r="V924" s="3">
        <v>1</v>
      </c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  <c r="AL924" s="3"/>
      <c r="AM924" s="3"/>
      <c r="AN924" s="3"/>
      <c r="AO924" s="3"/>
      <c r="AP924" s="3"/>
      <c r="AQ924" s="3"/>
      <c r="AR924" s="3"/>
      <c r="AS924" s="3"/>
      <c r="AT924" s="3"/>
      <c r="AU924" s="3"/>
      <c r="AV924" s="2" t="s">
        <v>50</v>
      </c>
      <c r="AW924" s="2" t="s">
        <v>2040</v>
      </c>
      <c r="AX924" s="2" t="s">
        <v>50</v>
      </c>
      <c r="AY924" s="2" t="s">
        <v>50</v>
      </c>
      <c r="AZ924" s="2" t="s">
        <v>50</v>
      </c>
    </row>
    <row r="925" spans="1:52" ht="30" customHeight="1" x14ac:dyDescent="0.3">
      <c r="A925" s="22" t="s">
        <v>1215</v>
      </c>
      <c r="B925" s="22" t="s">
        <v>1216</v>
      </c>
      <c r="C925" s="22" t="s">
        <v>93</v>
      </c>
      <c r="D925" s="23">
        <v>1</v>
      </c>
      <c r="E925" s="25">
        <f>TRUNC(SUMIF(V923:V925, RIGHTB(O925, 1), H923:H925)*U925, 2)</f>
        <v>2068.98</v>
      </c>
      <c r="F925" s="28">
        <f>TRUNC(E925*D925,0)</f>
        <v>2068</v>
      </c>
      <c r="G925" s="25">
        <v>0</v>
      </c>
      <c r="H925" s="28">
        <f>TRUNC(G925*D925,0)</f>
        <v>0</v>
      </c>
      <c r="I925" s="25">
        <v>0</v>
      </c>
      <c r="J925" s="28">
        <f>TRUNC(I925*D925,0)</f>
        <v>0</v>
      </c>
      <c r="K925" s="25">
        <f t="shared" si="152"/>
        <v>2068</v>
      </c>
      <c r="L925" s="28">
        <f t="shared" si="152"/>
        <v>2068</v>
      </c>
      <c r="M925" s="22" t="s">
        <v>50</v>
      </c>
      <c r="N925" s="2" t="s">
        <v>867</v>
      </c>
      <c r="O925" s="2" t="s">
        <v>94</v>
      </c>
      <c r="P925" s="2" t="s">
        <v>62</v>
      </c>
      <c r="Q925" s="2" t="s">
        <v>62</v>
      </c>
      <c r="R925" s="2" t="s">
        <v>62</v>
      </c>
      <c r="S925" s="3">
        <v>1</v>
      </c>
      <c r="T925" s="3">
        <v>0</v>
      </c>
      <c r="U925" s="3">
        <v>0.03</v>
      </c>
      <c r="V925" s="3">
        <v>1</v>
      </c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AM925" s="3"/>
      <c r="AN925" s="3"/>
      <c r="AO925" s="3"/>
      <c r="AP925" s="3"/>
      <c r="AQ925" s="3"/>
      <c r="AR925" s="3"/>
      <c r="AS925" s="3"/>
      <c r="AT925" s="3"/>
      <c r="AU925" s="3"/>
      <c r="AV925" s="2" t="s">
        <v>50</v>
      </c>
      <c r="AW925" s="2" t="s">
        <v>2041</v>
      </c>
      <c r="AX925" s="2" t="s">
        <v>50</v>
      </c>
      <c r="AY925" s="2" t="s">
        <v>50</v>
      </c>
      <c r="AZ925" s="2" t="s">
        <v>50</v>
      </c>
    </row>
    <row r="926" spans="1:52" ht="30" customHeight="1" x14ac:dyDescent="0.3">
      <c r="A926" s="22" t="s">
        <v>1190</v>
      </c>
      <c r="B926" s="22" t="s">
        <v>50</v>
      </c>
      <c r="C926" s="22" t="s">
        <v>50</v>
      </c>
      <c r="D926" s="23"/>
      <c r="E926" s="25"/>
      <c r="F926" s="28">
        <f>TRUNC(SUMIF(N923:N925, N922, F923:F925),0)</f>
        <v>41268</v>
      </c>
      <c r="G926" s="25"/>
      <c r="H926" s="28">
        <f>TRUNC(SUMIF(N923:N925, N922, H923:H925),0)</f>
        <v>68966</v>
      </c>
      <c r="I926" s="25"/>
      <c r="J926" s="28">
        <f>TRUNC(SUMIF(N923:N925, N922, J923:J925),0)</f>
        <v>0</v>
      </c>
      <c r="K926" s="25"/>
      <c r="L926" s="28">
        <f>F926+H926+J926</f>
        <v>110234</v>
      </c>
      <c r="M926" s="22" t="s">
        <v>50</v>
      </c>
      <c r="N926" s="2" t="s">
        <v>97</v>
      </c>
      <c r="O926" s="2" t="s">
        <v>97</v>
      </c>
      <c r="P926" s="2" t="s">
        <v>50</v>
      </c>
      <c r="Q926" s="2" t="s">
        <v>50</v>
      </c>
      <c r="R926" s="2" t="s">
        <v>50</v>
      </c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  <c r="AO926" s="3"/>
      <c r="AP926" s="3"/>
      <c r="AQ926" s="3"/>
      <c r="AR926" s="3"/>
      <c r="AS926" s="3"/>
      <c r="AT926" s="3"/>
      <c r="AU926" s="3"/>
      <c r="AV926" s="2" t="s">
        <v>50</v>
      </c>
      <c r="AW926" s="2" t="s">
        <v>50</v>
      </c>
      <c r="AX926" s="2" t="s">
        <v>50</v>
      </c>
      <c r="AY926" s="2" t="s">
        <v>50</v>
      </c>
      <c r="AZ926" s="2" t="s">
        <v>50</v>
      </c>
    </row>
    <row r="927" spans="1:52" ht="30" customHeight="1" x14ac:dyDescent="0.3">
      <c r="A927" s="23"/>
      <c r="B927" s="23"/>
      <c r="C927" s="23"/>
      <c r="D927" s="23"/>
      <c r="E927" s="25"/>
      <c r="F927" s="28"/>
      <c r="G927" s="25"/>
      <c r="H927" s="28"/>
      <c r="I927" s="25"/>
      <c r="J927" s="28"/>
      <c r="K927" s="25"/>
      <c r="L927" s="28"/>
      <c r="M927" s="23"/>
    </row>
    <row r="928" spans="1:52" ht="30" customHeight="1" x14ac:dyDescent="0.3">
      <c r="A928" s="19" t="s">
        <v>2042</v>
      </c>
      <c r="B928" s="20"/>
      <c r="C928" s="20"/>
      <c r="D928" s="20"/>
      <c r="E928" s="24"/>
      <c r="F928" s="27"/>
      <c r="G928" s="24"/>
      <c r="H928" s="27"/>
      <c r="I928" s="24"/>
      <c r="J928" s="27"/>
      <c r="K928" s="24"/>
      <c r="L928" s="27"/>
      <c r="M928" s="21"/>
      <c r="N928" s="1" t="s">
        <v>871</v>
      </c>
    </row>
    <row r="929" spans="1:52" ht="30" customHeight="1" x14ac:dyDescent="0.3">
      <c r="A929" s="22" t="s">
        <v>856</v>
      </c>
      <c r="B929" s="22" t="s">
        <v>869</v>
      </c>
      <c r="C929" s="22" t="s">
        <v>123</v>
      </c>
      <c r="D929" s="23">
        <v>1</v>
      </c>
      <c r="E929" s="25">
        <f>단가대비표!O188</f>
        <v>55000</v>
      </c>
      <c r="F929" s="28">
        <f>TRUNC(E929*D929,0)</f>
        <v>55000</v>
      </c>
      <c r="G929" s="25">
        <f>단가대비표!P188</f>
        <v>0</v>
      </c>
      <c r="H929" s="28">
        <f>TRUNC(G929*D929,0)</f>
        <v>0</v>
      </c>
      <c r="I929" s="25">
        <f>단가대비표!V188</f>
        <v>0</v>
      </c>
      <c r="J929" s="28">
        <f>TRUNC(I929*D929,0)</f>
        <v>0</v>
      </c>
      <c r="K929" s="25">
        <f t="shared" ref="K929:L931" si="153">TRUNC(E929+G929+I929,0)</f>
        <v>55000</v>
      </c>
      <c r="L929" s="28">
        <f t="shared" si="153"/>
        <v>55000</v>
      </c>
      <c r="M929" s="22" t="s">
        <v>50</v>
      </c>
      <c r="N929" s="2" t="s">
        <v>871</v>
      </c>
      <c r="O929" s="2" t="s">
        <v>2043</v>
      </c>
      <c r="P929" s="2" t="s">
        <v>62</v>
      </c>
      <c r="Q929" s="2" t="s">
        <v>62</v>
      </c>
      <c r="R929" s="2" t="s">
        <v>63</v>
      </c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  <c r="AO929" s="3"/>
      <c r="AP929" s="3"/>
      <c r="AQ929" s="3"/>
      <c r="AR929" s="3"/>
      <c r="AS929" s="3"/>
      <c r="AT929" s="3"/>
      <c r="AU929" s="3"/>
      <c r="AV929" s="2" t="s">
        <v>50</v>
      </c>
      <c r="AW929" s="2" t="s">
        <v>2044</v>
      </c>
      <c r="AX929" s="2" t="s">
        <v>50</v>
      </c>
      <c r="AY929" s="2" t="s">
        <v>50</v>
      </c>
      <c r="AZ929" s="2" t="s">
        <v>50</v>
      </c>
    </row>
    <row r="930" spans="1:52" ht="30" customHeight="1" x14ac:dyDescent="0.3">
      <c r="A930" s="22" t="s">
        <v>1262</v>
      </c>
      <c r="B930" s="22" t="s">
        <v>1221</v>
      </c>
      <c r="C930" s="22" t="s">
        <v>1208</v>
      </c>
      <c r="D930" s="23">
        <f>공량산출근거서_일위대가!K426</f>
        <v>0.33800000000000002</v>
      </c>
      <c r="E930" s="25">
        <f>단가대비표!O38</f>
        <v>0</v>
      </c>
      <c r="F930" s="28">
        <f>TRUNC(E930*D930,0)</f>
        <v>0</v>
      </c>
      <c r="G930" s="25">
        <f>단가대비표!P38</f>
        <v>273676</v>
      </c>
      <c r="H930" s="28">
        <f>TRUNC(G930*D930,0)</f>
        <v>92502</v>
      </c>
      <c r="I930" s="25">
        <f>단가대비표!V38</f>
        <v>0</v>
      </c>
      <c r="J930" s="28">
        <f>TRUNC(I930*D930,0)</f>
        <v>0</v>
      </c>
      <c r="K930" s="25">
        <f t="shared" si="153"/>
        <v>273676</v>
      </c>
      <c r="L930" s="28">
        <f t="shared" si="153"/>
        <v>92502</v>
      </c>
      <c r="M930" s="22" t="s">
        <v>50</v>
      </c>
      <c r="N930" s="2" t="s">
        <v>871</v>
      </c>
      <c r="O930" s="2" t="s">
        <v>1625</v>
      </c>
      <c r="P930" s="2" t="s">
        <v>62</v>
      </c>
      <c r="Q930" s="2" t="s">
        <v>62</v>
      </c>
      <c r="R930" s="2" t="s">
        <v>63</v>
      </c>
      <c r="S930" s="3"/>
      <c r="T930" s="3"/>
      <c r="U930" s="3"/>
      <c r="V930" s="3">
        <v>1</v>
      </c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  <c r="AQ930" s="3"/>
      <c r="AR930" s="3"/>
      <c r="AS930" s="3"/>
      <c r="AT930" s="3"/>
      <c r="AU930" s="3"/>
      <c r="AV930" s="2" t="s">
        <v>50</v>
      </c>
      <c r="AW930" s="2" t="s">
        <v>2045</v>
      </c>
      <c r="AX930" s="2" t="s">
        <v>50</v>
      </c>
      <c r="AY930" s="2" t="s">
        <v>50</v>
      </c>
      <c r="AZ930" s="2" t="s">
        <v>50</v>
      </c>
    </row>
    <row r="931" spans="1:52" ht="30" customHeight="1" x14ac:dyDescent="0.3">
      <c r="A931" s="22" t="s">
        <v>1215</v>
      </c>
      <c r="B931" s="22" t="s">
        <v>1216</v>
      </c>
      <c r="C931" s="22" t="s">
        <v>93</v>
      </c>
      <c r="D931" s="23">
        <v>1</v>
      </c>
      <c r="E931" s="25">
        <f>TRUNC(SUMIF(V929:V931, RIGHTB(O931, 1), H929:H931)*U931, 2)</f>
        <v>2775.06</v>
      </c>
      <c r="F931" s="28">
        <f>TRUNC(E931*D931,0)</f>
        <v>2775</v>
      </c>
      <c r="G931" s="25">
        <v>0</v>
      </c>
      <c r="H931" s="28">
        <f>TRUNC(G931*D931,0)</f>
        <v>0</v>
      </c>
      <c r="I931" s="25">
        <v>0</v>
      </c>
      <c r="J931" s="28">
        <f>TRUNC(I931*D931,0)</f>
        <v>0</v>
      </c>
      <c r="K931" s="25">
        <f t="shared" si="153"/>
        <v>2775</v>
      </c>
      <c r="L931" s="28">
        <f t="shared" si="153"/>
        <v>2775</v>
      </c>
      <c r="M931" s="22" t="s">
        <v>50</v>
      </c>
      <c r="N931" s="2" t="s">
        <v>871</v>
      </c>
      <c r="O931" s="2" t="s">
        <v>94</v>
      </c>
      <c r="P931" s="2" t="s">
        <v>62</v>
      </c>
      <c r="Q931" s="2" t="s">
        <v>62</v>
      </c>
      <c r="R931" s="2" t="s">
        <v>62</v>
      </c>
      <c r="S931" s="3">
        <v>1</v>
      </c>
      <c r="T931" s="3">
        <v>0</v>
      </c>
      <c r="U931" s="3">
        <v>0.03</v>
      </c>
      <c r="V931" s="3">
        <v>1</v>
      </c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AM931" s="3"/>
      <c r="AN931" s="3"/>
      <c r="AO931" s="3"/>
      <c r="AP931" s="3"/>
      <c r="AQ931" s="3"/>
      <c r="AR931" s="3"/>
      <c r="AS931" s="3"/>
      <c r="AT931" s="3"/>
      <c r="AU931" s="3"/>
      <c r="AV931" s="2" t="s">
        <v>50</v>
      </c>
      <c r="AW931" s="2" t="s">
        <v>2046</v>
      </c>
      <c r="AX931" s="2" t="s">
        <v>50</v>
      </c>
      <c r="AY931" s="2" t="s">
        <v>50</v>
      </c>
      <c r="AZ931" s="2" t="s">
        <v>50</v>
      </c>
    </row>
    <row r="932" spans="1:52" ht="30" customHeight="1" x14ac:dyDescent="0.3">
      <c r="A932" s="22" t="s">
        <v>1190</v>
      </c>
      <c r="B932" s="22" t="s">
        <v>50</v>
      </c>
      <c r="C932" s="22" t="s">
        <v>50</v>
      </c>
      <c r="D932" s="23"/>
      <c r="E932" s="25"/>
      <c r="F932" s="28">
        <f>TRUNC(SUMIF(N929:N931, N928, F929:F931),0)</f>
        <v>57775</v>
      </c>
      <c r="G932" s="25"/>
      <c r="H932" s="28">
        <f>TRUNC(SUMIF(N929:N931, N928, H929:H931),0)</f>
        <v>92502</v>
      </c>
      <c r="I932" s="25"/>
      <c r="J932" s="28">
        <f>TRUNC(SUMIF(N929:N931, N928, J929:J931),0)</f>
        <v>0</v>
      </c>
      <c r="K932" s="25"/>
      <c r="L932" s="28">
        <f>F932+H932+J932</f>
        <v>150277</v>
      </c>
      <c r="M932" s="22" t="s">
        <v>50</v>
      </c>
      <c r="N932" s="2" t="s">
        <v>97</v>
      </c>
      <c r="O932" s="2" t="s">
        <v>97</v>
      </c>
      <c r="P932" s="2" t="s">
        <v>50</v>
      </c>
      <c r="Q932" s="2" t="s">
        <v>50</v>
      </c>
      <c r="R932" s="2" t="s">
        <v>50</v>
      </c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  <c r="AO932" s="3"/>
      <c r="AP932" s="3"/>
      <c r="AQ932" s="3"/>
      <c r="AR932" s="3"/>
      <c r="AS932" s="3"/>
      <c r="AT932" s="3"/>
      <c r="AU932" s="3"/>
      <c r="AV932" s="2" t="s">
        <v>50</v>
      </c>
      <c r="AW932" s="2" t="s">
        <v>50</v>
      </c>
      <c r="AX932" s="2" t="s">
        <v>50</v>
      </c>
      <c r="AY932" s="2" t="s">
        <v>50</v>
      </c>
      <c r="AZ932" s="2" t="s">
        <v>50</v>
      </c>
    </row>
    <row r="933" spans="1:52" ht="30" customHeight="1" x14ac:dyDescent="0.3">
      <c r="A933" s="23"/>
      <c r="B933" s="23"/>
      <c r="C933" s="23"/>
      <c r="D933" s="23"/>
      <c r="E933" s="25"/>
      <c r="F933" s="28"/>
      <c r="G933" s="25"/>
      <c r="H933" s="28"/>
      <c r="I933" s="25"/>
      <c r="J933" s="28"/>
      <c r="K933" s="25"/>
      <c r="L933" s="28"/>
      <c r="M933" s="23"/>
    </row>
    <row r="934" spans="1:52" ht="30" customHeight="1" x14ac:dyDescent="0.3">
      <c r="A934" s="19" t="s">
        <v>2047</v>
      </c>
      <c r="B934" s="20"/>
      <c r="C934" s="20"/>
      <c r="D934" s="20"/>
      <c r="E934" s="24"/>
      <c r="F934" s="27"/>
      <c r="G934" s="24"/>
      <c r="H934" s="27"/>
      <c r="I934" s="24"/>
      <c r="J934" s="27"/>
      <c r="K934" s="24"/>
      <c r="L934" s="27"/>
      <c r="M934" s="21"/>
      <c r="N934" s="1" t="s">
        <v>875</v>
      </c>
    </row>
    <row r="935" spans="1:52" ht="30" customHeight="1" x14ac:dyDescent="0.3">
      <c r="A935" s="22" t="s">
        <v>856</v>
      </c>
      <c r="B935" s="22" t="s">
        <v>873</v>
      </c>
      <c r="C935" s="22" t="s">
        <v>123</v>
      </c>
      <c r="D935" s="23">
        <v>1</v>
      </c>
      <c r="E935" s="25">
        <f>단가대비표!O189</f>
        <v>56200</v>
      </c>
      <c r="F935" s="28">
        <f>TRUNC(E935*D935,0)</f>
        <v>56200</v>
      </c>
      <c r="G935" s="25">
        <f>단가대비표!P189</f>
        <v>0</v>
      </c>
      <c r="H935" s="28">
        <f>TRUNC(G935*D935,0)</f>
        <v>0</v>
      </c>
      <c r="I935" s="25">
        <f>단가대비표!V189</f>
        <v>0</v>
      </c>
      <c r="J935" s="28">
        <f>TRUNC(I935*D935,0)</f>
        <v>0</v>
      </c>
      <c r="K935" s="25">
        <f t="shared" ref="K935:L937" si="154">TRUNC(E935+G935+I935,0)</f>
        <v>56200</v>
      </c>
      <c r="L935" s="28">
        <f t="shared" si="154"/>
        <v>56200</v>
      </c>
      <c r="M935" s="22" t="s">
        <v>50</v>
      </c>
      <c r="N935" s="2" t="s">
        <v>875</v>
      </c>
      <c r="O935" s="2" t="s">
        <v>2048</v>
      </c>
      <c r="P935" s="2" t="s">
        <v>62</v>
      </c>
      <c r="Q935" s="2" t="s">
        <v>62</v>
      </c>
      <c r="R935" s="2" t="s">
        <v>63</v>
      </c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M935" s="3"/>
      <c r="AN935" s="3"/>
      <c r="AO935" s="3"/>
      <c r="AP935" s="3"/>
      <c r="AQ935" s="3"/>
      <c r="AR935" s="3"/>
      <c r="AS935" s="3"/>
      <c r="AT935" s="3"/>
      <c r="AU935" s="3"/>
      <c r="AV935" s="2" t="s">
        <v>50</v>
      </c>
      <c r="AW935" s="2" t="s">
        <v>2049</v>
      </c>
      <c r="AX935" s="2" t="s">
        <v>50</v>
      </c>
      <c r="AY935" s="2" t="s">
        <v>50</v>
      </c>
      <c r="AZ935" s="2" t="s">
        <v>50</v>
      </c>
    </row>
    <row r="936" spans="1:52" ht="30" customHeight="1" x14ac:dyDescent="0.3">
      <c r="A936" s="22" t="s">
        <v>1262</v>
      </c>
      <c r="B936" s="22" t="s">
        <v>1221</v>
      </c>
      <c r="C936" s="22" t="s">
        <v>1208</v>
      </c>
      <c r="D936" s="23">
        <f>공량산출근거서_일위대가!K429</f>
        <v>0.46800000000000003</v>
      </c>
      <c r="E936" s="25">
        <f>단가대비표!O49</f>
        <v>0</v>
      </c>
      <c r="F936" s="28">
        <f>TRUNC(E936*D936,0)</f>
        <v>0</v>
      </c>
      <c r="G936" s="25">
        <f>단가대비표!P49</f>
        <v>273676</v>
      </c>
      <c r="H936" s="28">
        <f>TRUNC(G936*D936,0)</f>
        <v>128080</v>
      </c>
      <c r="I936" s="25">
        <f>단가대비표!V49</f>
        <v>0</v>
      </c>
      <c r="J936" s="28">
        <f>TRUNC(I936*D936,0)</f>
        <v>0</v>
      </c>
      <c r="K936" s="25">
        <f t="shared" si="154"/>
        <v>273676</v>
      </c>
      <c r="L936" s="28">
        <f t="shared" si="154"/>
        <v>128080</v>
      </c>
      <c r="M936" s="22" t="s">
        <v>50</v>
      </c>
      <c r="N936" s="2" t="s">
        <v>875</v>
      </c>
      <c r="O936" s="2" t="s">
        <v>1263</v>
      </c>
      <c r="P936" s="2" t="s">
        <v>62</v>
      </c>
      <c r="Q936" s="2" t="s">
        <v>62</v>
      </c>
      <c r="R936" s="2" t="s">
        <v>63</v>
      </c>
      <c r="S936" s="3"/>
      <c r="T936" s="3"/>
      <c r="U936" s="3"/>
      <c r="V936" s="3">
        <v>1</v>
      </c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  <c r="AL936" s="3"/>
      <c r="AM936" s="3"/>
      <c r="AN936" s="3"/>
      <c r="AO936" s="3"/>
      <c r="AP936" s="3"/>
      <c r="AQ936" s="3"/>
      <c r="AR936" s="3"/>
      <c r="AS936" s="3"/>
      <c r="AT936" s="3"/>
      <c r="AU936" s="3"/>
      <c r="AV936" s="2" t="s">
        <v>50</v>
      </c>
      <c r="AW936" s="2" t="s">
        <v>2050</v>
      </c>
      <c r="AX936" s="2" t="s">
        <v>50</v>
      </c>
      <c r="AY936" s="2" t="s">
        <v>50</v>
      </c>
      <c r="AZ936" s="2" t="s">
        <v>50</v>
      </c>
    </row>
    <row r="937" spans="1:52" ht="30" customHeight="1" x14ac:dyDescent="0.3">
      <c r="A937" s="22" t="s">
        <v>1215</v>
      </c>
      <c r="B937" s="22" t="s">
        <v>1216</v>
      </c>
      <c r="C937" s="22" t="s">
        <v>93</v>
      </c>
      <c r="D937" s="23">
        <v>1</v>
      </c>
      <c r="E937" s="25">
        <f>TRUNC(SUMIF(V935:V937, RIGHTB(O937, 1), H935:H937)*U937, 2)</f>
        <v>3842.4</v>
      </c>
      <c r="F937" s="28">
        <f>TRUNC(E937*D937,0)</f>
        <v>3842</v>
      </c>
      <c r="G937" s="25">
        <v>0</v>
      </c>
      <c r="H937" s="28">
        <f>TRUNC(G937*D937,0)</f>
        <v>0</v>
      </c>
      <c r="I937" s="25">
        <v>0</v>
      </c>
      <c r="J937" s="28">
        <f>TRUNC(I937*D937,0)</f>
        <v>0</v>
      </c>
      <c r="K937" s="25">
        <f t="shared" si="154"/>
        <v>3842</v>
      </c>
      <c r="L937" s="28">
        <f t="shared" si="154"/>
        <v>3842</v>
      </c>
      <c r="M937" s="22" t="s">
        <v>50</v>
      </c>
      <c r="N937" s="2" t="s">
        <v>875</v>
      </c>
      <c r="O937" s="2" t="s">
        <v>94</v>
      </c>
      <c r="P937" s="2" t="s">
        <v>62</v>
      </c>
      <c r="Q937" s="2" t="s">
        <v>62</v>
      </c>
      <c r="R937" s="2" t="s">
        <v>62</v>
      </c>
      <c r="S937" s="3">
        <v>1</v>
      </c>
      <c r="T937" s="3">
        <v>0</v>
      </c>
      <c r="U937" s="3">
        <v>0.03</v>
      </c>
      <c r="V937" s="3">
        <v>1</v>
      </c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  <c r="AQ937" s="3"/>
      <c r="AR937" s="3"/>
      <c r="AS937" s="3"/>
      <c r="AT937" s="3"/>
      <c r="AU937" s="3"/>
      <c r="AV937" s="2" t="s">
        <v>50</v>
      </c>
      <c r="AW937" s="2" t="s">
        <v>2051</v>
      </c>
      <c r="AX937" s="2" t="s">
        <v>50</v>
      </c>
      <c r="AY937" s="2" t="s">
        <v>50</v>
      </c>
      <c r="AZ937" s="2" t="s">
        <v>50</v>
      </c>
    </row>
    <row r="938" spans="1:52" ht="30" customHeight="1" x14ac:dyDescent="0.3">
      <c r="A938" s="22" t="s">
        <v>1190</v>
      </c>
      <c r="B938" s="22" t="s">
        <v>50</v>
      </c>
      <c r="C938" s="22" t="s">
        <v>50</v>
      </c>
      <c r="D938" s="23"/>
      <c r="E938" s="25"/>
      <c r="F938" s="28">
        <f>TRUNC(SUMIF(N935:N937, N934, F935:F937),0)</f>
        <v>60042</v>
      </c>
      <c r="G938" s="25"/>
      <c r="H938" s="28">
        <f>TRUNC(SUMIF(N935:N937, N934, H935:H937),0)</f>
        <v>128080</v>
      </c>
      <c r="I938" s="25"/>
      <c r="J938" s="28">
        <f>TRUNC(SUMIF(N935:N937, N934, J935:J937),0)</f>
        <v>0</v>
      </c>
      <c r="K938" s="25"/>
      <c r="L938" s="28">
        <f>F938+H938+J938</f>
        <v>188122</v>
      </c>
      <c r="M938" s="22" t="s">
        <v>50</v>
      </c>
      <c r="N938" s="2" t="s">
        <v>97</v>
      </c>
      <c r="O938" s="2" t="s">
        <v>97</v>
      </c>
      <c r="P938" s="2" t="s">
        <v>50</v>
      </c>
      <c r="Q938" s="2" t="s">
        <v>50</v>
      </c>
      <c r="R938" s="2" t="s">
        <v>50</v>
      </c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  <c r="AO938" s="3"/>
      <c r="AP938" s="3"/>
      <c r="AQ938" s="3"/>
      <c r="AR938" s="3"/>
      <c r="AS938" s="3"/>
      <c r="AT938" s="3"/>
      <c r="AU938" s="3"/>
      <c r="AV938" s="2" t="s">
        <v>50</v>
      </c>
      <c r="AW938" s="2" t="s">
        <v>50</v>
      </c>
      <c r="AX938" s="2" t="s">
        <v>50</v>
      </c>
      <c r="AY938" s="2" t="s">
        <v>50</v>
      </c>
      <c r="AZ938" s="2" t="s">
        <v>50</v>
      </c>
    </row>
    <row r="939" spans="1:52" ht="30" customHeight="1" x14ac:dyDescent="0.3">
      <c r="A939" s="23"/>
      <c r="B939" s="23"/>
      <c r="C939" s="23"/>
      <c r="D939" s="23"/>
      <c r="E939" s="25"/>
      <c r="F939" s="28"/>
      <c r="G939" s="25"/>
      <c r="H939" s="28"/>
      <c r="I939" s="25"/>
      <c r="J939" s="28"/>
      <c r="K939" s="25"/>
      <c r="L939" s="28"/>
      <c r="M939" s="23"/>
    </row>
    <row r="940" spans="1:52" ht="30" customHeight="1" x14ac:dyDescent="0.3">
      <c r="A940" s="19" t="s">
        <v>2052</v>
      </c>
      <c r="B940" s="20"/>
      <c r="C940" s="20"/>
      <c r="D940" s="20"/>
      <c r="E940" s="24"/>
      <c r="F940" s="27"/>
      <c r="G940" s="24"/>
      <c r="H940" s="27"/>
      <c r="I940" s="24"/>
      <c r="J940" s="27"/>
      <c r="K940" s="24"/>
      <c r="L940" s="27"/>
      <c r="M940" s="21"/>
      <c r="N940" s="1" t="s">
        <v>879</v>
      </c>
    </row>
    <row r="941" spans="1:52" ht="30" customHeight="1" x14ac:dyDescent="0.3">
      <c r="A941" s="22" t="s">
        <v>856</v>
      </c>
      <c r="B941" s="22" t="s">
        <v>877</v>
      </c>
      <c r="C941" s="22" t="s">
        <v>123</v>
      </c>
      <c r="D941" s="23">
        <v>1</v>
      </c>
      <c r="E941" s="25">
        <f>단가대비표!O190</f>
        <v>54500</v>
      </c>
      <c r="F941" s="28">
        <f>TRUNC(E941*D941,0)</f>
        <v>54500</v>
      </c>
      <c r="G941" s="25">
        <f>단가대비표!P190</f>
        <v>0</v>
      </c>
      <c r="H941" s="28">
        <f>TRUNC(G941*D941,0)</f>
        <v>0</v>
      </c>
      <c r="I941" s="25">
        <f>단가대비표!V190</f>
        <v>0</v>
      </c>
      <c r="J941" s="28">
        <f>TRUNC(I941*D941,0)</f>
        <v>0</v>
      </c>
      <c r="K941" s="25">
        <f t="shared" ref="K941:L943" si="155">TRUNC(E941+G941+I941,0)</f>
        <v>54500</v>
      </c>
      <c r="L941" s="28">
        <f t="shared" si="155"/>
        <v>54500</v>
      </c>
      <c r="M941" s="22" t="s">
        <v>50</v>
      </c>
      <c r="N941" s="2" t="s">
        <v>879</v>
      </c>
      <c r="O941" s="2" t="s">
        <v>2053</v>
      </c>
      <c r="P941" s="2" t="s">
        <v>62</v>
      </c>
      <c r="Q941" s="2" t="s">
        <v>62</v>
      </c>
      <c r="R941" s="2" t="s">
        <v>63</v>
      </c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P941" s="3"/>
      <c r="AQ941" s="3"/>
      <c r="AR941" s="3"/>
      <c r="AS941" s="3"/>
      <c r="AT941" s="3"/>
      <c r="AU941" s="3"/>
      <c r="AV941" s="2" t="s">
        <v>50</v>
      </c>
      <c r="AW941" s="2" t="s">
        <v>2054</v>
      </c>
      <c r="AX941" s="2" t="s">
        <v>50</v>
      </c>
      <c r="AY941" s="2" t="s">
        <v>50</v>
      </c>
      <c r="AZ941" s="2" t="s">
        <v>50</v>
      </c>
    </row>
    <row r="942" spans="1:52" ht="30" customHeight="1" x14ac:dyDescent="0.3">
      <c r="A942" s="22" t="s">
        <v>1262</v>
      </c>
      <c r="B942" s="22" t="s">
        <v>1221</v>
      </c>
      <c r="C942" s="22" t="s">
        <v>1208</v>
      </c>
      <c r="D942" s="23">
        <f>공량산출근거서_일위대가!K432</f>
        <v>0.247</v>
      </c>
      <c r="E942" s="25">
        <f>단가대비표!O49</f>
        <v>0</v>
      </c>
      <c r="F942" s="28">
        <f>TRUNC(E942*D942,0)</f>
        <v>0</v>
      </c>
      <c r="G942" s="25">
        <f>단가대비표!P49</f>
        <v>273676</v>
      </c>
      <c r="H942" s="28">
        <f>TRUNC(G942*D942,0)</f>
        <v>67597</v>
      </c>
      <c r="I942" s="25">
        <f>단가대비표!V49</f>
        <v>0</v>
      </c>
      <c r="J942" s="28">
        <f>TRUNC(I942*D942,0)</f>
        <v>0</v>
      </c>
      <c r="K942" s="25">
        <f t="shared" si="155"/>
        <v>273676</v>
      </c>
      <c r="L942" s="28">
        <f t="shared" si="155"/>
        <v>67597</v>
      </c>
      <c r="M942" s="22" t="s">
        <v>50</v>
      </c>
      <c r="N942" s="2" t="s">
        <v>879</v>
      </c>
      <c r="O942" s="2" t="s">
        <v>1263</v>
      </c>
      <c r="P942" s="2" t="s">
        <v>62</v>
      </c>
      <c r="Q942" s="2" t="s">
        <v>62</v>
      </c>
      <c r="R942" s="2" t="s">
        <v>63</v>
      </c>
      <c r="S942" s="3"/>
      <c r="T942" s="3"/>
      <c r="U942" s="3"/>
      <c r="V942" s="3">
        <v>1</v>
      </c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P942" s="3"/>
      <c r="AQ942" s="3"/>
      <c r="AR942" s="3"/>
      <c r="AS942" s="3"/>
      <c r="AT942" s="3"/>
      <c r="AU942" s="3"/>
      <c r="AV942" s="2" t="s">
        <v>50</v>
      </c>
      <c r="AW942" s="2" t="s">
        <v>2055</v>
      </c>
      <c r="AX942" s="2" t="s">
        <v>50</v>
      </c>
      <c r="AY942" s="2" t="s">
        <v>50</v>
      </c>
      <c r="AZ942" s="2" t="s">
        <v>50</v>
      </c>
    </row>
    <row r="943" spans="1:52" ht="30" customHeight="1" x14ac:dyDescent="0.3">
      <c r="A943" s="22" t="s">
        <v>1215</v>
      </c>
      <c r="B943" s="22" t="s">
        <v>1216</v>
      </c>
      <c r="C943" s="22" t="s">
        <v>93</v>
      </c>
      <c r="D943" s="23">
        <v>1</v>
      </c>
      <c r="E943" s="25">
        <f>TRUNC(SUMIF(V941:V943, RIGHTB(O943, 1), H941:H943)*U943, 2)</f>
        <v>2027.91</v>
      </c>
      <c r="F943" s="28">
        <f>TRUNC(E943*D943,0)</f>
        <v>2027</v>
      </c>
      <c r="G943" s="25">
        <v>0</v>
      </c>
      <c r="H943" s="28">
        <f>TRUNC(G943*D943,0)</f>
        <v>0</v>
      </c>
      <c r="I943" s="25">
        <v>0</v>
      </c>
      <c r="J943" s="28">
        <f>TRUNC(I943*D943,0)</f>
        <v>0</v>
      </c>
      <c r="K943" s="25">
        <f t="shared" si="155"/>
        <v>2027</v>
      </c>
      <c r="L943" s="28">
        <f t="shared" si="155"/>
        <v>2027</v>
      </c>
      <c r="M943" s="22" t="s">
        <v>50</v>
      </c>
      <c r="N943" s="2" t="s">
        <v>879</v>
      </c>
      <c r="O943" s="2" t="s">
        <v>94</v>
      </c>
      <c r="P943" s="2" t="s">
        <v>62</v>
      </c>
      <c r="Q943" s="2" t="s">
        <v>62</v>
      </c>
      <c r="R943" s="2" t="s">
        <v>62</v>
      </c>
      <c r="S943" s="3">
        <v>1</v>
      </c>
      <c r="T943" s="3">
        <v>0</v>
      </c>
      <c r="U943" s="3">
        <v>0.03</v>
      </c>
      <c r="V943" s="3">
        <v>1</v>
      </c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  <c r="AL943" s="3"/>
      <c r="AM943" s="3"/>
      <c r="AN943" s="3"/>
      <c r="AO943" s="3"/>
      <c r="AP943" s="3"/>
      <c r="AQ943" s="3"/>
      <c r="AR943" s="3"/>
      <c r="AS943" s="3"/>
      <c r="AT943" s="3"/>
      <c r="AU943" s="3"/>
      <c r="AV943" s="2" t="s">
        <v>50</v>
      </c>
      <c r="AW943" s="2" t="s">
        <v>2056</v>
      </c>
      <c r="AX943" s="2" t="s">
        <v>50</v>
      </c>
      <c r="AY943" s="2" t="s">
        <v>50</v>
      </c>
      <c r="AZ943" s="2" t="s">
        <v>50</v>
      </c>
    </row>
    <row r="944" spans="1:52" ht="30" customHeight="1" x14ac:dyDescent="0.3">
      <c r="A944" s="22" t="s">
        <v>1190</v>
      </c>
      <c r="B944" s="22" t="s">
        <v>50</v>
      </c>
      <c r="C944" s="22" t="s">
        <v>50</v>
      </c>
      <c r="D944" s="23"/>
      <c r="E944" s="25"/>
      <c r="F944" s="28">
        <f>TRUNC(SUMIF(N941:N943, N940, F941:F943),0)</f>
        <v>56527</v>
      </c>
      <c r="G944" s="25"/>
      <c r="H944" s="28">
        <f>TRUNC(SUMIF(N941:N943, N940, H941:H943),0)</f>
        <v>67597</v>
      </c>
      <c r="I944" s="25"/>
      <c r="J944" s="28">
        <f>TRUNC(SUMIF(N941:N943, N940, J941:J943),0)</f>
        <v>0</v>
      </c>
      <c r="K944" s="25"/>
      <c r="L944" s="28">
        <f>F944+H944+J944</f>
        <v>124124</v>
      </c>
      <c r="M944" s="22" t="s">
        <v>50</v>
      </c>
      <c r="N944" s="2" t="s">
        <v>97</v>
      </c>
      <c r="O944" s="2" t="s">
        <v>97</v>
      </c>
      <c r="P944" s="2" t="s">
        <v>50</v>
      </c>
      <c r="Q944" s="2" t="s">
        <v>50</v>
      </c>
      <c r="R944" s="2" t="s">
        <v>50</v>
      </c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  <c r="AL944" s="3"/>
      <c r="AM944" s="3"/>
      <c r="AN944" s="3"/>
      <c r="AO944" s="3"/>
      <c r="AP944" s="3"/>
      <c r="AQ944" s="3"/>
      <c r="AR944" s="3"/>
      <c r="AS944" s="3"/>
      <c r="AT944" s="3"/>
      <c r="AU944" s="3"/>
      <c r="AV944" s="2" t="s">
        <v>50</v>
      </c>
      <c r="AW944" s="2" t="s">
        <v>50</v>
      </c>
      <c r="AX944" s="2" t="s">
        <v>50</v>
      </c>
      <c r="AY944" s="2" t="s">
        <v>50</v>
      </c>
      <c r="AZ944" s="2" t="s">
        <v>50</v>
      </c>
    </row>
    <row r="945" spans="1:52" ht="30" customHeight="1" x14ac:dyDescent="0.3">
      <c r="A945" s="23"/>
      <c r="B945" s="23"/>
      <c r="C945" s="23"/>
      <c r="D945" s="23"/>
      <c r="E945" s="25"/>
      <c r="F945" s="28"/>
      <c r="G945" s="25"/>
      <c r="H945" s="28"/>
      <c r="I945" s="25"/>
      <c r="J945" s="28"/>
      <c r="K945" s="25"/>
      <c r="L945" s="28"/>
      <c r="M945" s="23"/>
    </row>
    <row r="946" spans="1:52" ht="30" customHeight="1" x14ac:dyDescent="0.3">
      <c r="A946" s="19" t="s">
        <v>2057</v>
      </c>
      <c r="B946" s="20"/>
      <c r="C946" s="20"/>
      <c r="D946" s="20"/>
      <c r="E946" s="24"/>
      <c r="F946" s="27"/>
      <c r="G946" s="24"/>
      <c r="H946" s="27"/>
      <c r="I946" s="24"/>
      <c r="J946" s="27"/>
      <c r="K946" s="24"/>
      <c r="L946" s="27"/>
      <c r="M946" s="21"/>
      <c r="N946" s="1" t="s">
        <v>884</v>
      </c>
    </row>
    <row r="947" spans="1:52" ht="30" customHeight="1" x14ac:dyDescent="0.3">
      <c r="A947" s="22" t="s">
        <v>881</v>
      </c>
      <c r="B947" s="22" t="s">
        <v>882</v>
      </c>
      <c r="C947" s="22" t="s">
        <v>123</v>
      </c>
      <c r="D947" s="23">
        <v>1</v>
      </c>
      <c r="E947" s="25">
        <f>단가대비표!O191</f>
        <v>12150</v>
      </c>
      <c r="F947" s="28">
        <f>TRUNC(E947*D947,0)</f>
        <v>12150</v>
      </c>
      <c r="G947" s="25">
        <f>단가대비표!P191</f>
        <v>0</v>
      </c>
      <c r="H947" s="28">
        <f>TRUNC(G947*D947,0)</f>
        <v>0</v>
      </c>
      <c r="I947" s="25">
        <f>단가대비표!V191</f>
        <v>0</v>
      </c>
      <c r="J947" s="28">
        <f>TRUNC(I947*D947,0)</f>
        <v>0</v>
      </c>
      <c r="K947" s="25">
        <f t="shared" ref="K947:L949" si="156">TRUNC(E947+G947+I947,0)</f>
        <v>12150</v>
      </c>
      <c r="L947" s="28">
        <f t="shared" si="156"/>
        <v>12150</v>
      </c>
      <c r="M947" s="22" t="s">
        <v>50</v>
      </c>
      <c r="N947" s="2" t="s">
        <v>884</v>
      </c>
      <c r="O947" s="2" t="s">
        <v>2058</v>
      </c>
      <c r="P947" s="2" t="s">
        <v>62</v>
      </c>
      <c r="Q947" s="2" t="s">
        <v>62</v>
      </c>
      <c r="R947" s="2" t="s">
        <v>63</v>
      </c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  <c r="AL947" s="3"/>
      <c r="AM947" s="3"/>
      <c r="AN947" s="3"/>
      <c r="AO947" s="3"/>
      <c r="AP947" s="3"/>
      <c r="AQ947" s="3"/>
      <c r="AR947" s="3"/>
      <c r="AS947" s="3"/>
      <c r="AT947" s="3"/>
      <c r="AU947" s="3"/>
      <c r="AV947" s="2" t="s">
        <v>50</v>
      </c>
      <c r="AW947" s="2" t="s">
        <v>2059</v>
      </c>
      <c r="AX947" s="2" t="s">
        <v>50</v>
      </c>
      <c r="AY947" s="2" t="s">
        <v>50</v>
      </c>
      <c r="AZ947" s="2" t="s">
        <v>50</v>
      </c>
    </row>
    <row r="948" spans="1:52" ht="30" customHeight="1" x14ac:dyDescent="0.3">
      <c r="A948" s="22" t="s">
        <v>1262</v>
      </c>
      <c r="B948" s="22" t="s">
        <v>1221</v>
      </c>
      <c r="C948" s="22" t="s">
        <v>1208</v>
      </c>
      <c r="D948" s="23">
        <f>공량산출근거서_일위대가!K435</f>
        <v>0.3</v>
      </c>
      <c r="E948" s="25">
        <f>단가대비표!O38</f>
        <v>0</v>
      </c>
      <c r="F948" s="28">
        <f>TRUNC(E948*D948,0)</f>
        <v>0</v>
      </c>
      <c r="G948" s="25">
        <f>단가대비표!P38</f>
        <v>273676</v>
      </c>
      <c r="H948" s="28">
        <f>TRUNC(G948*D948,0)</f>
        <v>82102</v>
      </c>
      <c r="I948" s="25">
        <f>단가대비표!V38</f>
        <v>0</v>
      </c>
      <c r="J948" s="28">
        <f>TRUNC(I948*D948,0)</f>
        <v>0</v>
      </c>
      <c r="K948" s="25">
        <f t="shared" si="156"/>
        <v>273676</v>
      </c>
      <c r="L948" s="28">
        <f t="shared" si="156"/>
        <v>82102</v>
      </c>
      <c r="M948" s="22" t="s">
        <v>50</v>
      </c>
      <c r="N948" s="2" t="s">
        <v>884</v>
      </c>
      <c r="O948" s="2" t="s">
        <v>1625</v>
      </c>
      <c r="P948" s="2" t="s">
        <v>62</v>
      </c>
      <c r="Q948" s="2" t="s">
        <v>62</v>
      </c>
      <c r="R948" s="2" t="s">
        <v>63</v>
      </c>
      <c r="S948" s="3"/>
      <c r="T948" s="3"/>
      <c r="U948" s="3"/>
      <c r="V948" s="3">
        <v>1</v>
      </c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  <c r="AL948" s="3"/>
      <c r="AM948" s="3"/>
      <c r="AN948" s="3"/>
      <c r="AO948" s="3"/>
      <c r="AP948" s="3"/>
      <c r="AQ948" s="3"/>
      <c r="AR948" s="3"/>
      <c r="AS948" s="3"/>
      <c r="AT948" s="3"/>
      <c r="AU948" s="3"/>
      <c r="AV948" s="2" t="s">
        <v>50</v>
      </c>
      <c r="AW948" s="2" t="s">
        <v>2060</v>
      </c>
      <c r="AX948" s="2" t="s">
        <v>50</v>
      </c>
      <c r="AY948" s="2" t="s">
        <v>50</v>
      </c>
      <c r="AZ948" s="2" t="s">
        <v>50</v>
      </c>
    </row>
    <row r="949" spans="1:52" ht="30" customHeight="1" x14ac:dyDescent="0.3">
      <c r="A949" s="22" t="s">
        <v>1215</v>
      </c>
      <c r="B949" s="22" t="s">
        <v>1216</v>
      </c>
      <c r="C949" s="22" t="s">
        <v>93</v>
      </c>
      <c r="D949" s="23">
        <v>1</v>
      </c>
      <c r="E949" s="25">
        <f>TRUNC(SUMIF(V947:V949, RIGHTB(O949, 1), H947:H949)*U949, 2)</f>
        <v>2463.06</v>
      </c>
      <c r="F949" s="28">
        <f>TRUNC(E949*D949,0)</f>
        <v>2463</v>
      </c>
      <c r="G949" s="25">
        <v>0</v>
      </c>
      <c r="H949" s="28">
        <f>TRUNC(G949*D949,0)</f>
        <v>0</v>
      </c>
      <c r="I949" s="25">
        <v>0</v>
      </c>
      <c r="J949" s="28">
        <f>TRUNC(I949*D949,0)</f>
        <v>0</v>
      </c>
      <c r="K949" s="25">
        <f t="shared" si="156"/>
        <v>2463</v>
      </c>
      <c r="L949" s="28">
        <f t="shared" si="156"/>
        <v>2463</v>
      </c>
      <c r="M949" s="22" t="s">
        <v>50</v>
      </c>
      <c r="N949" s="2" t="s">
        <v>884</v>
      </c>
      <c r="O949" s="2" t="s">
        <v>94</v>
      </c>
      <c r="P949" s="2" t="s">
        <v>62</v>
      </c>
      <c r="Q949" s="2" t="s">
        <v>62</v>
      </c>
      <c r="R949" s="2" t="s">
        <v>62</v>
      </c>
      <c r="S949" s="3">
        <v>1</v>
      </c>
      <c r="T949" s="3">
        <v>0</v>
      </c>
      <c r="U949" s="3">
        <v>0.03</v>
      </c>
      <c r="V949" s="3">
        <v>1</v>
      </c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  <c r="AO949" s="3"/>
      <c r="AP949" s="3"/>
      <c r="AQ949" s="3"/>
      <c r="AR949" s="3"/>
      <c r="AS949" s="3"/>
      <c r="AT949" s="3"/>
      <c r="AU949" s="3"/>
      <c r="AV949" s="2" t="s">
        <v>50</v>
      </c>
      <c r="AW949" s="2" t="s">
        <v>2061</v>
      </c>
      <c r="AX949" s="2" t="s">
        <v>50</v>
      </c>
      <c r="AY949" s="2" t="s">
        <v>50</v>
      </c>
      <c r="AZ949" s="2" t="s">
        <v>50</v>
      </c>
    </row>
    <row r="950" spans="1:52" ht="30" customHeight="1" x14ac:dyDescent="0.3">
      <c r="A950" s="22" t="s">
        <v>1190</v>
      </c>
      <c r="B950" s="22" t="s">
        <v>50</v>
      </c>
      <c r="C950" s="22" t="s">
        <v>50</v>
      </c>
      <c r="D950" s="23"/>
      <c r="E950" s="25"/>
      <c r="F950" s="28">
        <f>TRUNC(SUMIF(N947:N949, N946, F947:F949),0)</f>
        <v>14613</v>
      </c>
      <c r="G950" s="25"/>
      <c r="H950" s="28">
        <f>TRUNC(SUMIF(N947:N949, N946, H947:H949),0)</f>
        <v>82102</v>
      </c>
      <c r="I950" s="25"/>
      <c r="J950" s="28">
        <f>TRUNC(SUMIF(N947:N949, N946, J947:J949),0)</f>
        <v>0</v>
      </c>
      <c r="K950" s="25"/>
      <c r="L950" s="28">
        <f>F950+H950+J950</f>
        <v>96715</v>
      </c>
      <c r="M950" s="22" t="s">
        <v>50</v>
      </c>
      <c r="N950" s="2" t="s">
        <v>97</v>
      </c>
      <c r="O950" s="2" t="s">
        <v>97</v>
      </c>
      <c r="P950" s="2" t="s">
        <v>50</v>
      </c>
      <c r="Q950" s="2" t="s">
        <v>50</v>
      </c>
      <c r="R950" s="2" t="s">
        <v>50</v>
      </c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M950" s="3"/>
      <c r="AN950" s="3"/>
      <c r="AO950" s="3"/>
      <c r="AP950" s="3"/>
      <c r="AQ950" s="3"/>
      <c r="AR950" s="3"/>
      <c r="AS950" s="3"/>
      <c r="AT950" s="3"/>
      <c r="AU950" s="3"/>
      <c r="AV950" s="2" t="s">
        <v>50</v>
      </c>
      <c r="AW950" s="2" t="s">
        <v>50</v>
      </c>
      <c r="AX950" s="2" t="s">
        <v>50</v>
      </c>
      <c r="AY950" s="2" t="s">
        <v>50</v>
      </c>
      <c r="AZ950" s="2" t="s">
        <v>50</v>
      </c>
    </row>
    <row r="951" spans="1:52" ht="30" customHeight="1" x14ac:dyDescent="0.3">
      <c r="A951" s="23"/>
      <c r="B951" s="23"/>
      <c r="C951" s="23"/>
      <c r="D951" s="23"/>
      <c r="E951" s="25"/>
      <c r="F951" s="28"/>
      <c r="G951" s="25"/>
      <c r="H951" s="28"/>
      <c r="I951" s="25"/>
      <c r="J951" s="28"/>
      <c r="K951" s="25"/>
      <c r="L951" s="28"/>
      <c r="M951" s="23"/>
    </row>
    <row r="952" spans="1:52" ht="30" customHeight="1" x14ac:dyDescent="0.3">
      <c r="A952" s="19" t="s">
        <v>2062</v>
      </c>
      <c r="B952" s="20"/>
      <c r="C952" s="20"/>
      <c r="D952" s="20"/>
      <c r="E952" s="24"/>
      <c r="F952" s="27"/>
      <c r="G952" s="24"/>
      <c r="H952" s="27"/>
      <c r="I952" s="24"/>
      <c r="J952" s="27"/>
      <c r="K952" s="24"/>
      <c r="L952" s="27"/>
      <c r="M952" s="21"/>
      <c r="N952" s="1" t="s">
        <v>888</v>
      </c>
    </row>
    <row r="953" spans="1:52" ht="30" customHeight="1" x14ac:dyDescent="0.3">
      <c r="A953" s="22" t="s">
        <v>881</v>
      </c>
      <c r="B953" s="22" t="s">
        <v>886</v>
      </c>
      <c r="C953" s="22" t="s">
        <v>123</v>
      </c>
      <c r="D953" s="23">
        <v>1</v>
      </c>
      <c r="E953" s="25">
        <f>단가대비표!O192</f>
        <v>12900</v>
      </c>
      <c r="F953" s="28">
        <f>TRUNC(E953*D953,0)</f>
        <v>12900</v>
      </c>
      <c r="G953" s="25">
        <f>단가대비표!P192</f>
        <v>0</v>
      </c>
      <c r="H953" s="28">
        <f>TRUNC(G953*D953,0)</f>
        <v>0</v>
      </c>
      <c r="I953" s="25">
        <f>단가대비표!V192</f>
        <v>0</v>
      </c>
      <c r="J953" s="28">
        <f>TRUNC(I953*D953,0)</f>
        <v>0</v>
      </c>
      <c r="K953" s="25">
        <f t="shared" ref="K953:L955" si="157">TRUNC(E953+G953+I953,0)</f>
        <v>12900</v>
      </c>
      <c r="L953" s="28">
        <f t="shared" si="157"/>
        <v>12900</v>
      </c>
      <c r="M953" s="22" t="s">
        <v>50</v>
      </c>
      <c r="N953" s="2" t="s">
        <v>888</v>
      </c>
      <c r="O953" s="2" t="s">
        <v>2063</v>
      </c>
      <c r="P953" s="2" t="s">
        <v>62</v>
      </c>
      <c r="Q953" s="2" t="s">
        <v>62</v>
      </c>
      <c r="R953" s="2" t="s">
        <v>63</v>
      </c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  <c r="AL953" s="3"/>
      <c r="AM953" s="3"/>
      <c r="AN953" s="3"/>
      <c r="AO953" s="3"/>
      <c r="AP953" s="3"/>
      <c r="AQ953" s="3"/>
      <c r="AR953" s="3"/>
      <c r="AS953" s="3"/>
      <c r="AT953" s="3"/>
      <c r="AU953" s="3"/>
      <c r="AV953" s="2" t="s">
        <v>50</v>
      </c>
      <c r="AW953" s="2" t="s">
        <v>2064</v>
      </c>
      <c r="AX953" s="2" t="s">
        <v>50</v>
      </c>
      <c r="AY953" s="2" t="s">
        <v>50</v>
      </c>
      <c r="AZ953" s="2" t="s">
        <v>50</v>
      </c>
    </row>
    <row r="954" spans="1:52" ht="30" customHeight="1" x14ac:dyDescent="0.3">
      <c r="A954" s="22" t="s">
        <v>1262</v>
      </c>
      <c r="B954" s="22" t="s">
        <v>1221</v>
      </c>
      <c r="C954" s="22" t="s">
        <v>1208</v>
      </c>
      <c r="D954" s="23">
        <f>공량산출근거서_일위대가!K438</f>
        <v>0.3</v>
      </c>
      <c r="E954" s="25">
        <f>단가대비표!O49</f>
        <v>0</v>
      </c>
      <c r="F954" s="28">
        <f>TRUNC(E954*D954,0)</f>
        <v>0</v>
      </c>
      <c r="G954" s="25">
        <f>단가대비표!P49</f>
        <v>273676</v>
      </c>
      <c r="H954" s="28">
        <f>TRUNC(G954*D954,0)</f>
        <v>82102</v>
      </c>
      <c r="I954" s="25">
        <f>단가대비표!V49</f>
        <v>0</v>
      </c>
      <c r="J954" s="28">
        <f>TRUNC(I954*D954,0)</f>
        <v>0</v>
      </c>
      <c r="K954" s="25">
        <f t="shared" si="157"/>
        <v>273676</v>
      </c>
      <c r="L954" s="28">
        <f t="shared" si="157"/>
        <v>82102</v>
      </c>
      <c r="M954" s="22" t="s">
        <v>50</v>
      </c>
      <c r="N954" s="2" t="s">
        <v>888</v>
      </c>
      <c r="O954" s="2" t="s">
        <v>1263</v>
      </c>
      <c r="P954" s="2" t="s">
        <v>62</v>
      </c>
      <c r="Q954" s="2" t="s">
        <v>62</v>
      </c>
      <c r="R954" s="2" t="s">
        <v>63</v>
      </c>
      <c r="S954" s="3"/>
      <c r="T954" s="3"/>
      <c r="U954" s="3"/>
      <c r="V954" s="3">
        <v>1</v>
      </c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AM954" s="3"/>
      <c r="AN954" s="3"/>
      <c r="AO954" s="3"/>
      <c r="AP954" s="3"/>
      <c r="AQ954" s="3"/>
      <c r="AR954" s="3"/>
      <c r="AS954" s="3"/>
      <c r="AT954" s="3"/>
      <c r="AU954" s="3"/>
      <c r="AV954" s="2" t="s">
        <v>50</v>
      </c>
      <c r="AW954" s="2" t="s">
        <v>2065</v>
      </c>
      <c r="AX954" s="2" t="s">
        <v>50</v>
      </c>
      <c r="AY954" s="2" t="s">
        <v>50</v>
      </c>
      <c r="AZ954" s="2" t="s">
        <v>50</v>
      </c>
    </row>
    <row r="955" spans="1:52" ht="30" customHeight="1" x14ac:dyDescent="0.3">
      <c r="A955" s="22" t="s">
        <v>1215</v>
      </c>
      <c r="B955" s="22" t="s">
        <v>1216</v>
      </c>
      <c r="C955" s="22" t="s">
        <v>93</v>
      </c>
      <c r="D955" s="23">
        <v>1</v>
      </c>
      <c r="E955" s="25">
        <f>TRUNC(SUMIF(V953:V955, RIGHTB(O955, 1), H953:H955)*U955, 2)</f>
        <v>2463.06</v>
      </c>
      <c r="F955" s="28">
        <f>TRUNC(E955*D955,0)</f>
        <v>2463</v>
      </c>
      <c r="G955" s="25">
        <v>0</v>
      </c>
      <c r="H955" s="28">
        <f>TRUNC(G955*D955,0)</f>
        <v>0</v>
      </c>
      <c r="I955" s="25">
        <v>0</v>
      </c>
      <c r="J955" s="28">
        <f>TRUNC(I955*D955,0)</f>
        <v>0</v>
      </c>
      <c r="K955" s="25">
        <f t="shared" si="157"/>
        <v>2463</v>
      </c>
      <c r="L955" s="28">
        <f t="shared" si="157"/>
        <v>2463</v>
      </c>
      <c r="M955" s="22" t="s">
        <v>50</v>
      </c>
      <c r="N955" s="2" t="s">
        <v>888</v>
      </c>
      <c r="O955" s="2" t="s">
        <v>94</v>
      </c>
      <c r="P955" s="2" t="s">
        <v>62</v>
      </c>
      <c r="Q955" s="2" t="s">
        <v>62</v>
      </c>
      <c r="R955" s="2" t="s">
        <v>62</v>
      </c>
      <c r="S955" s="3">
        <v>1</v>
      </c>
      <c r="T955" s="3">
        <v>0</v>
      </c>
      <c r="U955" s="3">
        <v>0.03</v>
      </c>
      <c r="V955" s="3">
        <v>1</v>
      </c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  <c r="AL955" s="3"/>
      <c r="AM955" s="3"/>
      <c r="AN955" s="3"/>
      <c r="AO955" s="3"/>
      <c r="AP955" s="3"/>
      <c r="AQ955" s="3"/>
      <c r="AR955" s="3"/>
      <c r="AS955" s="3"/>
      <c r="AT955" s="3"/>
      <c r="AU955" s="3"/>
      <c r="AV955" s="2" t="s">
        <v>50</v>
      </c>
      <c r="AW955" s="2" t="s">
        <v>2066</v>
      </c>
      <c r="AX955" s="2" t="s">
        <v>50</v>
      </c>
      <c r="AY955" s="2" t="s">
        <v>50</v>
      </c>
      <c r="AZ955" s="2" t="s">
        <v>50</v>
      </c>
    </row>
    <row r="956" spans="1:52" ht="30" customHeight="1" x14ac:dyDescent="0.3">
      <c r="A956" s="22" t="s">
        <v>1190</v>
      </c>
      <c r="B956" s="22" t="s">
        <v>50</v>
      </c>
      <c r="C956" s="22" t="s">
        <v>50</v>
      </c>
      <c r="D956" s="23"/>
      <c r="E956" s="25"/>
      <c r="F956" s="28">
        <f>TRUNC(SUMIF(N953:N955, N952, F953:F955),0)</f>
        <v>15363</v>
      </c>
      <c r="G956" s="25"/>
      <c r="H956" s="28">
        <f>TRUNC(SUMIF(N953:N955, N952, H953:H955),0)</f>
        <v>82102</v>
      </c>
      <c r="I956" s="25"/>
      <c r="J956" s="28">
        <f>TRUNC(SUMIF(N953:N955, N952, J953:J955),0)</f>
        <v>0</v>
      </c>
      <c r="K956" s="25"/>
      <c r="L956" s="28">
        <f>F956+H956+J956</f>
        <v>97465</v>
      </c>
      <c r="M956" s="22" t="s">
        <v>50</v>
      </c>
      <c r="N956" s="2" t="s">
        <v>97</v>
      </c>
      <c r="O956" s="2" t="s">
        <v>97</v>
      </c>
      <c r="P956" s="2" t="s">
        <v>50</v>
      </c>
      <c r="Q956" s="2" t="s">
        <v>50</v>
      </c>
      <c r="R956" s="2" t="s">
        <v>50</v>
      </c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  <c r="AL956" s="3"/>
      <c r="AM956" s="3"/>
      <c r="AN956" s="3"/>
      <c r="AO956" s="3"/>
      <c r="AP956" s="3"/>
      <c r="AQ956" s="3"/>
      <c r="AR956" s="3"/>
      <c r="AS956" s="3"/>
      <c r="AT956" s="3"/>
      <c r="AU956" s="3"/>
      <c r="AV956" s="2" t="s">
        <v>50</v>
      </c>
      <c r="AW956" s="2" t="s">
        <v>50</v>
      </c>
      <c r="AX956" s="2" t="s">
        <v>50</v>
      </c>
      <c r="AY956" s="2" t="s">
        <v>50</v>
      </c>
      <c r="AZ956" s="2" t="s">
        <v>50</v>
      </c>
    </row>
    <row r="957" spans="1:52" ht="30" customHeight="1" x14ac:dyDescent="0.3">
      <c r="A957" s="23"/>
      <c r="B957" s="23"/>
      <c r="C957" s="23"/>
      <c r="D957" s="23"/>
      <c r="E957" s="25"/>
      <c r="F957" s="28"/>
      <c r="G957" s="25"/>
      <c r="H957" s="28"/>
      <c r="I957" s="25"/>
      <c r="J957" s="28"/>
      <c r="K957" s="25"/>
      <c r="L957" s="28"/>
      <c r="M957" s="23"/>
    </row>
    <row r="958" spans="1:52" ht="30" customHeight="1" x14ac:dyDescent="0.3">
      <c r="A958" s="19" t="s">
        <v>2067</v>
      </c>
      <c r="B958" s="20"/>
      <c r="C958" s="20"/>
      <c r="D958" s="20"/>
      <c r="E958" s="24"/>
      <c r="F958" s="27"/>
      <c r="G958" s="24"/>
      <c r="H958" s="27"/>
      <c r="I958" s="24"/>
      <c r="J958" s="27"/>
      <c r="K958" s="24"/>
      <c r="L958" s="27"/>
      <c r="M958" s="21"/>
      <c r="N958" s="1" t="s">
        <v>892</v>
      </c>
    </row>
    <row r="959" spans="1:52" ht="30" customHeight="1" x14ac:dyDescent="0.3">
      <c r="A959" s="22" t="s">
        <v>881</v>
      </c>
      <c r="B959" s="22" t="s">
        <v>890</v>
      </c>
      <c r="C959" s="22" t="s">
        <v>123</v>
      </c>
      <c r="D959" s="23">
        <v>1</v>
      </c>
      <c r="E959" s="25">
        <f>단가대비표!O193</f>
        <v>13600</v>
      </c>
      <c r="F959" s="28">
        <f>TRUNC(E959*D959,0)</f>
        <v>13600</v>
      </c>
      <c r="G959" s="25">
        <f>단가대비표!P193</f>
        <v>0</v>
      </c>
      <c r="H959" s="28">
        <f>TRUNC(G959*D959,0)</f>
        <v>0</v>
      </c>
      <c r="I959" s="25">
        <f>단가대비표!V193</f>
        <v>0</v>
      </c>
      <c r="J959" s="28">
        <f>TRUNC(I959*D959,0)</f>
        <v>0</v>
      </c>
      <c r="K959" s="25">
        <f t="shared" ref="K959:L961" si="158">TRUNC(E959+G959+I959,0)</f>
        <v>13600</v>
      </c>
      <c r="L959" s="28">
        <f t="shared" si="158"/>
        <v>13600</v>
      </c>
      <c r="M959" s="22" t="s">
        <v>50</v>
      </c>
      <c r="N959" s="2" t="s">
        <v>892</v>
      </c>
      <c r="O959" s="2" t="s">
        <v>2068</v>
      </c>
      <c r="P959" s="2" t="s">
        <v>62</v>
      </c>
      <c r="Q959" s="2" t="s">
        <v>62</v>
      </c>
      <c r="R959" s="2" t="s">
        <v>63</v>
      </c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  <c r="AL959" s="3"/>
      <c r="AM959" s="3"/>
      <c r="AN959" s="3"/>
      <c r="AO959" s="3"/>
      <c r="AP959" s="3"/>
      <c r="AQ959" s="3"/>
      <c r="AR959" s="3"/>
      <c r="AS959" s="3"/>
      <c r="AT959" s="3"/>
      <c r="AU959" s="3"/>
      <c r="AV959" s="2" t="s">
        <v>50</v>
      </c>
      <c r="AW959" s="2" t="s">
        <v>2069</v>
      </c>
      <c r="AX959" s="2" t="s">
        <v>50</v>
      </c>
      <c r="AY959" s="2" t="s">
        <v>50</v>
      </c>
      <c r="AZ959" s="2" t="s">
        <v>50</v>
      </c>
    </row>
    <row r="960" spans="1:52" ht="30" customHeight="1" x14ac:dyDescent="0.3">
      <c r="A960" s="22" t="s">
        <v>1262</v>
      </c>
      <c r="B960" s="22" t="s">
        <v>1221</v>
      </c>
      <c r="C960" s="22" t="s">
        <v>1208</v>
      </c>
      <c r="D960" s="23">
        <f>공량산출근거서_일위대가!K441</f>
        <v>0.3</v>
      </c>
      <c r="E960" s="25">
        <f>단가대비표!O49</f>
        <v>0</v>
      </c>
      <c r="F960" s="28">
        <f>TRUNC(E960*D960,0)</f>
        <v>0</v>
      </c>
      <c r="G960" s="25">
        <f>단가대비표!P49</f>
        <v>273676</v>
      </c>
      <c r="H960" s="28">
        <f>TRUNC(G960*D960,0)</f>
        <v>82102</v>
      </c>
      <c r="I960" s="25">
        <f>단가대비표!V49</f>
        <v>0</v>
      </c>
      <c r="J960" s="28">
        <f>TRUNC(I960*D960,0)</f>
        <v>0</v>
      </c>
      <c r="K960" s="25">
        <f t="shared" si="158"/>
        <v>273676</v>
      </c>
      <c r="L960" s="28">
        <f t="shared" si="158"/>
        <v>82102</v>
      </c>
      <c r="M960" s="22" t="s">
        <v>50</v>
      </c>
      <c r="N960" s="2" t="s">
        <v>892</v>
      </c>
      <c r="O960" s="2" t="s">
        <v>1263</v>
      </c>
      <c r="P960" s="2" t="s">
        <v>62</v>
      </c>
      <c r="Q960" s="2" t="s">
        <v>62</v>
      </c>
      <c r="R960" s="2" t="s">
        <v>63</v>
      </c>
      <c r="S960" s="3"/>
      <c r="T960" s="3"/>
      <c r="U960" s="3"/>
      <c r="V960" s="3">
        <v>1</v>
      </c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  <c r="AL960" s="3"/>
      <c r="AM960" s="3"/>
      <c r="AN960" s="3"/>
      <c r="AO960" s="3"/>
      <c r="AP960" s="3"/>
      <c r="AQ960" s="3"/>
      <c r="AR960" s="3"/>
      <c r="AS960" s="3"/>
      <c r="AT960" s="3"/>
      <c r="AU960" s="3"/>
      <c r="AV960" s="2" t="s">
        <v>50</v>
      </c>
      <c r="AW960" s="2" t="s">
        <v>2070</v>
      </c>
      <c r="AX960" s="2" t="s">
        <v>50</v>
      </c>
      <c r="AY960" s="2" t="s">
        <v>50</v>
      </c>
      <c r="AZ960" s="2" t="s">
        <v>50</v>
      </c>
    </row>
    <row r="961" spans="1:52" ht="30" customHeight="1" x14ac:dyDescent="0.3">
      <c r="A961" s="22" t="s">
        <v>1215</v>
      </c>
      <c r="B961" s="22" t="s">
        <v>1216</v>
      </c>
      <c r="C961" s="22" t="s">
        <v>93</v>
      </c>
      <c r="D961" s="23">
        <v>1</v>
      </c>
      <c r="E961" s="25">
        <f>TRUNC(SUMIF(V959:V961, RIGHTB(O961, 1), H959:H961)*U961, 2)</f>
        <v>2463.06</v>
      </c>
      <c r="F961" s="28">
        <f>TRUNC(E961*D961,0)</f>
        <v>2463</v>
      </c>
      <c r="G961" s="25">
        <v>0</v>
      </c>
      <c r="H961" s="28">
        <f>TRUNC(G961*D961,0)</f>
        <v>0</v>
      </c>
      <c r="I961" s="25">
        <v>0</v>
      </c>
      <c r="J961" s="28">
        <f>TRUNC(I961*D961,0)</f>
        <v>0</v>
      </c>
      <c r="K961" s="25">
        <f t="shared" si="158"/>
        <v>2463</v>
      </c>
      <c r="L961" s="28">
        <f t="shared" si="158"/>
        <v>2463</v>
      </c>
      <c r="M961" s="22" t="s">
        <v>50</v>
      </c>
      <c r="N961" s="2" t="s">
        <v>892</v>
      </c>
      <c r="O961" s="2" t="s">
        <v>94</v>
      </c>
      <c r="P961" s="2" t="s">
        <v>62</v>
      </c>
      <c r="Q961" s="2" t="s">
        <v>62</v>
      </c>
      <c r="R961" s="2" t="s">
        <v>62</v>
      </c>
      <c r="S961" s="3">
        <v>1</v>
      </c>
      <c r="T961" s="3">
        <v>0</v>
      </c>
      <c r="U961" s="3">
        <v>0.03</v>
      </c>
      <c r="V961" s="3">
        <v>1</v>
      </c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/>
      <c r="AP961" s="3"/>
      <c r="AQ961" s="3"/>
      <c r="AR961" s="3"/>
      <c r="AS961" s="3"/>
      <c r="AT961" s="3"/>
      <c r="AU961" s="3"/>
      <c r="AV961" s="2" t="s">
        <v>50</v>
      </c>
      <c r="AW961" s="2" t="s">
        <v>2071</v>
      </c>
      <c r="AX961" s="2" t="s">
        <v>50</v>
      </c>
      <c r="AY961" s="2" t="s">
        <v>50</v>
      </c>
      <c r="AZ961" s="2" t="s">
        <v>50</v>
      </c>
    </row>
    <row r="962" spans="1:52" ht="30" customHeight="1" x14ac:dyDescent="0.3">
      <c r="A962" s="22" t="s">
        <v>1190</v>
      </c>
      <c r="B962" s="22" t="s">
        <v>50</v>
      </c>
      <c r="C962" s="22" t="s">
        <v>50</v>
      </c>
      <c r="D962" s="23"/>
      <c r="E962" s="25"/>
      <c r="F962" s="28">
        <f>TRUNC(SUMIF(N959:N961, N958, F959:F961),0)</f>
        <v>16063</v>
      </c>
      <c r="G962" s="25"/>
      <c r="H962" s="28">
        <f>TRUNC(SUMIF(N959:N961, N958, H959:H961),0)</f>
        <v>82102</v>
      </c>
      <c r="I962" s="25"/>
      <c r="J962" s="28">
        <f>TRUNC(SUMIF(N959:N961, N958, J959:J961),0)</f>
        <v>0</v>
      </c>
      <c r="K962" s="25"/>
      <c r="L962" s="28">
        <f>F962+H962+J962</f>
        <v>98165</v>
      </c>
      <c r="M962" s="22" t="s">
        <v>50</v>
      </c>
      <c r="N962" s="2" t="s">
        <v>97</v>
      </c>
      <c r="O962" s="2" t="s">
        <v>97</v>
      </c>
      <c r="P962" s="2" t="s">
        <v>50</v>
      </c>
      <c r="Q962" s="2" t="s">
        <v>50</v>
      </c>
      <c r="R962" s="2" t="s">
        <v>50</v>
      </c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  <c r="AL962" s="3"/>
      <c r="AM962" s="3"/>
      <c r="AN962" s="3"/>
      <c r="AO962" s="3"/>
      <c r="AP962" s="3"/>
      <c r="AQ962" s="3"/>
      <c r="AR962" s="3"/>
      <c r="AS962" s="3"/>
      <c r="AT962" s="3"/>
      <c r="AU962" s="3"/>
      <c r="AV962" s="2" t="s">
        <v>50</v>
      </c>
      <c r="AW962" s="2" t="s">
        <v>50</v>
      </c>
      <c r="AX962" s="2" t="s">
        <v>50</v>
      </c>
      <c r="AY962" s="2" t="s">
        <v>50</v>
      </c>
      <c r="AZ962" s="2" t="s">
        <v>50</v>
      </c>
    </row>
    <row r="963" spans="1:52" ht="30" customHeight="1" x14ac:dyDescent="0.3">
      <c r="A963" s="23"/>
      <c r="B963" s="23"/>
      <c r="C963" s="23"/>
      <c r="D963" s="23"/>
      <c r="E963" s="25"/>
      <c r="F963" s="28"/>
      <c r="G963" s="25"/>
      <c r="H963" s="28"/>
      <c r="I963" s="25"/>
      <c r="J963" s="28"/>
      <c r="K963" s="25"/>
      <c r="L963" s="28"/>
      <c r="M963" s="23"/>
    </row>
    <row r="964" spans="1:52" ht="30" customHeight="1" x14ac:dyDescent="0.3">
      <c r="A964" s="19" t="s">
        <v>2072</v>
      </c>
      <c r="B964" s="20"/>
      <c r="C964" s="20"/>
      <c r="D964" s="20"/>
      <c r="E964" s="24"/>
      <c r="F964" s="27"/>
      <c r="G964" s="24"/>
      <c r="H964" s="27"/>
      <c r="I964" s="24"/>
      <c r="J964" s="27"/>
      <c r="K964" s="24"/>
      <c r="L964" s="27"/>
      <c r="M964" s="21"/>
      <c r="N964" s="1" t="s">
        <v>897</v>
      </c>
    </row>
    <row r="965" spans="1:52" ht="30" customHeight="1" x14ac:dyDescent="0.3">
      <c r="A965" s="22" t="s">
        <v>894</v>
      </c>
      <c r="B965" s="22" t="s">
        <v>895</v>
      </c>
      <c r="C965" s="22" t="s">
        <v>123</v>
      </c>
      <c r="D965" s="23">
        <v>1</v>
      </c>
      <c r="E965" s="25">
        <f>단가대비표!O194</f>
        <v>8600</v>
      </c>
      <c r="F965" s="28">
        <f>TRUNC(E965*D965,0)</f>
        <v>8600</v>
      </c>
      <c r="G965" s="25">
        <f>단가대비표!P194</f>
        <v>0</v>
      </c>
      <c r="H965" s="28">
        <f>TRUNC(G965*D965,0)</f>
        <v>0</v>
      </c>
      <c r="I965" s="25">
        <f>단가대비표!V194</f>
        <v>0</v>
      </c>
      <c r="J965" s="28">
        <f>TRUNC(I965*D965,0)</f>
        <v>0</v>
      </c>
      <c r="K965" s="25">
        <f t="shared" ref="K965:L967" si="159">TRUNC(E965+G965+I965,0)</f>
        <v>8600</v>
      </c>
      <c r="L965" s="28">
        <f t="shared" si="159"/>
        <v>8600</v>
      </c>
      <c r="M965" s="22" t="s">
        <v>50</v>
      </c>
      <c r="N965" s="2" t="s">
        <v>897</v>
      </c>
      <c r="O965" s="2" t="s">
        <v>2073</v>
      </c>
      <c r="P965" s="2" t="s">
        <v>62</v>
      </c>
      <c r="Q965" s="2" t="s">
        <v>62</v>
      </c>
      <c r="R965" s="2" t="s">
        <v>63</v>
      </c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P965" s="3"/>
      <c r="AQ965" s="3"/>
      <c r="AR965" s="3"/>
      <c r="AS965" s="3"/>
      <c r="AT965" s="3"/>
      <c r="AU965" s="3"/>
      <c r="AV965" s="2" t="s">
        <v>50</v>
      </c>
      <c r="AW965" s="2" t="s">
        <v>2074</v>
      </c>
      <c r="AX965" s="2" t="s">
        <v>50</v>
      </c>
      <c r="AY965" s="2" t="s">
        <v>50</v>
      </c>
      <c r="AZ965" s="2" t="s">
        <v>50</v>
      </c>
    </row>
    <row r="966" spans="1:52" ht="30" customHeight="1" x14ac:dyDescent="0.3">
      <c r="A966" s="22" t="s">
        <v>2075</v>
      </c>
      <c r="B966" s="22" t="s">
        <v>1221</v>
      </c>
      <c r="C966" s="22" t="s">
        <v>1208</v>
      </c>
      <c r="D966" s="23">
        <f>공량산출근거서_일위대가!K444</f>
        <v>7.0000000000000007E-2</v>
      </c>
      <c r="E966" s="25">
        <f>단가대비표!O51</f>
        <v>0</v>
      </c>
      <c r="F966" s="28">
        <f>TRUNC(E966*D966,0)</f>
        <v>0</v>
      </c>
      <c r="G966" s="25">
        <f>단가대비표!P51</f>
        <v>414968</v>
      </c>
      <c r="H966" s="28">
        <f>TRUNC(G966*D966,0)</f>
        <v>29047</v>
      </c>
      <c r="I966" s="25">
        <f>단가대비표!V51</f>
        <v>0</v>
      </c>
      <c r="J966" s="28">
        <f>TRUNC(I966*D966,0)</f>
        <v>0</v>
      </c>
      <c r="K966" s="25">
        <f t="shared" si="159"/>
        <v>414968</v>
      </c>
      <c r="L966" s="28">
        <f t="shared" si="159"/>
        <v>29047</v>
      </c>
      <c r="M966" s="22" t="s">
        <v>50</v>
      </c>
      <c r="N966" s="2" t="s">
        <v>897</v>
      </c>
      <c r="O966" s="2" t="s">
        <v>2076</v>
      </c>
      <c r="P966" s="2" t="s">
        <v>62</v>
      </c>
      <c r="Q966" s="2" t="s">
        <v>62</v>
      </c>
      <c r="R966" s="2" t="s">
        <v>63</v>
      </c>
      <c r="S966" s="3"/>
      <c r="T966" s="3"/>
      <c r="U966" s="3"/>
      <c r="V966" s="3">
        <v>1</v>
      </c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AM966" s="3"/>
      <c r="AN966" s="3"/>
      <c r="AO966" s="3"/>
      <c r="AP966" s="3"/>
      <c r="AQ966" s="3"/>
      <c r="AR966" s="3"/>
      <c r="AS966" s="3"/>
      <c r="AT966" s="3"/>
      <c r="AU966" s="3"/>
      <c r="AV966" s="2" t="s">
        <v>50</v>
      </c>
      <c r="AW966" s="2" t="s">
        <v>2077</v>
      </c>
      <c r="AX966" s="2" t="s">
        <v>50</v>
      </c>
      <c r="AY966" s="2" t="s">
        <v>50</v>
      </c>
      <c r="AZ966" s="2" t="s">
        <v>50</v>
      </c>
    </row>
    <row r="967" spans="1:52" ht="30" customHeight="1" x14ac:dyDescent="0.3">
      <c r="A967" s="22" t="s">
        <v>1215</v>
      </c>
      <c r="B967" s="22" t="s">
        <v>1216</v>
      </c>
      <c r="C967" s="22" t="s">
        <v>93</v>
      </c>
      <c r="D967" s="23">
        <v>1</v>
      </c>
      <c r="E967" s="25">
        <f>TRUNC(SUMIF(V965:V967, RIGHTB(O967, 1), H965:H967)*U967, 2)</f>
        <v>871.41</v>
      </c>
      <c r="F967" s="28">
        <f>TRUNC(E967*D967,0)</f>
        <v>871</v>
      </c>
      <c r="G967" s="25">
        <v>0</v>
      </c>
      <c r="H967" s="28">
        <f>TRUNC(G967*D967,0)</f>
        <v>0</v>
      </c>
      <c r="I967" s="25">
        <v>0</v>
      </c>
      <c r="J967" s="28">
        <f>TRUNC(I967*D967,0)</f>
        <v>0</v>
      </c>
      <c r="K967" s="25">
        <f t="shared" si="159"/>
        <v>871</v>
      </c>
      <c r="L967" s="28">
        <f t="shared" si="159"/>
        <v>871</v>
      </c>
      <c r="M967" s="22" t="s">
        <v>50</v>
      </c>
      <c r="N967" s="2" t="s">
        <v>897</v>
      </c>
      <c r="O967" s="2" t="s">
        <v>94</v>
      </c>
      <c r="P967" s="2" t="s">
        <v>62</v>
      </c>
      <c r="Q967" s="2" t="s">
        <v>62</v>
      </c>
      <c r="R967" s="2" t="s">
        <v>62</v>
      </c>
      <c r="S967" s="3">
        <v>1</v>
      </c>
      <c r="T967" s="3">
        <v>0</v>
      </c>
      <c r="U967" s="3">
        <v>0.03</v>
      </c>
      <c r="V967" s="3">
        <v>1</v>
      </c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  <c r="AL967" s="3"/>
      <c r="AM967" s="3"/>
      <c r="AN967" s="3"/>
      <c r="AO967" s="3"/>
      <c r="AP967" s="3"/>
      <c r="AQ967" s="3"/>
      <c r="AR967" s="3"/>
      <c r="AS967" s="3"/>
      <c r="AT967" s="3"/>
      <c r="AU967" s="3"/>
      <c r="AV967" s="2" t="s">
        <v>50</v>
      </c>
      <c r="AW967" s="2" t="s">
        <v>2078</v>
      </c>
      <c r="AX967" s="2" t="s">
        <v>50</v>
      </c>
      <c r="AY967" s="2" t="s">
        <v>50</v>
      </c>
      <c r="AZ967" s="2" t="s">
        <v>50</v>
      </c>
    </row>
    <row r="968" spans="1:52" ht="30" customHeight="1" x14ac:dyDescent="0.3">
      <c r="A968" s="22" t="s">
        <v>1190</v>
      </c>
      <c r="B968" s="22" t="s">
        <v>50</v>
      </c>
      <c r="C968" s="22" t="s">
        <v>50</v>
      </c>
      <c r="D968" s="23"/>
      <c r="E968" s="25"/>
      <c r="F968" s="28">
        <f>TRUNC(SUMIF(N965:N967, N964, F965:F967),0)</f>
        <v>9471</v>
      </c>
      <c r="G968" s="25"/>
      <c r="H968" s="28">
        <f>TRUNC(SUMIF(N965:N967, N964, H965:H967),0)</f>
        <v>29047</v>
      </c>
      <c r="I968" s="25"/>
      <c r="J968" s="28">
        <f>TRUNC(SUMIF(N965:N967, N964, J965:J967),0)</f>
        <v>0</v>
      </c>
      <c r="K968" s="25"/>
      <c r="L968" s="28">
        <f>F968+H968+J968</f>
        <v>38518</v>
      </c>
      <c r="M968" s="22" t="s">
        <v>50</v>
      </c>
      <c r="N968" s="2" t="s">
        <v>97</v>
      </c>
      <c r="O968" s="2" t="s">
        <v>97</v>
      </c>
      <c r="P968" s="2" t="s">
        <v>50</v>
      </c>
      <c r="Q968" s="2" t="s">
        <v>50</v>
      </c>
      <c r="R968" s="2" t="s">
        <v>50</v>
      </c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  <c r="AL968" s="3"/>
      <c r="AM968" s="3"/>
      <c r="AN968" s="3"/>
      <c r="AO968" s="3"/>
      <c r="AP968" s="3"/>
      <c r="AQ968" s="3"/>
      <c r="AR968" s="3"/>
      <c r="AS968" s="3"/>
      <c r="AT968" s="3"/>
      <c r="AU968" s="3"/>
      <c r="AV968" s="2" t="s">
        <v>50</v>
      </c>
      <c r="AW968" s="2" t="s">
        <v>50</v>
      </c>
      <c r="AX968" s="2" t="s">
        <v>50</v>
      </c>
      <c r="AY968" s="2" t="s">
        <v>50</v>
      </c>
      <c r="AZ968" s="2" t="s">
        <v>50</v>
      </c>
    </row>
    <row r="969" spans="1:52" ht="30" customHeight="1" x14ac:dyDescent="0.3">
      <c r="A969" s="23"/>
      <c r="B969" s="23"/>
      <c r="C969" s="23"/>
      <c r="D969" s="23"/>
      <c r="E969" s="25"/>
      <c r="F969" s="28"/>
      <c r="G969" s="25"/>
      <c r="H969" s="28"/>
      <c r="I969" s="25"/>
      <c r="J969" s="28"/>
      <c r="K969" s="25"/>
      <c r="L969" s="28"/>
      <c r="M969" s="23"/>
    </row>
    <row r="970" spans="1:52" ht="30" customHeight="1" x14ac:dyDescent="0.3">
      <c r="A970" s="19" t="s">
        <v>2079</v>
      </c>
      <c r="B970" s="20"/>
      <c r="C970" s="20"/>
      <c r="D970" s="20"/>
      <c r="E970" s="24"/>
      <c r="F970" s="27"/>
      <c r="G970" s="24"/>
      <c r="H970" s="27"/>
      <c r="I970" s="24"/>
      <c r="J970" s="27"/>
      <c r="K970" s="24"/>
      <c r="L970" s="27"/>
      <c r="M970" s="21"/>
      <c r="N970" s="1" t="s">
        <v>901</v>
      </c>
    </row>
    <row r="971" spans="1:52" ht="30" customHeight="1" x14ac:dyDescent="0.3">
      <c r="A971" s="22" t="s">
        <v>894</v>
      </c>
      <c r="B971" s="22" t="s">
        <v>899</v>
      </c>
      <c r="C971" s="22" t="s">
        <v>123</v>
      </c>
      <c r="D971" s="23">
        <v>1</v>
      </c>
      <c r="E971" s="25">
        <f>단가대비표!O195</f>
        <v>12000</v>
      </c>
      <c r="F971" s="28">
        <f>TRUNC(E971*D971,0)</f>
        <v>12000</v>
      </c>
      <c r="G971" s="25">
        <f>단가대비표!P195</f>
        <v>0</v>
      </c>
      <c r="H971" s="28">
        <f>TRUNC(G971*D971,0)</f>
        <v>0</v>
      </c>
      <c r="I971" s="25">
        <f>단가대비표!V195</f>
        <v>0</v>
      </c>
      <c r="J971" s="28">
        <f>TRUNC(I971*D971,0)</f>
        <v>0</v>
      </c>
      <c r="K971" s="25">
        <f t="shared" ref="K971:L973" si="160">TRUNC(E971+G971+I971,0)</f>
        <v>12000</v>
      </c>
      <c r="L971" s="28">
        <f t="shared" si="160"/>
        <v>12000</v>
      </c>
      <c r="M971" s="22" t="s">
        <v>50</v>
      </c>
      <c r="N971" s="2" t="s">
        <v>901</v>
      </c>
      <c r="O971" s="2" t="s">
        <v>2080</v>
      </c>
      <c r="P971" s="2" t="s">
        <v>62</v>
      </c>
      <c r="Q971" s="2" t="s">
        <v>62</v>
      </c>
      <c r="R971" s="2" t="s">
        <v>63</v>
      </c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  <c r="AL971" s="3"/>
      <c r="AM971" s="3"/>
      <c r="AN971" s="3"/>
      <c r="AO971" s="3"/>
      <c r="AP971" s="3"/>
      <c r="AQ971" s="3"/>
      <c r="AR971" s="3"/>
      <c r="AS971" s="3"/>
      <c r="AT971" s="3"/>
      <c r="AU971" s="3"/>
      <c r="AV971" s="2" t="s">
        <v>50</v>
      </c>
      <c r="AW971" s="2" t="s">
        <v>2081</v>
      </c>
      <c r="AX971" s="2" t="s">
        <v>50</v>
      </c>
      <c r="AY971" s="2" t="s">
        <v>50</v>
      </c>
      <c r="AZ971" s="2" t="s">
        <v>50</v>
      </c>
    </row>
    <row r="972" spans="1:52" ht="30" customHeight="1" x14ac:dyDescent="0.3">
      <c r="A972" s="22" t="s">
        <v>2075</v>
      </c>
      <c r="B972" s="22" t="s">
        <v>1221</v>
      </c>
      <c r="C972" s="22" t="s">
        <v>1208</v>
      </c>
      <c r="D972" s="23">
        <f>공량산출근거서_일위대가!K447</f>
        <v>7.0000000000000007E-2</v>
      </c>
      <c r="E972" s="25">
        <f>단가대비표!O51</f>
        <v>0</v>
      </c>
      <c r="F972" s="28">
        <f>TRUNC(E972*D972,0)</f>
        <v>0</v>
      </c>
      <c r="G972" s="25">
        <f>단가대비표!P51</f>
        <v>414968</v>
      </c>
      <c r="H972" s="28">
        <f>TRUNC(G972*D972,0)</f>
        <v>29047</v>
      </c>
      <c r="I972" s="25">
        <f>단가대비표!V51</f>
        <v>0</v>
      </c>
      <c r="J972" s="28">
        <f>TRUNC(I972*D972,0)</f>
        <v>0</v>
      </c>
      <c r="K972" s="25">
        <f t="shared" si="160"/>
        <v>414968</v>
      </c>
      <c r="L972" s="28">
        <f t="shared" si="160"/>
        <v>29047</v>
      </c>
      <c r="M972" s="22" t="s">
        <v>50</v>
      </c>
      <c r="N972" s="2" t="s">
        <v>901</v>
      </c>
      <c r="O972" s="2" t="s">
        <v>2076</v>
      </c>
      <c r="P972" s="2" t="s">
        <v>62</v>
      </c>
      <c r="Q972" s="2" t="s">
        <v>62</v>
      </c>
      <c r="R972" s="2" t="s">
        <v>63</v>
      </c>
      <c r="S972" s="3"/>
      <c r="T972" s="3"/>
      <c r="U972" s="3"/>
      <c r="V972" s="3">
        <v>1</v>
      </c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  <c r="AL972" s="3"/>
      <c r="AM972" s="3"/>
      <c r="AN972" s="3"/>
      <c r="AO972" s="3"/>
      <c r="AP972" s="3"/>
      <c r="AQ972" s="3"/>
      <c r="AR972" s="3"/>
      <c r="AS972" s="3"/>
      <c r="AT972" s="3"/>
      <c r="AU972" s="3"/>
      <c r="AV972" s="2" t="s">
        <v>50</v>
      </c>
      <c r="AW972" s="2" t="s">
        <v>2082</v>
      </c>
      <c r="AX972" s="2" t="s">
        <v>50</v>
      </c>
      <c r="AY972" s="2" t="s">
        <v>50</v>
      </c>
      <c r="AZ972" s="2" t="s">
        <v>50</v>
      </c>
    </row>
    <row r="973" spans="1:52" ht="30" customHeight="1" x14ac:dyDescent="0.3">
      <c r="A973" s="22" t="s">
        <v>1215</v>
      </c>
      <c r="B973" s="22" t="s">
        <v>1216</v>
      </c>
      <c r="C973" s="22" t="s">
        <v>93</v>
      </c>
      <c r="D973" s="23">
        <v>1</v>
      </c>
      <c r="E973" s="25">
        <f>TRUNC(SUMIF(V971:V973, RIGHTB(O973, 1), H971:H973)*U973, 2)</f>
        <v>871.41</v>
      </c>
      <c r="F973" s="28">
        <f>TRUNC(E973*D973,0)</f>
        <v>871</v>
      </c>
      <c r="G973" s="25">
        <v>0</v>
      </c>
      <c r="H973" s="28">
        <f>TRUNC(G973*D973,0)</f>
        <v>0</v>
      </c>
      <c r="I973" s="25">
        <v>0</v>
      </c>
      <c r="J973" s="28">
        <f>TRUNC(I973*D973,0)</f>
        <v>0</v>
      </c>
      <c r="K973" s="25">
        <f t="shared" si="160"/>
        <v>871</v>
      </c>
      <c r="L973" s="28">
        <f t="shared" si="160"/>
        <v>871</v>
      </c>
      <c r="M973" s="22" t="s">
        <v>50</v>
      </c>
      <c r="N973" s="2" t="s">
        <v>901</v>
      </c>
      <c r="O973" s="2" t="s">
        <v>94</v>
      </c>
      <c r="P973" s="2" t="s">
        <v>62</v>
      </c>
      <c r="Q973" s="2" t="s">
        <v>62</v>
      </c>
      <c r="R973" s="2" t="s">
        <v>62</v>
      </c>
      <c r="S973" s="3">
        <v>1</v>
      </c>
      <c r="T973" s="3">
        <v>0</v>
      </c>
      <c r="U973" s="3">
        <v>0.03</v>
      </c>
      <c r="V973" s="3">
        <v>1</v>
      </c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AM973" s="3"/>
      <c r="AN973" s="3"/>
      <c r="AO973" s="3"/>
      <c r="AP973" s="3"/>
      <c r="AQ973" s="3"/>
      <c r="AR973" s="3"/>
      <c r="AS973" s="3"/>
      <c r="AT973" s="3"/>
      <c r="AU973" s="3"/>
      <c r="AV973" s="2" t="s">
        <v>50</v>
      </c>
      <c r="AW973" s="2" t="s">
        <v>2083</v>
      </c>
      <c r="AX973" s="2" t="s">
        <v>50</v>
      </c>
      <c r="AY973" s="2" t="s">
        <v>50</v>
      </c>
      <c r="AZ973" s="2" t="s">
        <v>50</v>
      </c>
    </row>
    <row r="974" spans="1:52" ht="30" customHeight="1" x14ac:dyDescent="0.3">
      <c r="A974" s="22" t="s">
        <v>1190</v>
      </c>
      <c r="B974" s="22" t="s">
        <v>50</v>
      </c>
      <c r="C974" s="22" t="s">
        <v>50</v>
      </c>
      <c r="D974" s="23"/>
      <c r="E974" s="25"/>
      <c r="F974" s="28">
        <f>TRUNC(SUMIF(N971:N973, N970, F971:F973),0)</f>
        <v>12871</v>
      </c>
      <c r="G974" s="25"/>
      <c r="H974" s="28">
        <f>TRUNC(SUMIF(N971:N973, N970, H971:H973),0)</f>
        <v>29047</v>
      </c>
      <c r="I974" s="25"/>
      <c r="J974" s="28">
        <f>TRUNC(SUMIF(N971:N973, N970, J971:J973),0)</f>
        <v>0</v>
      </c>
      <c r="K974" s="25"/>
      <c r="L974" s="28">
        <f>F974+H974+J974</f>
        <v>41918</v>
      </c>
      <c r="M974" s="22" t="s">
        <v>50</v>
      </c>
      <c r="N974" s="2" t="s">
        <v>97</v>
      </c>
      <c r="O974" s="2" t="s">
        <v>97</v>
      </c>
      <c r="P974" s="2" t="s">
        <v>50</v>
      </c>
      <c r="Q974" s="2" t="s">
        <v>50</v>
      </c>
      <c r="R974" s="2" t="s">
        <v>50</v>
      </c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AM974" s="3"/>
      <c r="AN974" s="3"/>
      <c r="AO974" s="3"/>
      <c r="AP974" s="3"/>
      <c r="AQ974" s="3"/>
      <c r="AR974" s="3"/>
      <c r="AS974" s="3"/>
      <c r="AT974" s="3"/>
      <c r="AU974" s="3"/>
      <c r="AV974" s="2" t="s">
        <v>50</v>
      </c>
      <c r="AW974" s="2" t="s">
        <v>50</v>
      </c>
      <c r="AX974" s="2" t="s">
        <v>50</v>
      </c>
      <c r="AY974" s="2" t="s">
        <v>50</v>
      </c>
      <c r="AZ974" s="2" t="s">
        <v>50</v>
      </c>
    </row>
    <row r="975" spans="1:52" ht="30" customHeight="1" x14ac:dyDescent="0.3">
      <c r="A975" s="23"/>
      <c r="B975" s="23"/>
      <c r="C975" s="23"/>
      <c r="D975" s="23"/>
      <c r="E975" s="25"/>
      <c r="F975" s="28"/>
      <c r="G975" s="25"/>
      <c r="H975" s="28"/>
      <c r="I975" s="25"/>
      <c r="J975" s="28"/>
      <c r="K975" s="25"/>
      <c r="L975" s="28"/>
      <c r="M975" s="23"/>
    </row>
    <row r="976" spans="1:52" ht="30" customHeight="1" x14ac:dyDescent="0.3">
      <c r="A976" s="19" t="s">
        <v>2084</v>
      </c>
      <c r="B976" s="20"/>
      <c r="C976" s="20"/>
      <c r="D976" s="20"/>
      <c r="E976" s="24"/>
      <c r="F976" s="27"/>
      <c r="G976" s="24"/>
      <c r="H976" s="27"/>
      <c r="I976" s="24"/>
      <c r="J976" s="27"/>
      <c r="K976" s="24"/>
      <c r="L976" s="27"/>
      <c r="M976" s="21"/>
      <c r="N976" s="1" t="s">
        <v>905</v>
      </c>
    </row>
    <row r="977" spans="1:52" ht="30" customHeight="1" x14ac:dyDescent="0.3">
      <c r="A977" s="22" t="s">
        <v>894</v>
      </c>
      <c r="B977" s="22" t="s">
        <v>903</v>
      </c>
      <c r="C977" s="22" t="s">
        <v>123</v>
      </c>
      <c r="D977" s="23">
        <v>1</v>
      </c>
      <c r="E977" s="25">
        <f>단가대비표!O196</f>
        <v>16100</v>
      </c>
      <c r="F977" s="28">
        <f>TRUNC(E977*D977,0)</f>
        <v>16100</v>
      </c>
      <c r="G977" s="25">
        <f>단가대비표!P196</f>
        <v>0</v>
      </c>
      <c r="H977" s="28">
        <f>TRUNC(G977*D977,0)</f>
        <v>0</v>
      </c>
      <c r="I977" s="25">
        <f>단가대비표!V196</f>
        <v>0</v>
      </c>
      <c r="J977" s="28">
        <f>TRUNC(I977*D977,0)</f>
        <v>0</v>
      </c>
      <c r="K977" s="25">
        <f t="shared" ref="K977:L979" si="161">TRUNC(E977+G977+I977,0)</f>
        <v>16100</v>
      </c>
      <c r="L977" s="28">
        <f t="shared" si="161"/>
        <v>16100</v>
      </c>
      <c r="M977" s="22" t="s">
        <v>50</v>
      </c>
      <c r="N977" s="2" t="s">
        <v>905</v>
      </c>
      <c r="O977" s="2" t="s">
        <v>2085</v>
      </c>
      <c r="P977" s="2" t="s">
        <v>62</v>
      </c>
      <c r="Q977" s="2" t="s">
        <v>62</v>
      </c>
      <c r="R977" s="2" t="s">
        <v>63</v>
      </c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AM977" s="3"/>
      <c r="AN977" s="3"/>
      <c r="AO977" s="3"/>
      <c r="AP977" s="3"/>
      <c r="AQ977" s="3"/>
      <c r="AR977" s="3"/>
      <c r="AS977" s="3"/>
      <c r="AT977" s="3"/>
      <c r="AU977" s="3"/>
      <c r="AV977" s="2" t="s">
        <v>50</v>
      </c>
      <c r="AW977" s="2" t="s">
        <v>2086</v>
      </c>
      <c r="AX977" s="2" t="s">
        <v>50</v>
      </c>
      <c r="AY977" s="2" t="s">
        <v>50</v>
      </c>
      <c r="AZ977" s="2" t="s">
        <v>50</v>
      </c>
    </row>
    <row r="978" spans="1:52" ht="30" customHeight="1" x14ac:dyDescent="0.3">
      <c r="A978" s="22" t="s">
        <v>2075</v>
      </c>
      <c r="B978" s="22" t="s">
        <v>1221</v>
      </c>
      <c r="C978" s="22" t="s">
        <v>1208</v>
      </c>
      <c r="D978" s="23">
        <f>공량산출근거서_일위대가!K450</f>
        <v>7.0000000000000007E-2</v>
      </c>
      <c r="E978" s="25">
        <f>단가대비표!O51</f>
        <v>0</v>
      </c>
      <c r="F978" s="28">
        <f>TRUNC(E978*D978,0)</f>
        <v>0</v>
      </c>
      <c r="G978" s="25">
        <f>단가대비표!P51</f>
        <v>414968</v>
      </c>
      <c r="H978" s="28">
        <f>TRUNC(G978*D978,0)</f>
        <v>29047</v>
      </c>
      <c r="I978" s="25">
        <f>단가대비표!V51</f>
        <v>0</v>
      </c>
      <c r="J978" s="28">
        <f>TRUNC(I978*D978,0)</f>
        <v>0</v>
      </c>
      <c r="K978" s="25">
        <f t="shared" si="161"/>
        <v>414968</v>
      </c>
      <c r="L978" s="28">
        <f t="shared" si="161"/>
        <v>29047</v>
      </c>
      <c r="M978" s="22" t="s">
        <v>50</v>
      </c>
      <c r="N978" s="2" t="s">
        <v>905</v>
      </c>
      <c r="O978" s="2" t="s">
        <v>2076</v>
      </c>
      <c r="P978" s="2" t="s">
        <v>62</v>
      </c>
      <c r="Q978" s="2" t="s">
        <v>62</v>
      </c>
      <c r="R978" s="2" t="s">
        <v>63</v>
      </c>
      <c r="S978" s="3"/>
      <c r="T978" s="3"/>
      <c r="U978" s="3"/>
      <c r="V978" s="3">
        <v>1</v>
      </c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  <c r="AL978" s="3"/>
      <c r="AM978" s="3"/>
      <c r="AN978" s="3"/>
      <c r="AO978" s="3"/>
      <c r="AP978" s="3"/>
      <c r="AQ978" s="3"/>
      <c r="AR978" s="3"/>
      <c r="AS978" s="3"/>
      <c r="AT978" s="3"/>
      <c r="AU978" s="3"/>
      <c r="AV978" s="2" t="s">
        <v>50</v>
      </c>
      <c r="AW978" s="2" t="s">
        <v>2087</v>
      </c>
      <c r="AX978" s="2" t="s">
        <v>50</v>
      </c>
      <c r="AY978" s="2" t="s">
        <v>50</v>
      </c>
      <c r="AZ978" s="2" t="s">
        <v>50</v>
      </c>
    </row>
    <row r="979" spans="1:52" ht="30" customHeight="1" x14ac:dyDescent="0.3">
      <c r="A979" s="22" t="s">
        <v>1215</v>
      </c>
      <c r="B979" s="22" t="s">
        <v>1216</v>
      </c>
      <c r="C979" s="22" t="s">
        <v>93</v>
      </c>
      <c r="D979" s="23">
        <v>1</v>
      </c>
      <c r="E979" s="25">
        <f>TRUNC(SUMIF(V977:V979, RIGHTB(O979, 1), H977:H979)*U979, 2)</f>
        <v>871.41</v>
      </c>
      <c r="F979" s="28">
        <f>TRUNC(E979*D979,0)</f>
        <v>871</v>
      </c>
      <c r="G979" s="25">
        <v>0</v>
      </c>
      <c r="H979" s="28">
        <f>TRUNC(G979*D979,0)</f>
        <v>0</v>
      </c>
      <c r="I979" s="25">
        <v>0</v>
      </c>
      <c r="J979" s="28">
        <f>TRUNC(I979*D979,0)</f>
        <v>0</v>
      </c>
      <c r="K979" s="25">
        <f t="shared" si="161"/>
        <v>871</v>
      </c>
      <c r="L979" s="28">
        <f t="shared" si="161"/>
        <v>871</v>
      </c>
      <c r="M979" s="22" t="s">
        <v>50</v>
      </c>
      <c r="N979" s="2" t="s">
        <v>905</v>
      </c>
      <c r="O979" s="2" t="s">
        <v>94</v>
      </c>
      <c r="P979" s="2" t="s">
        <v>62</v>
      </c>
      <c r="Q979" s="2" t="s">
        <v>62</v>
      </c>
      <c r="R979" s="2" t="s">
        <v>62</v>
      </c>
      <c r="S979" s="3">
        <v>1</v>
      </c>
      <c r="T979" s="3">
        <v>0</v>
      </c>
      <c r="U979" s="3">
        <v>0.03</v>
      </c>
      <c r="V979" s="3">
        <v>1</v>
      </c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  <c r="AL979" s="3"/>
      <c r="AM979" s="3"/>
      <c r="AN979" s="3"/>
      <c r="AO979" s="3"/>
      <c r="AP979" s="3"/>
      <c r="AQ979" s="3"/>
      <c r="AR979" s="3"/>
      <c r="AS979" s="3"/>
      <c r="AT979" s="3"/>
      <c r="AU979" s="3"/>
      <c r="AV979" s="2" t="s">
        <v>50</v>
      </c>
      <c r="AW979" s="2" t="s">
        <v>2088</v>
      </c>
      <c r="AX979" s="2" t="s">
        <v>50</v>
      </c>
      <c r="AY979" s="2" t="s">
        <v>50</v>
      </c>
      <c r="AZ979" s="2" t="s">
        <v>50</v>
      </c>
    </row>
    <row r="980" spans="1:52" ht="30" customHeight="1" x14ac:dyDescent="0.3">
      <c r="A980" s="22" t="s">
        <v>1190</v>
      </c>
      <c r="B980" s="22" t="s">
        <v>50</v>
      </c>
      <c r="C980" s="22" t="s">
        <v>50</v>
      </c>
      <c r="D980" s="23"/>
      <c r="E980" s="25"/>
      <c r="F980" s="28">
        <f>TRUNC(SUMIF(N977:N979, N976, F977:F979),0)</f>
        <v>16971</v>
      </c>
      <c r="G980" s="25"/>
      <c r="H980" s="28">
        <f>TRUNC(SUMIF(N977:N979, N976, H977:H979),0)</f>
        <v>29047</v>
      </c>
      <c r="I980" s="25"/>
      <c r="J980" s="28">
        <f>TRUNC(SUMIF(N977:N979, N976, J977:J979),0)</f>
        <v>0</v>
      </c>
      <c r="K980" s="25"/>
      <c r="L980" s="28">
        <f>F980+H980+J980</f>
        <v>46018</v>
      </c>
      <c r="M980" s="22" t="s">
        <v>50</v>
      </c>
      <c r="N980" s="2" t="s">
        <v>97</v>
      </c>
      <c r="O980" s="2" t="s">
        <v>97</v>
      </c>
      <c r="P980" s="2" t="s">
        <v>50</v>
      </c>
      <c r="Q980" s="2" t="s">
        <v>50</v>
      </c>
      <c r="R980" s="2" t="s">
        <v>50</v>
      </c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  <c r="AL980" s="3"/>
      <c r="AM980" s="3"/>
      <c r="AN980" s="3"/>
      <c r="AO980" s="3"/>
      <c r="AP980" s="3"/>
      <c r="AQ980" s="3"/>
      <c r="AR980" s="3"/>
      <c r="AS980" s="3"/>
      <c r="AT980" s="3"/>
      <c r="AU980" s="3"/>
      <c r="AV980" s="2" t="s">
        <v>50</v>
      </c>
      <c r="AW980" s="2" t="s">
        <v>50</v>
      </c>
      <c r="AX980" s="2" t="s">
        <v>50</v>
      </c>
      <c r="AY980" s="2" t="s">
        <v>50</v>
      </c>
      <c r="AZ980" s="2" t="s">
        <v>50</v>
      </c>
    </row>
    <row r="981" spans="1:52" ht="30" customHeight="1" x14ac:dyDescent="0.3">
      <c r="A981" s="23"/>
      <c r="B981" s="23"/>
      <c r="C981" s="23"/>
      <c r="D981" s="23"/>
      <c r="E981" s="25"/>
      <c r="F981" s="28"/>
      <c r="G981" s="25"/>
      <c r="H981" s="28"/>
      <c r="I981" s="25"/>
      <c r="J981" s="28"/>
      <c r="K981" s="25"/>
      <c r="L981" s="28"/>
      <c r="M981" s="23"/>
    </row>
    <row r="982" spans="1:52" ht="30" customHeight="1" x14ac:dyDescent="0.3">
      <c r="A982" s="19" t="s">
        <v>2089</v>
      </c>
      <c r="B982" s="20"/>
      <c r="C982" s="20"/>
      <c r="D982" s="20"/>
      <c r="E982" s="24"/>
      <c r="F982" s="27"/>
      <c r="G982" s="24"/>
      <c r="H982" s="27"/>
      <c r="I982" s="24"/>
      <c r="J982" s="27"/>
      <c r="K982" s="24"/>
      <c r="L982" s="27"/>
      <c r="M982" s="21"/>
      <c r="N982" s="1" t="s">
        <v>909</v>
      </c>
    </row>
    <row r="983" spans="1:52" ht="30" customHeight="1" x14ac:dyDescent="0.3">
      <c r="A983" s="22" t="s">
        <v>894</v>
      </c>
      <c r="B983" s="22" t="s">
        <v>907</v>
      </c>
      <c r="C983" s="22" t="s">
        <v>123</v>
      </c>
      <c r="D983" s="23">
        <v>1</v>
      </c>
      <c r="E983" s="25">
        <f>단가대비표!O197</f>
        <v>33300</v>
      </c>
      <c r="F983" s="28">
        <f>TRUNC(E983*D983,0)</f>
        <v>33300</v>
      </c>
      <c r="G983" s="25">
        <f>단가대비표!P197</f>
        <v>0</v>
      </c>
      <c r="H983" s="28">
        <f>TRUNC(G983*D983,0)</f>
        <v>0</v>
      </c>
      <c r="I983" s="25">
        <f>단가대비표!V197</f>
        <v>0</v>
      </c>
      <c r="J983" s="28">
        <f>TRUNC(I983*D983,0)</f>
        <v>0</v>
      </c>
      <c r="K983" s="25">
        <f t="shared" ref="K983:L985" si="162">TRUNC(E983+G983+I983,0)</f>
        <v>33300</v>
      </c>
      <c r="L983" s="28">
        <f t="shared" si="162"/>
        <v>33300</v>
      </c>
      <c r="M983" s="22" t="s">
        <v>50</v>
      </c>
      <c r="N983" s="2" t="s">
        <v>909</v>
      </c>
      <c r="O983" s="2" t="s">
        <v>2090</v>
      </c>
      <c r="P983" s="2" t="s">
        <v>62</v>
      </c>
      <c r="Q983" s="2" t="s">
        <v>62</v>
      </c>
      <c r="R983" s="2" t="s">
        <v>63</v>
      </c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  <c r="AL983" s="3"/>
      <c r="AM983" s="3"/>
      <c r="AN983" s="3"/>
      <c r="AO983" s="3"/>
      <c r="AP983" s="3"/>
      <c r="AQ983" s="3"/>
      <c r="AR983" s="3"/>
      <c r="AS983" s="3"/>
      <c r="AT983" s="3"/>
      <c r="AU983" s="3"/>
      <c r="AV983" s="2" t="s">
        <v>50</v>
      </c>
      <c r="AW983" s="2" t="s">
        <v>2091</v>
      </c>
      <c r="AX983" s="2" t="s">
        <v>50</v>
      </c>
      <c r="AY983" s="2" t="s">
        <v>50</v>
      </c>
      <c r="AZ983" s="2" t="s">
        <v>50</v>
      </c>
    </row>
    <row r="984" spans="1:52" ht="30" customHeight="1" x14ac:dyDescent="0.3">
      <c r="A984" s="22" t="s">
        <v>2075</v>
      </c>
      <c r="B984" s="22" t="s">
        <v>1221</v>
      </c>
      <c r="C984" s="22" t="s">
        <v>1208</v>
      </c>
      <c r="D984" s="23">
        <f>공량산출근거서_일위대가!K453</f>
        <v>7.0000000000000007E-2</v>
      </c>
      <c r="E984" s="25">
        <f>단가대비표!O40</f>
        <v>0</v>
      </c>
      <c r="F984" s="28">
        <f>TRUNC(E984*D984,0)</f>
        <v>0</v>
      </c>
      <c r="G984" s="25">
        <f>단가대비표!P40</f>
        <v>414968</v>
      </c>
      <c r="H984" s="28">
        <f>TRUNC(G984*D984,0)</f>
        <v>29047</v>
      </c>
      <c r="I984" s="25">
        <f>단가대비표!V40</f>
        <v>0</v>
      </c>
      <c r="J984" s="28">
        <f>TRUNC(I984*D984,0)</f>
        <v>0</v>
      </c>
      <c r="K984" s="25">
        <f t="shared" si="162"/>
        <v>414968</v>
      </c>
      <c r="L984" s="28">
        <f t="shared" si="162"/>
        <v>29047</v>
      </c>
      <c r="M984" s="22" t="s">
        <v>50</v>
      </c>
      <c r="N984" s="2" t="s">
        <v>909</v>
      </c>
      <c r="O984" s="2" t="s">
        <v>2092</v>
      </c>
      <c r="P984" s="2" t="s">
        <v>62</v>
      </c>
      <c r="Q984" s="2" t="s">
        <v>62</v>
      </c>
      <c r="R984" s="2" t="s">
        <v>63</v>
      </c>
      <c r="S984" s="3"/>
      <c r="T984" s="3"/>
      <c r="U984" s="3"/>
      <c r="V984" s="3">
        <v>1</v>
      </c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  <c r="AL984" s="3"/>
      <c r="AM984" s="3"/>
      <c r="AN984" s="3"/>
      <c r="AO984" s="3"/>
      <c r="AP984" s="3"/>
      <c r="AQ984" s="3"/>
      <c r="AR984" s="3"/>
      <c r="AS984" s="3"/>
      <c r="AT984" s="3"/>
      <c r="AU984" s="3"/>
      <c r="AV984" s="2" t="s">
        <v>50</v>
      </c>
      <c r="AW984" s="2" t="s">
        <v>2093</v>
      </c>
      <c r="AX984" s="2" t="s">
        <v>50</v>
      </c>
      <c r="AY984" s="2" t="s">
        <v>50</v>
      </c>
      <c r="AZ984" s="2" t="s">
        <v>50</v>
      </c>
    </row>
    <row r="985" spans="1:52" ht="30" customHeight="1" x14ac:dyDescent="0.3">
      <c r="A985" s="22" t="s">
        <v>1215</v>
      </c>
      <c r="B985" s="22" t="s">
        <v>1216</v>
      </c>
      <c r="C985" s="22" t="s">
        <v>93</v>
      </c>
      <c r="D985" s="23">
        <v>1</v>
      </c>
      <c r="E985" s="25">
        <f>TRUNC(SUMIF(V983:V985, RIGHTB(O985, 1), H983:H985)*U985, 2)</f>
        <v>871.41</v>
      </c>
      <c r="F985" s="28">
        <f>TRUNC(E985*D985,0)</f>
        <v>871</v>
      </c>
      <c r="G985" s="25">
        <v>0</v>
      </c>
      <c r="H985" s="28">
        <f>TRUNC(G985*D985,0)</f>
        <v>0</v>
      </c>
      <c r="I985" s="25">
        <v>0</v>
      </c>
      <c r="J985" s="28">
        <f>TRUNC(I985*D985,0)</f>
        <v>0</v>
      </c>
      <c r="K985" s="25">
        <f t="shared" si="162"/>
        <v>871</v>
      </c>
      <c r="L985" s="28">
        <f t="shared" si="162"/>
        <v>871</v>
      </c>
      <c r="M985" s="22" t="s">
        <v>50</v>
      </c>
      <c r="N985" s="2" t="s">
        <v>909</v>
      </c>
      <c r="O985" s="2" t="s">
        <v>94</v>
      </c>
      <c r="P985" s="2" t="s">
        <v>62</v>
      </c>
      <c r="Q985" s="2" t="s">
        <v>62</v>
      </c>
      <c r="R985" s="2" t="s">
        <v>62</v>
      </c>
      <c r="S985" s="3">
        <v>1</v>
      </c>
      <c r="T985" s="3">
        <v>0</v>
      </c>
      <c r="U985" s="3">
        <v>0.03</v>
      </c>
      <c r="V985" s="3">
        <v>1</v>
      </c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  <c r="AL985" s="3"/>
      <c r="AM985" s="3"/>
      <c r="AN985" s="3"/>
      <c r="AO985" s="3"/>
      <c r="AP985" s="3"/>
      <c r="AQ985" s="3"/>
      <c r="AR985" s="3"/>
      <c r="AS985" s="3"/>
      <c r="AT985" s="3"/>
      <c r="AU985" s="3"/>
      <c r="AV985" s="2" t="s">
        <v>50</v>
      </c>
      <c r="AW985" s="2" t="s">
        <v>2094</v>
      </c>
      <c r="AX985" s="2" t="s">
        <v>50</v>
      </c>
      <c r="AY985" s="2" t="s">
        <v>50</v>
      </c>
      <c r="AZ985" s="2" t="s">
        <v>50</v>
      </c>
    </row>
    <row r="986" spans="1:52" ht="30" customHeight="1" x14ac:dyDescent="0.3">
      <c r="A986" s="22" t="s">
        <v>1190</v>
      </c>
      <c r="B986" s="22" t="s">
        <v>50</v>
      </c>
      <c r="C986" s="22" t="s">
        <v>50</v>
      </c>
      <c r="D986" s="23"/>
      <c r="E986" s="25"/>
      <c r="F986" s="28">
        <f>TRUNC(SUMIF(N983:N985, N982, F983:F985),0)</f>
        <v>34171</v>
      </c>
      <c r="G986" s="25"/>
      <c r="H986" s="28">
        <f>TRUNC(SUMIF(N983:N985, N982, H983:H985),0)</f>
        <v>29047</v>
      </c>
      <c r="I986" s="25"/>
      <c r="J986" s="28">
        <f>TRUNC(SUMIF(N983:N985, N982, J983:J985),0)</f>
        <v>0</v>
      </c>
      <c r="K986" s="25"/>
      <c r="L986" s="28">
        <f>F986+H986+J986</f>
        <v>63218</v>
      </c>
      <c r="M986" s="22" t="s">
        <v>50</v>
      </c>
      <c r="N986" s="2" t="s">
        <v>97</v>
      </c>
      <c r="O986" s="2" t="s">
        <v>97</v>
      </c>
      <c r="P986" s="2" t="s">
        <v>50</v>
      </c>
      <c r="Q986" s="2" t="s">
        <v>50</v>
      </c>
      <c r="R986" s="2" t="s">
        <v>50</v>
      </c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  <c r="AL986" s="3"/>
      <c r="AM986" s="3"/>
      <c r="AN986" s="3"/>
      <c r="AO986" s="3"/>
      <c r="AP986" s="3"/>
      <c r="AQ986" s="3"/>
      <c r="AR986" s="3"/>
      <c r="AS986" s="3"/>
      <c r="AT986" s="3"/>
      <c r="AU986" s="3"/>
      <c r="AV986" s="2" t="s">
        <v>50</v>
      </c>
      <c r="AW986" s="2" t="s">
        <v>50</v>
      </c>
      <c r="AX986" s="2" t="s">
        <v>50</v>
      </c>
      <c r="AY986" s="2" t="s">
        <v>50</v>
      </c>
      <c r="AZ986" s="2" t="s">
        <v>50</v>
      </c>
    </row>
    <row r="987" spans="1:52" ht="30" customHeight="1" x14ac:dyDescent="0.3">
      <c r="A987" s="23"/>
      <c r="B987" s="23"/>
      <c r="C987" s="23"/>
      <c r="D987" s="23"/>
      <c r="E987" s="25"/>
      <c r="F987" s="28"/>
      <c r="G987" s="25"/>
      <c r="H987" s="28"/>
      <c r="I987" s="25"/>
      <c r="J987" s="28"/>
      <c r="K987" s="25"/>
      <c r="L987" s="28"/>
      <c r="M987" s="23"/>
    </row>
    <row r="988" spans="1:52" ht="30" customHeight="1" x14ac:dyDescent="0.3">
      <c r="A988" s="19" t="s">
        <v>2095</v>
      </c>
      <c r="B988" s="20"/>
      <c r="C988" s="20"/>
      <c r="D988" s="20"/>
      <c r="E988" s="24"/>
      <c r="F988" s="27"/>
      <c r="G988" s="24"/>
      <c r="H988" s="27"/>
      <c r="I988" s="24"/>
      <c r="J988" s="27"/>
      <c r="K988" s="24"/>
      <c r="L988" s="27"/>
      <c r="M988" s="21"/>
      <c r="N988" s="1" t="s">
        <v>914</v>
      </c>
    </row>
    <row r="989" spans="1:52" ht="30" customHeight="1" x14ac:dyDescent="0.3">
      <c r="A989" s="22" t="s">
        <v>911</v>
      </c>
      <c r="B989" s="22" t="s">
        <v>912</v>
      </c>
      <c r="C989" s="22" t="s">
        <v>123</v>
      </c>
      <c r="D989" s="23">
        <v>1</v>
      </c>
      <c r="E989" s="25">
        <f>단가대비표!O198</f>
        <v>19000</v>
      </c>
      <c r="F989" s="28">
        <f>TRUNC(E989*D989,0)</f>
        <v>19000</v>
      </c>
      <c r="G989" s="25">
        <f>단가대비표!P198</f>
        <v>0</v>
      </c>
      <c r="H989" s="28">
        <f>TRUNC(G989*D989,0)</f>
        <v>0</v>
      </c>
      <c r="I989" s="25">
        <f>단가대비표!V198</f>
        <v>0</v>
      </c>
      <c r="J989" s="28">
        <f>TRUNC(I989*D989,0)</f>
        <v>0</v>
      </c>
      <c r="K989" s="25">
        <f t="shared" ref="K989:L991" si="163">TRUNC(E989+G989+I989,0)</f>
        <v>19000</v>
      </c>
      <c r="L989" s="28">
        <f t="shared" si="163"/>
        <v>19000</v>
      </c>
      <c r="M989" s="22" t="s">
        <v>50</v>
      </c>
      <c r="N989" s="2" t="s">
        <v>914</v>
      </c>
      <c r="O989" s="2" t="s">
        <v>2096</v>
      </c>
      <c r="P989" s="2" t="s">
        <v>62</v>
      </c>
      <c r="Q989" s="2" t="s">
        <v>62</v>
      </c>
      <c r="R989" s="2" t="s">
        <v>63</v>
      </c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  <c r="AL989" s="3"/>
      <c r="AM989" s="3"/>
      <c r="AN989" s="3"/>
      <c r="AO989" s="3"/>
      <c r="AP989" s="3"/>
      <c r="AQ989" s="3"/>
      <c r="AR989" s="3"/>
      <c r="AS989" s="3"/>
      <c r="AT989" s="3"/>
      <c r="AU989" s="3"/>
      <c r="AV989" s="2" t="s">
        <v>50</v>
      </c>
      <c r="AW989" s="2" t="s">
        <v>2097</v>
      </c>
      <c r="AX989" s="2" t="s">
        <v>50</v>
      </c>
      <c r="AY989" s="2" t="s">
        <v>50</v>
      </c>
      <c r="AZ989" s="2" t="s">
        <v>50</v>
      </c>
    </row>
    <row r="990" spans="1:52" ht="30" customHeight="1" x14ac:dyDescent="0.3">
      <c r="A990" s="22" t="s">
        <v>1425</v>
      </c>
      <c r="B990" s="22" t="s">
        <v>1221</v>
      </c>
      <c r="C990" s="22" t="s">
        <v>1208</v>
      </c>
      <c r="D990" s="23">
        <f>공량산출근거서_일위대가!K456</f>
        <v>0.34</v>
      </c>
      <c r="E990" s="25">
        <f>단가대비표!O52</f>
        <v>0</v>
      </c>
      <c r="F990" s="28">
        <f>TRUNC(E990*D990,0)</f>
        <v>0</v>
      </c>
      <c r="G990" s="25">
        <f>단가대비표!P52</f>
        <v>485075</v>
      </c>
      <c r="H990" s="28">
        <f>TRUNC(G990*D990,0)</f>
        <v>164925</v>
      </c>
      <c r="I990" s="25">
        <f>단가대비표!V52</f>
        <v>0</v>
      </c>
      <c r="J990" s="28">
        <f>TRUNC(I990*D990,0)</f>
        <v>0</v>
      </c>
      <c r="K990" s="25">
        <f t="shared" si="163"/>
        <v>485075</v>
      </c>
      <c r="L990" s="28">
        <f t="shared" si="163"/>
        <v>164925</v>
      </c>
      <c r="M990" s="22" t="s">
        <v>50</v>
      </c>
      <c r="N990" s="2" t="s">
        <v>914</v>
      </c>
      <c r="O990" s="2" t="s">
        <v>1426</v>
      </c>
      <c r="P990" s="2" t="s">
        <v>62</v>
      </c>
      <c r="Q990" s="2" t="s">
        <v>62</v>
      </c>
      <c r="R990" s="2" t="s">
        <v>63</v>
      </c>
      <c r="S990" s="3"/>
      <c r="T990" s="3"/>
      <c r="U990" s="3"/>
      <c r="V990" s="3">
        <v>1</v>
      </c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  <c r="AL990" s="3"/>
      <c r="AM990" s="3"/>
      <c r="AN990" s="3"/>
      <c r="AO990" s="3"/>
      <c r="AP990" s="3"/>
      <c r="AQ990" s="3"/>
      <c r="AR990" s="3"/>
      <c r="AS990" s="3"/>
      <c r="AT990" s="3"/>
      <c r="AU990" s="3"/>
      <c r="AV990" s="2" t="s">
        <v>50</v>
      </c>
      <c r="AW990" s="2" t="s">
        <v>2098</v>
      </c>
      <c r="AX990" s="2" t="s">
        <v>50</v>
      </c>
      <c r="AY990" s="2" t="s">
        <v>50</v>
      </c>
      <c r="AZ990" s="2" t="s">
        <v>50</v>
      </c>
    </row>
    <row r="991" spans="1:52" ht="30" customHeight="1" x14ac:dyDescent="0.3">
      <c r="A991" s="22" t="s">
        <v>1215</v>
      </c>
      <c r="B991" s="22" t="s">
        <v>1216</v>
      </c>
      <c r="C991" s="22" t="s">
        <v>93</v>
      </c>
      <c r="D991" s="23">
        <v>1</v>
      </c>
      <c r="E991" s="25">
        <f>TRUNC(SUMIF(V989:V991, RIGHTB(O991, 1), H989:H991)*U991, 2)</f>
        <v>4947.75</v>
      </c>
      <c r="F991" s="28">
        <f>TRUNC(E991*D991,0)</f>
        <v>4947</v>
      </c>
      <c r="G991" s="25">
        <v>0</v>
      </c>
      <c r="H991" s="28">
        <f>TRUNC(G991*D991,0)</f>
        <v>0</v>
      </c>
      <c r="I991" s="25">
        <v>0</v>
      </c>
      <c r="J991" s="28">
        <f>TRUNC(I991*D991,0)</f>
        <v>0</v>
      </c>
      <c r="K991" s="25">
        <f t="shared" si="163"/>
        <v>4947</v>
      </c>
      <c r="L991" s="28">
        <f t="shared" si="163"/>
        <v>4947</v>
      </c>
      <c r="M991" s="22" t="s">
        <v>50</v>
      </c>
      <c r="N991" s="2" t="s">
        <v>914</v>
      </c>
      <c r="O991" s="2" t="s">
        <v>94</v>
      </c>
      <c r="P991" s="2" t="s">
        <v>62</v>
      </c>
      <c r="Q991" s="2" t="s">
        <v>62</v>
      </c>
      <c r="R991" s="2" t="s">
        <v>62</v>
      </c>
      <c r="S991" s="3">
        <v>1</v>
      </c>
      <c r="T991" s="3">
        <v>0</v>
      </c>
      <c r="U991" s="3">
        <v>0.03</v>
      </c>
      <c r="V991" s="3">
        <v>1</v>
      </c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  <c r="AL991" s="3"/>
      <c r="AM991" s="3"/>
      <c r="AN991" s="3"/>
      <c r="AO991" s="3"/>
      <c r="AP991" s="3"/>
      <c r="AQ991" s="3"/>
      <c r="AR991" s="3"/>
      <c r="AS991" s="3"/>
      <c r="AT991" s="3"/>
      <c r="AU991" s="3"/>
      <c r="AV991" s="2" t="s">
        <v>50</v>
      </c>
      <c r="AW991" s="2" t="s">
        <v>2099</v>
      </c>
      <c r="AX991" s="2" t="s">
        <v>50</v>
      </c>
      <c r="AY991" s="2" t="s">
        <v>50</v>
      </c>
      <c r="AZ991" s="2" t="s">
        <v>50</v>
      </c>
    </row>
    <row r="992" spans="1:52" ht="30" customHeight="1" x14ac:dyDescent="0.3">
      <c r="A992" s="22" t="s">
        <v>1190</v>
      </c>
      <c r="B992" s="22" t="s">
        <v>50</v>
      </c>
      <c r="C992" s="22" t="s">
        <v>50</v>
      </c>
      <c r="D992" s="23"/>
      <c r="E992" s="25"/>
      <c r="F992" s="28">
        <f>TRUNC(SUMIF(N989:N991, N988, F989:F991),0)</f>
        <v>23947</v>
      </c>
      <c r="G992" s="25"/>
      <c r="H992" s="28">
        <f>TRUNC(SUMIF(N989:N991, N988, H989:H991),0)</f>
        <v>164925</v>
      </c>
      <c r="I992" s="25"/>
      <c r="J992" s="28">
        <f>TRUNC(SUMIF(N989:N991, N988, J989:J991),0)</f>
        <v>0</v>
      </c>
      <c r="K992" s="25"/>
      <c r="L992" s="28">
        <f>F992+H992+J992</f>
        <v>188872</v>
      </c>
      <c r="M992" s="22" t="s">
        <v>50</v>
      </c>
      <c r="N992" s="2" t="s">
        <v>97</v>
      </c>
      <c r="O992" s="2" t="s">
        <v>97</v>
      </c>
      <c r="P992" s="2" t="s">
        <v>50</v>
      </c>
      <c r="Q992" s="2" t="s">
        <v>50</v>
      </c>
      <c r="R992" s="2" t="s">
        <v>50</v>
      </c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  <c r="AL992" s="3"/>
      <c r="AM992" s="3"/>
      <c r="AN992" s="3"/>
      <c r="AO992" s="3"/>
      <c r="AP992" s="3"/>
      <c r="AQ992" s="3"/>
      <c r="AR992" s="3"/>
      <c r="AS992" s="3"/>
      <c r="AT992" s="3"/>
      <c r="AU992" s="3"/>
      <c r="AV992" s="2" t="s">
        <v>50</v>
      </c>
      <c r="AW992" s="2" t="s">
        <v>50</v>
      </c>
      <c r="AX992" s="2" t="s">
        <v>50</v>
      </c>
      <c r="AY992" s="2" t="s">
        <v>50</v>
      </c>
      <c r="AZ992" s="2" t="s">
        <v>50</v>
      </c>
    </row>
    <row r="993" spans="1:52" ht="30" customHeight="1" x14ac:dyDescent="0.3">
      <c r="A993" s="23"/>
      <c r="B993" s="23"/>
      <c r="C993" s="23"/>
      <c r="D993" s="23"/>
      <c r="E993" s="25"/>
      <c r="F993" s="28"/>
      <c r="G993" s="25"/>
      <c r="H993" s="28"/>
      <c r="I993" s="25"/>
      <c r="J993" s="28"/>
      <c r="K993" s="25"/>
      <c r="L993" s="28"/>
      <c r="M993" s="23"/>
    </row>
    <row r="994" spans="1:52" ht="30" customHeight="1" x14ac:dyDescent="0.3">
      <c r="A994" s="19" t="s">
        <v>2100</v>
      </c>
      <c r="B994" s="20"/>
      <c r="C994" s="20"/>
      <c r="D994" s="20"/>
      <c r="E994" s="24"/>
      <c r="F994" s="27"/>
      <c r="G994" s="24"/>
      <c r="H994" s="27"/>
      <c r="I994" s="24"/>
      <c r="J994" s="27"/>
      <c r="K994" s="24"/>
      <c r="L994" s="27"/>
      <c r="M994" s="21"/>
      <c r="N994" s="1" t="s">
        <v>919</v>
      </c>
    </row>
    <row r="995" spans="1:52" ht="30" customHeight="1" x14ac:dyDescent="0.3">
      <c r="A995" s="22" t="s">
        <v>916</v>
      </c>
      <c r="B995" s="22" t="s">
        <v>917</v>
      </c>
      <c r="C995" s="22" t="s">
        <v>123</v>
      </c>
      <c r="D995" s="23">
        <v>1</v>
      </c>
      <c r="E995" s="25">
        <f>단가대비표!O199</f>
        <v>90000</v>
      </c>
      <c r="F995" s="28">
        <f>TRUNC(E995*D995,0)</f>
        <v>90000</v>
      </c>
      <c r="G995" s="25">
        <f>단가대비표!P199</f>
        <v>0</v>
      </c>
      <c r="H995" s="28">
        <f>TRUNC(G995*D995,0)</f>
        <v>0</v>
      </c>
      <c r="I995" s="25">
        <f>단가대비표!V199</f>
        <v>0</v>
      </c>
      <c r="J995" s="28">
        <f>TRUNC(I995*D995,0)</f>
        <v>0</v>
      </c>
      <c r="K995" s="25">
        <f t="shared" ref="K995:L997" si="164">TRUNC(E995+G995+I995,0)</f>
        <v>90000</v>
      </c>
      <c r="L995" s="28">
        <f t="shared" si="164"/>
        <v>90000</v>
      </c>
      <c r="M995" s="22" t="s">
        <v>50</v>
      </c>
      <c r="N995" s="2" t="s">
        <v>919</v>
      </c>
      <c r="O995" s="2" t="s">
        <v>2101</v>
      </c>
      <c r="P995" s="2" t="s">
        <v>62</v>
      </c>
      <c r="Q995" s="2" t="s">
        <v>62</v>
      </c>
      <c r="R995" s="2" t="s">
        <v>63</v>
      </c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  <c r="AL995" s="3"/>
      <c r="AM995" s="3"/>
      <c r="AN995" s="3"/>
      <c r="AO995" s="3"/>
      <c r="AP995" s="3"/>
      <c r="AQ995" s="3"/>
      <c r="AR995" s="3"/>
      <c r="AS995" s="3"/>
      <c r="AT995" s="3"/>
      <c r="AU995" s="3"/>
      <c r="AV995" s="2" t="s">
        <v>50</v>
      </c>
      <c r="AW995" s="2" t="s">
        <v>2102</v>
      </c>
      <c r="AX995" s="2" t="s">
        <v>50</v>
      </c>
      <c r="AY995" s="2" t="s">
        <v>50</v>
      </c>
      <c r="AZ995" s="2" t="s">
        <v>50</v>
      </c>
    </row>
    <row r="996" spans="1:52" ht="30" customHeight="1" x14ac:dyDescent="0.3">
      <c r="A996" s="22" t="s">
        <v>1425</v>
      </c>
      <c r="B996" s="22" t="s">
        <v>1221</v>
      </c>
      <c r="C996" s="22" t="s">
        <v>1208</v>
      </c>
      <c r="D996" s="23">
        <f>공량산출근거서_일위대가!K459</f>
        <v>0.34</v>
      </c>
      <c r="E996" s="25">
        <f>단가대비표!O52</f>
        <v>0</v>
      </c>
      <c r="F996" s="28">
        <f>TRUNC(E996*D996,0)</f>
        <v>0</v>
      </c>
      <c r="G996" s="25">
        <f>단가대비표!P52</f>
        <v>485075</v>
      </c>
      <c r="H996" s="28">
        <f>TRUNC(G996*D996,0)</f>
        <v>164925</v>
      </c>
      <c r="I996" s="25">
        <f>단가대비표!V52</f>
        <v>0</v>
      </c>
      <c r="J996" s="28">
        <f>TRUNC(I996*D996,0)</f>
        <v>0</v>
      </c>
      <c r="K996" s="25">
        <f t="shared" si="164"/>
        <v>485075</v>
      </c>
      <c r="L996" s="28">
        <f t="shared" si="164"/>
        <v>164925</v>
      </c>
      <c r="M996" s="22" t="s">
        <v>50</v>
      </c>
      <c r="N996" s="2" t="s">
        <v>919</v>
      </c>
      <c r="O996" s="2" t="s">
        <v>1426</v>
      </c>
      <c r="P996" s="2" t="s">
        <v>62</v>
      </c>
      <c r="Q996" s="2" t="s">
        <v>62</v>
      </c>
      <c r="R996" s="2" t="s">
        <v>63</v>
      </c>
      <c r="S996" s="3"/>
      <c r="T996" s="3"/>
      <c r="U996" s="3"/>
      <c r="V996" s="3">
        <v>1</v>
      </c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  <c r="AL996" s="3"/>
      <c r="AM996" s="3"/>
      <c r="AN996" s="3"/>
      <c r="AO996" s="3"/>
      <c r="AP996" s="3"/>
      <c r="AQ996" s="3"/>
      <c r="AR996" s="3"/>
      <c r="AS996" s="3"/>
      <c r="AT996" s="3"/>
      <c r="AU996" s="3"/>
      <c r="AV996" s="2" t="s">
        <v>50</v>
      </c>
      <c r="AW996" s="2" t="s">
        <v>2103</v>
      </c>
      <c r="AX996" s="2" t="s">
        <v>50</v>
      </c>
      <c r="AY996" s="2" t="s">
        <v>50</v>
      </c>
      <c r="AZ996" s="2" t="s">
        <v>50</v>
      </c>
    </row>
    <row r="997" spans="1:52" ht="30" customHeight="1" x14ac:dyDescent="0.3">
      <c r="A997" s="22" t="s">
        <v>1215</v>
      </c>
      <c r="B997" s="22" t="s">
        <v>1216</v>
      </c>
      <c r="C997" s="22" t="s">
        <v>93</v>
      </c>
      <c r="D997" s="23">
        <v>1</v>
      </c>
      <c r="E997" s="25">
        <f>TRUNC(SUMIF(V995:V997, RIGHTB(O997, 1), H995:H997)*U997, 2)</f>
        <v>4947.75</v>
      </c>
      <c r="F997" s="28">
        <f>TRUNC(E997*D997,0)</f>
        <v>4947</v>
      </c>
      <c r="G997" s="25">
        <v>0</v>
      </c>
      <c r="H997" s="28">
        <f>TRUNC(G997*D997,0)</f>
        <v>0</v>
      </c>
      <c r="I997" s="25">
        <v>0</v>
      </c>
      <c r="J997" s="28">
        <f>TRUNC(I997*D997,0)</f>
        <v>0</v>
      </c>
      <c r="K997" s="25">
        <f t="shared" si="164"/>
        <v>4947</v>
      </c>
      <c r="L997" s="28">
        <f t="shared" si="164"/>
        <v>4947</v>
      </c>
      <c r="M997" s="22" t="s">
        <v>50</v>
      </c>
      <c r="N997" s="2" t="s">
        <v>919</v>
      </c>
      <c r="O997" s="2" t="s">
        <v>94</v>
      </c>
      <c r="P997" s="2" t="s">
        <v>62</v>
      </c>
      <c r="Q997" s="2" t="s">
        <v>62</v>
      </c>
      <c r="R997" s="2" t="s">
        <v>62</v>
      </c>
      <c r="S997" s="3">
        <v>1</v>
      </c>
      <c r="T997" s="3">
        <v>0</v>
      </c>
      <c r="U997" s="3">
        <v>0.03</v>
      </c>
      <c r="V997" s="3">
        <v>1</v>
      </c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  <c r="AL997" s="3"/>
      <c r="AM997" s="3"/>
      <c r="AN997" s="3"/>
      <c r="AO997" s="3"/>
      <c r="AP997" s="3"/>
      <c r="AQ997" s="3"/>
      <c r="AR997" s="3"/>
      <c r="AS997" s="3"/>
      <c r="AT997" s="3"/>
      <c r="AU997" s="3"/>
      <c r="AV997" s="2" t="s">
        <v>50</v>
      </c>
      <c r="AW997" s="2" t="s">
        <v>2104</v>
      </c>
      <c r="AX997" s="2" t="s">
        <v>50</v>
      </c>
      <c r="AY997" s="2" t="s">
        <v>50</v>
      </c>
      <c r="AZ997" s="2" t="s">
        <v>50</v>
      </c>
    </row>
    <row r="998" spans="1:52" ht="30" customHeight="1" x14ac:dyDescent="0.3">
      <c r="A998" s="22" t="s">
        <v>1190</v>
      </c>
      <c r="B998" s="22" t="s">
        <v>50</v>
      </c>
      <c r="C998" s="22" t="s">
        <v>50</v>
      </c>
      <c r="D998" s="23"/>
      <c r="E998" s="25"/>
      <c r="F998" s="28">
        <f>TRUNC(SUMIF(N995:N997, N994, F995:F997),0)</f>
        <v>94947</v>
      </c>
      <c r="G998" s="25"/>
      <c r="H998" s="28">
        <f>TRUNC(SUMIF(N995:N997, N994, H995:H997),0)</f>
        <v>164925</v>
      </c>
      <c r="I998" s="25"/>
      <c r="J998" s="28">
        <f>TRUNC(SUMIF(N995:N997, N994, J995:J997),0)</f>
        <v>0</v>
      </c>
      <c r="K998" s="25"/>
      <c r="L998" s="28">
        <f>F998+H998+J998</f>
        <v>259872</v>
      </c>
      <c r="M998" s="22" t="s">
        <v>50</v>
      </c>
      <c r="N998" s="2" t="s">
        <v>97</v>
      </c>
      <c r="O998" s="2" t="s">
        <v>97</v>
      </c>
      <c r="P998" s="2" t="s">
        <v>50</v>
      </c>
      <c r="Q998" s="2" t="s">
        <v>50</v>
      </c>
      <c r="R998" s="2" t="s">
        <v>50</v>
      </c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  <c r="AL998" s="3"/>
      <c r="AM998" s="3"/>
      <c r="AN998" s="3"/>
      <c r="AO998" s="3"/>
      <c r="AP998" s="3"/>
      <c r="AQ998" s="3"/>
      <c r="AR998" s="3"/>
      <c r="AS998" s="3"/>
      <c r="AT998" s="3"/>
      <c r="AU998" s="3"/>
      <c r="AV998" s="2" t="s">
        <v>50</v>
      </c>
      <c r="AW998" s="2" t="s">
        <v>50</v>
      </c>
      <c r="AX998" s="2" t="s">
        <v>50</v>
      </c>
      <c r="AY998" s="2" t="s">
        <v>50</v>
      </c>
      <c r="AZ998" s="2" t="s">
        <v>50</v>
      </c>
    </row>
    <row r="999" spans="1:52" ht="30" customHeight="1" x14ac:dyDescent="0.3">
      <c r="A999" s="23"/>
      <c r="B999" s="23"/>
      <c r="C999" s="23"/>
      <c r="D999" s="23"/>
      <c r="E999" s="25"/>
      <c r="F999" s="28"/>
      <c r="G999" s="25"/>
      <c r="H999" s="28"/>
      <c r="I999" s="25"/>
      <c r="J999" s="28"/>
      <c r="K999" s="25"/>
      <c r="L999" s="28"/>
      <c r="M999" s="23"/>
    </row>
    <row r="1000" spans="1:52" ht="30" customHeight="1" x14ac:dyDescent="0.3">
      <c r="A1000" s="19" t="s">
        <v>2105</v>
      </c>
      <c r="B1000" s="20"/>
      <c r="C1000" s="20"/>
      <c r="D1000" s="20"/>
      <c r="E1000" s="24"/>
      <c r="F1000" s="27"/>
      <c r="G1000" s="24"/>
      <c r="H1000" s="27"/>
      <c r="I1000" s="24"/>
      <c r="J1000" s="27"/>
      <c r="K1000" s="24"/>
      <c r="L1000" s="27"/>
      <c r="M1000" s="21"/>
      <c r="N1000" s="1" t="s">
        <v>924</v>
      </c>
    </row>
    <row r="1001" spans="1:52" ht="30" customHeight="1" x14ac:dyDescent="0.3">
      <c r="A1001" s="22" t="s">
        <v>921</v>
      </c>
      <c r="B1001" s="22" t="s">
        <v>922</v>
      </c>
      <c r="C1001" s="22" t="s">
        <v>123</v>
      </c>
      <c r="D1001" s="23">
        <v>1</v>
      </c>
      <c r="E1001" s="25">
        <f>단가대비표!O200</f>
        <v>39500</v>
      </c>
      <c r="F1001" s="28">
        <f>TRUNC(E1001*D1001,0)</f>
        <v>39500</v>
      </c>
      <c r="G1001" s="25">
        <f>단가대비표!P200</f>
        <v>0</v>
      </c>
      <c r="H1001" s="28">
        <f>TRUNC(G1001*D1001,0)</f>
        <v>0</v>
      </c>
      <c r="I1001" s="25">
        <f>단가대비표!V200</f>
        <v>0</v>
      </c>
      <c r="J1001" s="28">
        <f>TRUNC(I1001*D1001,0)</f>
        <v>0</v>
      </c>
      <c r="K1001" s="25">
        <f t="shared" ref="K1001:L1003" si="165">TRUNC(E1001+G1001+I1001,0)</f>
        <v>39500</v>
      </c>
      <c r="L1001" s="28">
        <f t="shared" si="165"/>
        <v>39500</v>
      </c>
      <c r="M1001" s="22" t="s">
        <v>50</v>
      </c>
      <c r="N1001" s="2" t="s">
        <v>924</v>
      </c>
      <c r="O1001" s="2" t="s">
        <v>2106</v>
      </c>
      <c r="P1001" s="2" t="s">
        <v>62</v>
      </c>
      <c r="Q1001" s="2" t="s">
        <v>62</v>
      </c>
      <c r="R1001" s="2" t="s">
        <v>63</v>
      </c>
      <c r="S1001" s="3"/>
      <c r="T1001" s="3"/>
      <c r="U1001" s="3"/>
      <c r="V1001" s="3"/>
      <c r="W1001" s="3"/>
      <c r="X1001" s="3"/>
      <c r="Y1001" s="3"/>
      <c r="Z1001" s="3"/>
      <c r="AA1001" s="3"/>
      <c r="AB1001" s="3"/>
      <c r="AC1001" s="3"/>
      <c r="AD1001" s="3"/>
      <c r="AE1001" s="3"/>
      <c r="AF1001" s="3"/>
      <c r="AG1001" s="3"/>
      <c r="AH1001" s="3"/>
      <c r="AI1001" s="3"/>
      <c r="AJ1001" s="3"/>
      <c r="AK1001" s="3"/>
      <c r="AL1001" s="3"/>
      <c r="AM1001" s="3"/>
      <c r="AN1001" s="3"/>
      <c r="AO1001" s="3"/>
      <c r="AP1001" s="3"/>
      <c r="AQ1001" s="3"/>
      <c r="AR1001" s="3"/>
      <c r="AS1001" s="3"/>
      <c r="AT1001" s="3"/>
      <c r="AU1001" s="3"/>
      <c r="AV1001" s="2" t="s">
        <v>50</v>
      </c>
      <c r="AW1001" s="2" t="s">
        <v>2107</v>
      </c>
      <c r="AX1001" s="2" t="s">
        <v>50</v>
      </c>
      <c r="AY1001" s="2" t="s">
        <v>50</v>
      </c>
      <c r="AZ1001" s="2" t="s">
        <v>50</v>
      </c>
    </row>
    <row r="1002" spans="1:52" ht="30" customHeight="1" x14ac:dyDescent="0.3">
      <c r="A1002" s="22" t="s">
        <v>1425</v>
      </c>
      <c r="B1002" s="22" t="s">
        <v>1221</v>
      </c>
      <c r="C1002" s="22" t="s">
        <v>1208</v>
      </c>
      <c r="D1002" s="23">
        <f>공량산출근거서_일위대가!K462</f>
        <v>0.18</v>
      </c>
      <c r="E1002" s="25">
        <f>단가대비표!O52</f>
        <v>0</v>
      </c>
      <c r="F1002" s="28">
        <f>TRUNC(E1002*D1002,0)</f>
        <v>0</v>
      </c>
      <c r="G1002" s="25">
        <f>단가대비표!P52</f>
        <v>485075</v>
      </c>
      <c r="H1002" s="28">
        <f>TRUNC(G1002*D1002,0)</f>
        <v>87313</v>
      </c>
      <c r="I1002" s="25">
        <f>단가대비표!V52</f>
        <v>0</v>
      </c>
      <c r="J1002" s="28">
        <f>TRUNC(I1002*D1002,0)</f>
        <v>0</v>
      </c>
      <c r="K1002" s="25">
        <f t="shared" si="165"/>
        <v>485075</v>
      </c>
      <c r="L1002" s="28">
        <f t="shared" si="165"/>
        <v>87313</v>
      </c>
      <c r="M1002" s="22" t="s">
        <v>50</v>
      </c>
      <c r="N1002" s="2" t="s">
        <v>924</v>
      </c>
      <c r="O1002" s="2" t="s">
        <v>1426</v>
      </c>
      <c r="P1002" s="2" t="s">
        <v>62</v>
      </c>
      <c r="Q1002" s="2" t="s">
        <v>62</v>
      </c>
      <c r="R1002" s="2" t="s">
        <v>63</v>
      </c>
      <c r="S1002" s="3"/>
      <c r="T1002" s="3"/>
      <c r="U1002" s="3"/>
      <c r="V1002" s="3">
        <v>1</v>
      </c>
      <c r="W1002" s="3"/>
      <c r="X1002" s="3"/>
      <c r="Y1002" s="3"/>
      <c r="Z1002" s="3"/>
      <c r="AA1002" s="3"/>
      <c r="AB1002" s="3"/>
      <c r="AC1002" s="3"/>
      <c r="AD1002" s="3"/>
      <c r="AE1002" s="3"/>
      <c r="AF1002" s="3"/>
      <c r="AG1002" s="3"/>
      <c r="AH1002" s="3"/>
      <c r="AI1002" s="3"/>
      <c r="AJ1002" s="3"/>
      <c r="AK1002" s="3"/>
      <c r="AL1002" s="3"/>
      <c r="AM1002" s="3"/>
      <c r="AN1002" s="3"/>
      <c r="AO1002" s="3"/>
      <c r="AP1002" s="3"/>
      <c r="AQ1002" s="3"/>
      <c r="AR1002" s="3"/>
      <c r="AS1002" s="3"/>
      <c r="AT1002" s="3"/>
      <c r="AU1002" s="3"/>
      <c r="AV1002" s="2" t="s">
        <v>50</v>
      </c>
      <c r="AW1002" s="2" t="s">
        <v>2108</v>
      </c>
      <c r="AX1002" s="2" t="s">
        <v>50</v>
      </c>
      <c r="AY1002" s="2" t="s">
        <v>50</v>
      </c>
      <c r="AZ1002" s="2" t="s">
        <v>50</v>
      </c>
    </row>
    <row r="1003" spans="1:52" ht="30" customHeight="1" x14ac:dyDescent="0.3">
      <c r="A1003" s="22" t="s">
        <v>1215</v>
      </c>
      <c r="B1003" s="22" t="s">
        <v>1216</v>
      </c>
      <c r="C1003" s="22" t="s">
        <v>93</v>
      </c>
      <c r="D1003" s="23">
        <v>1</v>
      </c>
      <c r="E1003" s="25">
        <f>TRUNC(SUMIF(V1001:V1003, RIGHTB(O1003, 1), H1001:H1003)*U1003, 2)</f>
        <v>2619.39</v>
      </c>
      <c r="F1003" s="28">
        <f>TRUNC(E1003*D1003,0)</f>
        <v>2619</v>
      </c>
      <c r="G1003" s="25">
        <v>0</v>
      </c>
      <c r="H1003" s="28">
        <f>TRUNC(G1003*D1003,0)</f>
        <v>0</v>
      </c>
      <c r="I1003" s="25">
        <v>0</v>
      </c>
      <c r="J1003" s="28">
        <f>TRUNC(I1003*D1003,0)</f>
        <v>0</v>
      </c>
      <c r="K1003" s="25">
        <f t="shared" si="165"/>
        <v>2619</v>
      </c>
      <c r="L1003" s="28">
        <f t="shared" si="165"/>
        <v>2619</v>
      </c>
      <c r="M1003" s="22" t="s">
        <v>50</v>
      </c>
      <c r="N1003" s="2" t="s">
        <v>924</v>
      </c>
      <c r="O1003" s="2" t="s">
        <v>94</v>
      </c>
      <c r="P1003" s="2" t="s">
        <v>62</v>
      </c>
      <c r="Q1003" s="2" t="s">
        <v>62</v>
      </c>
      <c r="R1003" s="2" t="s">
        <v>62</v>
      </c>
      <c r="S1003" s="3">
        <v>1</v>
      </c>
      <c r="T1003" s="3">
        <v>0</v>
      </c>
      <c r="U1003" s="3">
        <v>0.03</v>
      </c>
      <c r="V1003" s="3">
        <v>1</v>
      </c>
      <c r="W1003" s="3"/>
      <c r="X1003" s="3"/>
      <c r="Y1003" s="3"/>
      <c r="Z1003" s="3"/>
      <c r="AA1003" s="3"/>
      <c r="AB1003" s="3"/>
      <c r="AC1003" s="3"/>
      <c r="AD1003" s="3"/>
      <c r="AE1003" s="3"/>
      <c r="AF1003" s="3"/>
      <c r="AG1003" s="3"/>
      <c r="AH1003" s="3"/>
      <c r="AI1003" s="3"/>
      <c r="AJ1003" s="3"/>
      <c r="AK1003" s="3"/>
      <c r="AL1003" s="3"/>
      <c r="AM1003" s="3"/>
      <c r="AN1003" s="3"/>
      <c r="AO1003" s="3"/>
      <c r="AP1003" s="3"/>
      <c r="AQ1003" s="3"/>
      <c r="AR1003" s="3"/>
      <c r="AS1003" s="3"/>
      <c r="AT1003" s="3"/>
      <c r="AU1003" s="3"/>
      <c r="AV1003" s="2" t="s">
        <v>50</v>
      </c>
      <c r="AW1003" s="2" t="s">
        <v>2109</v>
      </c>
      <c r="AX1003" s="2" t="s">
        <v>50</v>
      </c>
      <c r="AY1003" s="2" t="s">
        <v>50</v>
      </c>
      <c r="AZ1003" s="2" t="s">
        <v>50</v>
      </c>
    </row>
    <row r="1004" spans="1:52" ht="30" customHeight="1" x14ac:dyDescent="0.3">
      <c r="A1004" s="22" t="s">
        <v>1190</v>
      </c>
      <c r="B1004" s="22" t="s">
        <v>50</v>
      </c>
      <c r="C1004" s="22" t="s">
        <v>50</v>
      </c>
      <c r="D1004" s="23"/>
      <c r="E1004" s="25"/>
      <c r="F1004" s="28">
        <f>TRUNC(SUMIF(N1001:N1003, N1000, F1001:F1003),0)</f>
        <v>42119</v>
      </c>
      <c r="G1004" s="25"/>
      <c r="H1004" s="28">
        <f>TRUNC(SUMIF(N1001:N1003, N1000, H1001:H1003),0)</f>
        <v>87313</v>
      </c>
      <c r="I1004" s="25"/>
      <c r="J1004" s="28">
        <f>TRUNC(SUMIF(N1001:N1003, N1000, J1001:J1003),0)</f>
        <v>0</v>
      </c>
      <c r="K1004" s="25"/>
      <c r="L1004" s="28">
        <f>F1004+H1004+J1004</f>
        <v>129432</v>
      </c>
      <c r="M1004" s="22" t="s">
        <v>50</v>
      </c>
      <c r="N1004" s="2" t="s">
        <v>97</v>
      </c>
      <c r="O1004" s="2" t="s">
        <v>97</v>
      </c>
      <c r="P1004" s="2" t="s">
        <v>50</v>
      </c>
      <c r="Q1004" s="2" t="s">
        <v>50</v>
      </c>
      <c r="R1004" s="2" t="s">
        <v>50</v>
      </c>
      <c r="S1004" s="3"/>
      <c r="T1004" s="3"/>
      <c r="U1004" s="3"/>
      <c r="V1004" s="3"/>
      <c r="W1004" s="3"/>
      <c r="X1004" s="3"/>
      <c r="Y1004" s="3"/>
      <c r="Z1004" s="3"/>
      <c r="AA1004" s="3"/>
      <c r="AB1004" s="3"/>
      <c r="AC1004" s="3"/>
      <c r="AD1004" s="3"/>
      <c r="AE1004" s="3"/>
      <c r="AF1004" s="3"/>
      <c r="AG1004" s="3"/>
      <c r="AH1004" s="3"/>
      <c r="AI1004" s="3"/>
      <c r="AJ1004" s="3"/>
      <c r="AK1004" s="3"/>
      <c r="AL1004" s="3"/>
      <c r="AM1004" s="3"/>
      <c r="AN1004" s="3"/>
      <c r="AO1004" s="3"/>
      <c r="AP1004" s="3"/>
      <c r="AQ1004" s="3"/>
      <c r="AR1004" s="3"/>
      <c r="AS1004" s="3"/>
      <c r="AT1004" s="3"/>
      <c r="AU1004" s="3"/>
      <c r="AV1004" s="2" t="s">
        <v>50</v>
      </c>
      <c r="AW1004" s="2" t="s">
        <v>50</v>
      </c>
      <c r="AX1004" s="2" t="s">
        <v>50</v>
      </c>
      <c r="AY1004" s="2" t="s">
        <v>50</v>
      </c>
      <c r="AZ1004" s="2" t="s">
        <v>50</v>
      </c>
    </row>
    <row r="1005" spans="1:52" ht="30" customHeight="1" x14ac:dyDescent="0.3">
      <c r="A1005" s="23"/>
      <c r="B1005" s="23"/>
      <c r="C1005" s="23"/>
      <c r="D1005" s="23"/>
      <c r="E1005" s="25"/>
      <c r="F1005" s="28"/>
      <c r="G1005" s="25"/>
      <c r="H1005" s="28"/>
      <c r="I1005" s="25"/>
      <c r="J1005" s="28"/>
      <c r="K1005" s="25"/>
      <c r="L1005" s="28"/>
      <c r="M1005" s="23"/>
    </row>
    <row r="1006" spans="1:52" ht="30" customHeight="1" x14ac:dyDescent="0.3">
      <c r="A1006" s="19" t="s">
        <v>2110</v>
      </c>
      <c r="B1006" s="20"/>
      <c r="C1006" s="20"/>
      <c r="D1006" s="20"/>
      <c r="E1006" s="24"/>
      <c r="F1006" s="27"/>
      <c r="G1006" s="24"/>
      <c r="H1006" s="27"/>
      <c r="I1006" s="24"/>
      <c r="J1006" s="27"/>
      <c r="K1006" s="24"/>
      <c r="L1006" s="27"/>
      <c r="M1006" s="21"/>
      <c r="N1006" s="1" t="s">
        <v>929</v>
      </c>
    </row>
    <row r="1007" spans="1:52" ht="30" customHeight="1" x14ac:dyDescent="0.3">
      <c r="A1007" s="22" t="s">
        <v>926</v>
      </c>
      <c r="B1007" s="22" t="s">
        <v>927</v>
      </c>
      <c r="C1007" s="22" t="s">
        <v>123</v>
      </c>
      <c r="D1007" s="23">
        <v>1</v>
      </c>
      <c r="E1007" s="25">
        <f>단가대비표!O201</f>
        <v>13500</v>
      </c>
      <c r="F1007" s="28">
        <f>TRUNC(E1007*D1007,0)</f>
        <v>13500</v>
      </c>
      <c r="G1007" s="25">
        <f>단가대비표!P201</f>
        <v>0</v>
      </c>
      <c r="H1007" s="28">
        <f>TRUNC(G1007*D1007,0)</f>
        <v>0</v>
      </c>
      <c r="I1007" s="25">
        <f>단가대비표!V201</f>
        <v>0</v>
      </c>
      <c r="J1007" s="28">
        <f>TRUNC(I1007*D1007,0)</f>
        <v>0</v>
      </c>
      <c r="K1007" s="25">
        <f t="shared" ref="K1007:L1009" si="166">TRUNC(E1007+G1007+I1007,0)</f>
        <v>13500</v>
      </c>
      <c r="L1007" s="28">
        <f t="shared" si="166"/>
        <v>13500</v>
      </c>
      <c r="M1007" s="22" t="s">
        <v>50</v>
      </c>
      <c r="N1007" s="2" t="s">
        <v>929</v>
      </c>
      <c r="O1007" s="2" t="s">
        <v>2111</v>
      </c>
      <c r="P1007" s="2" t="s">
        <v>62</v>
      </c>
      <c r="Q1007" s="2" t="s">
        <v>62</v>
      </c>
      <c r="R1007" s="2" t="s">
        <v>63</v>
      </c>
      <c r="S1007" s="3"/>
      <c r="T1007" s="3"/>
      <c r="U1007" s="3"/>
      <c r="V1007" s="3"/>
      <c r="W1007" s="3"/>
      <c r="X1007" s="3"/>
      <c r="Y1007" s="3"/>
      <c r="Z1007" s="3"/>
      <c r="AA1007" s="3"/>
      <c r="AB1007" s="3"/>
      <c r="AC1007" s="3"/>
      <c r="AD1007" s="3"/>
      <c r="AE1007" s="3"/>
      <c r="AF1007" s="3"/>
      <c r="AG1007" s="3"/>
      <c r="AH1007" s="3"/>
      <c r="AI1007" s="3"/>
      <c r="AJ1007" s="3"/>
      <c r="AK1007" s="3"/>
      <c r="AL1007" s="3"/>
      <c r="AM1007" s="3"/>
      <c r="AN1007" s="3"/>
      <c r="AO1007" s="3"/>
      <c r="AP1007" s="3"/>
      <c r="AQ1007" s="3"/>
      <c r="AR1007" s="3"/>
      <c r="AS1007" s="3"/>
      <c r="AT1007" s="3"/>
      <c r="AU1007" s="3"/>
      <c r="AV1007" s="2" t="s">
        <v>50</v>
      </c>
      <c r="AW1007" s="2" t="s">
        <v>2112</v>
      </c>
      <c r="AX1007" s="2" t="s">
        <v>50</v>
      </c>
      <c r="AY1007" s="2" t="s">
        <v>50</v>
      </c>
      <c r="AZ1007" s="2" t="s">
        <v>50</v>
      </c>
    </row>
    <row r="1008" spans="1:52" ht="30" customHeight="1" x14ac:dyDescent="0.3">
      <c r="A1008" s="22" t="s">
        <v>1425</v>
      </c>
      <c r="B1008" s="22" t="s">
        <v>1221</v>
      </c>
      <c r="C1008" s="22" t="s">
        <v>1208</v>
      </c>
      <c r="D1008" s="23">
        <f>공량산출근거서_일위대가!K465</f>
        <v>0.1</v>
      </c>
      <c r="E1008" s="25">
        <f>단가대비표!O52</f>
        <v>0</v>
      </c>
      <c r="F1008" s="28">
        <f>TRUNC(E1008*D1008,0)</f>
        <v>0</v>
      </c>
      <c r="G1008" s="25">
        <f>단가대비표!P52</f>
        <v>485075</v>
      </c>
      <c r="H1008" s="28">
        <f>TRUNC(G1008*D1008,0)</f>
        <v>48507</v>
      </c>
      <c r="I1008" s="25">
        <f>단가대비표!V52</f>
        <v>0</v>
      </c>
      <c r="J1008" s="28">
        <f>TRUNC(I1008*D1008,0)</f>
        <v>0</v>
      </c>
      <c r="K1008" s="25">
        <f t="shared" si="166"/>
        <v>485075</v>
      </c>
      <c r="L1008" s="28">
        <f t="shared" si="166"/>
        <v>48507</v>
      </c>
      <c r="M1008" s="22" t="s">
        <v>50</v>
      </c>
      <c r="N1008" s="2" t="s">
        <v>929</v>
      </c>
      <c r="O1008" s="2" t="s">
        <v>1426</v>
      </c>
      <c r="P1008" s="2" t="s">
        <v>62</v>
      </c>
      <c r="Q1008" s="2" t="s">
        <v>62</v>
      </c>
      <c r="R1008" s="2" t="s">
        <v>63</v>
      </c>
      <c r="S1008" s="3"/>
      <c r="T1008" s="3"/>
      <c r="U1008" s="3"/>
      <c r="V1008" s="3">
        <v>1</v>
      </c>
      <c r="W1008" s="3"/>
      <c r="X1008" s="3"/>
      <c r="Y1008" s="3"/>
      <c r="Z1008" s="3"/>
      <c r="AA1008" s="3"/>
      <c r="AB1008" s="3"/>
      <c r="AC1008" s="3"/>
      <c r="AD1008" s="3"/>
      <c r="AE1008" s="3"/>
      <c r="AF1008" s="3"/>
      <c r="AG1008" s="3"/>
      <c r="AH1008" s="3"/>
      <c r="AI1008" s="3"/>
      <c r="AJ1008" s="3"/>
      <c r="AK1008" s="3"/>
      <c r="AL1008" s="3"/>
      <c r="AM1008" s="3"/>
      <c r="AN1008" s="3"/>
      <c r="AO1008" s="3"/>
      <c r="AP1008" s="3"/>
      <c r="AQ1008" s="3"/>
      <c r="AR1008" s="3"/>
      <c r="AS1008" s="3"/>
      <c r="AT1008" s="3"/>
      <c r="AU1008" s="3"/>
      <c r="AV1008" s="2" t="s">
        <v>50</v>
      </c>
      <c r="AW1008" s="2" t="s">
        <v>2113</v>
      </c>
      <c r="AX1008" s="2" t="s">
        <v>50</v>
      </c>
      <c r="AY1008" s="2" t="s">
        <v>50</v>
      </c>
      <c r="AZ1008" s="2" t="s">
        <v>50</v>
      </c>
    </row>
    <row r="1009" spans="1:52" ht="30" customHeight="1" x14ac:dyDescent="0.3">
      <c r="A1009" s="22" t="s">
        <v>1215</v>
      </c>
      <c r="B1009" s="22" t="s">
        <v>1216</v>
      </c>
      <c r="C1009" s="22" t="s">
        <v>93</v>
      </c>
      <c r="D1009" s="23">
        <v>1</v>
      </c>
      <c r="E1009" s="25">
        <f>TRUNC(SUMIF(V1007:V1009, RIGHTB(O1009, 1), H1007:H1009)*U1009, 2)</f>
        <v>1455.21</v>
      </c>
      <c r="F1009" s="28">
        <f>TRUNC(E1009*D1009,0)</f>
        <v>1455</v>
      </c>
      <c r="G1009" s="25">
        <v>0</v>
      </c>
      <c r="H1009" s="28">
        <f>TRUNC(G1009*D1009,0)</f>
        <v>0</v>
      </c>
      <c r="I1009" s="25">
        <v>0</v>
      </c>
      <c r="J1009" s="28">
        <f>TRUNC(I1009*D1009,0)</f>
        <v>0</v>
      </c>
      <c r="K1009" s="25">
        <f t="shared" si="166"/>
        <v>1455</v>
      </c>
      <c r="L1009" s="28">
        <f t="shared" si="166"/>
        <v>1455</v>
      </c>
      <c r="M1009" s="22" t="s">
        <v>50</v>
      </c>
      <c r="N1009" s="2" t="s">
        <v>929</v>
      </c>
      <c r="O1009" s="2" t="s">
        <v>94</v>
      </c>
      <c r="P1009" s="2" t="s">
        <v>62</v>
      </c>
      <c r="Q1009" s="2" t="s">
        <v>62</v>
      </c>
      <c r="R1009" s="2" t="s">
        <v>62</v>
      </c>
      <c r="S1009" s="3">
        <v>1</v>
      </c>
      <c r="T1009" s="3">
        <v>0</v>
      </c>
      <c r="U1009" s="3">
        <v>0.03</v>
      </c>
      <c r="V1009" s="3">
        <v>1</v>
      </c>
      <c r="W1009" s="3"/>
      <c r="X1009" s="3"/>
      <c r="Y1009" s="3"/>
      <c r="Z1009" s="3"/>
      <c r="AA1009" s="3"/>
      <c r="AB1009" s="3"/>
      <c r="AC1009" s="3"/>
      <c r="AD1009" s="3"/>
      <c r="AE1009" s="3"/>
      <c r="AF1009" s="3"/>
      <c r="AG1009" s="3"/>
      <c r="AH1009" s="3"/>
      <c r="AI1009" s="3"/>
      <c r="AJ1009" s="3"/>
      <c r="AK1009" s="3"/>
      <c r="AL1009" s="3"/>
      <c r="AM1009" s="3"/>
      <c r="AN1009" s="3"/>
      <c r="AO1009" s="3"/>
      <c r="AP1009" s="3"/>
      <c r="AQ1009" s="3"/>
      <c r="AR1009" s="3"/>
      <c r="AS1009" s="3"/>
      <c r="AT1009" s="3"/>
      <c r="AU1009" s="3"/>
      <c r="AV1009" s="2" t="s">
        <v>50</v>
      </c>
      <c r="AW1009" s="2" t="s">
        <v>2114</v>
      </c>
      <c r="AX1009" s="2" t="s">
        <v>50</v>
      </c>
      <c r="AY1009" s="2" t="s">
        <v>50</v>
      </c>
      <c r="AZ1009" s="2" t="s">
        <v>50</v>
      </c>
    </row>
    <row r="1010" spans="1:52" ht="30" customHeight="1" x14ac:dyDescent="0.3">
      <c r="A1010" s="22" t="s">
        <v>1190</v>
      </c>
      <c r="B1010" s="22" t="s">
        <v>50</v>
      </c>
      <c r="C1010" s="22" t="s">
        <v>50</v>
      </c>
      <c r="D1010" s="23"/>
      <c r="E1010" s="25"/>
      <c r="F1010" s="28">
        <f>TRUNC(SUMIF(N1007:N1009, N1006, F1007:F1009),0)</f>
        <v>14955</v>
      </c>
      <c r="G1010" s="25"/>
      <c r="H1010" s="28">
        <f>TRUNC(SUMIF(N1007:N1009, N1006, H1007:H1009),0)</f>
        <v>48507</v>
      </c>
      <c r="I1010" s="25"/>
      <c r="J1010" s="28">
        <f>TRUNC(SUMIF(N1007:N1009, N1006, J1007:J1009),0)</f>
        <v>0</v>
      </c>
      <c r="K1010" s="25"/>
      <c r="L1010" s="28">
        <f>F1010+H1010+J1010</f>
        <v>63462</v>
      </c>
      <c r="M1010" s="22" t="s">
        <v>50</v>
      </c>
      <c r="N1010" s="2" t="s">
        <v>97</v>
      </c>
      <c r="O1010" s="2" t="s">
        <v>97</v>
      </c>
      <c r="P1010" s="2" t="s">
        <v>50</v>
      </c>
      <c r="Q1010" s="2" t="s">
        <v>50</v>
      </c>
      <c r="R1010" s="2" t="s">
        <v>50</v>
      </c>
      <c r="S1010" s="3"/>
      <c r="T1010" s="3"/>
      <c r="U1010" s="3"/>
      <c r="V1010" s="3"/>
      <c r="W1010" s="3"/>
      <c r="X1010" s="3"/>
      <c r="Y1010" s="3"/>
      <c r="Z1010" s="3"/>
      <c r="AA1010" s="3"/>
      <c r="AB1010" s="3"/>
      <c r="AC1010" s="3"/>
      <c r="AD1010" s="3"/>
      <c r="AE1010" s="3"/>
      <c r="AF1010" s="3"/>
      <c r="AG1010" s="3"/>
      <c r="AH1010" s="3"/>
      <c r="AI1010" s="3"/>
      <c r="AJ1010" s="3"/>
      <c r="AK1010" s="3"/>
      <c r="AL1010" s="3"/>
      <c r="AM1010" s="3"/>
      <c r="AN1010" s="3"/>
      <c r="AO1010" s="3"/>
      <c r="AP1010" s="3"/>
      <c r="AQ1010" s="3"/>
      <c r="AR1010" s="3"/>
      <c r="AS1010" s="3"/>
      <c r="AT1010" s="3"/>
      <c r="AU1010" s="3"/>
      <c r="AV1010" s="2" t="s">
        <v>50</v>
      </c>
      <c r="AW1010" s="2" t="s">
        <v>50</v>
      </c>
      <c r="AX1010" s="2" t="s">
        <v>50</v>
      </c>
      <c r="AY1010" s="2" t="s">
        <v>50</v>
      </c>
      <c r="AZ1010" s="2" t="s">
        <v>50</v>
      </c>
    </row>
    <row r="1011" spans="1:52" ht="30" customHeight="1" x14ac:dyDescent="0.3">
      <c r="A1011" s="23"/>
      <c r="B1011" s="23"/>
      <c r="C1011" s="23"/>
      <c r="D1011" s="23"/>
      <c r="E1011" s="25"/>
      <c r="F1011" s="28"/>
      <c r="G1011" s="25"/>
      <c r="H1011" s="28"/>
      <c r="I1011" s="25"/>
      <c r="J1011" s="28"/>
      <c r="K1011" s="25"/>
      <c r="L1011" s="28"/>
      <c r="M1011" s="23"/>
    </row>
    <row r="1012" spans="1:52" ht="30" customHeight="1" x14ac:dyDescent="0.3">
      <c r="A1012" s="19" t="s">
        <v>2115</v>
      </c>
      <c r="B1012" s="20"/>
      <c r="C1012" s="20"/>
      <c r="D1012" s="20"/>
      <c r="E1012" s="24"/>
      <c r="F1012" s="27"/>
      <c r="G1012" s="24"/>
      <c r="H1012" s="27"/>
      <c r="I1012" s="24"/>
      <c r="J1012" s="27"/>
      <c r="K1012" s="24"/>
      <c r="L1012" s="27"/>
      <c r="M1012" s="21"/>
      <c r="N1012" s="1" t="s">
        <v>932</v>
      </c>
    </row>
    <row r="1013" spans="1:52" ht="30" customHeight="1" x14ac:dyDescent="0.3">
      <c r="A1013" s="22" t="s">
        <v>926</v>
      </c>
      <c r="B1013" s="22" t="s">
        <v>50</v>
      </c>
      <c r="C1013" s="22" t="s">
        <v>123</v>
      </c>
      <c r="D1013" s="23">
        <v>1</v>
      </c>
      <c r="E1013" s="25">
        <f>단가대비표!O202</f>
        <v>2100</v>
      </c>
      <c r="F1013" s="28">
        <f>TRUNC(E1013*D1013,0)</f>
        <v>2100</v>
      </c>
      <c r="G1013" s="25">
        <f>단가대비표!P202</f>
        <v>0</v>
      </c>
      <c r="H1013" s="28">
        <f>TRUNC(G1013*D1013,0)</f>
        <v>0</v>
      </c>
      <c r="I1013" s="25">
        <f>단가대비표!V202</f>
        <v>0</v>
      </c>
      <c r="J1013" s="28">
        <f>TRUNC(I1013*D1013,0)</f>
        <v>0</v>
      </c>
      <c r="K1013" s="25">
        <f t="shared" ref="K1013:L1015" si="167">TRUNC(E1013+G1013+I1013,0)</f>
        <v>2100</v>
      </c>
      <c r="L1013" s="28">
        <f t="shared" si="167"/>
        <v>2100</v>
      </c>
      <c r="M1013" s="22" t="s">
        <v>50</v>
      </c>
      <c r="N1013" s="2" t="s">
        <v>932</v>
      </c>
      <c r="O1013" s="2" t="s">
        <v>2116</v>
      </c>
      <c r="P1013" s="2" t="s">
        <v>62</v>
      </c>
      <c r="Q1013" s="2" t="s">
        <v>62</v>
      </c>
      <c r="R1013" s="2" t="s">
        <v>63</v>
      </c>
      <c r="S1013" s="3"/>
      <c r="T1013" s="3"/>
      <c r="U1013" s="3"/>
      <c r="V1013" s="3"/>
      <c r="W1013" s="3"/>
      <c r="X1013" s="3"/>
      <c r="Y1013" s="3"/>
      <c r="Z1013" s="3"/>
      <c r="AA1013" s="3"/>
      <c r="AB1013" s="3"/>
      <c r="AC1013" s="3"/>
      <c r="AD1013" s="3"/>
      <c r="AE1013" s="3"/>
      <c r="AF1013" s="3"/>
      <c r="AG1013" s="3"/>
      <c r="AH1013" s="3"/>
      <c r="AI1013" s="3"/>
      <c r="AJ1013" s="3"/>
      <c r="AK1013" s="3"/>
      <c r="AL1013" s="3"/>
      <c r="AM1013" s="3"/>
      <c r="AN1013" s="3"/>
      <c r="AO1013" s="3"/>
      <c r="AP1013" s="3"/>
      <c r="AQ1013" s="3"/>
      <c r="AR1013" s="3"/>
      <c r="AS1013" s="3"/>
      <c r="AT1013" s="3"/>
      <c r="AU1013" s="3"/>
      <c r="AV1013" s="2" t="s">
        <v>50</v>
      </c>
      <c r="AW1013" s="2" t="s">
        <v>2117</v>
      </c>
      <c r="AX1013" s="2" t="s">
        <v>50</v>
      </c>
      <c r="AY1013" s="2" t="s">
        <v>50</v>
      </c>
      <c r="AZ1013" s="2" t="s">
        <v>50</v>
      </c>
    </row>
    <row r="1014" spans="1:52" ht="30" customHeight="1" x14ac:dyDescent="0.3">
      <c r="A1014" s="22" t="s">
        <v>1425</v>
      </c>
      <c r="B1014" s="22" t="s">
        <v>1221</v>
      </c>
      <c r="C1014" s="22" t="s">
        <v>1208</v>
      </c>
      <c r="D1014" s="23">
        <f>공량산출근거서_일위대가!K468</f>
        <v>0.1</v>
      </c>
      <c r="E1014" s="25">
        <f>단가대비표!O52</f>
        <v>0</v>
      </c>
      <c r="F1014" s="28">
        <f>TRUNC(E1014*D1014,0)</f>
        <v>0</v>
      </c>
      <c r="G1014" s="25">
        <f>단가대비표!P52</f>
        <v>485075</v>
      </c>
      <c r="H1014" s="28">
        <f>TRUNC(G1014*D1014,0)</f>
        <v>48507</v>
      </c>
      <c r="I1014" s="25">
        <f>단가대비표!V52</f>
        <v>0</v>
      </c>
      <c r="J1014" s="28">
        <f>TRUNC(I1014*D1014,0)</f>
        <v>0</v>
      </c>
      <c r="K1014" s="25">
        <f t="shared" si="167"/>
        <v>485075</v>
      </c>
      <c r="L1014" s="28">
        <f t="shared" si="167"/>
        <v>48507</v>
      </c>
      <c r="M1014" s="22" t="s">
        <v>50</v>
      </c>
      <c r="N1014" s="2" t="s">
        <v>932</v>
      </c>
      <c r="O1014" s="2" t="s">
        <v>1426</v>
      </c>
      <c r="P1014" s="2" t="s">
        <v>62</v>
      </c>
      <c r="Q1014" s="2" t="s">
        <v>62</v>
      </c>
      <c r="R1014" s="2" t="s">
        <v>63</v>
      </c>
      <c r="S1014" s="3"/>
      <c r="T1014" s="3"/>
      <c r="U1014" s="3"/>
      <c r="V1014" s="3">
        <v>1</v>
      </c>
      <c r="W1014" s="3"/>
      <c r="X1014" s="3"/>
      <c r="Y1014" s="3"/>
      <c r="Z1014" s="3"/>
      <c r="AA1014" s="3"/>
      <c r="AB1014" s="3"/>
      <c r="AC1014" s="3"/>
      <c r="AD1014" s="3"/>
      <c r="AE1014" s="3"/>
      <c r="AF1014" s="3"/>
      <c r="AG1014" s="3"/>
      <c r="AH1014" s="3"/>
      <c r="AI1014" s="3"/>
      <c r="AJ1014" s="3"/>
      <c r="AK1014" s="3"/>
      <c r="AL1014" s="3"/>
      <c r="AM1014" s="3"/>
      <c r="AN1014" s="3"/>
      <c r="AO1014" s="3"/>
      <c r="AP1014" s="3"/>
      <c r="AQ1014" s="3"/>
      <c r="AR1014" s="3"/>
      <c r="AS1014" s="3"/>
      <c r="AT1014" s="3"/>
      <c r="AU1014" s="3"/>
      <c r="AV1014" s="2" t="s">
        <v>50</v>
      </c>
      <c r="AW1014" s="2" t="s">
        <v>2118</v>
      </c>
      <c r="AX1014" s="2" t="s">
        <v>50</v>
      </c>
      <c r="AY1014" s="2" t="s">
        <v>50</v>
      </c>
      <c r="AZ1014" s="2" t="s">
        <v>50</v>
      </c>
    </row>
    <row r="1015" spans="1:52" ht="30" customHeight="1" x14ac:dyDescent="0.3">
      <c r="A1015" s="22" t="s">
        <v>1215</v>
      </c>
      <c r="B1015" s="22" t="s">
        <v>1216</v>
      </c>
      <c r="C1015" s="22" t="s">
        <v>93</v>
      </c>
      <c r="D1015" s="23">
        <v>1</v>
      </c>
      <c r="E1015" s="25">
        <f>TRUNC(SUMIF(V1013:V1015, RIGHTB(O1015, 1), H1013:H1015)*U1015, 2)</f>
        <v>1455.21</v>
      </c>
      <c r="F1015" s="28">
        <f>TRUNC(E1015*D1015,0)</f>
        <v>1455</v>
      </c>
      <c r="G1015" s="25">
        <v>0</v>
      </c>
      <c r="H1015" s="28">
        <f>TRUNC(G1015*D1015,0)</f>
        <v>0</v>
      </c>
      <c r="I1015" s="25">
        <v>0</v>
      </c>
      <c r="J1015" s="28">
        <f>TRUNC(I1015*D1015,0)</f>
        <v>0</v>
      </c>
      <c r="K1015" s="25">
        <f t="shared" si="167"/>
        <v>1455</v>
      </c>
      <c r="L1015" s="28">
        <f t="shared" si="167"/>
        <v>1455</v>
      </c>
      <c r="M1015" s="22" t="s">
        <v>50</v>
      </c>
      <c r="N1015" s="2" t="s">
        <v>932</v>
      </c>
      <c r="O1015" s="2" t="s">
        <v>94</v>
      </c>
      <c r="P1015" s="2" t="s">
        <v>62</v>
      </c>
      <c r="Q1015" s="2" t="s">
        <v>62</v>
      </c>
      <c r="R1015" s="2" t="s">
        <v>62</v>
      </c>
      <c r="S1015" s="3">
        <v>1</v>
      </c>
      <c r="T1015" s="3">
        <v>0</v>
      </c>
      <c r="U1015" s="3">
        <v>0.03</v>
      </c>
      <c r="V1015" s="3">
        <v>1</v>
      </c>
      <c r="W1015" s="3"/>
      <c r="X1015" s="3"/>
      <c r="Y1015" s="3"/>
      <c r="Z1015" s="3"/>
      <c r="AA1015" s="3"/>
      <c r="AB1015" s="3"/>
      <c r="AC1015" s="3"/>
      <c r="AD1015" s="3"/>
      <c r="AE1015" s="3"/>
      <c r="AF1015" s="3"/>
      <c r="AG1015" s="3"/>
      <c r="AH1015" s="3"/>
      <c r="AI1015" s="3"/>
      <c r="AJ1015" s="3"/>
      <c r="AK1015" s="3"/>
      <c r="AL1015" s="3"/>
      <c r="AM1015" s="3"/>
      <c r="AN1015" s="3"/>
      <c r="AO1015" s="3"/>
      <c r="AP1015" s="3"/>
      <c r="AQ1015" s="3"/>
      <c r="AR1015" s="3"/>
      <c r="AS1015" s="3"/>
      <c r="AT1015" s="3"/>
      <c r="AU1015" s="3"/>
      <c r="AV1015" s="2" t="s">
        <v>50</v>
      </c>
      <c r="AW1015" s="2" t="s">
        <v>2119</v>
      </c>
      <c r="AX1015" s="2" t="s">
        <v>50</v>
      </c>
      <c r="AY1015" s="2" t="s">
        <v>50</v>
      </c>
      <c r="AZ1015" s="2" t="s">
        <v>50</v>
      </c>
    </row>
    <row r="1016" spans="1:52" ht="30" customHeight="1" x14ac:dyDescent="0.3">
      <c r="A1016" s="22" t="s">
        <v>1190</v>
      </c>
      <c r="B1016" s="22" t="s">
        <v>50</v>
      </c>
      <c r="C1016" s="22" t="s">
        <v>50</v>
      </c>
      <c r="D1016" s="23"/>
      <c r="E1016" s="25"/>
      <c r="F1016" s="28">
        <f>TRUNC(SUMIF(N1013:N1015, N1012, F1013:F1015),0)</f>
        <v>3555</v>
      </c>
      <c r="G1016" s="25"/>
      <c r="H1016" s="28">
        <f>TRUNC(SUMIF(N1013:N1015, N1012, H1013:H1015),0)</f>
        <v>48507</v>
      </c>
      <c r="I1016" s="25"/>
      <c r="J1016" s="28">
        <f>TRUNC(SUMIF(N1013:N1015, N1012, J1013:J1015),0)</f>
        <v>0</v>
      </c>
      <c r="K1016" s="25"/>
      <c r="L1016" s="28">
        <f>F1016+H1016+J1016</f>
        <v>52062</v>
      </c>
      <c r="M1016" s="22" t="s">
        <v>50</v>
      </c>
      <c r="N1016" s="2" t="s">
        <v>97</v>
      </c>
      <c r="O1016" s="2" t="s">
        <v>97</v>
      </c>
      <c r="P1016" s="2" t="s">
        <v>50</v>
      </c>
      <c r="Q1016" s="2" t="s">
        <v>50</v>
      </c>
      <c r="R1016" s="2" t="s">
        <v>50</v>
      </c>
      <c r="S1016" s="3"/>
      <c r="T1016" s="3"/>
      <c r="U1016" s="3"/>
      <c r="V1016" s="3"/>
      <c r="W1016" s="3"/>
      <c r="X1016" s="3"/>
      <c r="Y1016" s="3"/>
      <c r="Z1016" s="3"/>
      <c r="AA1016" s="3"/>
      <c r="AB1016" s="3"/>
      <c r="AC1016" s="3"/>
      <c r="AD1016" s="3"/>
      <c r="AE1016" s="3"/>
      <c r="AF1016" s="3"/>
      <c r="AG1016" s="3"/>
      <c r="AH1016" s="3"/>
      <c r="AI1016" s="3"/>
      <c r="AJ1016" s="3"/>
      <c r="AK1016" s="3"/>
      <c r="AL1016" s="3"/>
      <c r="AM1016" s="3"/>
      <c r="AN1016" s="3"/>
      <c r="AO1016" s="3"/>
      <c r="AP1016" s="3"/>
      <c r="AQ1016" s="3"/>
      <c r="AR1016" s="3"/>
      <c r="AS1016" s="3"/>
      <c r="AT1016" s="3"/>
      <c r="AU1016" s="3"/>
      <c r="AV1016" s="2" t="s">
        <v>50</v>
      </c>
      <c r="AW1016" s="2" t="s">
        <v>50</v>
      </c>
      <c r="AX1016" s="2" t="s">
        <v>50</v>
      </c>
      <c r="AY1016" s="2" t="s">
        <v>50</v>
      </c>
      <c r="AZ1016" s="2" t="s">
        <v>50</v>
      </c>
    </row>
    <row r="1017" spans="1:52" ht="30" customHeight="1" x14ac:dyDescent="0.3">
      <c r="A1017" s="23"/>
      <c r="B1017" s="23"/>
      <c r="C1017" s="23"/>
      <c r="D1017" s="23"/>
      <c r="E1017" s="25"/>
      <c r="F1017" s="28"/>
      <c r="G1017" s="25"/>
      <c r="H1017" s="28"/>
      <c r="I1017" s="25"/>
      <c r="J1017" s="28"/>
      <c r="K1017" s="25"/>
      <c r="L1017" s="28"/>
      <c r="M1017" s="23"/>
    </row>
    <row r="1018" spans="1:52" ht="30" customHeight="1" x14ac:dyDescent="0.3">
      <c r="A1018" s="19" t="s">
        <v>2120</v>
      </c>
      <c r="B1018" s="20"/>
      <c r="C1018" s="20"/>
      <c r="D1018" s="20"/>
      <c r="E1018" s="24"/>
      <c r="F1018" s="27"/>
      <c r="G1018" s="24"/>
      <c r="H1018" s="27"/>
      <c r="I1018" s="24"/>
      <c r="J1018" s="27"/>
      <c r="K1018" s="24"/>
      <c r="L1018" s="27"/>
      <c r="M1018" s="21"/>
      <c r="N1018" s="1" t="s">
        <v>937</v>
      </c>
    </row>
    <row r="1019" spans="1:52" ht="30" customHeight="1" x14ac:dyDescent="0.3">
      <c r="A1019" s="22" t="s">
        <v>934</v>
      </c>
      <c r="B1019" s="22" t="s">
        <v>935</v>
      </c>
      <c r="C1019" s="22" t="s">
        <v>123</v>
      </c>
      <c r="D1019" s="23">
        <v>1</v>
      </c>
      <c r="E1019" s="25">
        <f>단가대비표!O203</f>
        <v>3800</v>
      </c>
      <c r="F1019" s="28">
        <f>TRUNC(E1019*D1019,0)</f>
        <v>3800</v>
      </c>
      <c r="G1019" s="25">
        <f>단가대비표!P203</f>
        <v>0</v>
      </c>
      <c r="H1019" s="28">
        <f>TRUNC(G1019*D1019,0)</f>
        <v>0</v>
      </c>
      <c r="I1019" s="25">
        <f>단가대비표!V203</f>
        <v>0</v>
      </c>
      <c r="J1019" s="28">
        <f>TRUNC(I1019*D1019,0)</f>
        <v>0</v>
      </c>
      <c r="K1019" s="25">
        <f t="shared" ref="K1019:L1021" si="168">TRUNC(E1019+G1019+I1019,0)</f>
        <v>3800</v>
      </c>
      <c r="L1019" s="28">
        <f t="shared" si="168"/>
        <v>3800</v>
      </c>
      <c r="M1019" s="22" t="s">
        <v>50</v>
      </c>
      <c r="N1019" s="2" t="s">
        <v>937</v>
      </c>
      <c r="O1019" s="2" t="s">
        <v>2121</v>
      </c>
      <c r="P1019" s="2" t="s">
        <v>62</v>
      </c>
      <c r="Q1019" s="2" t="s">
        <v>62</v>
      </c>
      <c r="R1019" s="2" t="s">
        <v>63</v>
      </c>
      <c r="S1019" s="3"/>
      <c r="T1019" s="3"/>
      <c r="U1019" s="3"/>
      <c r="V1019" s="3"/>
      <c r="W1019" s="3"/>
      <c r="X1019" s="3"/>
      <c r="Y1019" s="3"/>
      <c r="Z1019" s="3"/>
      <c r="AA1019" s="3"/>
      <c r="AB1019" s="3"/>
      <c r="AC1019" s="3"/>
      <c r="AD1019" s="3"/>
      <c r="AE1019" s="3"/>
      <c r="AF1019" s="3"/>
      <c r="AG1019" s="3"/>
      <c r="AH1019" s="3"/>
      <c r="AI1019" s="3"/>
      <c r="AJ1019" s="3"/>
      <c r="AK1019" s="3"/>
      <c r="AL1019" s="3"/>
      <c r="AM1019" s="3"/>
      <c r="AN1019" s="3"/>
      <c r="AO1019" s="3"/>
      <c r="AP1019" s="3"/>
      <c r="AQ1019" s="3"/>
      <c r="AR1019" s="3"/>
      <c r="AS1019" s="3"/>
      <c r="AT1019" s="3"/>
      <c r="AU1019" s="3"/>
      <c r="AV1019" s="2" t="s">
        <v>50</v>
      </c>
      <c r="AW1019" s="2" t="s">
        <v>2122</v>
      </c>
      <c r="AX1019" s="2" t="s">
        <v>50</v>
      </c>
      <c r="AY1019" s="2" t="s">
        <v>50</v>
      </c>
      <c r="AZ1019" s="2" t="s">
        <v>50</v>
      </c>
    </row>
    <row r="1020" spans="1:52" ht="30" customHeight="1" x14ac:dyDescent="0.3">
      <c r="A1020" s="22" t="s">
        <v>1425</v>
      </c>
      <c r="B1020" s="22" t="s">
        <v>1221</v>
      </c>
      <c r="C1020" s="22" t="s">
        <v>1208</v>
      </c>
      <c r="D1020" s="23">
        <f>공량산출근거서_일위대가!K471</f>
        <v>0.18</v>
      </c>
      <c r="E1020" s="25">
        <f>단가대비표!O52</f>
        <v>0</v>
      </c>
      <c r="F1020" s="28">
        <f>TRUNC(E1020*D1020,0)</f>
        <v>0</v>
      </c>
      <c r="G1020" s="25">
        <f>단가대비표!P52</f>
        <v>485075</v>
      </c>
      <c r="H1020" s="28">
        <f>TRUNC(G1020*D1020,0)</f>
        <v>87313</v>
      </c>
      <c r="I1020" s="25">
        <f>단가대비표!V52</f>
        <v>0</v>
      </c>
      <c r="J1020" s="28">
        <f>TRUNC(I1020*D1020,0)</f>
        <v>0</v>
      </c>
      <c r="K1020" s="25">
        <f t="shared" si="168"/>
        <v>485075</v>
      </c>
      <c r="L1020" s="28">
        <f t="shared" si="168"/>
        <v>87313</v>
      </c>
      <c r="M1020" s="22" t="s">
        <v>50</v>
      </c>
      <c r="N1020" s="2" t="s">
        <v>937</v>
      </c>
      <c r="O1020" s="2" t="s">
        <v>1426</v>
      </c>
      <c r="P1020" s="2" t="s">
        <v>62</v>
      </c>
      <c r="Q1020" s="2" t="s">
        <v>62</v>
      </c>
      <c r="R1020" s="2" t="s">
        <v>63</v>
      </c>
      <c r="S1020" s="3"/>
      <c r="T1020" s="3"/>
      <c r="U1020" s="3"/>
      <c r="V1020" s="3">
        <v>1</v>
      </c>
      <c r="W1020" s="3"/>
      <c r="X1020" s="3"/>
      <c r="Y1020" s="3"/>
      <c r="Z1020" s="3"/>
      <c r="AA1020" s="3"/>
      <c r="AB1020" s="3"/>
      <c r="AC1020" s="3"/>
      <c r="AD1020" s="3"/>
      <c r="AE1020" s="3"/>
      <c r="AF1020" s="3"/>
      <c r="AG1020" s="3"/>
      <c r="AH1020" s="3"/>
      <c r="AI1020" s="3"/>
      <c r="AJ1020" s="3"/>
      <c r="AK1020" s="3"/>
      <c r="AL1020" s="3"/>
      <c r="AM1020" s="3"/>
      <c r="AN1020" s="3"/>
      <c r="AO1020" s="3"/>
      <c r="AP1020" s="3"/>
      <c r="AQ1020" s="3"/>
      <c r="AR1020" s="3"/>
      <c r="AS1020" s="3"/>
      <c r="AT1020" s="3"/>
      <c r="AU1020" s="3"/>
      <c r="AV1020" s="2" t="s">
        <v>50</v>
      </c>
      <c r="AW1020" s="2" t="s">
        <v>2123</v>
      </c>
      <c r="AX1020" s="2" t="s">
        <v>50</v>
      </c>
      <c r="AY1020" s="2" t="s">
        <v>50</v>
      </c>
      <c r="AZ1020" s="2" t="s">
        <v>50</v>
      </c>
    </row>
    <row r="1021" spans="1:52" ht="30" customHeight="1" x14ac:dyDescent="0.3">
      <c r="A1021" s="22" t="s">
        <v>1215</v>
      </c>
      <c r="B1021" s="22" t="s">
        <v>1216</v>
      </c>
      <c r="C1021" s="22" t="s">
        <v>93</v>
      </c>
      <c r="D1021" s="23">
        <v>1</v>
      </c>
      <c r="E1021" s="25">
        <f>TRUNC(SUMIF(V1019:V1021, RIGHTB(O1021, 1), H1019:H1021)*U1021, 2)</f>
        <v>2619.39</v>
      </c>
      <c r="F1021" s="28">
        <f>TRUNC(E1021*D1021,0)</f>
        <v>2619</v>
      </c>
      <c r="G1021" s="25">
        <v>0</v>
      </c>
      <c r="H1021" s="28">
        <f>TRUNC(G1021*D1021,0)</f>
        <v>0</v>
      </c>
      <c r="I1021" s="25">
        <v>0</v>
      </c>
      <c r="J1021" s="28">
        <f>TRUNC(I1021*D1021,0)</f>
        <v>0</v>
      </c>
      <c r="K1021" s="25">
        <f t="shared" si="168"/>
        <v>2619</v>
      </c>
      <c r="L1021" s="28">
        <f t="shared" si="168"/>
        <v>2619</v>
      </c>
      <c r="M1021" s="22" t="s">
        <v>50</v>
      </c>
      <c r="N1021" s="2" t="s">
        <v>937</v>
      </c>
      <c r="O1021" s="2" t="s">
        <v>94</v>
      </c>
      <c r="P1021" s="2" t="s">
        <v>62</v>
      </c>
      <c r="Q1021" s="2" t="s">
        <v>62</v>
      </c>
      <c r="R1021" s="2" t="s">
        <v>62</v>
      </c>
      <c r="S1021" s="3">
        <v>1</v>
      </c>
      <c r="T1021" s="3">
        <v>0</v>
      </c>
      <c r="U1021" s="3">
        <v>0.03</v>
      </c>
      <c r="V1021" s="3">
        <v>1</v>
      </c>
      <c r="W1021" s="3"/>
      <c r="X1021" s="3"/>
      <c r="Y1021" s="3"/>
      <c r="Z1021" s="3"/>
      <c r="AA1021" s="3"/>
      <c r="AB1021" s="3"/>
      <c r="AC1021" s="3"/>
      <c r="AD1021" s="3"/>
      <c r="AE1021" s="3"/>
      <c r="AF1021" s="3"/>
      <c r="AG1021" s="3"/>
      <c r="AH1021" s="3"/>
      <c r="AI1021" s="3"/>
      <c r="AJ1021" s="3"/>
      <c r="AK1021" s="3"/>
      <c r="AL1021" s="3"/>
      <c r="AM1021" s="3"/>
      <c r="AN1021" s="3"/>
      <c r="AO1021" s="3"/>
      <c r="AP1021" s="3"/>
      <c r="AQ1021" s="3"/>
      <c r="AR1021" s="3"/>
      <c r="AS1021" s="3"/>
      <c r="AT1021" s="3"/>
      <c r="AU1021" s="3"/>
      <c r="AV1021" s="2" t="s">
        <v>50</v>
      </c>
      <c r="AW1021" s="2" t="s">
        <v>2124</v>
      </c>
      <c r="AX1021" s="2" t="s">
        <v>50</v>
      </c>
      <c r="AY1021" s="2" t="s">
        <v>50</v>
      </c>
      <c r="AZ1021" s="2" t="s">
        <v>50</v>
      </c>
    </row>
    <row r="1022" spans="1:52" ht="30" customHeight="1" x14ac:dyDescent="0.3">
      <c r="A1022" s="22" t="s">
        <v>1190</v>
      </c>
      <c r="B1022" s="22" t="s">
        <v>50</v>
      </c>
      <c r="C1022" s="22" t="s">
        <v>50</v>
      </c>
      <c r="D1022" s="23"/>
      <c r="E1022" s="25"/>
      <c r="F1022" s="28">
        <f>TRUNC(SUMIF(N1019:N1021, N1018, F1019:F1021),0)</f>
        <v>6419</v>
      </c>
      <c r="G1022" s="25"/>
      <c r="H1022" s="28">
        <f>TRUNC(SUMIF(N1019:N1021, N1018, H1019:H1021),0)</f>
        <v>87313</v>
      </c>
      <c r="I1022" s="25"/>
      <c r="J1022" s="28">
        <f>TRUNC(SUMIF(N1019:N1021, N1018, J1019:J1021),0)</f>
        <v>0</v>
      </c>
      <c r="K1022" s="25"/>
      <c r="L1022" s="28">
        <f>F1022+H1022+J1022</f>
        <v>93732</v>
      </c>
      <c r="M1022" s="22" t="s">
        <v>50</v>
      </c>
      <c r="N1022" s="2" t="s">
        <v>97</v>
      </c>
      <c r="O1022" s="2" t="s">
        <v>97</v>
      </c>
      <c r="P1022" s="2" t="s">
        <v>50</v>
      </c>
      <c r="Q1022" s="2" t="s">
        <v>50</v>
      </c>
      <c r="R1022" s="2" t="s">
        <v>50</v>
      </c>
      <c r="S1022" s="3"/>
      <c r="T1022" s="3"/>
      <c r="U1022" s="3"/>
      <c r="V1022" s="3"/>
      <c r="W1022" s="3"/>
      <c r="X1022" s="3"/>
      <c r="Y1022" s="3"/>
      <c r="Z1022" s="3"/>
      <c r="AA1022" s="3"/>
      <c r="AB1022" s="3"/>
      <c r="AC1022" s="3"/>
      <c r="AD1022" s="3"/>
      <c r="AE1022" s="3"/>
      <c r="AF1022" s="3"/>
      <c r="AG1022" s="3"/>
      <c r="AH1022" s="3"/>
      <c r="AI1022" s="3"/>
      <c r="AJ1022" s="3"/>
      <c r="AK1022" s="3"/>
      <c r="AL1022" s="3"/>
      <c r="AM1022" s="3"/>
      <c r="AN1022" s="3"/>
      <c r="AO1022" s="3"/>
      <c r="AP1022" s="3"/>
      <c r="AQ1022" s="3"/>
      <c r="AR1022" s="3"/>
      <c r="AS1022" s="3"/>
      <c r="AT1022" s="3"/>
      <c r="AU1022" s="3"/>
      <c r="AV1022" s="2" t="s">
        <v>50</v>
      </c>
      <c r="AW1022" s="2" t="s">
        <v>50</v>
      </c>
      <c r="AX1022" s="2" t="s">
        <v>50</v>
      </c>
      <c r="AY1022" s="2" t="s">
        <v>50</v>
      </c>
      <c r="AZ1022" s="2" t="s">
        <v>50</v>
      </c>
    </row>
    <row r="1023" spans="1:52" ht="30" customHeight="1" x14ac:dyDescent="0.3">
      <c r="A1023" s="23"/>
      <c r="B1023" s="23"/>
      <c r="C1023" s="23"/>
      <c r="D1023" s="23"/>
      <c r="E1023" s="25"/>
      <c r="F1023" s="28"/>
      <c r="G1023" s="25"/>
      <c r="H1023" s="28"/>
      <c r="I1023" s="25"/>
      <c r="J1023" s="28"/>
      <c r="K1023" s="25"/>
      <c r="L1023" s="28"/>
      <c r="M1023" s="23"/>
    </row>
    <row r="1024" spans="1:52" ht="30" customHeight="1" x14ac:dyDescent="0.3">
      <c r="A1024" s="19" t="s">
        <v>2125</v>
      </c>
      <c r="B1024" s="20"/>
      <c r="C1024" s="20"/>
      <c r="D1024" s="20"/>
      <c r="E1024" s="24"/>
      <c r="F1024" s="27"/>
      <c r="G1024" s="24"/>
      <c r="H1024" s="27"/>
      <c r="I1024" s="24"/>
      <c r="J1024" s="27"/>
      <c r="K1024" s="24"/>
      <c r="L1024" s="27"/>
      <c r="M1024" s="21"/>
      <c r="N1024" s="1" t="s">
        <v>942</v>
      </c>
    </row>
    <row r="1025" spans="1:52" ht="30" customHeight="1" x14ac:dyDescent="0.3">
      <c r="A1025" s="22" t="s">
        <v>939</v>
      </c>
      <c r="B1025" s="22" t="s">
        <v>940</v>
      </c>
      <c r="C1025" s="22" t="s">
        <v>123</v>
      </c>
      <c r="D1025" s="23">
        <v>1</v>
      </c>
      <c r="E1025" s="25">
        <f>단가대비표!O204</f>
        <v>350000</v>
      </c>
      <c r="F1025" s="28">
        <f>TRUNC(E1025*D1025,0)</f>
        <v>350000</v>
      </c>
      <c r="G1025" s="25">
        <f>단가대비표!P204</f>
        <v>0</v>
      </c>
      <c r="H1025" s="28">
        <f>TRUNC(G1025*D1025,0)</f>
        <v>0</v>
      </c>
      <c r="I1025" s="25">
        <f>단가대비표!V204</f>
        <v>0</v>
      </c>
      <c r="J1025" s="28">
        <f>TRUNC(I1025*D1025,0)</f>
        <v>0</v>
      </c>
      <c r="K1025" s="25">
        <f t="shared" ref="K1025:L1027" si="169">TRUNC(E1025+G1025+I1025,0)</f>
        <v>350000</v>
      </c>
      <c r="L1025" s="28">
        <f t="shared" si="169"/>
        <v>350000</v>
      </c>
      <c r="M1025" s="22" t="s">
        <v>50</v>
      </c>
      <c r="N1025" s="2" t="s">
        <v>942</v>
      </c>
      <c r="O1025" s="2" t="s">
        <v>2126</v>
      </c>
      <c r="P1025" s="2" t="s">
        <v>62</v>
      </c>
      <c r="Q1025" s="2" t="s">
        <v>62</v>
      </c>
      <c r="R1025" s="2" t="s">
        <v>63</v>
      </c>
      <c r="S1025" s="3"/>
      <c r="T1025" s="3"/>
      <c r="U1025" s="3"/>
      <c r="V1025" s="3"/>
      <c r="W1025" s="3"/>
      <c r="X1025" s="3"/>
      <c r="Y1025" s="3"/>
      <c r="Z1025" s="3"/>
      <c r="AA1025" s="3"/>
      <c r="AB1025" s="3"/>
      <c r="AC1025" s="3"/>
      <c r="AD1025" s="3"/>
      <c r="AE1025" s="3"/>
      <c r="AF1025" s="3"/>
      <c r="AG1025" s="3"/>
      <c r="AH1025" s="3"/>
      <c r="AI1025" s="3"/>
      <c r="AJ1025" s="3"/>
      <c r="AK1025" s="3"/>
      <c r="AL1025" s="3"/>
      <c r="AM1025" s="3"/>
      <c r="AN1025" s="3"/>
      <c r="AO1025" s="3"/>
      <c r="AP1025" s="3"/>
      <c r="AQ1025" s="3"/>
      <c r="AR1025" s="3"/>
      <c r="AS1025" s="3"/>
      <c r="AT1025" s="3"/>
      <c r="AU1025" s="3"/>
      <c r="AV1025" s="2" t="s">
        <v>50</v>
      </c>
      <c r="AW1025" s="2" t="s">
        <v>2127</v>
      </c>
      <c r="AX1025" s="2" t="s">
        <v>50</v>
      </c>
      <c r="AY1025" s="2" t="s">
        <v>50</v>
      </c>
      <c r="AZ1025" s="2" t="s">
        <v>50</v>
      </c>
    </row>
    <row r="1026" spans="1:52" ht="30" customHeight="1" x14ac:dyDescent="0.3">
      <c r="A1026" s="22" t="s">
        <v>1425</v>
      </c>
      <c r="B1026" s="22" t="s">
        <v>1221</v>
      </c>
      <c r="C1026" s="22" t="s">
        <v>1208</v>
      </c>
      <c r="D1026" s="23">
        <f>공량산출근거서_일위대가!K474</f>
        <v>0.38</v>
      </c>
      <c r="E1026" s="25">
        <f>단가대비표!O52</f>
        <v>0</v>
      </c>
      <c r="F1026" s="28">
        <f>TRUNC(E1026*D1026,0)</f>
        <v>0</v>
      </c>
      <c r="G1026" s="25">
        <f>단가대비표!P52</f>
        <v>485075</v>
      </c>
      <c r="H1026" s="28">
        <f>TRUNC(G1026*D1026,0)</f>
        <v>184328</v>
      </c>
      <c r="I1026" s="25">
        <f>단가대비표!V52</f>
        <v>0</v>
      </c>
      <c r="J1026" s="28">
        <f>TRUNC(I1026*D1026,0)</f>
        <v>0</v>
      </c>
      <c r="K1026" s="25">
        <f t="shared" si="169"/>
        <v>485075</v>
      </c>
      <c r="L1026" s="28">
        <f t="shared" si="169"/>
        <v>184328</v>
      </c>
      <c r="M1026" s="22" t="s">
        <v>50</v>
      </c>
      <c r="N1026" s="2" t="s">
        <v>942</v>
      </c>
      <c r="O1026" s="2" t="s">
        <v>1426</v>
      </c>
      <c r="P1026" s="2" t="s">
        <v>62</v>
      </c>
      <c r="Q1026" s="2" t="s">
        <v>62</v>
      </c>
      <c r="R1026" s="2" t="s">
        <v>63</v>
      </c>
      <c r="S1026" s="3"/>
      <c r="T1026" s="3"/>
      <c r="U1026" s="3"/>
      <c r="V1026" s="3">
        <v>1</v>
      </c>
      <c r="W1026" s="3"/>
      <c r="X1026" s="3"/>
      <c r="Y1026" s="3"/>
      <c r="Z1026" s="3"/>
      <c r="AA1026" s="3"/>
      <c r="AB1026" s="3"/>
      <c r="AC1026" s="3"/>
      <c r="AD1026" s="3"/>
      <c r="AE1026" s="3"/>
      <c r="AF1026" s="3"/>
      <c r="AG1026" s="3"/>
      <c r="AH1026" s="3"/>
      <c r="AI1026" s="3"/>
      <c r="AJ1026" s="3"/>
      <c r="AK1026" s="3"/>
      <c r="AL1026" s="3"/>
      <c r="AM1026" s="3"/>
      <c r="AN1026" s="3"/>
      <c r="AO1026" s="3"/>
      <c r="AP1026" s="3"/>
      <c r="AQ1026" s="3"/>
      <c r="AR1026" s="3"/>
      <c r="AS1026" s="3"/>
      <c r="AT1026" s="3"/>
      <c r="AU1026" s="3"/>
      <c r="AV1026" s="2" t="s">
        <v>50</v>
      </c>
      <c r="AW1026" s="2" t="s">
        <v>2128</v>
      </c>
      <c r="AX1026" s="2" t="s">
        <v>50</v>
      </c>
      <c r="AY1026" s="2" t="s">
        <v>50</v>
      </c>
      <c r="AZ1026" s="2" t="s">
        <v>50</v>
      </c>
    </row>
    <row r="1027" spans="1:52" ht="30" customHeight="1" x14ac:dyDescent="0.3">
      <c r="A1027" s="22" t="s">
        <v>1215</v>
      </c>
      <c r="B1027" s="22" t="s">
        <v>1216</v>
      </c>
      <c r="C1027" s="22" t="s">
        <v>93</v>
      </c>
      <c r="D1027" s="23">
        <v>1</v>
      </c>
      <c r="E1027" s="25">
        <f>TRUNC(SUMIF(V1025:V1027, RIGHTB(O1027, 1), H1025:H1027)*U1027, 2)</f>
        <v>5529.84</v>
      </c>
      <c r="F1027" s="28">
        <f>TRUNC(E1027*D1027,0)</f>
        <v>5529</v>
      </c>
      <c r="G1027" s="25">
        <v>0</v>
      </c>
      <c r="H1027" s="28">
        <f>TRUNC(G1027*D1027,0)</f>
        <v>0</v>
      </c>
      <c r="I1027" s="25">
        <v>0</v>
      </c>
      <c r="J1027" s="28">
        <f>TRUNC(I1027*D1027,0)</f>
        <v>0</v>
      </c>
      <c r="K1027" s="25">
        <f t="shared" si="169"/>
        <v>5529</v>
      </c>
      <c r="L1027" s="28">
        <f t="shared" si="169"/>
        <v>5529</v>
      </c>
      <c r="M1027" s="22" t="s">
        <v>50</v>
      </c>
      <c r="N1027" s="2" t="s">
        <v>942</v>
      </c>
      <c r="O1027" s="2" t="s">
        <v>94</v>
      </c>
      <c r="P1027" s="2" t="s">
        <v>62</v>
      </c>
      <c r="Q1027" s="2" t="s">
        <v>62</v>
      </c>
      <c r="R1027" s="2" t="s">
        <v>62</v>
      </c>
      <c r="S1027" s="3">
        <v>1</v>
      </c>
      <c r="T1027" s="3">
        <v>0</v>
      </c>
      <c r="U1027" s="3">
        <v>0.03</v>
      </c>
      <c r="V1027" s="3">
        <v>1</v>
      </c>
      <c r="W1027" s="3"/>
      <c r="X1027" s="3"/>
      <c r="Y1027" s="3"/>
      <c r="Z1027" s="3"/>
      <c r="AA1027" s="3"/>
      <c r="AB1027" s="3"/>
      <c r="AC1027" s="3"/>
      <c r="AD1027" s="3"/>
      <c r="AE1027" s="3"/>
      <c r="AF1027" s="3"/>
      <c r="AG1027" s="3"/>
      <c r="AH1027" s="3"/>
      <c r="AI1027" s="3"/>
      <c r="AJ1027" s="3"/>
      <c r="AK1027" s="3"/>
      <c r="AL1027" s="3"/>
      <c r="AM1027" s="3"/>
      <c r="AN1027" s="3"/>
      <c r="AO1027" s="3"/>
      <c r="AP1027" s="3"/>
      <c r="AQ1027" s="3"/>
      <c r="AR1027" s="3"/>
      <c r="AS1027" s="3"/>
      <c r="AT1027" s="3"/>
      <c r="AU1027" s="3"/>
      <c r="AV1027" s="2" t="s">
        <v>50</v>
      </c>
      <c r="AW1027" s="2" t="s">
        <v>2129</v>
      </c>
      <c r="AX1027" s="2" t="s">
        <v>50</v>
      </c>
      <c r="AY1027" s="2" t="s">
        <v>50</v>
      </c>
      <c r="AZ1027" s="2" t="s">
        <v>50</v>
      </c>
    </row>
    <row r="1028" spans="1:52" ht="30" customHeight="1" x14ac:dyDescent="0.3">
      <c r="A1028" s="22" t="s">
        <v>1190</v>
      </c>
      <c r="B1028" s="22" t="s">
        <v>50</v>
      </c>
      <c r="C1028" s="22" t="s">
        <v>50</v>
      </c>
      <c r="D1028" s="23"/>
      <c r="E1028" s="25"/>
      <c r="F1028" s="28">
        <f>TRUNC(SUMIF(N1025:N1027, N1024, F1025:F1027),0)</f>
        <v>355529</v>
      </c>
      <c r="G1028" s="25"/>
      <c r="H1028" s="28">
        <f>TRUNC(SUMIF(N1025:N1027, N1024, H1025:H1027),0)</f>
        <v>184328</v>
      </c>
      <c r="I1028" s="25"/>
      <c r="J1028" s="28">
        <f>TRUNC(SUMIF(N1025:N1027, N1024, J1025:J1027),0)</f>
        <v>0</v>
      </c>
      <c r="K1028" s="25"/>
      <c r="L1028" s="28">
        <f>F1028+H1028+J1028</f>
        <v>539857</v>
      </c>
      <c r="M1028" s="22" t="s">
        <v>50</v>
      </c>
      <c r="N1028" s="2" t="s">
        <v>97</v>
      </c>
      <c r="O1028" s="2" t="s">
        <v>97</v>
      </c>
      <c r="P1028" s="2" t="s">
        <v>50</v>
      </c>
      <c r="Q1028" s="2" t="s">
        <v>50</v>
      </c>
      <c r="R1028" s="2" t="s">
        <v>50</v>
      </c>
      <c r="S1028" s="3"/>
      <c r="T1028" s="3"/>
      <c r="U1028" s="3"/>
      <c r="V1028" s="3"/>
      <c r="W1028" s="3"/>
      <c r="X1028" s="3"/>
      <c r="Y1028" s="3"/>
      <c r="Z1028" s="3"/>
      <c r="AA1028" s="3"/>
      <c r="AB1028" s="3"/>
      <c r="AC1028" s="3"/>
      <c r="AD1028" s="3"/>
      <c r="AE1028" s="3"/>
      <c r="AF1028" s="3"/>
      <c r="AG1028" s="3"/>
      <c r="AH1028" s="3"/>
      <c r="AI1028" s="3"/>
      <c r="AJ1028" s="3"/>
      <c r="AK1028" s="3"/>
      <c r="AL1028" s="3"/>
      <c r="AM1028" s="3"/>
      <c r="AN1028" s="3"/>
      <c r="AO1028" s="3"/>
      <c r="AP1028" s="3"/>
      <c r="AQ1028" s="3"/>
      <c r="AR1028" s="3"/>
      <c r="AS1028" s="3"/>
      <c r="AT1028" s="3"/>
      <c r="AU1028" s="3"/>
      <c r="AV1028" s="2" t="s">
        <v>50</v>
      </c>
      <c r="AW1028" s="2" t="s">
        <v>50</v>
      </c>
      <c r="AX1028" s="2" t="s">
        <v>50</v>
      </c>
      <c r="AY1028" s="2" t="s">
        <v>50</v>
      </c>
      <c r="AZ1028" s="2" t="s">
        <v>50</v>
      </c>
    </row>
    <row r="1029" spans="1:52" ht="30" customHeight="1" x14ac:dyDescent="0.3">
      <c r="A1029" s="23"/>
      <c r="B1029" s="23"/>
      <c r="C1029" s="23"/>
      <c r="D1029" s="23"/>
      <c r="E1029" s="25"/>
      <c r="F1029" s="28"/>
      <c r="G1029" s="25"/>
      <c r="H1029" s="28"/>
      <c r="I1029" s="25"/>
      <c r="J1029" s="28"/>
      <c r="K1029" s="25"/>
      <c r="L1029" s="28"/>
      <c r="M1029" s="23"/>
    </row>
    <row r="1030" spans="1:52" ht="30" customHeight="1" x14ac:dyDescent="0.3">
      <c r="A1030" s="19" t="s">
        <v>2130</v>
      </c>
      <c r="B1030" s="20"/>
      <c r="C1030" s="20"/>
      <c r="D1030" s="20"/>
      <c r="E1030" s="24"/>
      <c r="F1030" s="27"/>
      <c r="G1030" s="24"/>
      <c r="H1030" s="27"/>
      <c r="I1030" s="24"/>
      <c r="J1030" s="27"/>
      <c r="K1030" s="24"/>
      <c r="L1030" s="27"/>
      <c r="M1030" s="21"/>
      <c r="N1030" s="1" t="s">
        <v>947</v>
      </c>
    </row>
    <row r="1031" spans="1:52" ht="30" customHeight="1" x14ac:dyDescent="0.3">
      <c r="A1031" s="22" t="s">
        <v>944</v>
      </c>
      <c r="B1031" s="22" t="s">
        <v>945</v>
      </c>
      <c r="C1031" s="22" t="s">
        <v>123</v>
      </c>
      <c r="D1031" s="23">
        <v>1</v>
      </c>
      <c r="E1031" s="25">
        <f>단가대비표!O205</f>
        <v>19560</v>
      </c>
      <c r="F1031" s="28">
        <f>TRUNC(E1031*D1031,0)</f>
        <v>19560</v>
      </c>
      <c r="G1031" s="25">
        <f>단가대비표!P205</f>
        <v>0</v>
      </c>
      <c r="H1031" s="28">
        <f>TRUNC(G1031*D1031,0)</f>
        <v>0</v>
      </c>
      <c r="I1031" s="25">
        <f>단가대비표!V205</f>
        <v>0</v>
      </c>
      <c r="J1031" s="28">
        <f>TRUNC(I1031*D1031,0)</f>
        <v>0</v>
      </c>
      <c r="K1031" s="25">
        <f t="shared" ref="K1031:L1033" si="170">TRUNC(E1031+G1031+I1031,0)</f>
        <v>19560</v>
      </c>
      <c r="L1031" s="28">
        <f t="shared" si="170"/>
        <v>19560</v>
      </c>
      <c r="M1031" s="22" t="s">
        <v>50</v>
      </c>
      <c r="N1031" s="2" t="s">
        <v>947</v>
      </c>
      <c r="O1031" s="2" t="s">
        <v>2131</v>
      </c>
      <c r="P1031" s="2" t="s">
        <v>62</v>
      </c>
      <c r="Q1031" s="2" t="s">
        <v>62</v>
      </c>
      <c r="R1031" s="2" t="s">
        <v>63</v>
      </c>
      <c r="S1031" s="3"/>
      <c r="T1031" s="3"/>
      <c r="U1031" s="3"/>
      <c r="V1031" s="3"/>
      <c r="W1031" s="3"/>
      <c r="X1031" s="3"/>
      <c r="Y1031" s="3"/>
      <c r="Z1031" s="3"/>
      <c r="AA1031" s="3"/>
      <c r="AB1031" s="3"/>
      <c r="AC1031" s="3"/>
      <c r="AD1031" s="3"/>
      <c r="AE1031" s="3"/>
      <c r="AF1031" s="3"/>
      <c r="AG1031" s="3"/>
      <c r="AH1031" s="3"/>
      <c r="AI1031" s="3"/>
      <c r="AJ1031" s="3"/>
      <c r="AK1031" s="3"/>
      <c r="AL1031" s="3"/>
      <c r="AM1031" s="3"/>
      <c r="AN1031" s="3"/>
      <c r="AO1031" s="3"/>
      <c r="AP1031" s="3"/>
      <c r="AQ1031" s="3"/>
      <c r="AR1031" s="3"/>
      <c r="AS1031" s="3"/>
      <c r="AT1031" s="3"/>
      <c r="AU1031" s="3"/>
      <c r="AV1031" s="2" t="s">
        <v>50</v>
      </c>
      <c r="AW1031" s="2" t="s">
        <v>2132</v>
      </c>
      <c r="AX1031" s="2" t="s">
        <v>50</v>
      </c>
      <c r="AY1031" s="2" t="s">
        <v>50</v>
      </c>
      <c r="AZ1031" s="2" t="s">
        <v>50</v>
      </c>
    </row>
    <row r="1032" spans="1:52" ht="30" customHeight="1" x14ac:dyDescent="0.3">
      <c r="A1032" s="22" t="s">
        <v>1425</v>
      </c>
      <c r="B1032" s="22" t="s">
        <v>1221</v>
      </c>
      <c r="C1032" s="22" t="s">
        <v>1208</v>
      </c>
      <c r="D1032" s="23">
        <f>공량산출근거서_일위대가!K477</f>
        <v>0.09</v>
      </c>
      <c r="E1032" s="25">
        <f>단가대비표!O52</f>
        <v>0</v>
      </c>
      <c r="F1032" s="28">
        <f>TRUNC(E1032*D1032,0)</f>
        <v>0</v>
      </c>
      <c r="G1032" s="25">
        <f>단가대비표!P52</f>
        <v>485075</v>
      </c>
      <c r="H1032" s="28">
        <f>TRUNC(G1032*D1032,0)</f>
        <v>43656</v>
      </c>
      <c r="I1032" s="25">
        <f>단가대비표!V52</f>
        <v>0</v>
      </c>
      <c r="J1032" s="28">
        <f>TRUNC(I1032*D1032,0)</f>
        <v>0</v>
      </c>
      <c r="K1032" s="25">
        <f t="shared" si="170"/>
        <v>485075</v>
      </c>
      <c r="L1032" s="28">
        <f t="shared" si="170"/>
        <v>43656</v>
      </c>
      <c r="M1032" s="22" t="s">
        <v>50</v>
      </c>
      <c r="N1032" s="2" t="s">
        <v>947</v>
      </c>
      <c r="O1032" s="2" t="s">
        <v>1426</v>
      </c>
      <c r="P1032" s="2" t="s">
        <v>62</v>
      </c>
      <c r="Q1032" s="2" t="s">
        <v>62</v>
      </c>
      <c r="R1032" s="2" t="s">
        <v>63</v>
      </c>
      <c r="S1032" s="3"/>
      <c r="T1032" s="3"/>
      <c r="U1032" s="3"/>
      <c r="V1032" s="3">
        <v>1</v>
      </c>
      <c r="W1032" s="3"/>
      <c r="X1032" s="3"/>
      <c r="Y1032" s="3"/>
      <c r="Z1032" s="3"/>
      <c r="AA1032" s="3"/>
      <c r="AB1032" s="3"/>
      <c r="AC1032" s="3"/>
      <c r="AD1032" s="3"/>
      <c r="AE1032" s="3"/>
      <c r="AF1032" s="3"/>
      <c r="AG1032" s="3"/>
      <c r="AH1032" s="3"/>
      <c r="AI1032" s="3"/>
      <c r="AJ1032" s="3"/>
      <c r="AK1032" s="3"/>
      <c r="AL1032" s="3"/>
      <c r="AM1032" s="3"/>
      <c r="AN1032" s="3"/>
      <c r="AO1032" s="3"/>
      <c r="AP1032" s="3"/>
      <c r="AQ1032" s="3"/>
      <c r="AR1032" s="3"/>
      <c r="AS1032" s="3"/>
      <c r="AT1032" s="3"/>
      <c r="AU1032" s="3"/>
      <c r="AV1032" s="2" t="s">
        <v>50</v>
      </c>
      <c r="AW1032" s="2" t="s">
        <v>2133</v>
      </c>
      <c r="AX1032" s="2" t="s">
        <v>50</v>
      </c>
      <c r="AY1032" s="2" t="s">
        <v>50</v>
      </c>
      <c r="AZ1032" s="2" t="s">
        <v>50</v>
      </c>
    </row>
    <row r="1033" spans="1:52" ht="30" customHeight="1" x14ac:dyDescent="0.3">
      <c r="A1033" s="22" t="s">
        <v>1215</v>
      </c>
      <c r="B1033" s="22" t="s">
        <v>1216</v>
      </c>
      <c r="C1033" s="22" t="s">
        <v>93</v>
      </c>
      <c r="D1033" s="23">
        <v>1</v>
      </c>
      <c r="E1033" s="25">
        <f>TRUNC(SUMIF(V1031:V1033, RIGHTB(O1033, 1), H1031:H1033)*U1033, 2)</f>
        <v>1309.68</v>
      </c>
      <c r="F1033" s="28">
        <f>TRUNC(E1033*D1033,0)</f>
        <v>1309</v>
      </c>
      <c r="G1033" s="25">
        <v>0</v>
      </c>
      <c r="H1033" s="28">
        <f>TRUNC(G1033*D1033,0)</f>
        <v>0</v>
      </c>
      <c r="I1033" s="25">
        <v>0</v>
      </c>
      <c r="J1033" s="28">
        <f>TRUNC(I1033*D1033,0)</f>
        <v>0</v>
      </c>
      <c r="K1033" s="25">
        <f t="shared" si="170"/>
        <v>1309</v>
      </c>
      <c r="L1033" s="28">
        <f t="shared" si="170"/>
        <v>1309</v>
      </c>
      <c r="M1033" s="22" t="s">
        <v>50</v>
      </c>
      <c r="N1033" s="2" t="s">
        <v>947</v>
      </c>
      <c r="O1033" s="2" t="s">
        <v>94</v>
      </c>
      <c r="P1033" s="2" t="s">
        <v>62</v>
      </c>
      <c r="Q1033" s="2" t="s">
        <v>62</v>
      </c>
      <c r="R1033" s="2" t="s">
        <v>62</v>
      </c>
      <c r="S1033" s="3">
        <v>1</v>
      </c>
      <c r="T1033" s="3">
        <v>0</v>
      </c>
      <c r="U1033" s="3">
        <v>0.03</v>
      </c>
      <c r="V1033" s="3">
        <v>1</v>
      </c>
      <c r="W1033" s="3"/>
      <c r="X1033" s="3"/>
      <c r="Y1033" s="3"/>
      <c r="Z1033" s="3"/>
      <c r="AA1033" s="3"/>
      <c r="AB1033" s="3"/>
      <c r="AC1033" s="3"/>
      <c r="AD1033" s="3"/>
      <c r="AE1033" s="3"/>
      <c r="AF1033" s="3"/>
      <c r="AG1033" s="3"/>
      <c r="AH1033" s="3"/>
      <c r="AI1033" s="3"/>
      <c r="AJ1033" s="3"/>
      <c r="AK1033" s="3"/>
      <c r="AL1033" s="3"/>
      <c r="AM1033" s="3"/>
      <c r="AN1033" s="3"/>
      <c r="AO1033" s="3"/>
      <c r="AP1033" s="3"/>
      <c r="AQ1033" s="3"/>
      <c r="AR1033" s="3"/>
      <c r="AS1033" s="3"/>
      <c r="AT1033" s="3"/>
      <c r="AU1033" s="3"/>
      <c r="AV1033" s="2" t="s">
        <v>50</v>
      </c>
      <c r="AW1033" s="2" t="s">
        <v>2134</v>
      </c>
      <c r="AX1033" s="2" t="s">
        <v>50</v>
      </c>
      <c r="AY1033" s="2" t="s">
        <v>50</v>
      </c>
      <c r="AZ1033" s="2" t="s">
        <v>50</v>
      </c>
    </row>
    <row r="1034" spans="1:52" ht="30" customHeight="1" x14ac:dyDescent="0.3">
      <c r="A1034" s="22" t="s">
        <v>1190</v>
      </c>
      <c r="B1034" s="22" t="s">
        <v>50</v>
      </c>
      <c r="C1034" s="22" t="s">
        <v>50</v>
      </c>
      <c r="D1034" s="23"/>
      <c r="E1034" s="25"/>
      <c r="F1034" s="28">
        <f>TRUNC(SUMIF(N1031:N1033, N1030, F1031:F1033),0)</f>
        <v>20869</v>
      </c>
      <c r="G1034" s="25"/>
      <c r="H1034" s="28">
        <f>TRUNC(SUMIF(N1031:N1033, N1030, H1031:H1033),0)</f>
        <v>43656</v>
      </c>
      <c r="I1034" s="25"/>
      <c r="J1034" s="28">
        <f>TRUNC(SUMIF(N1031:N1033, N1030, J1031:J1033),0)</f>
        <v>0</v>
      </c>
      <c r="K1034" s="25"/>
      <c r="L1034" s="28">
        <f>F1034+H1034+J1034</f>
        <v>64525</v>
      </c>
      <c r="M1034" s="22" t="s">
        <v>50</v>
      </c>
      <c r="N1034" s="2" t="s">
        <v>97</v>
      </c>
      <c r="O1034" s="2" t="s">
        <v>97</v>
      </c>
      <c r="P1034" s="2" t="s">
        <v>50</v>
      </c>
      <c r="Q1034" s="2" t="s">
        <v>50</v>
      </c>
      <c r="R1034" s="2" t="s">
        <v>50</v>
      </c>
      <c r="S1034" s="3"/>
      <c r="T1034" s="3"/>
      <c r="U1034" s="3"/>
      <c r="V1034" s="3"/>
      <c r="W1034" s="3"/>
      <c r="X1034" s="3"/>
      <c r="Y1034" s="3"/>
      <c r="Z1034" s="3"/>
      <c r="AA1034" s="3"/>
      <c r="AB1034" s="3"/>
      <c r="AC1034" s="3"/>
      <c r="AD1034" s="3"/>
      <c r="AE1034" s="3"/>
      <c r="AF1034" s="3"/>
      <c r="AG1034" s="3"/>
      <c r="AH1034" s="3"/>
      <c r="AI1034" s="3"/>
      <c r="AJ1034" s="3"/>
      <c r="AK1034" s="3"/>
      <c r="AL1034" s="3"/>
      <c r="AM1034" s="3"/>
      <c r="AN1034" s="3"/>
      <c r="AO1034" s="3"/>
      <c r="AP1034" s="3"/>
      <c r="AQ1034" s="3"/>
      <c r="AR1034" s="3"/>
      <c r="AS1034" s="3"/>
      <c r="AT1034" s="3"/>
      <c r="AU1034" s="3"/>
      <c r="AV1034" s="2" t="s">
        <v>50</v>
      </c>
      <c r="AW1034" s="2" t="s">
        <v>50</v>
      </c>
      <c r="AX1034" s="2" t="s">
        <v>50</v>
      </c>
      <c r="AY1034" s="2" t="s">
        <v>50</v>
      </c>
      <c r="AZ1034" s="2" t="s">
        <v>50</v>
      </c>
    </row>
    <row r="1035" spans="1:52" ht="30" customHeight="1" x14ac:dyDescent="0.3">
      <c r="A1035" s="23"/>
      <c r="B1035" s="23"/>
      <c r="C1035" s="23"/>
      <c r="D1035" s="23"/>
      <c r="E1035" s="25"/>
      <c r="F1035" s="28"/>
      <c r="G1035" s="25"/>
      <c r="H1035" s="28"/>
      <c r="I1035" s="25"/>
      <c r="J1035" s="28"/>
      <c r="K1035" s="25"/>
      <c r="L1035" s="28"/>
      <c r="M1035" s="23"/>
    </row>
    <row r="1036" spans="1:52" ht="30" customHeight="1" x14ac:dyDescent="0.3">
      <c r="A1036" s="19" t="s">
        <v>2135</v>
      </c>
      <c r="B1036" s="20"/>
      <c r="C1036" s="20"/>
      <c r="D1036" s="20"/>
      <c r="E1036" s="24"/>
      <c r="F1036" s="27"/>
      <c r="G1036" s="24"/>
      <c r="H1036" s="27"/>
      <c r="I1036" s="24"/>
      <c r="J1036" s="27"/>
      <c r="K1036" s="24"/>
      <c r="L1036" s="27"/>
      <c r="M1036" s="21"/>
      <c r="N1036" s="1" t="s">
        <v>951</v>
      </c>
    </row>
    <row r="1037" spans="1:52" ht="30" customHeight="1" x14ac:dyDescent="0.3">
      <c r="A1037" s="22" t="s">
        <v>944</v>
      </c>
      <c r="B1037" s="22" t="s">
        <v>949</v>
      </c>
      <c r="C1037" s="22" t="s">
        <v>123</v>
      </c>
      <c r="D1037" s="23">
        <v>1</v>
      </c>
      <c r="E1037" s="25">
        <f>단가대비표!O206</f>
        <v>13700</v>
      </c>
      <c r="F1037" s="28">
        <f>TRUNC(E1037*D1037,0)</f>
        <v>13700</v>
      </c>
      <c r="G1037" s="25">
        <f>단가대비표!P206</f>
        <v>0</v>
      </c>
      <c r="H1037" s="28">
        <f>TRUNC(G1037*D1037,0)</f>
        <v>0</v>
      </c>
      <c r="I1037" s="25">
        <f>단가대비표!V206</f>
        <v>0</v>
      </c>
      <c r="J1037" s="28">
        <f>TRUNC(I1037*D1037,0)</f>
        <v>0</v>
      </c>
      <c r="K1037" s="25">
        <f t="shared" ref="K1037:L1039" si="171">TRUNC(E1037+G1037+I1037,0)</f>
        <v>13700</v>
      </c>
      <c r="L1037" s="28">
        <f t="shared" si="171"/>
        <v>13700</v>
      </c>
      <c r="M1037" s="22" t="s">
        <v>50</v>
      </c>
      <c r="N1037" s="2" t="s">
        <v>951</v>
      </c>
      <c r="O1037" s="2" t="s">
        <v>2136</v>
      </c>
      <c r="P1037" s="2" t="s">
        <v>62</v>
      </c>
      <c r="Q1037" s="2" t="s">
        <v>62</v>
      </c>
      <c r="R1037" s="2" t="s">
        <v>63</v>
      </c>
      <c r="S1037" s="3"/>
      <c r="T1037" s="3"/>
      <c r="U1037" s="3"/>
      <c r="V1037" s="3"/>
      <c r="W1037" s="3"/>
      <c r="X1037" s="3"/>
      <c r="Y1037" s="3"/>
      <c r="Z1037" s="3"/>
      <c r="AA1037" s="3"/>
      <c r="AB1037" s="3"/>
      <c r="AC1037" s="3"/>
      <c r="AD1037" s="3"/>
      <c r="AE1037" s="3"/>
      <c r="AF1037" s="3"/>
      <c r="AG1037" s="3"/>
      <c r="AH1037" s="3"/>
      <c r="AI1037" s="3"/>
      <c r="AJ1037" s="3"/>
      <c r="AK1037" s="3"/>
      <c r="AL1037" s="3"/>
      <c r="AM1037" s="3"/>
      <c r="AN1037" s="3"/>
      <c r="AO1037" s="3"/>
      <c r="AP1037" s="3"/>
      <c r="AQ1037" s="3"/>
      <c r="AR1037" s="3"/>
      <c r="AS1037" s="3"/>
      <c r="AT1037" s="3"/>
      <c r="AU1037" s="3"/>
      <c r="AV1037" s="2" t="s">
        <v>50</v>
      </c>
      <c r="AW1037" s="2" t="s">
        <v>2137</v>
      </c>
      <c r="AX1037" s="2" t="s">
        <v>50</v>
      </c>
      <c r="AY1037" s="2" t="s">
        <v>50</v>
      </c>
      <c r="AZ1037" s="2" t="s">
        <v>50</v>
      </c>
    </row>
    <row r="1038" spans="1:52" ht="30" customHeight="1" x14ac:dyDescent="0.3">
      <c r="A1038" s="22" t="s">
        <v>1425</v>
      </c>
      <c r="B1038" s="22" t="s">
        <v>1221</v>
      </c>
      <c r="C1038" s="22" t="s">
        <v>1208</v>
      </c>
      <c r="D1038" s="23">
        <f>공량산출근거서_일위대가!K480</f>
        <v>0.09</v>
      </c>
      <c r="E1038" s="25">
        <f>단가대비표!O52</f>
        <v>0</v>
      </c>
      <c r="F1038" s="28">
        <f>TRUNC(E1038*D1038,0)</f>
        <v>0</v>
      </c>
      <c r="G1038" s="25">
        <f>단가대비표!P52</f>
        <v>485075</v>
      </c>
      <c r="H1038" s="28">
        <f>TRUNC(G1038*D1038,0)</f>
        <v>43656</v>
      </c>
      <c r="I1038" s="25">
        <f>단가대비표!V52</f>
        <v>0</v>
      </c>
      <c r="J1038" s="28">
        <f>TRUNC(I1038*D1038,0)</f>
        <v>0</v>
      </c>
      <c r="K1038" s="25">
        <f t="shared" si="171"/>
        <v>485075</v>
      </c>
      <c r="L1038" s="28">
        <f t="shared" si="171"/>
        <v>43656</v>
      </c>
      <c r="M1038" s="22" t="s">
        <v>50</v>
      </c>
      <c r="N1038" s="2" t="s">
        <v>951</v>
      </c>
      <c r="O1038" s="2" t="s">
        <v>1426</v>
      </c>
      <c r="P1038" s="2" t="s">
        <v>62</v>
      </c>
      <c r="Q1038" s="2" t="s">
        <v>62</v>
      </c>
      <c r="R1038" s="2" t="s">
        <v>63</v>
      </c>
      <c r="S1038" s="3"/>
      <c r="T1038" s="3"/>
      <c r="U1038" s="3"/>
      <c r="V1038" s="3">
        <v>1</v>
      </c>
      <c r="W1038" s="3"/>
      <c r="X1038" s="3"/>
      <c r="Y1038" s="3"/>
      <c r="Z1038" s="3"/>
      <c r="AA1038" s="3"/>
      <c r="AB1038" s="3"/>
      <c r="AC1038" s="3"/>
      <c r="AD1038" s="3"/>
      <c r="AE1038" s="3"/>
      <c r="AF1038" s="3"/>
      <c r="AG1038" s="3"/>
      <c r="AH1038" s="3"/>
      <c r="AI1038" s="3"/>
      <c r="AJ1038" s="3"/>
      <c r="AK1038" s="3"/>
      <c r="AL1038" s="3"/>
      <c r="AM1038" s="3"/>
      <c r="AN1038" s="3"/>
      <c r="AO1038" s="3"/>
      <c r="AP1038" s="3"/>
      <c r="AQ1038" s="3"/>
      <c r="AR1038" s="3"/>
      <c r="AS1038" s="3"/>
      <c r="AT1038" s="3"/>
      <c r="AU1038" s="3"/>
      <c r="AV1038" s="2" t="s">
        <v>50</v>
      </c>
      <c r="AW1038" s="2" t="s">
        <v>2138</v>
      </c>
      <c r="AX1038" s="2" t="s">
        <v>50</v>
      </c>
      <c r="AY1038" s="2" t="s">
        <v>50</v>
      </c>
      <c r="AZ1038" s="2" t="s">
        <v>50</v>
      </c>
    </row>
    <row r="1039" spans="1:52" ht="30" customHeight="1" x14ac:dyDescent="0.3">
      <c r="A1039" s="22" t="s">
        <v>1215</v>
      </c>
      <c r="B1039" s="22" t="s">
        <v>1216</v>
      </c>
      <c r="C1039" s="22" t="s">
        <v>93</v>
      </c>
      <c r="D1039" s="23">
        <v>1</v>
      </c>
      <c r="E1039" s="25">
        <f>TRUNC(SUMIF(V1037:V1039, RIGHTB(O1039, 1), H1037:H1039)*U1039, 2)</f>
        <v>1309.68</v>
      </c>
      <c r="F1039" s="28">
        <f>TRUNC(E1039*D1039,0)</f>
        <v>1309</v>
      </c>
      <c r="G1039" s="25">
        <v>0</v>
      </c>
      <c r="H1039" s="28">
        <f>TRUNC(G1039*D1039,0)</f>
        <v>0</v>
      </c>
      <c r="I1039" s="25">
        <v>0</v>
      </c>
      <c r="J1039" s="28">
        <f>TRUNC(I1039*D1039,0)</f>
        <v>0</v>
      </c>
      <c r="K1039" s="25">
        <f t="shared" si="171"/>
        <v>1309</v>
      </c>
      <c r="L1039" s="28">
        <f t="shared" si="171"/>
        <v>1309</v>
      </c>
      <c r="M1039" s="22" t="s">
        <v>50</v>
      </c>
      <c r="N1039" s="2" t="s">
        <v>951</v>
      </c>
      <c r="O1039" s="2" t="s">
        <v>94</v>
      </c>
      <c r="P1039" s="2" t="s">
        <v>62</v>
      </c>
      <c r="Q1039" s="2" t="s">
        <v>62</v>
      </c>
      <c r="R1039" s="2" t="s">
        <v>62</v>
      </c>
      <c r="S1039" s="3">
        <v>1</v>
      </c>
      <c r="T1039" s="3">
        <v>0</v>
      </c>
      <c r="U1039" s="3">
        <v>0.03</v>
      </c>
      <c r="V1039" s="3">
        <v>1</v>
      </c>
      <c r="W1039" s="3"/>
      <c r="X1039" s="3"/>
      <c r="Y1039" s="3"/>
      <c r="Z1039" s="3"/>
      <c r="AA1039" s="3"/>
      <c r="AB1039" s="3"/>
      <c r="AC1039" s="3"/>
      <c r="AD1039" s="3"/>
      <c r="AE1039" s="3"/>
      <c r="AF1039" s="3"/>
      <c r="AG1039" s="3"/>
      <c r="AH1039" s="3"/>
      <c r="AI1039" s="3"/>
      <c r="AJ1039" s="3"/>
      <c r="AK1039" s="3"/>
      <c r="AL1039" s="3"/>
      <c r="AM1039" s="3"/>
      <c r="AN1039" s="3"/>
      <c r="AO1039" s="3"/>
      <c r="AP1039" s="3"/>
      <c r="AQ1039" s="3"/>
      <c r="AR1039" s="3"/>
      <c r="AS1039" s="3"/>
      <c r="AT1039" s="3"/>
      <c r="AU1039" s="3"/>
      <c r="AV1039" s="2" t="s">
        <v>50</v>
      </c>
      <c r="AW1039" s="2" t="s">
        <v>2139</v>
      </c>
      <c r="AX1039" s="2" t="s">
        <v>50</v>
      </c>
      <c r="AY1039" s="2" t="s">
        <v>50</v>
      </c>
      <c r="AZ1039" s="2" t="s">
        <v>50</v>
      </c>
    </row>
    <row r="1040" spans="1:52" ht="30" customHeight="1" x14ac:dyDescent="0.3">
      <c r="A1040" s="22" t="s">
        <v>1190</v>
      </c>
      <c r="B1040" s="22" t="s">
        <v>50</v>
      </c>
      <c r="C1040" s="22" t="s">
        <v>50</v>
      </c>
      <c r="D1040" s="23"/>
      <c r="E1040" s="25"/>
      <c r="F1040" s="28">
        <f>TRUNC(SUMIF(N1037:N1039, N1036, F1037:F1039),0)</f>
        <v>15009</v>
      </c>
      <c r="G1040" s="25"/>
      <c r="H1040" s="28">
        <f>TRUNC(SUMIF(N1037:N1039, N1036, H1037:H1039),0)</f>
        <v>43656</v>
      </c>
      <c r="I1040" s="25"/>
      <c r="J1040" s="28">
        <f>TRUNC(SUMIF(N1037:N1039, N1036, J1037:J1039),0)</f>
        <v>0</v>
      </c>
      <c r="K1040" s="25"/>
      <c r="L1040" s="28">
        <f>F1040+H1040+J1040</f>
        <v>58665</v>
      </c>
      <c r="M1040" s="22" t="s">
        <v>50</v>
      </c>
      <c r="N1040" s="2" t="s">
        <v>97</v>
      </c>
      <c r="O1040" s="2" t="s">
        <v>97</v>
      </c>
      <c r="P1040" s="2" t="s">
        <v>50</v>
      </c>
      <c r="Q1040" s="2" t="s">
        <v>50</v>
      </c>
      <c r="R1040" s="2" t="s">
        <v>50</v>
      </c>
      <c r="S1040" s="3"/>
      <c r="T1040" s="3"/>
      <c r="U1040" s="3"/>
      <c r="V1040" s="3"/>
      <c r="W1040" s="3"/>
      <c r="X1040" s="3"/>
      <c r="Y1040" s="3"/>
      <c r="Z1040" s="3"/>
      <c r="AA1040" s="3"/>
      <c r="AB1040" s="3"/>
      <c r="AC1040" s="3"/>
      <c r="AD1040" s="3"/>
      <c r="AE1040" s="3"/>
      <c r="AF1040" s="3"/>
      <c r="AG1040" s="3"/>
      <c r="AH1040" s="3"/>
      <c r="AI1040" s="3"/>
      <c r="AJ1040" s="3"/>
      <c r="AK1040" s="3"/>
      <c r="AL1040" s="3"/>
      <c r="AM1040" s="3"/>
      <c r="AN1040" s="3"/>
      <c r="AO1040" s="3"/>
      <c r="AP1040" s="3"/>
      <c r="AQ1040" s="3"/>
      <c r="AR1040" s="3"/>
      <c r="AS1040" s="3"/>
      <c r="AT1040" s="3"/>
      <c r="AU1040" s="3"/>
      <c r="AV1040" s="2" t="s">
        <v>50</v>
      </c>
      <c r="AW1040" s="2" t="s">
        <v>50</v>
      </c>
      <c r="AX1040" s="2" t="s">
        <v>50</v>
      </c>
      <c r="AY1040" s="2" t="s">
        <v>50</v>
      </c>
      <c r="AZ1040" s="2" t="s">
        <v>50</v>
      </c>
    </row>
    <row r="1041" spans="1:52" ht="30" customHeight="1" x14ac:dyDescent="0.3">
      <c r="A1041" s="23"/>
      <c r="B1041" s="23"/>
      <c r="C1041" s="23"/>
      <c r="D1041" s="23"/>
      <c r="E1041" s="25"/>
      <c r="F1041" s="28"/>
      <c r="G1041" s="25"/>
      <c r="H1041" s="28"/>
      <c r="I1041" s="25"/>
      <c r="J1041" s="28"/>
      <c r="K1041" s="25"/>
      <c r="L1041" s="28"/>
      <c r="M1041" s="23"/>
    </row>
    <row r="1042" spans="1:52" ht="30" customHeight="1" x14ac:dyDescent="0.3">
      <c r="A1042" s="19" t="s">
        <v>2140</v>
      </c>
      <c r="B1042" s="20"/>
      <c r="C1042" s="20"/>
      <c r="D1042" s="20"/>
      <c r="E1042" s="24"/>
      <c r="F1042" s="27"/>
      <c r="G1042" s="24"/>
      <c r="H1042" s="27"/>
      <c r="I1042" s="24"/>
      <c r="J1042" s="27"/>
      <c r="K1042" s="24"/>
      <c r="L1042" s="27"/>
      <c r="M1042" s="21"/>
      <c r="N1042" s="1" t="s">
        <v>956</v>
      </c>
    </row>
    <row r="1043" spans="1:52" ht="30" customHeight="1" x14ac:dyDescent="0.3">
      <c r="A1043" s="22" t="s">
        <v>953</v>
      </c>
      <c r="B1043" s="22" t="s">
        <v>954</v>
      </c>
      <c r="C1043" s="22" t="s">
        <v>123</v>
      </c>
      <c r="D1043" s="23">
        <v>1</v>
      </c>
      <c r="E1043" s="25">
        <f>단가대비표!O207</f>
        <v>6500</v>
      </c>
      <c r="F1043" s="28">
        <f>TRUNC(E1043*D1043,0)</f>
        <v>6500</v>
      </c>
      <c r="G1043" s="25">
        <f>단가대비표!P207</f>
        <v>0</v>
      </c>
      <c r="H1043" s="28">
        <f>TRUNC(G1043*D1043,0)</f>
        <v>0</v>
      </c>
      <c r="I1043" s="25">
        <f>단가대비표!V207</f>
        <v>0</v>
      </c>
      <c r="J1043" s="28">
        <f>TRUNC(I1043*D1043,0)</f>
        <v>0</v>
      </c>
      <c r="K1043" s="25">
        <f t="shared" ref="K1043:L1045" si="172">TRUNC(E1043+G1043+I1043,0)</f>
        <v>6500</v>
      </c>
      <c r="L1043" s="28">
        <f t="shared" si="172"/>
        <v>6500</v>
      </c>
      <c r="M1043" s="22" t="s">
        <v>50</v>
      </c>
      <c r="N1043" s="2" t="s">
        <v>956</v>
      </c>
      <c r="O1043" s="2" t="s">
        <v>2141</v>
      </c>
      <c r="P1043" s="2" t="s">
        <v>62</v>
      </c>
      <c r="Q1043" s="2" t="s">
        <v>62</v>
      </c>
      <c r="R1043" s="2" t="s">
        <v>63</v>
      </c>
      <c r="S1043" s="3"/>
      <c r="T1043" s="3"/>
      <c r="U1043" s="3"/>
      <c r="V1043" s="3"/>
      <c r="W1043" s="3"/>
      <c r="X1043" s="3"/>
      <c r="Y1043" s="3"/>
      <c r="Z1043" s="3"/>
      <c r="AA1043" s="3"/>
      <c r="AB1043" s="3"/>
      <c r="AC1043" s="3"/>
      <c r="AD1043" s="3"/>
      <c r="AE1043" s="3"/>
      <c r="AF1043" s="3"/>
      <c r="AG1043" s="3"/>
      <c r="AH1043" s="3"/>
      <c r="AI1043" s="3"/>
      <c r="AJ1043" s="3"/>
      <c r="AK1043" s="3"/>
      <c r="AL1043" s="3"/>
      <c r="AM1043" s="3"/>
      <c r="AN1043" s="3"/>
      <c r="AO1043" s="3"/>
      <c r="AP1043" s="3"/>
      <c r="AQ1043" s="3"/>
      <c r="AR1043" s="3"/>
      <c r="AS1043" s="3"/>
      <c r="AT1043" s="3"/>
      <c r="AU1043" s="3"/>
      <c r="AV1043" s="2" t="s">
        <v>50</v>
      </c>
      <c r="AW1043" s="2" t="s">
        <v>2142</v>
      </c>
      <c r="AX1043" s="2" t="s">
        <v>50</v>
      </c>
      <c r="AY1043" s="2" t="s">
        <v>50</v>
      </c>
      <c r="AZ1043" s="2" t="s">
        <v>50</v>
      </c>
    </row>
    <row r="1044" spans="1:52" ht="30" customHeight="1" x14ac:dyDescent="0.3">
      <c r="A1044" s="22" t="s">
        <v>1262</v>
      </c>
      <c r="B1044" s="22" t="s">
        <v>1221</v>
      </c>
      <c r="C1044" s="22" t="s">
        <v>1208</v>
      </c>
      <c r="D1044" s="23">
        <f>공량산출근거서_일위대가!K483</f>
        <v>6.5000000000000002E-2</v>
      </c>
      <c r="E1044" s="25">
        <f>단가대비표!O49</f>
        <v>0</v>
      </c>
      <c r="F1044" s="28">
        <f>TRUNC(E1044*D1044,0)</f>
        <v>0</v>
      </c>
      <c r="G1044" s="25">
        <f>단가대비표!P49</f>
        <v>273676</v>
      </c>
      <c r="H1044" s="28">
        <f>TRUNC(G1044*D1044,0)</f>
        <v>17788</v>
      </c>
      <c r="I1044" s="25">
        <f>단가대비표!V49</f>
        <v>0</v>
      </c>
      <c r="J1044" s="28">
        <f>TRUNC(I1044*D1044,0)</f>
        <v>0</v>
      </c>
      <c r="K1044" s="25">
        <f t="shared" si="172"/>
        <v>273676</v>
      </c>
      <c r="L1044" s="28">
        <f t="shared" si="172"/>
        <v>17788</v>
      </c>
      <c r="M1044" s="22" t="s">
        <v>50</v>
      </c>
      <c r="N1044" s="2" t="s">
        <v>956</v>
      </c>
      <c r="O1044" s="2" t="s">
        <v>1263</v>
      </c>
      <c r="P1044" s="2" t="s">
        <v>62</v>
      </c>
      <c r="Q1044" s="2" t="s">
        <v>62</v>
      </c>
      <c r="R1044" s="2" t="s">
        <v>63</v>
      </c>
      <c r="S1044" s="3"/>
      <c r="T1044" s="3"/>
      <c r="U1044" s="3"/>
      <c r="V1044" s="3">
        <v>1</v>
      </c>
      <c r="W1044" s="3"/>
      <c r="X1044" s="3"/>
      <c r="Y1044" s="3"/>
      <c r="Z1044" s="3"/>
      <c r="AA1044" s="3"/>
      <c r="AB1044" s="3"/>
      <c r="AC1044" s="3"/>
      <c r="AD1044" s="3"/>
      <c r="AE1044" s="3"/>
      <c r="AF1044" s="3"/>
      <c r="AG1044" s="3"/>
      <c r="AH1044" s="3"/>
      <c r="AI1044" s="3"/>
      <c r="AJ1044" s="3"/>
      <c r="AK1044" s="3"/>
      <c r="AL1044" s="3"/>
      <c r="AM1044" s="3"/>
      <c r="AN1044" s="3"/>
      <c r="AO1044" s="3"/>
      <c r="AP1044" s="3"/>
      <c r="AQ1044" s="3"/>
      <c r="AR1044" s="3"/>
      <c r="AS1044" s="3"/>
      <c r="AT1044" s="3"/>
      <c r="AU1044" s="3"/>
      <c r="AV1044" s="2" t="s">
        <v>50</v>
      </c>
      <c r="AW1044" s="2" t="s">
        <v>2143</v>
      </c>
      <c r="AX1044" s="2" t="s">
        <v>50</v>
      </c>
      <c r="AY1044" s="2" t="s">
        <v>50</v>
      </c>
      <c r="AZ1044" s="2" t="s">
        <v>50</v>
      </c>
    </row>
    <row r="1045" spans="1:52" ht="30" customHeight="1" x14ac:dyDescent="0.3">
      <c r="A1045" s="22" t="s">
        <v>1215</v>
      </c>
      <c r="B1045" s="22" t="s">
        <v>1216</v>
      </c>
      <c r="C1045" s="22" t="s">
        <v>93</v>
      </c>
      <c r="D1045" s="23">
        <v>1</v>
      </c>
      <c r="E1045" s="25">
        <f>TRUNC(SUMIF(V1043:V1045, RIGHTB(O1045, 1), H1043:H1045)*U1045, 2)</f>
        <v>533.64</v>
      </c>
      <c r="F1045" s="28">
        <f>TRUNC(E1045*D1045,0)</f>
        <v>533</v>
      </c>
      <c r="G1045" s="25">
        <v>0</v>
      </c>
      <c r="H1045" s="28">
        <f>TRUNC(G1045*D1045,0)</f>
        <v>0</v>
      </c>
      <c r="I1045" s="25">
        <v>0</v>
      </c>
      <c r="J1045" s="28">
        <f>TRUNC(I1045*D1045,0)</f>
        <v>0</v>
      </c>
      <c r="K1045" s="25">
        <f t="shared" si="172"/>
        <v>533</v>
      </c>
      <c r="L1045" s="28">
        <f t="shared" si="172"/>
        <v>533</v>
      </c>
      <c r="M1045" s="22" t="s">
        <v>50</v>
      </c>
      <c r="N1045" s="2" t="s">
        <v>956</v>
      </c>
      <c r="O1045" s="2" t="s">
        <v>94</v>
      </c>
      <c r="P1045" s="2" t="s">
        <v>62</v>
      </c>
      <c r="Q1045" s="2" t="s">
        <v>62</v>
      </c>
      <c r="R1045" s="2" t="s">
        <v>62</v>
      </c>
      <c r="S1045" s="3">
        <v>1</v>
      </c>
      <c r="T1045" s="3">
        <v>0</v>
      </c>
      <c r="U1045" s="3">
        <v>0.03</v>
      </c>
      <c r="V1045" s="3">
        <v>1</v>
      </c>
      <c r="W1045" s="3"/>
      <c r="X1045" s="3"/>
      <c r="Y1045" s="3"/>
      <c r="Z1045" s="3"/>
      <c r="AA1045" s="3"/>
      <c r="AB1045" s="3"/>
      <c r="AC1045" s="3"/>
      <c r="AD1045" s="3"/>
      <c r="AE1045" s="3"/>
      <c r="AF1045" s="3"/>
      <c r="AG1045" s="3"/>
      <c r="AH1045" s="3"/>
      <c r="AI1045" s="3"/>
      <c r="AJ1045" s="3"/>
      <c r="AK1045" s="3"/>
      <c r="AL1045" s="3"/>
      <c r="AM1045" s="3"/>
      <c r="AN1045" s="3"/>
      <c r="AO1045" s="3"/>
      <c r="AP1045" s="3"/>
      <c r="AQ1045" s="3"/>
      <c r="AR1045" s="3"/>
      <c r="AS1045" s="3"/>
      <c r="AT1045" s="3"/>
      <c r="AU1045" s="3"/>
      <c r="AV1045" s="2" t="s">
        <v>50</v>
      </c>
      <c r="AW1045" s="2" t="s">
        <v>2144</v>
      </c>
      <c r="AX1045" s="2" t="s">
        <v>50</v>
      </c>
      <c r="AY1045" s="2" t="s">
        <v>50</v>
      </c>
      <c r="AZ1045" s="2" t="s">
        <v>50</v>
      </c>
    </row>
    <row r="1046" spans="1:52" ht="30" customHeight="1" x14ac:dyDescent="0.3">
      <c r="A1046" s="22" t="s">
        <v>1190</v>
      </c>
      <c r="B1046" s="22" t="s">
        <v>50</v>
      </c>
      <c r="C1046" s="22" t="s">
        <v>50</v>
      </c>
      <c r="D1046" s="23"/>
      <c r="E1046" s="25"/>
      <c r="F1046" s="28">
        <f>TRUNC(SUMIF(N1043:N1045, N1042, F1043:F1045),0)</f>
        <v>7033</v>
      </c>
      <c r="G1046" s="25"/>
      <c r="H1046" s="28">
        <f>TRUNC(SUMIF(N1043:N1045, N1042, H1043:H1045),0)</f>
        <v>17788</v>
      </c>
      <c r="I1046" s="25"/>
      <c r="J1046" s="28">
        <f>TRUNC(SUMIF(N1043:N1045, N1042, J1043:J1045),0)</f>
        <v>0</v>
      </c>
      <c r="K1046" s="25"/>
      <c r="L1046" s="28">
        <f>F1046+H1046+J1046</f>
        <v>24821</v>
      </c>
      <c r="M1046" s="22" t="s">
        <v>50</v>
      </c>
      <c r="N1046" s="2" t="s">
        <v>97</v>
      </c>
      <c r="O1046" s="2" t="s">
        <v>97</v>
      </c>
      <c r="P1046" s="2" t="s">
        <v>50</v>
      </c>
      <c r="Q1046" s="2" t="s">
        <v>50</v>
      </c>
      <c r="R1046" s="2" t="s">
        <v>50</v>
      </c>
      <c r="S1046" s="3"/>
      <c r="T1046" s="3"/>
      <c r="U1046" s="3"/>
      <c r="V1046" s="3"/>
      <c r="W1046" s="3"/>
      <c r="X1046" s="3"/>
      <c r="Y1046" s="3"/>
      <c r="Z1046" s="3"/>
      <c r="AA1046" s="3"/>
      <c r="AB1046" s="3"/>
      <c r="AC1046" s="3"/>
      <c r="AD1046" s="3"/>
      <c r="AE1046" s="3"/>
      <c r="AF1046" s="3"/>
      <c r="AG1046" s="3"/>
      <c r="AH1046" s="3"/>
      <c r="AI1046" s="3"/>
      <c r="AJ1046" s="3"/>
      <c r="AK1046" s="3"/>
      <c r="AL1046" s="3"/>
      <c r="AM1046" s="3"/>
      <c r="AN1046" s="3"/>
      <c r="AO1046" s="3"/>
      <c r="AP1046" s="3"/>
      <c r="AQ1046" s="3"/>
      <c r="AR1046" s="3"/>
      <c r="AS1046" s="3"/>
      <c r="AT1046" s="3"/>
      <c r="AU1046" s="3"/>
      <c r="AV1046" s="2" t="s">
        <v>50</v>
      </c>
      <c r="AW1046" s="2" t="s">
        <v>50</v>
      </c>
      <c r="AX1046" s="2" t="s">
        <v>50</v>
      </c>
      <c r="AY1046" s="2" t="s">
        <v>50</v>
      </c>
      <c r="AZ1046" s="2" t="s">
        <v>50</v>
      </c>
    </row>
    <row r="1047" spans="1:52" ht="30" customHeight="1" x14ac:dyDescent="0.3">
      <c r="A1047" s="23"/>
      <c r="B1047" s="23"/>
      <c r="C1047" s="23"/>
      <c r="D1047" s="23"/>
      <c r="E1047" s="25"/>
      <c r="F1047" s="28"/>
      <c r="G1047" s="25"/>
      <c r="H1047" s="28"/>
      <c r="I1047" s="25"/>
      <c r="J1047" s="28"/>
      <c r="K1047" s="25"/>
      <c r="L1047" s="28"/>
      <c r="M1047" s="23"/>
    </row>
    <row r="1048" spans="1:52" ht="30" customHeight="1" x14ac:dyDescent="0.3">
      <c r="A1048" s="19" t="s">
        <v>2145</v>
      </c>
      <c r="B1048" s="20"/>
      <c r="C1048" s="20"/>
      <c r="D1048" s="20"/>
      <c r="E1048" s="24"/>
      <c r="F1048" s="27"/>
      <c r="G1048" s="24"/>
      <c r="H1048" s="27"/>
      <c r="I1048" s="24"/>
      <c r="J1048" s="27"/>
      <c r="K1048" s="24"/>
      <c r="L1048" s="27"/>
      <c r="M1048" s="21"/>
      <c r="N1048" s="1" t="s">
        <v>961</v>
      </c>
    </row>
    <row r="1049" spans="1:52" ht="30" customHeight="1" x14ac:dyDescent="0.3">
      <c r="A1049" s="22" t="s">
        <v>958</v>
      </c>
      <c r="B1049" s="22" t="s">
        <v>959</v>
      </c>
      <c r="C1049" s="22" t="s">
        <v>123</v>
      </c>
      <c r="D1049" s="23">
        <v>1</v>
      </c>
      <c r="E1049" s="25">
        <f>단가대비표!O208</f>
        <v>6500</v>
      </c>
      <c r="F1049" s="28">
        <f>TRUNC(E1049*D1049,0)</f>
        <v>6500</v>
      </c>
      <c r="G1049" s="25">
        <f>단가대비표!P208</f>
        <v>0</v>
      </c>
      <c r="H1049" s="28">
        <f>TRUNC(G1049*D1049,0)</f>
        <v>0</v>
      </c>
      <c r="I1049" s="25">
        <f>단가대비표!V208</f>
        <v>0</v>
      </c>
      <c r="J1049" s="28">
        <f>TRUNC(I1049*D1049,0)</f>
        <v>0</v>
      </c>
      <c r="K1049" s="25">
        <f t="shared" ref="K1049:L1051" si="173">TRUNC(E1049+G1049+I1049,0)</f>
        <v>6500</v>
      </c>
      <c r="L1049" s="28">
        <f t="shared" si="173"/>
        <v>6500</v>
      </c>
      <c r="M1049" s="22" t="s">
        <v>50</v>
      </c>
      <c r="N1049" s="2" t="s">
        <v>961</v>
      </c>
      <c r="O1049" s="2" t="s">
        <v>2146</v>
      </c>
      <c r="P1049" s="2" t="s">
        <v>62</v>
      </c>
      <c r="Q1049" s="2" t="s">
        <v>62</v>
      </c>
      <c r="R1049" s="2" t="s">
        <v>63</v>
      </c>
      <c r="S1049" s="3"/>
      <c r="T1049" s="3"/>
      <c r="U1049" s="3"/>
      <c r="V1049" s="3"/>
      <c r="W1049" s="3"/>
      <c r="X1049" s="3"/>
      <c r="Y1049" s="3"/>
      <c r="Z1049" s="3"/>
      <c r="AA1049" s="3"/>
      <c r="AB1049" s="3"/>
      <c r="AC1049" s="3"/>
      <c r="AD1049" s="3"/>
      <c r="AE1049" s="3"/>
      <c r="AF1049" s="3"/>
      <c r="AG1049" s="3"/>
      <c r="AH1049" s="3"/>
      <c r="AI1049" s="3"/>
      <c r="AJ1049" s="3"/>
      <c r="AK1049" s="3"/>
      <c r="AL1049" s="3"/>
      <c r="AM1049" s="3"/>
      <c r="AN1049" s="3"/>
      <c r="AO1049" s="3"/>
      <c r="AP1049" s="3"/>
      <c r="AQ1049" s="3"/>
      <c r="AR1049" s="3"/>
      <c r="AS1049" s="3"/>
      <c r="AT1049" s="3"/>
      <c r="AU1049" s="3"/>
      <c r="AV1049" s="2" t="s">
        <v>50</v>
      </c>
      <c r="AW1049" s="2" t="s">
        <v>2147</v>
      </c>
      <c r="AX1049" s="2" t="s">
        <v>50</v>
      </c>
      <c r="AY1049" s="2" t="s">
        <v>50</v>
      </c>
      <c r="AZ1049" s="2" t="s">
        <v>50</v>
      </c>
    </row>
    <row r="1050" spans="1:52" ht="30" customHeight="1" x14ac:dyDescent="0.3">
      <c r="A1050" s="22" t="s">
        <v>1262</v>
      </c>
      <c r="B1050" s="22" t="s">
        <v>1221</v>
      </c>
      <c r="C1050" s="22" t="s">
        <v>1208</v>
      </c>
      <c r="D1050" s="23">
        <f>공량산출근거서_일위대가!K486</f>
        <v>0.1</v>
      </c>
      <c r="E1050" s="25">
        <f>단가대비표!O49</f>
        <v>0</v>
      </c>
      <c r="F1050" s="28">
        <f>TRUNC(E1050*D1050,0)</f>
        <v>0</v>
      </c>
      <c r="G1050" s="25">
        <f>단가대비표!P49</f>
        <v>273676</v>
      </c>
      <c r="H1050" s="28">
        <f>TRUNC(G1050*D1050,0)</f>
        <v>27367</v>
      </c>
      <c r="I1050" s="25">
        <f>단가대비표!V49</f>
        <v>0</v>
      </c>
      <c r="J1050" s="28">
        <f>TRUNC(I1050*D1050,0)</f>
        <v>0</v>
      </c>
      <c r="K1050" s="25">
        <f t="shared" si="173"/>
        <v>273676</v>
      </c>
      <c r="L1050" s="28">
        <f t="shared" si="173"/>
        <v>27367</v>
      </c>
      <c r="M1050" s="22" t="s">
        <v>50</v>
      </c>
      <c r="N1050" s="2" t="s">
        <v>961</v>
      </c>
      <c r="O1050" s="2" t="s">
        <v>1263</v>
      </c>
      <c r="P1050" s="2" t="s">
        <v>62</v>
      </c>
      <c r="Q1050" s="2" t="s">
        <v>62</v>
      </c>
      <c r="R1050" s="2" t="s">
        <v>63</v>
      </c>
      <c r="S1050" s="3"/>
      <c r="T1050" s="3"/>
      <c r="U1050" s="3"/>
      <c r="V1050" s="3">
        <v>1</v>
      </c>
      <c r="W1050" s="3"/>
      <c r="X1050" s="3"/>
      <c r="Y1050" s="3"/>
      <c r="Z1050" s="3"/>
      <c r="AA1050" s="3"/>
      <c r="AB1050" s="3"/>
      <c r="AC1050" s="3"/>
      <c r="AD1050" s="3"/>
      <c r="AE1050" s="3"/>
      <c r="AF1050" s="3"/>
      <c r="AG1050" s="3"/>
      <c r="AH1050" s="3"/>
      <c r="AI1050" s="3"/>
      <c r="AJ1050" s="3"/>
      <c r="AK1050" s="3"/>
      <c r="AL1050" s="3"/>
      <c r="AM1050" s="3"/>
      <c r="AN1050" s="3"/>
      <c r="AO1050" s="3"/>
      <c r="AP1050" s="3"/>
      <c r="AQ1050" s="3"/>
      <c r="AR1050" s="3"/>
      <c r="AS1050" s="3"/>
      <c r="AT1050" s="3"/>
      <c r="AU1050" s="3"/>
      <c r="AV1050" s="2" t="s">
        <v>50</v>
      </c>
      <c r="AW1050" s="2" t="s">
        <v>2148</v>
      </c>
      <c r="AX1050" s="2" t="s">
        <v>50</v>
      </c>
      <c r="AY1050" s="2" t="s">
        <v>50</v>
      </c>
      <c r="AZ1050" s="2" t="s">
        <v>50</v>
      </c>
    </row>
    <row r="1051" spans="1:52" ht="30" customHeight="1" x14ac:dyDescent="0.3">
      <c r="A1051" s="22" t="s">
        <v>1215</v>
      </c>
      <c r="B1051" s="22" t="s">
        <v>1216</v>
      </c>
      <c r="C1051" s="22" t="s">
        <v>93</v>
      </c>
      <c r="D1051" s="23">
        <v>1</v>
      </c>
      <c r="E1051" s="25">
        <f>TRUNC(SUMIF(V1049:V1051, RIGHTB(O1051, 1), H1049:H1051)*U1051, 2)</f>
        <v>821.01</v>
      </c>
      <c r="F1051" s="28">
        <f>TRUNC(E1051*D1051,0)</f>
        <v>821</v>
      </c>
      <c r="G1051" s="25">
        <v>0</v>
      </c>
      <c r="H1051" s="28">
        <f>TRUNC(G1051*D1051,0)</f>
        <v>0</v>
      </c>
      <c r="I1051" s="25">
        <v>0</v>
      </c>
      <c r="J1051" s="28">
        <f>TRUNC(I1051*D1051,0)</f>
        <v>0</v>
      </c>
      <c r="K1051" s="25">
        <f t="shared" si="173"/>
        <v>821</v>
      </c>
      <c r="L1051" s="28">
        <f t="shared" si="173"/>
        <v>821</v>
      </c>
      <c r="M1051" s="22" t="s">
        <v>50</v>
      </c>
      <c r="N1051" s="2" t="s">
        <v>961</v>
      </c>
      <c r="O1051" s="2" t="s">
        <v>94</v>
      </c>
      <c r="P1051" s="2" t="s">
        <v>62</v>
      </c>
      <c r="Q1051" s="2" t="s">
        <v>62</v>
      </c>
      <c r="R1051" s="2" t="s">
        <v>62</v>
      </c>
      <c r="S1051" s="3">
        <v>1</v>
      </c>
      <c r="T1051" s="3">
        <v>0</v>
      </c>
      <c r="U1051" s="3">
        <v>0.03</v>
      </c>
      <c r="V1051" s="3">
        <v>1</v>
      </c>
      <c r="W1051" s="3"/>
      <c r="X1051" s="3"/>
      <c r="Y1051" s="3"/>
      <c r="Z1051" s="3"/>
      <c r="AA1051" s="3"/>
      <c r="AB1051" s="3"/>
      <c r="AC1051" s="3"/>
      <c r="AD1051" s="3"/>
      <c r="AE1051" s="3"/>
      <c r="AF1051" s="3"/>
      <c r="AG1051" s="3"/>
      <c r="AH1051" s="3"/>
      <c r="AI1051" s="3"/>
      <c r="AJ1051" s="3"/>
      <c r="AK1051" s="3"/>
      <c r="AL1051" s="3"/>
      <c r="AM1051" s="3"/>
      <c r="AN1051" s="3"/>
      <c r="AO1051" s="3"/>
      <c r="AP1051" s="3"/>
      <c r="AQ1051" s="3"/>
      <c r="AR1051" s="3"/>
      <c r="AS1051" s="3"/>
      <c r="AT1051" s="3"/>
      <c r="AU1051" s="3"/>
      <c r="AV1051" s="2" t="s">
        <v>50</v>
      </c>
      <c r="AW1051" s="2" t="s">
        <v>2149</v>
      </c>
      <c r="AX1051" s="2" t="s">
        <v>50</v>
      </c>
      <c r="AY1051" s="2" t="s">
        <v>50</v>
      </c>
      <c r="AZ1051" s="2" t="s">
        <v>50</v>
      </c>
    </row>
    <row r="1052" spans="1:52" ht="30" customHeight="1" x14ac:dyDescent="0.3">
      <c r="A1052" s="22" t="s">
        <v>1190</v>
      </c>
      <c r="B1052" s="22" t="s">
        <v>50</v>
      </c>
      <c r="C1052" s="22" t="s">
        <v>50</v>
      </c>
      <c r="D1052" s="23"/>
      <c r="E1052" s="25"/>
      <c r="F1052" s="28">
        <f>TRUNC(SUMIF(N1049:N1051, N1048, F1049:F1051),0)</f>
        <v>7321</v>
      </c>
      <c r="G1052" s="25"/>
      <c r="H1052" s="28">
        <f>TRUNC(SUMIF(N1049:N1051, N1048, H1049:H1051),0)</f>
        <v>27367</v>
      </c>
      <c r="I1052" s="25"/>
      <c r="J1052" s="28">
        <f>TRUNC(SUMIF(N1049:N1051, N1048, J1049:J1051),0)</f>
        <v>0</v>
      </c>
      <c r="K1052" s="25"/>
      <c r="L1052" s="28">
        <f>F1052+H1052+J1052</f>
        <v>34688</v>
      </c>
      <c r="M1052" s="22" t="s">
        <v>50</v>
      </c>
      <c r="N1052" s="2" t="s">
        <v>97</v>
      </c>
      <c r="O1052" s="2" t="s">
        <v>97</v>
      </c>
      <c r="P1052" s="2" t="s">
        <v>50</v>
      </c>
      <c r="Q1052" s="2" t="s">
        <v>50</v>
      </c>
      <c r="R1052" s="2" t="s">
        <v>50</v>
      </c>
      <c r="S1052" s="3"/>
      <c r="T1052" s="3"/>
      <c r="U1052" s="3"/>
      <c r="V1052" s="3"/>
      <c r="W1052" s="3"/>
      <c r="X1052" s="3"/>
      <c r="Y1052" s="3"/>
      <c r="Z1052" s="3"/>
      <c r="AA1052" s="3"/>
      <c r="AB1052" s="3"/>
      <c r="AC1052" s="3"/>
      <c r="AD1052" s="3"/>
      <c r="AE1052" s="3"/>
      <c r="AF1052" s="3"/>
      <c r="AG1052" s="3"/>
      <c r="AH1052" s="3"/>
      <c r="AI1052" s="3"/>
      <c r="AJ1052" s="3"/>
      <c r="AK1052" s="3"/>
      <c r="AL1052" s="3"/>
      <c r="AM1052" s="3"/>
      <c r="AN1052" s="3"/>
      <c r="AO1052" s="3"/>
      <c r="AP1052" s="3"/>
      <c r="AQ1052" s="3"/>
      <c r="AR1052" s="3"/>
      <c r="AS1052" s="3"/>
      <c r="AT1052" s="3"/>
      <c r="AU1052" s="3"/>
      <c r="AV1052" s="2" t="s">
        <v>50</v>
      </c>
      <c r="AW1052" s="2" t="s">
        <v>50</v>
      </c>
      <c r="AX1052" s="2" t="s">
        <v>50</v>
      </c>
      <c r="AY1052" s="2" t="s">
        <v>50</v>
      </c>
      <c r="AZ1052" s="2" t="s">
        <v>50</v>
      </c>
    </row>
    <row r="1053" spans="1:52" ht="30" customHeight="1" x14ac:dyDescent="0.3">
      <c r="A1053" s="23"/>
      <c r="B1053" s="23"/>
      <c r="C1053" s="23"/>
      <c r="D1053" s="23"/>
      <c r="E1053" s="25"/>
      <c r="F1053" s="28"/>
      <c r="G1053" s="25"/>
      <c r="H1053" s="28"/>
      <c r="I1053" s="25"/>
      <c r="J1053" s="28"/>
      <c r="K1053" s="25"/>
      <c r="L1053" s="28"/>
      <c r="M1053" s="23"/>
    </row>
    <row r="1054" spans="1:52" ht="30" customHeight="1" x14ac:dyDescent="0.3">
      <c r="A1054" s="19" t="s">
        <v>2150</v>
      </c>
      <c r="B1054" s="20"/>
      <c r="C1054" s="20"/>
      <c r="D1054" s="20"/>
      <c r="E1054" s="24"/>
      <c r="F1054" s="27"/>
      <c r="G1054" s="24"/>
      <c r="H1054" s="27"/>
      <c r="I1054" s="24"/>
      <c r="J1054" s="27"/>
      <c r="K1054" s="24"/>
      <c r="L1054" s="27"/>
      <c r="M1054" s="21"/>
      <c r="N1054" s="1" t="s">
        <v>966</v>
      </c>
    </row>
    <row r="1055" spans="1:52" ht="30" customHeight="1" x14ac:dyDescent="0.3">
      <c r="A1055" s="22" t="s">
        <v>963</v>
      </c>
      <c r="B1055" s="22" t="s">
        <v>964</v>
      </c>
      <c r="C1055" s="22" t="s">
        <v>123</v>
      </c>
      <c r="D1055" s="23">
        <v>1</v>
      </c>
      <c r="E1055" s="25">
        <f>단가대비표!O209</f>
        <v>10200</v>
      </c>
      <c r="F1055" s="28">
        <f>TRUNC(E1055*D1055,0)</f>
        <v>10200</v>
      </c>
      <c r="G1055" s="25">
        <f>단가대비표!P209</f>
        <v>0</v>
      </c>
      <c r="H1055" s="28">
        <f>TRUNC(G1055*D1055,0)</f>
        <v>0</v>
      </c>
      <c r="I1055" s="25">
        <f>단가대비표!V209</f>
        <v>0</v>
      </c>
      <c r="J1055" s="28">
        <f>TRUNC(I1055*D1055,0)</f>
        <v>0</v>
      </c>
      <c r="K1055" s="25">
        <f t="shared" ref="K1055:L1057" si="174">TRUNC(E1055+G1055+I1055,0)</f>
        <v>10200</v>
      </c>
      <c r="L1055" s="28">
        <f t="shared" si="174"/>
        <v>10200</v>
      </c>
      <c r="M1055" s="22" t="s">
        <v>50</v>
      </c>
      <c r="N1055" s="2" t="s">
        <v>966</v>
      </c>
      <c r="O1055" s="2" t="s">
        <v>2151</v>
      </c>
      <c r="P1055" s="2" t="s">
        <v>62</v>
      </c>
      <c r="Q1055" s="2" t="s">
        <v>62</v>
      </c>
      <c r="R1055" s="2" t="s">
        <v>63</v>
      </c>
      <c r="S1055" s="3"/>
      <c r="T1055" s="3"/>
      <c r="U1055" s="3"/>
      <c r="V1055" s="3"/>
      <c r="W1055" s="3"/>
      <c r="X1055" s="3"/>
      <c r="Y1055" s="3"/>
      <c r="Z1055" s="3"/>
      <c r="AA1055" s="3"/>
      <c r="AB1055" s="3"/>
      <c r="AC1055" s="3"/>
      <c r="AD1055" s="3"/>
      <c r="AE1055" s="3"/>
      <c r="AF1055" s="3"/>
      <c r="AG1055" s="3"/>
      <c r="AH1055" s="3"/>
      <c r="AI1055" s="3"/>
      <c r="AJ1055" s="3"/>
      <c r="AK1055" s="3"/>
      <c r="AL1055" s="3"/>
      <c r="AM1055" s="3"/>
      <c r="AN1055" s="3"/>
      <c r="AO1055" s="3"/>
      <c r="AP1055" s="3"/>
      <c r="AQ1055" s="3"/>
      <c r="AR1055" s="3"/>
      <c r="AS1055" s="3"/>
      <c r="AT1055" s="3"/>
      <c r="AU1055" s="3"/>
      <c r="AV1055" s="2" t="s">
        <v>50</v>
      </c>
      <c r="AW1055" s="2" t="s">
        <v>2152</v>
      </c>
      <c r="AX1055" s="2" t="s">
        <v>50</v>
      </c>
      <c r="AY1055" s="2" t="s">
        <v>50</v>
      </c>
      <c r="AZ1055" s="2" t="s">
        <v>50</v>
      </c>
    </row>
    <row r="1056" spans="1:52" ht="30" customHeight="1" x14ac:dyDescent="0.3">
      <c r="A1056" s="22" t="s">
        <v>1262</v>
      </c>
      <c r="B1056" s="22" t="s">
        <v>1221</v>
      </c>
      <c r="C1056" s="22" t="s">
        <v>1208</v>
      </c>
      <c r="D1056" s="23">
        <f>공량산출근거서_일위대가!K489</f>
        <v>0.1</v>
      </c>
      <c r="E1056" s="25">
        <f>단가대비표!O49</f>
        <v>0</v>
      </c>
      <c r="F1056" s="28">
        <f>TRUNC(E1056*D1056,0)</f>
        <v>0</v>
      </c>
      <c r="G1056" s="25">
        <f>단가대비표!P49</f>
        <v>273676</v>
      </c>
      <c r="H1056" s="28">
        <f>TRUNC(G1056*D1056,0)</f>
        <v>27367</v>
      </c>
      <c r="I1056" s="25">
        <f>단가대비표!V49</f>
        <v>0</v>
      </c>
      <c r="J1056" s="28">
        <f>TRUNC(I1056*D1056,0)</f>
        <v>0</v>
      </c>
      <c r="K1056" s="25">
        <f t="shared" si="174"/>
        <v>273676</v>
      </c>
      <c r="L1056" s="28">
        <f t="shared" si="174"/>
        <v>27367</v>
      </c>
      <c r="M1056" s="22" t="s">
        <v>50</v>
      </c>
      <c r="N1056" s="2" t="s">
        <v>966</v>
      </c>
      <c r="O1056" s="2" t="s">
        <v>1263</v>
      </c>
      <c r="P1056" s="2" t="s">
        <v>62</v>
      </c>
      <c r="Q1056" s="2" t="s">
        <v>62</v>
      </c>
      <c r="R1056" s="2" t="s">
        <v>63</v>
      </c>
      <c r="S1056" s="3"/>
      <c r="T1056" s="3"/>
      <c r="U1056" s="3"/>
      <c r="V1056" s="3">
        <v>1</v>
      </c>
      <c r="W1056" s="3"/>
      <c r="X1056" s="3"/>
      <c r="Y1056" s="3"/>
      <c r="Z1056" s="3"/>
      <c r="AA1056" s="3"/>
      <c r="AB1056" s="3"/>
      <c r="AC1056" s="3"/>
      <c r="AD1056" s="3"/>
      <c r="AE1056" s="3"/>
      <c r="AF1056" s="3"/>
      <c r="AG1056" s="3"/>
      <c r="AH1056" s="3"/>
      <c r="AI1056" s="3"/>
      <c r="AJ1056" s="3"/>
      <c r="AK1056" s="3"/>
      <c r="AL1056" s="3"/>
      <c r="AM1056" s="3"/>
      <c r="AN1056" s="3"/>
      <c r="AO1056" s="3"/>
      <c r="AP1056" s="3"/>
      <c r="AQ1056" s="3"/>
      <c r="AR1056" s="3"/>
      <c r="AS1056" s="3"/>
      <c r="AT1056" s="3"/>
      <c r="AU1056" s="3"/>
      <c r="AV1056" s="2" t="s">
        <v>50</v>
      </c>
      <c r="AW1056" s="2" t="s">
        <v>2153</v>
      </c>
      <c r="AX1056" s="2" t="s">
        <v>50</v>
      </c>
      <c r="AY1056" s="2" t="s">
        <v>50</v>
      </c>
      <c r="AZ1056" s="2" t="s">
        <v>50</v>
      </c>
    </row>
    <row r="1057" spans="1:52" ht="30" customHeight="1" x14ac:dyDescent="0.3">
      <c r="A1057" s="22" t="s">
        <v>1215</v>
      </c>
      <c r="B1057" s="22" t="s">
        <v>1216</v>
      </c>
      <c r="C1057" s="22" t="s">
        <v>93</v>
      </c>
      <c r="D1057" s="23">
        <v>1</v>
      </c>
      <c r="E1057" s="25">
        <f>TRUNC(SUMIF(V1055:V1057, RIGHTB(O1057, 1), H1055:H1057)*U1057, 2)</f>
        <v>821.01</v>
      </c>
      <c r="F1057" s="28">
        <f>TRUNC(E1057*D1057,0)</f>
        <v>821</v>
      </c>
      <c r="G1057" s="25">
        <v>0</v>
      </c>
      <c r="H1057" s="28">
        <f>TRUNC(G1057*D1057,0)</f>
        <v>0</v>
      </c>
      <c r="I1057" s="25">
        <v>0</v>
      </c>
      <c r="J1057" s="28">
        <f>TRUNC(I1057*D1057,0)</f>
        <v>0</v>
      </c>
      <c r="K1057" s="25">
        <f t="shared" si="174"/>
        <v>821</v>
      </c>
      <c r="L1057" s="28">
        <f t="shared" si="174"/>
        <v>821</v>
      </c>
      <c r="M1057" s="22" t="s">
        <v>50</v>
      </c>
      <c r="N1057" s="2" t="s">
        <v>966</v>
      </c>
      <c r="O1057" s="2" t="s">
        <v>94</v>
      </c>
      <c r="P1057" s="2" t="s">
        <v>62</v>
      </c>
      <c r="Q1057" s="2" t="s">
        <v>62</v>
      </c>
      <c r="R1057" s="2" t="s">
        <v>62</v>
      </c>
      <c r="S1057" s="3">
        <v>1</v>
      </c>
      <c r="T1057" s="3">
        <v>0</v>
      </c>
      <c r="U1057" s="3">
        <v>0.03</v>
      </c>
      <c r="V1057" s="3">
        <v>1</v>
      </c>
      <c r="W1057" s="3"/>
      <c r="X1057" s="3"/>
      <c r="Y1057" s="3"/>
      <c r="Z1057" s="3"/>
      <c r="AA1057" s="3"/>
      <c r="AB1057" s="3"/>
      <c r="AC1057" s="3"/>
      <c r="AD1057" s="3"/>
      <c r="AE1057" s="3"/>
      <c r="AF1057" s="3"/>
      <c r="AG1057" s="3"/>
      <c r="AH1057" s="3"/>
      <c r="AI1057" s="3"/>
      <c r="AJ1057" s="3"/>
      <c r="AK1057" s="3"/>
      <c r="AL1057" s="3"/>
      <c r="AM1057" s="3"/>
      <c r="AN1057" s="3"/>
      <c r="AO1057" s="3"/>
      <c r="AP1057" s="3"/>
      <c r="AQ1057" s="3"/>
      <c r="AR1057" s="3"/>
      <c r="AS1057" s="3"/>
      <c r="AT1057" s="3"/>
      <c r="AU1057" s="3"/>
      <c r="AV1057" s="2" t="s">
        <v>50</v>
      </c>
      <c r="AW1057" s="2" t="s">
        <v>2154</v>
      </c>
      <c r="AX1057" s="2" t="s">
        <v>50</v>
      </c>
      <c r="AY1057" s="2" t="s">
        <v>50</v>
      </c>
      <c r="AZ1057" s="2" t="s">
        <v>50</v>
      </c>
    </row>
    <row r="1058" spans="1:52" ht="30" customHeight="1" x14ac:dyDescent="0.3">
      <c r="A1058" s="22" t="s">
        <v>1190</v>
      </c>
      <c r="B1058" s="22" t="s">
        <v>50</v>
      </c>
      <c r="C1058" s="22" t="s">
        <v>50</v>
      </c>
      <c r="D1058" s="23"/>
      <c r="E1058" s="25"/>
      <c r="F1058" s="28">
        <f>TRUNC(SUMIF(N1055:N1057, N1054, F1055:F1057),0)</f>
        <v>11021</v>
      </c>
      <c r="G1058" s="25"/>
      <c r="H1058" s="28">
        <f>TRUNC(SUMIF(N1055:N1057, N1054, H1055:H1057),0)</f>
        <v>27367</v>
      </c>
      <c r="I1058" s="25"/>
      <c r="J1058" s="28">
        <f>TRUNC(SUMIF(N1055:N1057, N1054, J1055:J1057),0)</f>
        <v>0</v>
      </c>
      <c r="K1058" s="25"/>
      <c r="L1058" s="28">
        <f>F1058+H1058+J1058</f>
        <v>38388</v>
      </c>
      <c r="M1058" s="22" t="s">
        <v>50</v>
      </c>
      <c r="N1058" s="2" t="s">
        <v>97</v>
      </c>
      <c r="O1058" s="2" t="s">
        <v>97</v>
      </c>
      <c r="P1058" s="2" t="s">
        <v>50</v>
      </c>
      <c r="Q1058" s="2" t="s">
        <v>50</v>
      </c>
      <c r="R1058" s="2" t="s">
        <v>50</v>
      </c>
      <c r="S1058" s="3"/>
      <c r="T1058" s="3"/>
      <c r="U1058" s="3"/>
      <c r="V1058" s="3"/>
      <c r="W1058" s="3"/>
      <c r="X1058" s="3"/>
      <c r="Y1058" s="3"/>
      <c r="Z1058" s="3"/>
      <c r="AA1058" s="3"/>
      <c r="AB1058" s="3"/>
      <c r="AC1058" s="3"/>
      <c r="AD1058" s="3"/>
      <c r="AE1058" s="3"/>
      <c r="AF1058" s="3"/>
      <c r="AG1058" s="3"/>
      <c r="AH1058" s="3"/>
      <c r="AI1058" s="3"/>
      <c r="AJ1058" s="3"/>
      <c r="AK1058" s="3"/>
      <c r="AL1058" s="3"/>
      <c r="AM1058" s="3"/>
      <c r="AN1058" s="3"/>
      <c r="AO1058" s="3"/>
      <c r="AP1058" s="3"/>
      <c r="AQ1058" s="3"/>
      <c r="AR1058" s="3"/>
      <c r="AS1058" s="3"/>
      <c r="AT1058" s="3"/>
      <c r="AU1058" s="3"/>
      <c r="AV1058" s="2" t="s">
        <v>50</v>
      </c>
      <c r="AW1058" s="2" t="s">
        <v>50</v>
      </c>
      <c r="AX1058" s="2" t="s">
        <v>50</v>
      </c>
      <c r="AY1058" s="2" t="s">
        <v>50</v>
      </c>
      <c r="AZ1058" s="2" t="s">
        <v>50</v>
      </c>
    </row>
    <row r="1059" spans="1:52" ht="30" customHeight="1" x14ac:dyDescent="0.3">
      <c r="A1059" s="23"/>
      <c r="B1059" s="23"/>
      <c r="C1059" s="23"/>
      <c r="D1059" s="23"/>
      <c r="E1059" s="25"/>
      <c r="F1059" s="28"/>
      <c r="G1059" s="25"/>
      <c r="H1059" s="28"/>
      <c r="I1059" s="25"/>
      <c r="J1059" s="28"/>
      <c r="K1059" s="25"/>
      <c r="L1059" s="28"/>
      <c r="M1059" s="23"/>
    </row>
    <row r="1060" spans="1:52" ht="30" customHeight="1" x14ac:dyDescent="0.3">
      <c r="A1060" s="19" t="s">
        <v>2155</v>
      </c>
      <c r="B1060" s="20"/>
      <c r="C1060" s="20"/>
      <c r="D1060" s="20"/>
      <c r="E1060" s="24"/>
      <c r="F1060" s="27"/>
      <c r="G1060" s="24"/>
      <c r="H1060" s="27"/>
      <c r="I1060" s="24"/>
      <c r="J1060" s="27"/>
      <c r="K1060" s="24"/>
      <c r="L1060" s="27"/>
      <c r="M1060" s="21"/>
      <c r="N1060" s="1" t="s">
        <v>971</v>
      </c>
    </row>
    <row r="1061" spans="1:52" ht="30" customHeight="1" x14ac:dyDescent="0.3">
      <c r="A1061" s="22" t="s">
        <v>968</v>
      </c>
      <c r="B1061" s="22" t="s">
        <v>969</v>
      </c>
      <c r="C1061" s="22" t="s">
        <v>123</v>
      </c>
      <c r="D1061" s="23">
        <v>1</v>
      </c>
      <c r="E1061" s="25">
        <f>단가대비표!O210</f>
        <v>12090</v>
      </c>
      <c r="F1061" s="28">
        <f>TRUNC(E1061*D1061,0)</f>
        <v>12090</v>
      </c>
      <c r="G1061" s="25">
        <f>단가대비표!P210</f>
        <v>0</v>
      </c>
      <c r="H1061" s="28">
        <f>TRUNC(G1061*D1061,0)</f>
        <v>0</v>
      </c>
      <c r="I1061" s="25">
        <f>단가대비표!V210</f>
        <v>0</v>
      </c>
      <c r="J1061" s="28">
        <f>TRUNC(I1061*D1061,0)</f>
        <v>0</v>
      </c>
      <c r="K1061" s="25">
        <f t="shared" ref="K1061:L1063" si="175">TRUNC(E1061+G1061+I1061,0)</f>
        <v>12090</v>
      </c>
      <c r="L1061" s="28">
        <f t="shared" si="175"/>
        <v>12090</v>
      </c>
      <c r="M1061" s="22" t="s">
        <v>50</v>
      </c>
      <c r="N1061" s="2" t="s">
        <v>971</v>
      </c>
      <c r="O1061" s="2" t="s">
        <v>2156</v>
      </c>
      <c r="P1061" s="2" t="s">
        <v>62</v>
      </c>
      <c r="Q1061" s="2" t="s">
        <v>62</v>
      </c>
      <c r="R1061" s="2" t="s">
        <v>63</v>
      </c>
      <c r="S1061" s="3"/>
      <c r="T1061" s="3"/>
      <c r="U1061" s="3"/>
      <c r="V1061" s="3"/>
      <c r="W1061" s="3"/>
      <c r="X1061" s="3"/>
      <c r="Y1061" s="3"/>
      <c r="Z1061" s="3"/>
      <c r="AA1061" s="3"/>
      <c r="AB1061" s="3"/>
      <c r="AC1061" s="3"/>
      <c r="AD1061" s="3"/>
      <c r="AE1061" s="3"/>
      <c r="AF1061" s="3"/>
      <c r="AG1061" s="3"/>
      <c r="AH1061" s="3"/>
      <c r="AI1061" s="3"/>
      <c r="AJ1061" s="3"/>
      <c r="AK1061" s="3"/>
      <c r="AL1061" s="3"/>
      <c r="AM1061" s="3"/>
      <c r="AN1061" s="3"/>
      <c r="AO1061" s="3"/>
      <c r="AP1061" s="3"/>
      <c r="AQ1061" s="3"/>
      <c r="AR1061" s="3"/>
      <c r="AS1061" s="3"/>
      <c r="AT1061" s="3"/>
      <c r="AU1061" s="3"/>
      <c r="AV1061" s="2" t="s">
        <v>50</v>
      </c>
      <c r="AW1061" s="2" t="s">
        <v>2157</v>
      </c>
      <c r="AX1061" s="2" t="s">
        <v>50</v>
      </c>
      <c r="AY1061" s="2" t="s">
        <v>50</v>
      </c>
      <c r="AZ1061" s="2" t="s">
        <v>50</v>
      </c>
    </row>
    <row r="1062" spans="1:52" ht="30" customHeight="1" x14ac:dyDescent="0.3">
      <c r="A1062" s="22" t="s">
        <v>1425</v>
      </c>
      <c r="B1062" s="22" t="s">
        <v>1221</v>
      </c>
      <c r="C1062" s="22" t="s">
        <v>1208</v>
      </c>
      <c r="D1062" s="23">
        <f>공량산출근거서_일위대가!K492</f>
        <v>0.2</v>
      </c>
      <c r="E1062" s="25">
        <f>단가대비표!O52</f>
        <v>0</v>
      </c>
      <c r="F1062" s="28">
        <f>TRUNC(E1062*D1062,0)</f>
        <v>0</v>
      </c>
      <c r="G1062" s="25">
        <f>단가대비표!P52</f>
        <v>485075</v>
      </c>
      <c r="H1062" s="28">
        <f>TRUNC(G1062*D1062,0)</f>
        <v>97015</v>
      </c>
      <c r="I1062" s="25">
        <f>단가대비표!V52</f>
        <v>0</v>
      </c>
      <c r="J1062" s="28">
        <f>TRUNC(I1062*D1062,0)</f>
        <v>0</v>
      </c>
      <c r="K1062" s="25">
        <f t="shared" si="175"/>
        <v>485075</v>
      </c>
      <c r="L1062" s="28">
        <f t="shared" si="175"/>
        <v>97015</v>
      </c>
      <c r="M1062" s="22" t="s">
        <v>50</v>
      </c>
      <c r="N1062" s="2" t="s">
        <v>971</v>
      </c>
      <c r="O1062" s="2" t="s">
        <v>1426</v>
      </c>
      <c r="P1062" s="2" t="s">
        <v>62</v>
      </c>
      <c r="Q1062" s="2" t="s">
        <v>62</v>
      </c>
      <c r="R1062" s="2" t="s">
        <v>63</v>
      </c>
      <c r="S1062" s="3"/>
      <c r="T1062" s="3"/>
      <c r="U1062" s="3"/>
      <c r="V1062" s="3">
        <v>1</v>
      </c>
      <c r="W1062" s="3"/>
      <c r="X1062" s="3"/>
      <c r="Y1062" s="3"/>
      <c r="Z1062" s="3"/>
      <c r="AA1062" s="3"/>
      <c r="AB1062" s="3"/>
      <c r="AC1062" s="3"/>
      <c r="AD1062" s="3"/>
      <c r="AE1062" s="3"/>
      <c r="AF1062" s="3"/>
      <c r="AG1062" s="3"/>
      <c r="AH1062" s="3"/>
      <c r="AI1062" s="3"/>
      <c r="AJ1062" s="3"/>
      <c r="AK1062" s="3"/>
      <c r="AL1062" s="3"/>
      <c r="AM1062" s="3"/>
      <c r="AN1062" s="3"/>
      <c r="AO1062" s="3"/>
      <c r="AP1062" s="3"/>
      <c r="AQ1062" s="3"/>
      <c r="AR1062" s="3"/>
      <c r="AS1062" s="3"/>
      <c r="AT1062" s="3"/>
      <c r="AU1062" s="3"/>
      <c r="AV1062" s="2" t="s">
        <v>50</v>
      </c>
      <c r="AW1062" s="2" t="s">
        <v>2158</v>
      </c>
      <c r="AX1062" s="2" t="s">
        <v>50</v>
      </c>
      <c r="AY1062" s="2" t="s">
        <v>50</v>
      </c>
      <c r="AZ1062" s="2" t="s">
        <v>50</v>
      </c>
    </row>
    <row r="1063" spans="1:52" ht="30" customHeight="1" x14ac:dyDescent="0.3">
      <c r="A1063" s="22" t="s">
        <v>1215</v>
      </c>
      <c r="B1063" s="22" t="s">
        <v>1216</v>
      </c>
      <c r="C1063" s="22" t="s">
        <v>93</v>
      </c>
      <c r="D1063" s="23">
        <v>1</v>
      </c>
      <c r="E1063" s="25">
        <f>TRUNC(SUMIF(V1061:V1063, RIGHTB(O1063, 1), H1061:H1063)*U1063, 2)</f>
        <v>2910.45</v>
      </c>
      <c r="F1063" s="28">
        <f>TRUNC(E1063*D1063,0)</f>
        <v>2910</v>
      </c>
      <c r="G1063" s="25">
        <v>0</v>
      </c>
      <c r="H1063" s="28">
        <f>TRUNC(G1063*D1063,0)</f>
        <v>0</v>
      </c>
      <c r="I1063" s="25">
        <v>0</v>
      </c>
      <c r="J1063" s="28">
        <f>TRUNC(I1063*D1063,0)</f>
        <v>0</v>
      </c>
      <c r="K1063" s="25">
        <f t="shared" si="175"/>
        <v>2910</v>
      </c>
      <c r="L1063" s="28">
        <f t="shared" si="175"/>
        <v>2910</v>
      </c>
      <c r="M1063" s="22" t="s">
        <v>50</v>
      </c>
      <c r="N1063" s="2" t="s">
        <v>971</v>
      </c>
      <c r="O1063" s="2" t="s">
        <v>94</v>
      </c>
      <c r="P1063" s="2" t="s">
        <v>62</v>
      </c>
      <c r="Q1063" s="2" t="s">
        <v>62</v>
      </c>
      <c r="R1063" s="2" t="s">
        <v>62</v>
      </c>
      <c r="S1063" s="3">
        <v>1</v>
      </c>
      <c r="T1063" s="3">
        <v>0</v>
      </c>
      <c r="U1063" s="3">
        <v>0.03</v>
      </c>
      <c r="V1063" s="3">
        <v>1</v>
      </c>
      <c r="W1063" s="3"/>
      <c r="X1063" s="3"/>
      <c r="Y1063" s="3"/>
      <c r="Z1063" s="3"/>
      <c r="AA1063" s="3"/>
      <c r="AB1063" s="3"/>
      <c r="AC1063" s="3"/>
      <c r="AD1063" s="3"/>
      <c r="AE1063" s="3"/>
      <c r="AF1063" s="3"/>
      <c r="AG1063" s="3"/>
      <c r="AH1063" s="3"/>
      <c r="AI1063" s="3"/>
      <c r="AJ1063" s="3"/>
      <c r="AK1063" s="3"/>
      <c r="AL1063" s="3"/>
      <c r="AM1063" s="3"/>
      <c r="AN1063" s="3"/>
      <c r="AO1063" s="3"/>
      <c r="AP1063" s="3"/>
      <c r="AQ1063" s="3"/>
      <c r="AR1063" s="3"/>
      <c r="AS1063" s="3"/>
      <c r="AT1063" s="3"/>
      <c r="AU1063" s="3"/>
      <c r="AV1063" s="2" t="s">
        <v>50</v>
      </c>
      <c r="AW1063" s="2" t="s">
        <v>2159</v>
      </c>
      <c r="AX1063" s="2" t="s">
        <v>50</v>
      </c>
      <c r="AY1063" s="2" t="s">
        <v>50</v>
      </c>
      <c r="AZ1063" s="2" t="s">
        <v>50</v>
      </c>
    </row>
    <row r="1064" spans="1:52" ht="30" customHeight="1" x14ac:dyDescent="0.3">
      <c r="A1064" s="22" t="s">
        <v>1190</v>
      </c>
      <c r="B1064" s="22" t="s">
        <v>50</v>
      </c>
      <c r="C1064" s="22" t="s">
        <v>50</v>
      </c>
      <c r="D1064" s="23"/>
      <c r="E1064" s="25"/>
      <c r="F1064" s="28">
        <f>TRUNC(SUMIF(N1061:N1063, N1060, F1061:F1063),0)</f>
        <v>15000</v>
      </c>
      <c r="G1064" s="25"/>
      <c r="H1064" s="28">
        <f>TRUNC(SUMIF(N1061:N1063, N1060, H1061:H1063),0)</f>
        <v>97015</v>
      </c>
      <c r="I1064" s="25"/>
      <c r="J1064" s="28">
        <f>TRUNC(SUMIF(N1061:N1063, N1060, J1061:J1063),0)</f>
        <v>0</v>
      </c>
      <c r="K1064" s="25"/>
      <c r="L1064" s="28">
        <f>F1064+H1064+J1064</f>
        <v>112015</v>
      </c>
      <c r="M1064" s="22" t="s">
        <v>50</v>
      </c>
      <c r="N1064" s="2" t="s">
        <v>97</v>
      </c>
      <c r="O1064" s="2" t="s">
        <v>97</v>
      </c>
      <c r="P1064" s="2" t="s">
        <v>50</v>
      </c>
      <c r="Q1064" s="2" t="s">
        <v>50</v>
      </c>
      <c r="R1064" s="2" t="s">
        <v>50</v>
      </c>
      <c r="S1064" s="3"/>
      <c r="T1064" s="3"/>
      <c r="U1064" s="3"/>
      <c r="V1064" s="3"/>
      <c r="W1064" s="3"/>
      <c r="X1064" s="3"/>
      <c r="Y1064" s="3"/>
      <c r="Z1064" s="3"/>
      <c r="AA1064" s="3"/>
      <c r="AB1064" s="3"/>
      <c r="AC1064" s="3"/>
      <c r="AD1064" s="3"/>
      <c r="AE1064" s="3"/>
      <c r="AF1064" s="3"/>
      <c r="AG1064" s="3"/>
      <c r="AH1064" s="3"/>
      <c r="AI1064" s="3"/>
      <c r="AJ1064" s="3"/>
      <c r="AK1064" s="3"/>
      <c r="AL1064" s="3"/>
      <c r="AM1064" s="3"/>
      <c r="AN1064" s="3"/>
      <c r="AO1064" s="3"/>
      <c r="AP1064" s="3"/>
      <c r="AQ1064" s="3"/>
      <c r="AR1064" s="3"/>
      <c r="AS1064" s="3"/>
      <c r="AT1064" s="3"/>
      <c r="AU1064" s="3"/>
      <c r="AV1064" s="2" t="s">
        <v>50</v>
      </c>
      <c r="AW1064" s="2" t="s">
        <v>50</v>
      </c>
      <c r="AX1064" s="2" t="s">
        <v>50</v>
      </c>
      <c r="AY1064" s="2" t="s">
        <v>50</v>
      </c>
      <c r="AZ1064" s="2" t="s">
        <v>50</v>
      </c>
    </row>
    <row r="1065" spans="1:52" ht="30" customHeight="1" x14ac:dyDescent="0.3">
      <c r="A1065" s="23"/>
      <c r="B1065" s="23"/>
      <c r="C1065" s="23"/>
      <c r="D1065" s="23"/>
      <c r="E1065" s="25"/>
      <c r="F1065" s="28"/>
      <c r="G1065" s="25"/>
      <c r="H1065" s="28"/>
      <c r="I1065" s="25"/>
      <c r="J1065" s="28"/>
      <c r="K1065" s="25"/>
      <c r="L1065" s="28"/>
      <c r="M1065" s="23"/>
    </row>
    <row r="1066" spans="1:52" ht="30" customHeight="1" x14ac:dyDescent="0.3">
      <c r="A1066" s="19" t="s">
        <v>2160</v>
      </c>
      <c r="B1066" s="20"/>
      <c r="C1066" s="20"/>
      <c r="D1066" s="20"/>
      <c r="E1066" s="24"/>
      <c r="F1066" s="27"/>
      <c r="G1066" s="24"/>
      <c r="H1066" s="27"/>
      <c r="I1066" s="24"/>
      <c r="J1066" s="27"/>
      <c r="K1066" s="24"/>
      <c r="L1066" s="27"/>
      <c r="M1066" s="21"/>
      <c r="N1066" s="1" t="s">
        <v>976</v>
      </c>
    </row>
    <row r="1067" spans="1:52" ht="30" customHeight="1" x14ac:dyDescent="0.3">
      <c r="A1067" s="22" t="s">
        <v>973</v>
      </c>
      <c r="B1067" s="22" t="s">
        <v>974</v>
      </c>
      <c r="C1067" s="22" t="s">
        <v>123</v>
      </c>
      <c r="D1067" s="23">
        <v>1</v>
      </c>
      <c r="E1067" s="25">
        <f>단가대비표!O211</f>
        <v>67500</v>
      </c>
      <c r="F1067" s="28">
        <f>TRUNC(E1067*D1067,0)</f>
        <v>67500</v>
      </c>
      <c r="G1067" s="25">
        <f>단가대비표!P211</f>
        <v>0</v>
      </c>
      <c r="H1067" s="28">
        <f>TRUNC(G1067*D1067,0)</f>
        <v>0</v>
      </c>
      <c r="I1067" s="25">
        <f>단가대비표!V211</f>
        <v>0</v>
      </c>
      <c r="J1067" s="28">
        <f>TRUNC(I1067*D1067,0)</f>
        <v>0</v>
      </c>
      <c r="K1067" s="25">
        <f t="shared" ref="K1067:L1069" si="176">TRUNC(E1067+G1067+I1067,0)</f>
        <v>67500</v>
      </c>
      <c r="L1067" s="28">
        <f t="shared" si="176"/>
        <v>67500</v>
      </c>
      <c r="M1067" s="22" t="s">
        <v>50</v>
      </c>
      <c r="N1067" s="2" t="s">
        <v>976</v>
      </c>
      <c r="O1067" s="2" t="s">
        <v>2161</v>
      </c>
      <c r="P1067" s="2" t="s">
        <v>62</v>
      </c>
      <c r="Q1067" s="2" t="s">
        <v>62</v>
      </c>
      <c r="R1067" s="2" t="s">
        <v>63</v>
      </c>
      <c r="S1067" s="3"/>
      <c r="T1067" s="3"/>
      <c r="U1067" s="3"/>
      <c r="V1067" s="3"/>
      <c r="W1067" s="3"/>
      <c r="X1067" s="3"/>
      <c r="Y1067" s="3"/>
      <c r="Z1067" s="3"/>
      <c r="AA1067" s="3"/>
      <c r="AB1067" s="3"/>
      <c r="AC1067" s="3"/>
      <c r="AD1067" s="3"/>
      <c r="AE1067" s="3"/>
      <c r="AF1067" s="3"/>
      <c r="AG1067" s="3"/>
      <c r="AH1067" s="3"/>
      <c r="AI1067" s="3"/>
      <c r="AJ1067" s="3"/>
      <c r="AK1067" s="3"/>
      <c r="AL1067" s="3"/>
      <c r="AM1067" s="3"/>
      <c r="AN1067" s="3"/>
      <c r="AO1067" s="3"/>
      <c r="AP1067" s="3"/>
      <c r="AQ1067" s="3"/>
      <c r="AR1067" s="3"/>
      <c r="AS1067" s="3"/>
      <c r="AT1067" s="3"/>
      <c r="AU1067" s="3"/>
      <c r="AV1067" s="2" t="s">
        <v>50</v>
      </c>
      <c r="AW1067" s="2" t="s">
        <v>2162</v>
      </c>
      <c r="AX1067" s="2" t="s">
        <v>50</v>
      </c>
      <c r="AY1067" s="2" t="s">
        <v>50</v>
      </c>
      <c r="AZ1067" s="2" t="s">
        <v>50</v>
      </c>
    </row>
    <row r="1068" spans="1:52" ht="30" customHeight="1" x14ac:dyDescent="0.3">
      <c r="A1068" s="22" t="s">
        <v>1425</v>
      </c>
      <c r="B1068" s="22" t="s">
        <v>1221</v>
      </c>
      <c r="C1068" s="22" t="s">
        <v>1208</v>
      </c>
      <c r="D1068" s="23">
        <f>공량산출근거서_일위대가!K495</f>
        <v>0.18</v>
      </c>
      <c r="E1068" s="25">
        <f>단가대비표!O52</f>
        <v>0</v>
      </c>
      <c r="F1068" s="28">
        <f>TRUNC(E1068*D1068,0)</f>
        <v>0</v>
      </c>
      <c r="G1068" s="25">
        <f>단가대비표!P52</f>
        <v>485075</v>
      </c>
      <c r="H1068" s="28">
        <f>TRUNC(G1068*D1068,0)</f>
        <v>87313</v>
      </c>
      <c r="I1068" s="25">
        <f>단가대비표!V52</f>
        <v>0</v>
      </c>
      <c r="J1068" s="28">
        <f>TRUNC(I1068*D1068,0)</f>
        <v>0</v>
      </c>
      <c r="K1068" s="25">
        <f t="shared" si="176"/>
        <v>485075</v>
      </c>
      <c r="L1068" s="28">
        <f t="shared" si="176"/>
        <v>87313</v>
      </c>
      <c r="M1068" s="22" t="s">
        <v>50</v>
      </c>
      <c r="N1068" s="2" t="s">
        <v>976</v>
      </c>
      <c r="O1068" s="2" t="s">
        <v>1426</v>
      </c>
      <c r="P1068" s="2" t="s">
        <v>62</v>
      </c>
      <c r="Q1068" s="2" t="s">
        <v>62</v>
      </c>
      <c r="R1068" s="2" t="s">
        <v>63</v>
      </c>
      <c r="S1068" s="3"/>
      <c r="T1068" s="3"/>
      <c r="U1068" s="3"/>
      <c r="V1068" s="3">
        <v>1</v>
      </c>
      <c r="W1068" s="3"/>
      <c r="X1068" s="3"/>
      <c r="Y1068" s="3"/>
      <c r="Z1068" s="3"/>
      <c r="AA1068" s="3"/>
      <c r="AB1068" s="3"/>
      <c r="AC1068" s="3"/>
      <c r="AD1068" s="3"/>
      <c r="AE1068" s="3"/>
      <c r="AF1068" s="3"/>
      <c r="AG1068" s="3"/>
      <c r="AH1068" s="3"/>
      <c r="AI1068" s="3"/>
      <c r="AJ1068" s="3"/>
      <c r="AK1068" s="3"/>
      <c r="AL1068" s="3"/>
      <c r="AM1068" s="3"/>
      <c r="AN1068" s="3"/>
      <c r="AO1068" s="3"/>
      <c r="AP1068" s="3"/>
      <c r="AQ1068" s="3"/>
      <c r="AR1068" s="3"/>
      <c r="AS1068" s="3"/>
      <c r="AT1068" s="3"/>
      <c r="AU1068" s="3"/>
      <c r="AV1068" s="2" t="s">
        <v>50</v>
      </c>
      <c r="AW1068" s="2" t="s">
        <v>2163</v>
      </c>
      <c r="AX1068" s="2" t="s">
        <v>50</v>
      </c>
      <c r="AY1068" s="2" t="s">
        <v>50</v>
      </c>
      <c r="AZ1068" s="2" t="s">
        <v>50</v>
      </c>
    </row>
    <row r="1069" spans="1:52" ht="30" customHeight="1" x14ac:dyDescent="0.3">
      <c r="A1069" s="22" t="s">
        <v>1215</v>
      </c>
      <c r="B1069" s="22" t="s">
        <v>1216</v>
      </c>
      <c r="C1069" s="22" t="s">
        <v>93</v>
      </c>
      <c r="D1069" s="23">
        <v>1</v>
      </c>
      <c r="E1069" s="25">
        <f>TRUNC(SUMIF(V1067:V1069, RIGHTB(O1069, 1), H1067:H1069)*U1069, 2)</f>
        <v>2619.39</v>
      </c>
      <c r="F1069" s="28">
        <f>TRUNC(E1069*D1069,0)</f>
        <v>2619</v>
      </c>
      <c r="G1069" s="25">
        <v>0</v>
      </c>
      <c r="H1069" s="28">
        <f>TRUNC(G1069*D1069,0)</f>
        <v>0</v>
      </c>
      <c r="I1069" s="25">
        <v>0</v>
      </c>
      <c r="J1069" s="28">
        <f>TRUNC(I1069*D1069,0)</f>
        <v>0</v>
      </c>
      <c r="K1069" s="25">
        <f t="shared" si="176"/>
        <v>2619</v>
      </c>
      <c r="L1069" s="28">
        <f t="shared" si="176"/>
        <v>2619</v>
      </c>
      <c r="M1069" s="22" t="s">
        <v>50</v>
      </c>
      <c r="N1069" s="2" t="s">
        <v>976</v>
      </c>
      <c r="O1069" s="2" t="s">
        <v>94</v>
      </c>
      <c r="P1069" s="2" t="s">
        <v>62</v>
      </c>
      <c r="Q1069" s="2" t="s">
        <v>62</v>
      </c>
      <c r="R1069" s="2" t="s">
        <v>62</v>
      </c>
      <c r="S1069" s="3">
        <v>1</v>
      </c>
      <c r="T1069" s="3">
        <v>0</v>
      </c>
      <c r="U1069" s="3">
        <v>0.03</v>
      </c>
      <c r="V1069" s="3">
        <v>1</v>
      </c>
      <c r="W1069" s="3"/>
      <c r="X1069" s="3"/>
      <c r="Y1069" s="3"/>
      <c r="Z1069" s="3"/>
      <c r="AA1069" s="3"/>
      <c r="AB1069" s="3"/>
      <c r="AC1069" s="3"/>
      <c r="AD1069" s="3"/>
      <c r="AE1069" s="3"/>
      <c r="AF1069" s="3"/>
      <c r="AG1069" s="3"/>
      <c r="AH1069" s="3"/>
      <c r="AI1069" s="3"/>
      <c r="AJ1069" s="3"/>
      <c r="AK1069" s="3"/>
      <c r="AL1069" s="3"/>
      <c r="AM1069" s="3"/>
      <c r="AN1069" s="3"/>
      <c r="AO1069" s="3"/>
      <c r="AP1069" s="3"/>
      <c r="AQ1069" s="3"/>
      <c r="AR1069" s="3"/>
      <c r="AS1069" s="3"/>
      <c r="AT1069" s="3"/>
      <c r="AU1069" s="3"/>
      <c r="AV1069" s="2" t="s">
        <v>50</v>
      </c>
      <c r="AW1069" s="2" t="s">
        <v>2164</v>
      </c>
      <c r="AX1069" s="2" t="s">
        <v>50</v>
      </c>
      <c r="AY1069" s="2" t="s">
        <v>50</v>
      </c>
      <c r="AZ1069" s="2" t="s">
        <v>50</v>
      </c>
    </row>
    <row r="1070" spans="1:52" ht="30" customHeight="1" x14ac:dyDescent="0.3">
      <c r="A1070" s="22" t="s">
        <v>1190</v>
      </c>
      <c r="B1070" s="22" t="s">
        <v>50</v>
      </c>
      <c r="C1070" s="22" t="s">
        <v>50</v>
      </c>
      <c r="D1070" s="23"/>
      <c r="E1070" s="25"/>
      <c r="F1070" s="28">
        <f>TRUNC(SUMIF(N1067:N1069, N1066, F1067:F1069),0)</f>
        <v>70119</v>
      </c>
      <c r="G1070" s="25"/>
      <c r="H1070" s="28">
        <f>TRUNC(SUMIF(N1067:N1069, N1066, H1067:H1069),0)</f>
        <v>87313</v>
      </c>
      <c r="I1070" s="25"/>
      <c r="J1070" s="28">
        <f>TRUNC(SUMIF(N1067:N1069, N1066, J1067:J1069),0)</f>
        <v>0</v>
      </c>
      <c r="K1070" s="25"/>
      <c r="L1070" s="28">
        <f>F1070+H1070+J1070</f>
        <v>157432</v>
      </c>
      <c r="M1070" s="22" t="s">
        <v>50</v>
      </c>
      <c r="N1070" s="2" t="s">
        <v>97</v>
      </c>
      <c r="O1070" s="2" t="s">
        <v>97</v>
      </c>
      <c r="P1070" s="2" t="s">
        <v>50</v>
      </c>
      <c r="Q1070" s="2" t="s">
        <v>50</v>
      </c>
      <c r="R1070" s="2" t="s">
        <v>50</v>
      </c>
      <c r="S1070" s="3"/>
      <c r="T1070" s="3"/>
      <c r="U1070" s="3"/>
      <c r="V1070" s="3"/>
      <c r="W1070" s="3"/>
      <c r="X1070" s="3"/>
      <c r="Y1070" s="3"/>
      <c r="Z1070" s="3"/>
      <c r="AA1070" s="3"/>
      <c r="AB1070" s="3"/>
      <c r="AC1070" s="3"/>
      <c r="AD1070" s="3"/>
      <c r="AE1070" s="3"/>
      <c r="AF1070" s="3"/>
      <c r="AG1070" s="3"/>
      <c r="AH1070" s="3"/>
      <c r="AI1070" s="3"/>
      <c r="AJ1070" s="3"/>
      <c r="AK1070" s="3"/>
      <c r="AL1070" s="3"/>
      <c r="AM1070" s="3"/>
      <c r="AN1070" s="3"/>
      <c r="AO1070" s="3"/>
      <c r="AP1070" s="3"/>
      <c r="AQ1070" s="3"/>
      <c r="AR1070" s="3"/>
      <c r="AS1070" s="3"/>
      <c r="AT1070" s="3"/>
      <c r="AU1070" s="3"/>
      <c r="AV1070" s="2" t="s">
        <v>50</v>
      </c>
      <c r="AW1070" s="2" t="s">
        <v>50</v>
      </c>
      <c r="AX1070" s="2" t="s">
        <v>50</v>
      </c>
      <c r="AY1070" s="2" t="s">
        <v>50</v>
      </c>
      <c r="AZ1070" s="2" t="s">
        <v>50</v>
      </c>
    </row>
    <row r="1071" spans="1:52" ht="30" customHeight="1" x14ac:dyDescent="0.3">
      <c r="A1071" s="23"/>
      <c r="B1071" s="23"/>
      <c r="C1071" s="23"/>
      <c r="D1071" s="23"/>
      <c r="E1071" s="25"/>
      <c r="F1071" s="28"/>
      <c r="G1071" s="25"/>
      <c r="H1071" s="28"/>
      <c r="I1071" s="25"/>
      <c r="J1071" s="28"/>
      <c r="K1071" s="25"/>
      <c r="L1071" s="28"/>
      <c r="M1071" s="23"/>
    </row>
    <row r="1072" spans="1:52" ht="30" customHeight="1" x14ac:dyDescent="0.3">
      <c r="A1072" s="19" t="s">
        <v>2165</v>
      </c>
      <c r="B1072" s="20"/>
      <c r="C1072" s="20"/>
      <c r="D1072" s="20"/>
      <c r="E1072" s="24"/>
      <c r="F1072" s="27"/>
      <c r="G1072" s="24"/>
      <c r="H1072" s="27"/>
      <c r="I1072" s="24"/>
      <c r="J1072" s="27"/>
      <c r="K1072" s="24"/>
      <c r="L1072" s="27"/>
      <c r="M1072" s="21"/>
      <c r="N1072" s="1" t="s">
        <v>980</v>
      </c>
    </row>
    <row r="1073" spans="1:52" ht="30" customHeight="1" x14ac:dyDescent="0.3">
      <c r="A1073" s="22" t="s">
        <v>973</v>
      </c>
      <c r="B1073" s="22" t="s">
        <v>978</v>
      </c>
      <c r="C1073" s="22" t="s">
        <v>123</v>
      </c>
      <c r="D1073" s="23">
        <v>1</v>
      </c>
      <c r="E1073" s="25">
        <f>단가대비표!O212</f>
        <v>135000</v>
      </c>
      <c r="F1073" s="28">
        <f>TRUNC(E1073*D1073,0)</f>
        <v>135000</v>
      </c>
      <c r="G1073" s="25">
        <f>단가대비표!P212</f>
        <v>0</v>
      </c>
      <c r="H1073" s="28">
        <f>TRUNC(G1073*D1073,0)</f>
        <v>0</v>
      </c>
      <c r="I1073" s="25">
        <f>단가대비표!V212</f>
        <v>0</v>
      </c>
      <c r="J1073" s="28">
        <f>TRUNC(I1073*D1073,0)</f>
        <v>0</v>
      </c>
      <c r="K1073" s="25">
        <f t="shared" ref="K1073:L1075" si="177">TRUNC(E1073+G1073+I1073,0)</f>
        <v>135000</v>
      </c>
      <c r="L1073" s="28">
        <f t="shared" si="177"/>
        <v>135000</v>
      </c>
      <c r="M1073" s="22" t="s">
        <v>50</v>
      </c>
      <c r="N1073" s="2" t="s">
        <v>980</v>
      </c>
      <c r="O1073" s="2" t="s">
        <v>2166</v>
      </c>
      <c r="P1073" s="2" t="s">
        <v>62</v>
      </c>
      <c r="Q1073" s="2" t="s">
        <v>62</v>
      </c>
      <c r="R1073" s="2" t="s">
        <v>63</v>
      </c>
      <c r="S1073" s="3"/>
      <c r="T1073" s="3"/>
      <c r="U1073" s="3"/>
      <c r="V1073" s="3"/>
      <c r="W1073" s="3"/>
      <c r="X1073" s="3"/>
      <c r="Y1073" s="3"/>
      <c r="Z1073" s="3"/>
      <c r="AA1073" s="3"/>
      <c r="AB1073" s="3"/>
      <c r="AC1073" s="3"/>
      <c r="AD1073" s="3"/>
      <c r="AE1073" s="3"/>
      <c r="AF1073" s="3"/>
      <c r="AG1073" s="3"/>
      <c r="AH1073" s="3"/>
      <c r="AI1073" s="3"/>
      <c r="AJ1073" s="3"/>
      <c r="AK1073" s="3"/>
      <c r="AL1073" s="3"/>
      <c r="AM1073" s="3"/>
      <c r="AN1073" s="3"/>
      <c r="AO1073" s="3"/>
      <c r="AP1073" s="3"/>
      <c r="AQ1073" s="3"/>
      <c r="AR1073" s="3"/>
      <c r="AS1073" s="3"/>
      <c r="AT1073" s="3"/>
      <c r="AU1073" s="3"/>
      <c r="AV1073" s="2" t="s">
        <v>50</v>
      </c>
      <c r="AW1073" s="2" t="s">
        <v>2167</v>
      </c>
      <c r="AX1073" s="2" t="s">
        <v>50</v>
      </c>
      <c r="AY1073" s="2" t="s">
        <v>50</v>
      </c>
      <c r="AZ1073" s="2" t="s">
        <v>50</v>
      </c>
    </row>
    <row r="1074" spans="1:52" ht="30" customHeight="1" x14ac:dyDescent="0.3">
      <c r="A1074" s="22" t="s">
        <v>1425</v>
      </c>
      <c r="B1074" s="22" t="s">
        <v>1221</v>
      </c>
      <c r="C1074" s="22" t="s">
        <v>1208</v>
      </c>
      <c r="D1074" s="23">
        <f>공량산출근거서_일위대가!K498</f>
        <v>0.18</v>
      </c>
      <c r="E1074" s="25">
        <f>단가대비표!O52</f>
        <v>0</v>
      </c>
      <c r="F1074" s="28">
        <f>TRUNC(E1074*D1074,0)</f>
        <v>0</v>
      </c>
      <c r="G1074" s="25">
        <f>단가대비표!P52</f>
        <v>485075</v>
      </c>
      <c r="H1074" s="28">
        <f>TRUNC(G1074*D1074,0)</f>
        <v>87313</v>
      </c>
      <c r="I1074" s="25">
        <f>단가대비표!V52</f>
        <v>0</v>
      </c>
      <c r="J1074" s="28">
        <f>TRUNC(I1074*D1074,0)</f>
        <v>0</v>
      </c>
      <c r="K1074" s="25">
        <f t="shared" si="177"/>
        <v>485075</v>
      </c>
      <c r="L1074" s="28">
        <f t="shared" si="177"/>
        <v>87313</v>
      </c>
      <c r="M1074" s="22" t="s">
        <v>50</v>
      </c>
      <c r="N1074" s="2" t="s">
        <v>980</v>
      </c>
      <c r="O1074" s="2" t="s">
        <v>1426</v>
      </c>
      <c r="P1074" s="2" t="s">
        <v>62</v>
      </c>
      <c r="Q1074" s="2" t="s">
        <v>62</v>
      </c>
      <c r="R1074" s="2" t="s">
        <v>63</v>
      </c>
      <c r="S1074" s="3"/>
      <c r="T1074" s="3"/>
      <c r="U1074" s="3"/>
      <c r="V1074" s="3">
        <v>1</v>
      </c>
      <c r="W1074" s="3"/>
      <c r="X1074" s="3"/>
      <c r="Y1074" s="3"/>
      <c r="Z1074" s="3"/>
      <c r="AA1074" s="3"/>
      <c r="AB1074" s="3"/>
      <c r="AC1074" s="3"/>
      <c r="AD1074" s="3"/>
      <c r="AE1074" s="3"/>
      <c r="AF1074" s="3"/>
      <c r="AG1074" s="3"/>
      <c r="AH1074" s="3"/>
      <c r="AI1074" s="3"/>
      <c r="AJ1074" s="3"/>
      <c r="AK1074" s="3"/>
      <c r="AL1074" s="3"/>
      <c r="AM1074" s="3"/>
      <c r="AN1074" s="3"/>
      <c r="AO1074" s="3"/>
      <c r="AP1074" s="3"/>
      <c r="AQ1074" s="3"/>
      <c r="AR1074" s="3"/>
      <c r="AS1074" s="3"/>
      <c r="AT1074" s="3"/>
      <c r="AU1074" s="3"/>
      <c r="AV1074" s="2" t="s">
        <v>50</v>
      </c>
      <c r="AW1074" s="2" t="s">
        <v>2168</v>
      </c>
      <c r="AX1074" s="2" t="s">
        <v>50</v>
      </c>
      <c r="AY1074" s="2" t="s">
        <v>50</v>
      </c>
      <c r="AZ1074" s="2" t="s">
        <v>50</v>
      </c>
    </row>
    <row r="1075" spans="1:52" ht="30" customHeight="1" x14ac:dyDescent="0.3">
      <c r="A1075" s="22" t="s">
        <v>1215</v>
      </c>
      <c r="B1075" s="22" t="s">
        <v>1216</v>
      </c>
      <c r="C1075" s="22" t="s">
        <v>93</v>
      </c>
      <c r="D1075" s="23">
        <v>1</v>
      </c>
      <c r="E1075" s="25">
        <f>TRUNC(SUMIF(V1073:V1075, RIGHTB(O1075, 1), H1073:H1075)*U1075, 2)</f>
        <v>2619.39</v>
      </c>
      <c r="F1075" s="28">
        <f>TRUNC(E1075*D1075,0)</f>
        <v>2619</v>
      </c>
      <c r="G1075" s="25">
        <v>0</v>
      </c>
      <c r="H1075" s="28">
        <f>TRUNC(G1075*D1075,0)</f>
        <v>0</v>
      </c>
      <c r="I1075" s="25">
        <v>0</v>
      </c>
      <c r="J1075" s="28">
        <f>TRUNC(I1075*D1075,0)</f>
        <v>0</v>
      </c>
      <c r="K1075" s="25">
        <f t="shared" si="177"/>
        <v>2619</v>
      </c>
      <c r="L1075" s="28">
        <f t="shared" si="177"/>
        <v>2619</v>
      </c>
      <c r="M1075" s="22" t="s">
        <v>50</v>
      </c>
      <c r="N1075" s="2" t="s">
        <v>980</v>
      </c>
      <c r="O1075" s="2" t="s">
        <v>94</v>
      </c>
      <c r="P1075" s="2" t="s">
        <v>62</v>
      </c>
      <c r="Q1075" s="2" t="s">
        <v>62</v>
      </c>
      <c r="R1075" s="2" t="s">
        <v>62</v>
      </c>
      <c r="S1075" s="3">
        <v>1</v>
      </c>
      <c r="T1075" s="3">
        <v>0</v>
      </c>
      <c r="U1075" s="3">
        <v>0.03</v>
      </c>
      <c r="V1075" s="3">
        <v>1</v>
      </c>
      <c r="W1075" s="3"/>
      <c r="X1075" s="3"/>
      <c r="Y1075" s="3"/>
      <c r="Z1075" s="3"/>
      <c r="AA1075" s="3"/>
      <c r="AB1075" s="3"/>
      <c r="AC1075" s="3"/>
      <c r="AD1075" s="3"/>
      <c r="AE1075" s="3"/>
      <c r="AF1075" s="3"/>
      <c r="AG1075" s="3"/>
      <c r="AH1075" s="3"/>
      <c r="AI1075" s="3"/>
      <c r="AJ1075" s="3"/>
      <c r="AK1075" s="3"/>
      <c r="AL1075" s="3"/>
      <c r="AM1075" s="3"/>
      <c r="AN1075" s="3"/>
      <c r="AO1075" s="3"/>
      <c r="AP1075" s="3"/>
      <c r="AQ1075" s="3"/>
      <c r="AR1075" s="3"/>
      <c r="AS1075" s="3"/>
      <c r="AT1075" s="3"/>
      <c r="AU1075" s="3"/>
      <c r="AV1075" s="2" t="s">
        <v>50</v>
      </c>
      <c r="AW1075" s="2" t="s">
        <v>2169</v>
      </c>
      <c r="AX1075" s="2" t="s">
        <v>50</v>
      </c>
      <c r="AY1075" s="2" t="s">
        <v>50</v>
      </c>
      <c r="AZ1075" s="2" t="s">
        <v>50</v>
      </c>
    </row>
    <row r="1076" spans="1:52" ht="30" customHeight="1" x14ac:dyDescent="0.3">
      <c r="A1076" s="22" t="s">
        <v>1190</v>
      </c>
      <c r="B1076" s="22" t="s">
        <v>50</v>
      </c>
      <c r="C1076" s="22" t="s">
        <v>50</v>
      </c>
      <c r="D1076" s="23"/>
      <c r="E1076" s="25"/>
      <c r="F1076" s="28">
        <f>TRUNC(SUMIF(N1073:N1075, N1072, F1073:F1075),0)</f>
        <v>137619</v>
      </c>
      <c r="G1076" s="25"/>
      <c r="H1076" s="28">
        <f>TRUNC(SUMIF(N1073:N1075, N1072, H1073:H1075),0)</f>
        <v>87313</v>
      </c>
      <c r="I1076" s="25"/>
      <c r="J1076" s="28">
        <f>TRUNC(SUMIF(N1073:N1075, N1072, J1073:J1075),0)</f>
        <v>0</v>
      </c>
      <c r="K1076" s="25"/>
      <c r="L1076" s="28">
        <f>F1076+H1076+J1076</f>
        <v>224932</v>
      </c>
      <c r="M1076" s="22" t="s">
        <v>50</v>
      </c>
      <c r="N1076" s="2" t="s">
        <v>97</v>
      </c>
      <c r="O1076" s="2" t="s">
        <v>97</v>
      </c>
      <c r="P1076" s="2" t="s">
        <v>50</v>
      </c>
      <c r="Q1076" s="2" t="s">
        <v>50</v>
      </c>
      <c r="R1076" s="2" t="s">
        <v>50</v>
      </c>
      <c r="S1076" s="3"/>
      <c r="T1076" s="3"/>
      <c r="U1076" s="3"/>
      <c r="V1076" s="3"/>
      <c r="W1076" s="3"/>
      <c r="X1076" s="3"/>
      <c r="Y1076" s="3"/>
      <c r="Z1076" s="3"/>
      <c r="AA1076" s="3"/>
      <c r="AB1076" s="3"/>
      <c r="AC1076" s="3"/>
      <c r="AD1076" s="3"/>
      <c r="AE1076" s="3"/>
      <c r="AF1076" s="3"/>
      <c r="AG1076" s="3"/>
      <c r="AH1076" s="3"/>
      <c r="AI1076" s="3"/>
      <c r="AJ1076" s="3"/>
      <c r="AK1076" s="3"/>
      <c r="AL1076" s="3"/>
      <c r="AM1076" s="3"/>
      <c r="AN1076" s="3"/>
      <c r="AO1076" s="3"/>
      <c r="AP1076" s="3"/>
      <c r="AQ1076" s="3"/>
      <c r="AR1076" s="3"/>
      <c r="AS1076" s="3"/>
      <c r="AT1076" s="3"/>
      <c r="AU1076" s="3"/>
      <c r="AV1076" s="2" t="s">
        <v>50</v>
      </c>
      <c r="AW1076" s="2" t="s">
        <v>50</v>
      </c>
      <c r="AX1076" s="2" t="s">
        <v>50</v>
      </c>
      <c r="AY1076" s="2" t="s">
        <v>50</v>
      </c>
      <c r="AZ1076" s="2" t="s">
        <v>50</v>
      </c>
    </row>
    <row r="1077" spans="1:52" ht="30" customHeight="1" x14ac:dyDescent="0.3">
      <c r="A1077" s="23"/>
      <c r="B1077" s="23"/>
      <c r="C1077" s="23"/>
      <c r="D1077" s="23"/>
      <c r="E1077" s="25"/>
      <c r="F1077" s="28"/>
      <c r="G1077" s="25"/>
      <c r="H1077" s="28"/>
      <c r="I1077" s="25"/>
      <c r="J1077" s="28"/>
      <c r="K1077" s="25"/>
      <c r="L1077" s="28"/>
      <c r="M1077" s="23"/>
    </row>
    <row r="1078" spans="1:52" ht="30" customHeight="1" x14ac:dyDescent="0.3">
      <c r="A1078" s="19" t="s">
        <v>2170</v>
      </c>
      <c r="B1078" s="20"/>
      <c r="C1078" s="20"/>
      <c r="D1078" s="20"/>
      <c r="E1078" s="24"/>
      <c r="F1078" s="27"/>
      <c r="G1078" s="24"/>
      <c r="H1078" s="27"/>
      <c r="I1078" s="24"/>
      <c r="J1078" s="27"/>
      <c r="K1078" s="24"/>
      <c r="L1078" s="27"/>
      <c r="M1078" s="21"/>
      <c r="N1078" s="1" t="s">
        <v>985</v>
      </c>
    </row>
    <row r="1079" spans="1:52" ht="30" customHeight="1" x14ac:dyDescent="0.3">
      <c r="A1079" s="22" t="s">
        <v>982</v>
      </c>
      <c r="B1079" s="22" t="s">
        <v>983</v>
      </c>
      <c r="C1079" s="22" t="s">
        <v>123</v>
      </c>
      <c r="D1079" s="23">
        <v>1</v>
      </c>
      <c r="E1079" s="25">
        <f>단가대비표!O213</f>
        <v>67500</v>
      </c>
      <c r="F1079" s="28">
        <f>TRUNC(E1079*D1079,0)</f>
        <v>67500</v>
      </c>
      <c r="G1079" s="25">
        <f>단가대비표!P213</f>
        <v>0</v>
      </c>
      <c r="H1079" s="28">
        <f>TRUNC(G1079*D1079,0)</f>
        <v>0</v>
      </c>
      <c r="I1079" s="25">
        <f>단가대비표!V213</f>
        <v>0</v>
      </c>
      <c r="J1079" s="28">
        <f>TRUNC(I1079*D1079,0)</f>
        <v>0</v>
      </c>
      <c r="K1079" s="25">
        <f t="shared" ref="K1079:L1081" si="178">TRUNC(E1079+G1079+I1079,0)</f>
        <v>67500</v>
      </c>
      <c r="L1079" s="28">
        <f t="shared" si="178"/>
        <v>67500</v>
      </c>
      <c r="M1079" s="22" t="s">
        <v>50</v>
      </c>
      <c r="N1079" s="2" t="s">
        <v>985</v>
      </c>
      <c r="O1079" s="2" t="s">
        <v>2171</v>
      </c>
      <c r="P1079" s="2" t="s">
        <v>62</v>
      </c>
      <c r="Q1079" s="2" t="s">
        <v>62</v>
      </c>
      <c r="R1079" s="2" t="s">
        <v>63</v>
      </c>
      <c r="S1079" s="3"/>
      <c r="T1079" s="3"/>
      <c r="U1079" s="3"/>
      <c r="V1079" s="3"/>
      <c r="W1079" s="3"/>
      <c r="X1079" s="3"/>
      <c r="Y1079" s="3"/>
      <c r="Z1079" s="3"/>
      <c r="AA1079" s="3"/>
      <c r="AB1079" s="3"/>
      <c r="AC1079" s="3"/>
      <c r="AD1079" s="3"/>
      <c r="AE1079" s="3"/>
      <c r="AF1079" s="3"/>
      <c r="AG1079" s="3"/>
      <c r="AH1079" s="3"/>
      <c r="AI1079" s="3"/>
      <c r="AJ1079" s="3"/>
      <c r="AK1079" s="3"/>
      <c r="AL1079" s="3"/>
      <c r="AM1079" s="3"/>
      <c r="AN1079" s="3"/>
      <c r="AO1079" s="3"/>
      <c r="AP1079" s="3"/>
      <c r="AQ1079" s="3"/>
      <c r="AR1079" s="3"/>
      <c r="AS1079" s="3"/>
      <c r="AT1079" s="3"/>
      <c r="AU1079" s="3"/>
      <c r="AV1079" s="2" t="s">
        <v>50</v>
      </c>
      <c r="AW1079" s="2" t="s">
        <v>2172</v>
      </c>
      <c r="AX1079" s="2" t="s">
        <v>50</v>
      </c>
      <c r="AY1079" s="2" t="s">
        <v>50</v>
      </c>
      <c r="AZ1079" s="2" t="s">
        <v>50</v>
      </c>
    </row>
    <row r="1080" spans="1:52" ht="30" customHeight="1" x14ac:dyDescent="0.3">
      <c r="A1080" s="22" t="s">
        <v>1425</v>
      </c>
      <c r="B1080" s="22" t="s">
        <v>1221</v>
      </c>
      <c r="C1080" s="22" t="s">
        <v>1208</v>
      </c>
      <c r="D1080" s="23">
        <f>공량산출근거서_일위대가!K501</f>
        <v>0.18</v>
      </c>
      <c r="E1080" s="25">
        <f>단가대비표!O52</f>
        <v>0</v>
      </c>
      <c r="F1080" s="28">
        <f>TRUNC(E1080*D1080,0)</f>
        <v>0</v>
      </c>
      <c r="G1080" s="25">
        <f>단가대비표!P52</f>
        <v>485075</v>
      </c>
      <c r="H1080" s="28">
        <f>TRUNC(G1080*D1080,0)</f>
        <v>87313</v>
      </c>
      <c r="I1080" s="25">
        <f>단가대비표!V52</f>
        <v>0</v>
      </c>
      <c r="J1080" s="28">
        <f>TRUNC(I1080*D1080,0)</f>
        <v>0</v>
      </c>
      <c r="K1080" s="25">
        <f t="shared" si="178"/>
        <v>485075</v>
      </c>
      <c r="L1080" s="28">
        <f t="shared" si="178"/>
        <v>87313</v>
      </c>
      <c r="M1080" s="22" t="s">
        <v>50</v>
      </c>
      <c r="N1080" s="2" t="s">
        <v>985</v>
      </c>
      <c r="O1080" s="2" t="s">
        <v>1426</v>
      </c>
      <c r="P1080" s="2" t="s">
        <v>62</v>
      </c>
      <c r="Q1080" s="2" t="s">
        <v>62</v>
      </c>
      <c r="R1080" s="2" t="s">
        <v>63</v>
      </c>
      <c r="S1080" s="3"/>
      <c r="T1080" s="3"/>
      <c r="U1080" s="3"/>
      <c r="V1080" s="3">
        <v>1</v>
      </c>
      <c r="W1080" s="3"/>
      <c r="X1080" s="3"/>
      <c r="Y1080" s="3"/>
      <c r="Z1080" s="3"/>
      <c r="AA1080" s="3"/>
      <c r="AB1080" s="3"/>
      <c r="AC1080" s="3"/>
      <c r="AD1080" s="3"/>
      <c r="AE1080" s="3"/>
      <c r="AF1080" s="3"/>
      <c r="AG1080" s="3"/>
      <c r="AH1080" s="3"/>
      <c r="AI1080" s="3"/>
      <c r="AJ1080" s="3"/>
      <c r="AK1080" s="3"/>
      <c r="AL1080" s="3"/>
      <c r="AM1080" s="3"/>
      <c r="AN1080" s="3"/>
      <c r="AO1080" s="3"/>
      <c r="AP1080" s="3"/>
      <c r="AQ1080" s="3"/>
      <c r="AR1080" s="3"/>
      <c r="AS1080" s="3"/>
      <c r="AT1080" s="3"/>
      <c r="AU1080" s="3"/>
      <c r="AV1080" s="2" t="s">
        <v>50</v>
      </c>
      <c r="AW1080" s="2" t="s">
        <v>2173</v>
      </c>
      <c r="AX1080" s="2" t="s">
        <v>50</v>
      </c>
      <c r="AY1080" s="2" t="s">
        <v>50</v>
      </c>
      <c r="AZ1080" s="2" t="s">
        <v>50</v>
      </c>
    </row>
    <row r="1081" spans="1:52" ht="30" customHeight="1" x14ac:dyDescent="0.3">
      <c r="A1081" s="22" t="s">
        <v>1215</v>
      </c>
      <c r="B1081" s="22" t="s">
        <v>1216</v>
      </c>
      <c r="C1081" s="22" t="s">
        <v>93</v>
      </c>
      <c r="D1081" s="23">
        <v>1</v>
      </c>
      <c r="E1081" s="25">
        <f>TRUNC(SUMIF(V1079:V1081, RIGHTB(O1081, 1), H1079:H1081)*U1081, 2)</f>
        <v>2619.39</v>
      </c>
      <c r="F1081" s="28">
        <f>TRUNC(E1081*D1081,0)</f>
        <v>2619</v>
      </c>
      <c r="G1081" s="25">
        <v>0</v>
      </c>
      <c r="H1081" s="28">
        <f>TRUNC(G1081*D1081,0)</f>
        <v>0</v>
      </c>
      <c r="I1081" s="25">
        <v>0</v>
      </c>
      <c r="J1081" s="28">
        <f>TRUNC(I1081*D1081,0)</f>
        <v>0</v>
      </c>
      <c r="K1081" s="25">
        <f t="shared" si="178"/>
        <v>2619</v>
      </c>
      <c r="L1081" s="28">
        <f t="shared" si="178"/>
        <v>2619</v>
      </c>
      <c r="M1081" s="22" t="s">
        <v>50</v>
      </c>
      <c r="N1081" s="2" t="s">
        <v>985</v>
      </c>
      <c r="O1081" s="2" t="s">
        <v>94</v>
      </c>
      <c r="P1081" s="2" t="s">
        <v>62</v>
      </c>
      <c r="Q1081" s="2" t="s">
        <v>62</v>
      </c>
      <c r="R1081" s="2" t="s">
        <v>62</v>
      </c>
      <c r="S1081" s="3">
        <v>1</v>
      </c>
      <c r="T1081" s="3">
        <v>0</v>
      </c>
      <c r="U1081" s="3">
        <v>0.03</v>
      </c>
      <c r="V1081" s="3">
        <v>1</v>
      </c>
      <c r="W1081" s="3"/>
      <c r="X1081" s="3"/>
      <c r="Y1081" s="3"/>
      <c r="Z1081" s="3"/>
      <c r="AA1081" s="3"/>
      <c r="AB1081" s="3"/>
      <c r="AC1081" s="3"/>
      <c r="AD1081" s="3"/>
      <c r="AE1081" s="3"/>
      <c r="AF1081" s="3"/>
      <c r="AG1081" s="3"/>
      <c r="AH1081" s="3"/>
      <c r="AI1081" s="3"/>
      <c r="AJ1081" s="3"/>
      <c r="AK1081" s="3"/>
      <c r="AL1081" s="3"/>
      <c r="AM1081" s="3"/>
      <c r="AN1081" s="3"/>
      <c r="AO1081" s="3"/>
      <c r="AP1081" s="3"/>
      <c r="AQ1081" s="3"/>
      <c r="AR1081" s="3"/>
      <c r="AS1081" s="3"/>
      <c r="AT1081" s="3"/>
      <c r="AU1081" s="3"/>
      <c r="AV1081" s="2" t="s">
        <v>50</v>
      </c>
      <c r="AW1081" s="2" t="s">
        <v>2174</v>
      </c>
      <c r="AX1081" s="2" t="s">
        <v>50</v>
      </c>
      <c r="AY1081" s="2" t="s">
        <v>50</v>
      </c>
      <c r="AZ1081" s="2" t="s">
        <v>50</v>
      </c>
    </row>
    <row r="1082" spans="1:52" ht="30" customHeight="1" x14ac:dyDescent="0.3">
      <c r="A1082" s="22" t="s">
        <v>1190</v>
      </c>
      <c r="B1082" s="22" t="s">
        <v>50</v>
      </c>
      <c r="C1082" s="22" t="s">
        <v>50</v>
      </c>
      <c r="D1082" s="23"/>
      <c r="E1082" s="25"/>
      <c r="F1082" s="28">
        <f>TRUNC(SUMIF(N1079:N1081, N1078, F1079:F1081),0)</f>
        <v>70119</v>
      </c>
      <c r="G1082" s="25"/>
      <c r="H1082" s="28">
        <f>TRUNC(SUMIF(N1079:N1081, N1078, H1079:H1081),0)</f>
        <v>87313</v>
      </c>
      <c r="I1082" s="25"/>
      <c r="J1082" s="28">
        <f>TRUNC(SUMIF(N1079:N1081, N1078, J1079:J1081),0)</f>
        <v>0</v>
      </c>
      <c r="K1082" s="25"/>
      <c r="L1082" s="28">
        <f>F1082+H1082+J1082</f>
        <v>157432</v>
      </c>
      <c r="M1082" s="22" t="s">
        <v>50</v>
      </c>
      <c r="N1082" s="2" t="s">
        <v>97</v>
      </c>
      <c r="O1082" s="2" t="s">
        <v>97</v>
      </c>
      <c r="P1082" s="2" t="s">
        <v>50</v>
      </c>
      <c r="Q1082" s="2" t="s">
        <v>50</v>
      </c>
      <c r="R1082" s="2" t="s">
        <v>50</v>
      </c>
      <c r="S1082" s="3"/>
      <c r="T1082" s="3"/>
      <c r="U1082" s="3"/>
      <c r="V1082" s="3"/>
      <c r="W1082" s="3"/>
      <c r="X1082" s="3"/>
      <c r="Y1082" s="3"/>
      <c r="Z1082" s="3"/>
      <c r="AA1082" s="3"/>
      <c r="AB1082" s="3"/>
      <c r="AC1082" s="3"/>
      <c r="AD1082" s="3"/>
      <c r="AE1082" s="3"/>
      <c r="AF1082" s="3"/>
      <c r="AG1082" s="3"/>
      <c r="AH1082" s="3"/>
      <c r="AI1082" s="3"/>
      <c r="AJ1082" s="3"/>
      <c r="AK1082" s="3"/>
      <c r="AL1082" s="3"/>
      <c r="AM1082" s="3"/>
      <c r="AN1082" s="3"/>
      <c r="AO1082" s="3"/>
      <c r="AP1082" s="3"/>
      <c r="AQ1082" s="3"/>
      <c r="AR1082" s="3"/>
      <c r="AS1082" s="3"/>
      <c r="AT1082" s="3"/>
      <c r="AU1082" s="3"/>
      <c r="AV1082" s="2" t="s">
        <v>50</v>
      </c>
      <c r="AW1082" s="2" t="s">
        <v>50</v>
      </c>
      <c r="AX1082" s="2" t="s">
        <v>50</v>
      </c>
      <c r="AY1082" s="2" t="s">
        <v>50</v>
      </c>
      <c r="AZ1082" s="2" t="s">
        <v>50</v>
      </c>
    </row>
    <row r="1083" spans="1:52" ht="30" customHeight="1" x14ac:dyDescent="0.3">
      <c r="A1083" s="23"/>
      <c r="B1083" s="23"/>
      <c r="C1083" s="23"/>
      <c r="D1083" s="23"/>
      <c r="E1083" s="25"/>
      <c r="F1083" s="28"/>
      <c r="G1083" s="25"/>
      <c r="H1083" s="28"/>
      <c r="I1083" s="25"/>
      <c r="J1083" s="28"/>
      <c r="K1083" s="25"/>
      <c r="L1083" s="28"/>
      <c r="M1083" s="23"/>
    </row>
    <row r="1084" spans="1:52" ht="30" customHeight="1" x14ac:dyDescent="0.3">
      <c r="A1084" s="19" t="s">
        <v>2175</v>
      </c>
      <c r="B1084" s="20"/>
      <c r="C1084" s="20"/>
      <c r="D1084" s="20"/>
      <c r="E1084" s="24"/>
      <c r="F1084" s="27"/>
      <c r="G1084" s="24"/>
      <c r="H1084" s="27"/>
      <c r="I1084" s="24"/>
      <c r="J1084" s="27"/>
      <c r="K1084" s="24"/>
      <c r="L1084" s="27"/>
      <c r="M1084" s="21"/>
      <c r="N1084" s="1" t="s">
        <v>989</v>
      </c>
    </row>
    <row r="1085" spans="1:52" ht="30" customHeight="1" x14ac:dyDescent="0.3">
      <c r="A1085" s="22" t="s">
        <v>982</v>
      </c>
      <c r="B1085" s="22" t="s">
        <v>987</v>
      </c>
      <c r="C1085" s="22" t="s">
        <v>123</v>
      </c>
      <c r="D1085" s="23">
        <v>1</v>
      </c>
      <c r="E1085" s="25">
        <f>단가대비표!O214</f>
        <v>135000</v>
      </c>
      <c r="F1085" s="28">
        <f>TRUNC(E1085*D1085,0)</f>
        <v>135000</v>
      </c>
      <c r="G1085" s="25">
        <f>단가대비표!P214</f>
        <v>0</v>
      </c>
      <c r="H1085" s="28">
        <f>TRUNC(G1085*D1085,0)</f>
        <v>0</v>
      </c>
      <c r="I1085" s="25">
        <f>단가대비표!V214</f>
        <v>0</v>
      </c>
      <c r="J1085" s="28">
        <f>TRUNC(I1085*D1085,0)</f>
        <v>0</v>
      </c>
      <c r="K1085" s="25">
        <f t="shared" ref="K1085:L1087" si="179">TRUNC(E1085+G1085+I1085,0)</f>
        <v>135000</v>
      </c>
      <c r="L1085" s="28">
        <f t="shared" si="179"/>
        <v>135000</v>
      </c>
      <c r="M1085" s="22" t="s">
        <v>50</v>
      </c>
      <c r="N1085" s="2" t="s">
        <v>989</v>
      </c>
      <c r="O1085" s="2" t="s">
        <v>2176</v>
      </c>
      <c r="P1085" s="2" t="s">
        <v>62</v>
      </c>
      <c r="Q1085" s="2" t="s">
        <v>62</v>
      </c>
      <c r="R1085" s="2" t="s">
        <v>63</v>
      </c>
      <c r="S1085" s="3"/>
      <c r="T1085" s="3"/>
      <c r="U1085" s="3"/>
      <c r="V1085" s="3"/>
      <c r="W1085" s="3"/>
      <c r="X1085" s="3"/>
      <c r="Y1085" s="3"/>
      <c r="Z1085" s="3"/>
      <c r="AA1085" s="3"/>
      <c r="AB1085" s="3"/>
      <c r="AC1085" s="3"/>
      <c r="AD1085" s="3"/>
      <c r="AE1085" s="3"/>
      <c r="AF1085" s="3"/>
      <c r="AG1085" s="3"/>
      <c r="AH1085" s="3"/>
      <c r="AI1085" s="3"/>
      <c r="AJ1085" s="3"/>
      <c r="AK1085" s="3"/>
      <c r="AL1085" s="3"/>
      <c r="AM1085" s="3"/>
      <c r="AN1085" s="3"/>
      <c r="AO1085" s="3"/>
      <c r="AP1085" s="3"/>
      <c r="AQ1085" s="3"/>
      <c r="AR1085" s="3"/>
      <c r="AS1085" s="3"/>
      <c r="AT1085" s="3"/>
      <c r="AU1085" s="3"/>
      <c r="AV1085" s="2" t="s">
        <v>50</v>
      </c>
      <c r="AW1085" s="2" t="s">
        <v>2177</v>
      </c>
      <c r="AX1085" s="2" t="s">
        <v>50</v>
      </c>
      <c r="AY1085" s="2" t="s">
        <v>50</v>
      </c>
      <c r="AZ1085" s="2" t="s">
        <v>50</v>
      </c>
    </row>
    <row r="1086" spans="1:52" ht="30" customHeight="1" x14ac:dyDescent="0.3">
      <c r="A1086" s="22" t="s">
        <v>1425</v>
      </c>
      <c r="B1086" s="22" t="s">
        <v>1221</v>
      </c>
      <c r="C1086" s="22" t="s">
        <v>1208</v>
      </c>
      <c r="D1086" s="23">
        <f>공량산출근거서_일위대가!K504</f>
        <v>0.18</v>
      </c>
      <c r="E1086" s="25">
        <f>단가대비표!O52</f>
        <v>0</v>
      </c>
      <c r="F1086" s="28">
        <f>TRUNC(E1086*D1086,0)</f>
        <v>0</v>
      </c>
      <c r="G1086" s="25">
        <f>단가대비표!P52</f>
        <v>485075</v>
      </c>
      <c r="H1086" s="28">
        <f>TRUNC(G1086*D1086,0)</f>
        <v>87313</v>
      </c>
      <c r="I1086" s="25">
        <f>단가대비표!V52</f>
        <v>0</v>
      </c>
      <c r="J1086" s="28">
        <f>TRUNC(I1086*D1086,0)</f>
        <v>0</v>
      </c>
      <c r="K1086" s="25">
        <f t="shared" si="179"/>
        <v>485075</v>
      </c>
      <c r="L1086" s="28">
        <f t="shared" si="179"/>
        <v>87313</v>
      </c>
      <c r="M1086" s="22" t="s">
        <v>50</v>
      </c>
      <c r="N1086" s="2" t="s">
        <v>989</v>
      </c>
      <c r="O1086" s="2" t="s">
        <v>1426</v>
      </c>
      <c r="P1086" s="2" t="s">
        <v>62</v>
      </c>
      <c r="Q1086" s="2" t="s">
        <v>62</v>
      </c>
      <c r="R1086" s="2" t="s">
        <v>63</v>
      </c>
      <c r="S1086" s="3"/>
      <c r="T1086" s="3"/>
      <c r="U1086" s="3"/>
      <c r="V1086" s="3">
        <v>1</v>
      </c>
      <c r="W1086" s="3"/>
      <c r="X1086" s="3"/>
      <c r="Y1086" s="3"/>
      <c r="Z1086" s="3"/>
      <c r="AA1086" s="3"/>
      <c r="AB1086" s="3"/>
      <c r="AC1086" s="3"/>
      <c r="AD1086" s="3"/>
      <c r="AE1086" s="3"/>
      <c r="AF1086" s="3"/>
      <c r="AG1086" s="3"/>
      <c r="AH1086" s="3"/>
      <c r="AI1086" s="3"/>
      <c r="AJ1086" s="3"/>
      <c r="AK1086" s="3"/>
      <c r="AL1086" s="3"/>
      <c r="AM1086" s="3"/>
      <c r="AN1086" s="3"/>
      <c r="AO1086" s="3"/>
      <c r="AP1086" s="3"/>
      <c r="AQ1086" s="3"/>
      <c r="AR1086" s="3"/>
      <c r="AS1086" s="3"/>
      <c r="AT1086" s="3"/>
      <c r="AU1086" s="3"/>
      <c r="AV1086" s="2" t="s">
        <v>50</v>
      </c>
      <c r="AW1086" s="2" t="s">
        <v>2178</v>
      </c>
      <c r="AX1086" s="2" t="s">
        <v>50</v>
      </c>
      <c r="AY1086" s="2" t="s">
        <v>50</v>
      </c>
      <c r="AZ1086" s="2" t="s">
        <v>50</v>
      </c>
    </row>
    <row r="1087" spans="1:52" ht="30" customHeight="1" x14ac:dyDescent="0.3">
      <c r="A1087" s="22" t="s">
        <v>1215</v>
      </c>
      <c r="B1087" s="22" t="s">
        <v>1216</v>
      </c>
      <c r="C1087" s="22" t="s">
        <v>93</v>
      </c>
      <c r="D1087" s="23">
        <v>1</v>
      </c>
      <c r="E1087" s="25">
        <f>TRUNC(SUMIF(V1085:V1087, RIGHTB(O1087, 1), H1085:H1087)*U1087, 2)</f>
        <v>2619.39</v>
      </c>
      <c r="F1087" s="28">
        <f>TRUNC(E1087*D1087,0)</f>
        <v>2619</v>
      </c>
      <c r="G1087" s="25">
        <v>0</v>
      </c>
      <c r="H1087" s="28">
        <f>TRUNC(G1087*D1087,0)</f>
        <v>0</v>
      </c>
      <c r="I1087" s="25">
        <v>0</v>
      </c>
      <c r="J1087" s="28">
        <f>TRUNC(I1087*D1087,0)</f>
        <v>0</v>
      </c>
      <c r="K1087" s="25">
        <f t="shared" si="179"/>
        <v>2619</v>
      </c>
      <c r="L1087" s="28">
        <f t="shared" si="179"/>
        <v>2619</v>
      </c>
      <c r="M1087" s="22" t="s">
        <v>50</v>
      </c>
      <c r="N1087" s="2" t="s">
        <v>989</v>
      </c>
      <c r="O1087" s="2" t="s">
        <v>94</v>
      </c>
      <c r="P1087" s="2" t="s">
        <v>62</v>
      </c>
      <c r="Q1087" s="2" t="s">
        <v>62</v>
      </c>
      <c r="R1087" s="2" t="s">
        <v>62</v>
      </c>
      <c r="S1087" s="3">
        <v>1</v>
      </c>
      <c r="T1087" s="3">
        <v>0</v>
      </c>
      <c r="U1087" s="3">
        <v>0.03</v>
      </c>
      <c r="V1087" s="3">
        <v>1</v>
      </c>
      <c r="W1087" s="3"/>
      <c r="X1087" s="3"/>
      <c r="Y1087" s="3"/>
      <c r="Z1087" s="3"/>
      <c r="AA1087" s="3"/>
      <c r="AB1087" s="3"/>
      <c r="AC1087" s="3"/>
      <c r="AD1087" s="3"/>
      <c r="AE1087" s="3"/>
      <c r="AF1087" s="3"/>
      <c r="AG1087" s="3"/>
      <c r="AH1087" s="3"/>
      <c r="AI1087" s="3"/>
      <c r="AJ1087" s="3"/>
      <c r="AK1087" s="3"/>
      <c r="AL1087" s="3"/>
      <c r="AM1087" s="3"/>
      <c r="AN1087" s="3"/>
      <c r="AO1087" s="3"/>
      <c r="AP1087" s="3"/>
      <c r="AQ1087" s="3"/>
      <c r="AR1087" s="3"/>
      <c r="AS1087" s="3"/>
      <c r="AT1087" s="3"/>
      <c r="AU1087" s="3"/>
      <c r="AV1087" s="2" t="s">
        <v>50</v>
      </c>
      <c r="AW1087" s="2" t="s">
        <v>2179</v>
      </c>
      <c r="AX1087" s="2" t="s">
        <v>50</v>
      </c>
      <c r="AY1087" s="2" t="s">
        <v>50</v>
      </c>
      <c r="AZ1087" s="2" t="s">
        <v>50</v>
      </c>
    </row>
    <row r="1088" spans="1:52" ht="30" customHeight="1" x14ac:dyDescent="0.3">
      <c r="A1088" s="22" t="s">
        <v>1190</v>
      </c>
      <c r="B1088" s="22" t="s">
        <v>50</v>
      </c>
      <c r="C1088" s="22" t="s">
        <v>50</v>
      </c>
      <c r="D1088" s="23"/>
      <c r="E1088" s="25"/>
      <c r="F1088" s="28">
        <f>TRUNC(SUMIF(N1085:N1087, N1084, F1085:F1087),0)</f>
        <v>137619</v>
      </c>
      <c r="G1088" s="25"/>
      <c r="H1088" s="28">
        <f>TRUNC(SUMIF(N1085:N1087, N1084, H1085:H1087),0)</f>
        <v>87313</v>
      </c>
      <c r="I1088" s="25"/>
      <c r="J1088" s="28">
        <f>TRUNC(SUMIF(N1085:N1087, N1084, J1085:J1087),0)</f>
        <v>0</v>
      </c>
      <c r="K1088" s="25"/>
      <c r="L1088" s="28">
        <f>F1088+H1088+J1088</f>
        <v>224932</v>
      </c>
      <c r="M1088" s="22" t="s">
        <v>50</v>
      </c>
      <c r="N1088" s="2" t="s">
        <v>97</v>
      </c>
      <c r="O1088" s="2" t="s">
        <v>97</v>
      </c>
      <c r="P1088" s="2" t="s">
        <v>50</v>
      </c>
      <c r="Q1088" s="2" t="s">
        <v>50</v>
      </c>
      <c r="R1088" s="2" t="s">
        <v>50</v>
      </c>
      <c r="S1088" s="3"/>
      <c r="T1088" s="3"/>
      <c r="U1088" s="3"/>
      <c r="V1088" s="3"/>
      <c r="W1088" s="3"/>
      <c r="X1088" s="3"/>
      <c r="Y1088" s="3"/>
      <c r="Z1088" s="3"/>
      <c r="AA1088" s="3"/>
      <c r="AB1088" s="3"/>
      <c r="AC1088" s="3"/>
      <c r="AD1088" s="3"/>
      <c r="AE1088" s="3"/>
      <c r="AF1088" s="3"/>
      <c r="AG1088" s="3"/>
      <c r="AH1088" s="3"/>
      <c r="AI1088" s="3"/>
      <c r="AJ1088" s="3"/>
      <c r="AK1088" s="3"/>
      <c r="AL1088" s="3"/>
      <c r="AM1088" s="3"/>
      <c r="AN1088" s="3"/>
      <c r="AO1088" s="3"/>
      <c r="AP1088" s="3"/>
      <c r="AQ1088" s="3"/>
      <c r="AR1088" s="3"/>
      <c r="AS1088" s="3"/>
      <c r="AT1088" s="3"/>
      <c r="AU1088" s="3"/>
      <c r="AV1088" s="2" t="s">
        <v>50</v>
      </c>
      <c r="AW1088" s="2" t="s">
        <v>50</v>
      </c>
      <c r="AX1088" s="2" t="s">
        <v>50</v>
      </c>
      <c r="AY1088" s="2" t="s">
        <v>50</v>
      </c>
      <c r="AZ1088" s="2" t="s">
        <v>50</v>
      </c>
    </row>
    <row r="1089" spans="1:52" ht="30" customHeight="1" x14ac:dyDescent="0.3">
      <c r="A1089" s="23"/>
      <c r="B1089" s="23"/>
      <c r="C1089" s="23"/>
      <c r="D1089" s="23"/>
      <c r="E1089" s="25"/>
      <c r="F1089" s="28"/>
      <c r="G1089" s="25"/>
      <c r="H1089" s="28"/>
      <c r="I1089" s="25"/>
      <c r="J1089" s="28"/>
      <c r="K1089" s="25"/>
      <c r="L1089" s="28"/>
      <c r="M1089" s="23"/>
    </row>
    <row r="1090" spans="1:52" ht="30" customHeight="1" x14ac:dyDescent="0.3">
      <c r="A1090" s="19" t="s">
        <v>2180</v>
      </c>
      <c r="B1090" s="20"/>
      <c r="C1090" s="20"/>
      <c r="D1090" s="20"/>
      <c r="E1090" s="24"/>
      <c r="F1090" s="27"/>
      <c r="G1090" s="24"/>
      <c r="H1090" s="27"/>
      <c r="I1090" s="24"/>
      <c r="J1090" s="27"/>
      <c r="K1090" s="24"/>
      <c r="L1090" s="27"/>
      <c r="M1090" s="21"/>
      <c r="N1090" s="1" t="s">
        <v>994</v>
      </c>
    </row>
    <row r="1091" spans="1:52" ht="30" customHeight="1" x14ac:dyDescent="0.3">
      <c r="A1091" s="22" t="s">
        <v>991</v>
      </c>
      <c r="B1091" s="22" t="s">
        <v>992</v>
      </c>
      <c r="C1091" s="22" t="s">
        <v>123</v>
      </c>
      <c r="D1091" s="23">
        <v>1</v>
      </c>
      <c r="E1091" s="25">
        <f>단가대비표!O215</f>
        <v>125000</v>
      </c>
      <c r="F1091" s="28">
        <f>TRUNC(E1091*D1091,0)</f>
        <v>125000</v>
      </c>
      <c r="G1091" s="25">
        <f>단가대비표!P215</f>
        <v>0</v>
      </c>
      <c r="H1091" s="28">
        <f>TRUNC(G1091*D1091,0)</f>
        <v>0</v>
      </c>
      <c r="I1091" s="25">
        <f>단가대비표!V215</f>
        <v>0</v>
      </c>
      <c r="J1091" s="28">
        <f>TRUNC(I1091*D1091,0)</f>
        <v>0</v>
      </c>
      <c r="K1091" s="25">
        <f t="shared" ref="K1091:L1093" si="180">TRUNC(E1091+G1091+I1091,0)</f>
        <v>125000</v>
      </c>
      <c r="L1091" s="28">
        <f t="shared" si="180"/>
        <v>125000</v>
      </c>
      <c r="M1091" s="22" t="s">
        <v>50</v>
      </c>
      <c r="N1091" s="2" t="s">
        <v>994</v>
      </c>
      <c r="O1091" s="2" t="s">
        <v>2181</v>
      </c>
      <c r="P1091" s="2" t="s">
        <v>62</v>
      </c>
      <c r="Q1091" s="2" t="s">
        <v>62</v>
      </c>
      <c r="R1091" s="2" t="s">
        <v>63</v>
      </c>
      <c r="S1091" s="3"/>
      <c r="T1091" s="3"/>
      <c r="U1091" s="3"/>
      <c r="V1091" s="3"/>
      <c r="W1091" s="3"/>
      <c r="X1091" s="3"/>
      <c r="Y1091" s="3"/>
      <c r="Z1091" s="3"/>
      <c r="AA1091" s="3"/>
      <c r="AB1091" s="3"/>
      <c r="AC1091" s="3"/>
      <c r="AD1091" s="3"/>
      <c r="AE1091" s="3"/>
      <c r="AF1091" s="3"/>
      <c r="AG1091" s="3"/>
      <c r="AH1091" s="3"/>
      <c r="AI1091" s="3"/>
      <c r="AJ1091" s="3"/>
      <c r="AK1091" s="3"/>
      <c r="AL1091" s="3"/>
      <c r="AM1091" s="3"/>
      <c r="AN1091" s="3"/>
      <c r="AO1091" s="3"/>
      <c r="AP1091" s="3"/>
      <c r="AQ1091" s="3"/>
      <c r="AR1091" s="3"/>
      <c r="AS1091" s="3"/>
      <c r="AT1091" s="3"/>
      <c r="AU1091" s="3"/>
      <c r="AV1091" s="2" t="s">
        <v>50</v>
      </c>
      <c r="AW1091" s="2" t="s">
        <v>2182</v>
      </c>
      <c r="AX1091" s="2" t="s">
        <v>50</v>
      </c>
      <c r="AY1091" s="2" t="s">
        <v>50</v>
      </c>
      <c r="AZ1091" s="2" t="s">
        <v>50</v>
      </c>
    </row>
    <row r="1092" spans="1:52" ht="30" customHeight="1" x14ac:dyDescent="0.3">
      <c r="A1092" s="22" t="s">
        <v>1425</v>
      </c>
      <c r="B1092" s="22" t="s">
        <v>1221</v>
      </c>
      <c r="C1092" s="22" t="s">
        <v>1208</v>
      </c>
      <c r="D1092" s="23">
        <f>공량산출근거서_일위대가!K507</f>
        <v>0.18</v>
      </c>
      <c r="E1092" s="25">
        <f>단가대비표!O52</f>
        <v>0</v>
      </c>
      <c r="F1092" s="28">
        <f>TRUNC(E1092*D1092,0)</f>
        <v>0</v>
      </c>
      <c r="G1092" s="25">
        <f>단가대비표!P52</f>
        <v>485075</v>
      </c>
      <c r="H1092" s="28">
        <f>TRUNC(G1092*D1092,0)</f>
        <v>87313</v>
      </c>
      <c r="I1092" s="25">
        <f>단가대비표!V52</f>
        <v>0</v>
      </c>
      <c r="J1092" s="28">
        <f>TRUNC(I1092*D1092,0)</f>
        <v>0</v>
      </c>
      <c r="K1092" s="25">
        <f t="shared" si="180"/>
        <v>485075</v>
      </c>
      <c r="L1092" s="28">
        <f t="shared" si="180"/>
        <v>87313</v>
      </c>
      <c r="M1092" s="22" t="s">
        <v>50</v>
      </c>
      <c r="N1092" s="2" t="s">
        <v>994</v>
      </c>
      <c r="O1092" s="2" t="s">
        <v>1426</v>
      </c>
      <c r="P1092" s="2" t="s">
        <v>62</v>
      </c>
      <c r="Q1092" s="2" t="s">
        <v>62</v>
      </c>
      <c r="R1092" s="2" t="s">
        <v>63</v>
      </c>
      <c r="S1092" s="3"/>
      <c r="T1092" s="3"/>
      <c r="U1092" s="3"/>
      <c r="V1092" s="3">
        <v>1</v>
      </c>
      <c r="W1092" s="3"/>
      <c r="X1092" s="3"/>
      <c r="Y1092" s="3"/>
      <c r="Z1092" s="3"/>
      <c r="AA1092" s="3"/>
      <c r="AB1092" s="3"/>
      <c r="AC1092" s="3"/>
      <c r="AD1092" s="3"/>
      <c r="AE1092" s="3"/>
      <c r="AF1092" s="3"/>
      <c r="AG1092" s="3"/>
      <c r="AH1092" s="3"/>
      <c r="AI1092" s="3"/>
      <c r="AJ1092" s="3"/>
      <c r="AK1092" s="3"/>
      <c r="AL1092" s="3"/>
      <c r="AM1092" s="3"/>
      <c r="AN1092" s="3"/>
      <c r="AO1092" s="3"/>
      <c r="AP1092" s="3"/>
      <c r="AQ1092" s="3"/>
      <c r="AR1092" s="3"/>
      <c r="AS1092" s="3"/>
      <c r="AT1092" s="3"/>
      <c r="AU1092" s="3"/>
      <c r="AV1092" s="2" t="s">
        <v>50</v>
      </c>
      <c r="AW1092" s="2" t="s">
        <v>2183</v>
      </c>
      <c r="AX1092" s="2" t="s">
        <v>50</v>
      </c>
      <c r="AY1092" s="2" t="s">
        <v>50</v>
      </c>
      <c r="AZ1092" s="2" t="s">
        <v>50</v>
      </c>
    </row>
    <row r="1093" spans="1:52" ht="30" customHeight="1" x14ac:dyDescent="0.3">
      <c r="A1093" s="22" t="s">
        <v>1215</v>
      </c>
      <c r="B1093" s="22" t="s">
        <v>1216</v>
      </c>
      <c r="C1093" s="22" t="s">
        <v>93</v>
      </c>
      <c r="D1093" s="23">
        <v>1</v>
      </c>
      <c r="E1093" s="25">
        <f>TRUNC(SUMIF(V1091:V1093, RIGHTB(O1093, 1), H1091:H1093)*U1093, 2)</f>
        <v>2619.39</v>
      </c>
      <c r="F1093" s="28">
        <f>TRUNC(E1093*D1093,0)</f>
        <v>2619</v>
      </c>
      <c r="G1093" s="25">
        <v>0</v>
      </c>
      <c r="H1093" s="28">
        <f>TRUNC(G1093*D1093,0)</f>
        <v>0</v>
      </c>
      <c r="I1093" s="25">
        <v>0</v>
      </c>
      <c r="J1093" s="28">
        <f>TRUNC(I1093*D1093,0)</f>
        <v>0</v>
      </c>
      <c r="K1093" s="25">
        <f t="shared" si="180"/>
        <v>2619</v>
      </c>
      <c r="L1093" s="28">
        <f t="shared" si="180"/>
        <v>2619</v>
      </c>
      <c r="M1093" s="22" t="s">
        <v>50</v>
      </c>
      <c r="N1093" s="2" t="s">
        <v>994</v>
      </c>
      <c r="O1093" s="2" t="s">
        <v>94</v>
      </c>
      <c r="P1093" s="2" t="s">
        <v>62</v>
      </c>
      <c r="Q1093" s="2" t="s">
        <v>62</v>
      </c>
      <c r="R1093" s="2" t="s">
        <v>62</v>
      </c>
      <c r="S1093" s="3">
        <v>1</v>
      </c>
      <c r="T1093" s="3">
        <v>0</v>
      </c>
      <c r="U1093" s="3">
        <v>0.03</v>
      </c>
      <c r="V1093" s="3">
        <v>1</v>
      </c>
      <c r="W1093" s="3"/>
      <c r="X1093" s="3"/>
      <c r="Y1093" s="3"/>
      <c r="Z1093" s="3"/>
      <c r="AA1093" s="3"/>
      <c r="AB1093" s="3"/>
      <c r="AC1093" s="3"/>
      <c r="AD1093" s="3"/>
      <c r="AE1093" s="3"/>
      <c r="AF1093" s="3"/>
      <c r="AG1093" s="3"/>
      <c r="AH1093" s="3"/>
      <c r="AI1093" s="3"/>
      <c r="AJ1093" s="3"/>
      <c r="AK1093" s="3"/>
      <c r="AL1093" s="3"/>
      <c r="AM1093" s="3"/>
      <c r="AN1093" s="3"/>
      <c r="AO1093" s="3"/>
      <c r="AP1093" s="3"/>
      <c r="AQ1093" s="3"/>
      <c r="AR1093" s="3"/>
      <c r="AS1093" s="3"/>
      <c r="AT1093" s="3"/>
      <c r="AU1093" s="3"/>
      <c r="AV1093" s="2" t="s">
        <v>50</v>
      </c>
      <c r="AW1093" s="2" t="s">
        <v>2184</v>
      </c>
      <c r="AX1093" s="2" t="s">
        <v>50</v>
      </c>
      <c r="AY1093" s="2" t="s">
        <v>50</v>
      </c>
      <c r="AZ1093" s="2" t="s">
        <v>50</v>
      </c>
    </row>
    <row r="1094" spans="1:52" ht="30" customHeight="1" x14ac:dyDescent="0.3">
      <c r="A1094" s="22" t="s">
        <v>1190</v>
      </c>
      <c r="B1094" s="22" t="s">
        <v>50</v>
      </c>
      <c r="C1094" s="22" t="s">
        <v>50</v>
      </c>
      <c r="D1094" s="23"/>
      <c r="E1094" s="25"/>
      <c r="F1094" s="28">
        <f>TRUNC(SUMIF(N1091:N1093, N1090, F1091:F1093),0)</f>
        <v>127619</v>
      </c>
      <c r="G1094" s="25"/>
      <c r="H1094" s="28">
        <f>TRUNC(SUMIF(N1091:N1093, N1090, H1091:H1093),0)</f>
        <v>87313</v>
      </c>
      <c r="I1094" s="25"/>
      <c r="J1094" s="28">
        <f>TRUNC(SUMIF(N1091:N1093, N1090, J1091:J1093),0)</f>
        <v>0</v>
      </c>
      <c r="K1094" s="25"/>
      <c r="L1094" s="28">
        <f>F1094+H1094+J1094</f>
        <v>214932</v>
      </c>
      <c r="M1094" s="22" t="s">
        <v>50</v>
      </c>
      <c r="N1094" s="2" t="s">
        <v>97</v>
      </c>
      <c r="O1094" s="2" t="s">
        <v>97</v>
      </c>
      <c r="P1094" s="2" t="s">
        <v>50</v>
      </c>
      <c r="Q1094" s="2" t="s">
        <v>50</v>
      </c>
      <c r="R1094" s="2" t="s">
        <v>50</v>
      </c>
      <c r="S1094" s="3"/>
      <c r="T1094" s="3"/>
      <c r="U1094" s="3"/>
      <c r="V1094" s="3"/>
      <c r="W1094" s="3"/>
      <c r="X1094" s="3"/>
      <c r="Y1094" s="3"/>
      <c r="Z1094" s="3"/>
      <c r="AA1094" s="3"/>
      <c r="AB1094" s="3"/>
      <c r="AC1094" s="3"/>
      <c r="AD1094" s="3"/>
      <c r="AE1094" s="3"/>
      <c r="AF1094" s="3"/>
      <c r="AG1094" s="3"/>
      <c r="AH1094" s="3"/>
      <c r="AI1094" s="3"/>
      <c r="AJ1094" s="3"/>
      <c r="AK1094" s="3"/>
      <c r="AL1094" s="3"/>
      <c r="AM1094" s="3"/>
      <c r="AN1094" s="3"/>
      <c r="AO1094" s="3"/>
      <c r="AP1094" s="3"/>
      <c r="AQ1094" s="3"/>
      <c r="AR1094" s="3"/>
      <c r="AS1094" s="3"/>
      <c r="AT1094" s="3"/>
      <c r="AU1094" s="3"/>
      <c r="AV1094" s="2" t="s">
        <v>50</v>
      </c>
      <c r="AW1094" s="2" t="s">
        <v>50</v>
      </c>
      <c r="AX1094" s="2" t="s">
        <v>50</v>
      </c>
      <c r="AY1094" s="2" t="s">
        <v>50</v>
      </c>
      <c r="AZ1094" s="2" t="s">
        <v>50</v>
      </c>
    </row>
    <row r="1095" spans="1:52" ht="30" customHeight="1" x14ac:dyDescent="0.3">
      <c r="A1095" s="23"/>
      <c r="B1095" s="23"/>
      <c r="C1095" s="23"/>
      <c r="D1095" s="23"/>
      <c r="E1095" s="25"/>
      <c r="F1095" s="28"/>
      <c r="G1095" s="25"/>
      <c r="H1095" s="28"/>
      <c r="I1095" s="25"/>
      <c r="J1095" s="28"/>
      <c r="K1095" s="25"/>
      <c r="L1095" s="28"/>
      <c r="M1095" s="23"/>
    </row>
    <row r="1096" spans="1:52" ht="30" customHeight="1" x14ac:dyDescent="0.3">
      <c r="A1096" s="19" t="s">
        <v>2185</v>
      </c>
      <c r="B1096" s="20"/>
      <c r="C1096" s="20"/>
      <c r="D1096" s="20"/>
      <c r="E1096" s="24"/>
      <c r="F1096" s="27"/>
      <c r="G1096" s="24"/>
      <c r="H1096" s="27"/>
      <c r="I1096" s="24"/>
      <c r="J1096" s="27"/>
      <c r="K1096" s="24"/>
      <c r="L1096" s="27"/>
      <c r="M1096" s="21"/>
      <c r="N1096" s="1" t="s">
        <v>998</v>
      </c>
    </row>
    <row r="1097" spans="1:52" ht="30" customHeight="1" x14ac:dyDescent="0.3">
      <c r="A1097" s="22" t="s">
        <v>2186</v>
      </c>
      <c r="B1097" s="22" t="s">
        <v>996</v>
      </c>
      <c r="C1097" s="22" t="s">
        <v>123</v>
      </c>
      <c r="D1097" s="23">
        <v>1</v>
      </c>
      <c r="E1097" s="25">
        <f>단가대비표!O216</f>
        <v>199000</v>
      </c>
      <c r="F1097" s="28">
        <f>TRUNC(E1097*D1097,0)</f>
        <v>199000</v>
      </c>
      <c r="G1097" s="25">
        <f>단가대비표!P216</f>
        <v>0</v>
      </c>
      <c r="H1097" s="28">
        <f>TRUNC(G1097*D1097,0)</f>
        <v>0</v>
      </c>
      <c r="I1097" s="25">
        <f>단가대비표!V216</f>
        <v>0</v>
      </c>
      <c r="J1097" s="28">
        <f>TRUNC(I1097*D1097,0)</f>
        <v>0</v>
      </c>
      <c r="K1097" s="25">
        <f t="shared" ref="K1097:L1099" si="181">TRUNC(E1097+G1097+I1097,0)</f>
        <v>199000</v>
      </c>
      <c r="L1097" s="28">
        <f t="shared" si="181"/>
        <v>199000</v>
      </c>
      <c r="M1097" s="22" t="s">
        <v>50</v>
      </c>
      <c r="N1097" s="2" t="s">
        <v>998</v>
      </c>
      <c r="O1097" s="2" t="s">
        <v>2187</v>
      </c>
      <c r="P1097" s="2" t="s">
        <v>62</v>
      </c>
      <c r="Q1097" s="2" t="s">
        <v>62</v>
      </c>
      <c r="R1097" s="2" t="s">
        <v>63</v>
      </c>
      <c r="S1097" s="3"/>
      <c r="T1097" s="3"/>
      <c r="U1097" s="3"/>
      <c r="V1097" s="3"/>
      <c r="W1097" s="3"/>
      <c r="X1097" s="3"/>
      <c r="Y1097" s="3"/>
      <c r="Z1097" s="3"/>
      <c r="AA1097" s="3"/>
      <c r="AB1097" s="3"/>
      <c r="AC1097" s="3"/>
      <c r="AD1097" s="3"/>
      <c r="AE1097" s="3"/>
      <c r="AF1097" s="3"/>
      <c r="AG1097" s="3"/>
      <c r="AH1097" s="3"/>
      <c r="AI1097" s="3"/>
      <c r="AJ1097" s="3"/>
      <c r="AK1097" s="3"/>
      <c r="AL1097" s="3"/>
      <c r="AM1097" s="3"/>
      <c r="AN1097" s="3"/>
      <c r="AO1097" s="3"/>
      <c r="AP1097" s="3"/>
      <c r="AQ1097" s="3"/>
      <c r="AR1097" s="3"/>
      <c r="AS1097" s="3"/>
      <c r="AT1097" s="3"/>
      <c r="AU1097" s="3"/>
      <c r="AV1097" s="2" t="s">
        <v>50</v>
      </c>
      <c r="AW1097" s="2" t="s">
        <v>2188</v>
      </c>
      <c r="AX1097" s="2" t="s">
        <v>50</v>
      </c>
      <c r="AY1097" s="2" t="s">
        <v>50</v>
      </c>
      <c r="AZ1097" s="2" t="s">
        <v>50</v>
      </c>
    </row>
    <row r="1098" spans="1:52" ht="30" customHeight="1" x14ac:dyDescent="0.3">
      <c r="A1098" s="22" t="s">
        <v>1425</v>
      </c>
      <c r="B1098" s="22" t="s">
        <v>1221</v>
      </c>
      <c r="C1098" s="22" t="s">
        <v>1208</v>
      </c>
      <c r="D1098" s="23">
        <f>공량산출근거서_일위대가!K510</f>
        <v>0.18</v>
      </c>
      <c r="E1098" s="25">
        <f>단가대비표!O52</f>
        <v>0</v>
      </c>
      <c r="F1098" s="28">
        <f>TRUNC(E1098*D1098,0)</f>
        <v>0</v>
      </c>
      <c r="G1098" s="25">
        <f>단가대비표!P52</f>
        <v>485075</v>
      </c>
      <c r="H1098" s="28">
        <f>TRUNC(G1098*D1098,0)</f>
        <v>87313</v>
      </c>
      <c r="I1098" s="25">
        <f>단가대비표!V52</f>
        <v>0</v>
      </c>
      <c r="J1098" s="28">
        <f>TRUNC(I1098*D1098,0)</f>
        <v>0</v>
      </c>
      <c r="K1098" s="25">
        <f t="shared" si="181"/>
        <v>485075</v>
      </c>
      <c r="L1098" s="28">
        <f t="shared" si="181"/>
        <v>87313</v>
      </c>
      <c r="M1098" s="22" t="s">
        <v>50</v>
      </c>
      <c r="N1098" s="2" t="s">
        <v>998</v>
      </c>
      <c r="O1098" s="2" t="s">
        <v>1426</v>
      </c>
      <c r="P1098" s="2" t="s">
        <v>62</v>
      </c>
      <c r="Q1098" s="2" t="s">
        <v>62</v>
      </c>
      <c r="R1098" s="2" t="s">
        <v>63</v>
      </c>
      <c r="S1098" s="3"/>
      <c r="T1098" s="3"/>
      <c r="U1098" s="3"/>
      <c r="V1098" s="3">
        <v>1</v>
      </c>
      <c r="W1098" s="3"/>
      <c r="X1098" s="3"/>
      <c r="Y1098" s="3"/>
      <c r="Z1098" s="3"/>
      <c r="AA1098" s="3"/>
      <c r="AB1098" s="3"/>
      <c r="AC1098" s="3"/>
      <c r="AD1098" s="3"/>
      <c r="AE1098" s="3"/>
      <c r="AF1098" s="3"/>
      <c r="AG1098" s="3"/>
      <c r="AH1098" s="3"/>
      <c r="AI1098" s="3"/>
      <c r="AJ1098" s="3"/>
      <c r="AK1098" s="3"/>
      <c r="AL1098" s="3"/>
      <c r="AM1098" s="3"/>
      <c r="AN1098" s="3"/>
      <c r="AO1098" s="3"/>
      <c r="AP1098" s="3"/>
      <c r="AQ1098" s="3"/>
      <c r="AR1098" s="3"/>
      <c r="AS1098" s="3"/>
      <c r="AT1098" s="3"/>
      <c r="AU1098" s="3"/>
      <c r="AV1098" s="2" t="s">
        <v>50</v>
      </c>
      <c r="AW1098" s="2" t="s">
        <v>2189</v>
      </c>
      <c r="AX1098" s="2" t="s">
        <v>50</v>
      </c>
      <c r="AY1098" s="2" t="s">
        <v>50</v>
      </c>
      <c r="AZ1098" s="2" t="s">
        <v>50</v>
      </c>
    </row>
    <row r="1099" spans="1:52" ht="30" customHeight="1" x14ac:dyDescent="0.3">
      <c r="A1099" s="22" t="s">
        <v>1215</v>
      </c>
      <c r="B1099" s="22" t="s">
        <v>1216</v>
      </c>
      <c r="C1099" s="22" t="s">
        <v>93</v>
      </c>
      <c r="D1099" s="23">
        <v>1</v>
      </c>
      <c r="E1099" s="25">
        <f>TRUNC(SUMIF(V1097:V1099, RIGHTB(O1099, 1), H1097:H1099)*U1099, 2)</f>
        <v>2619.39</v>
      </c>
      <c r="F1099" s="28">
        <f>TRUNC(E1099*D1099,0)</f>
        <v>2619</v>
      </c>
      <c r="G1099" s="25">
        <v>0</v>
      </c>
      <c r="H1099" s="28">
        <f>TRUNC(G1099*D1099,0)</f>
        <v>0</v>
      </c>
      <c r="I1099" s="25">
        <v>0</v>
      </c>
      <c r="J1099" s="28">
        <f>TRUNC(I1099*D1099,0)</f>
        <v>0</v>
      </c>
      <c r="K1099" s="25">
        <f t="shared" si="181"/>
        <v>2619</v>
      </c>
      <c r="L1099" s="28">
        <f t="shared" si="181"/>
        <v>2619</v>
      </c>
      <c r="M1099" s="22" t="s">
        <v>50</v>
      </c>
      <c r="N1099" s="2" t="s">
        <v>998</v>
      </c>
      <c r="O1099" s="2" t="s">
        <v>94</v>
      </c>
      <c r="P1099" s="2" t="s">
        <v>62</v>
      </c>
      <c r="Q1099" s="2" t="s">
        <v>62</v>
      </c>
      <c r="R1099" s="2" t="s">
        <v>62</v>
      </c>
      <c r="S1099" s="3">
        <v>1</v>
      </c>
      <c r="T1099" s="3">
        <v>0</v>
      </c>
      <c r="U1099" s="3">
        <v>0.03</v>
      </c>
      <c r="V1099" s="3">
        <v>1</v>
      </c>
      <c r="W1099" s="3"/>
      <c r="X1099" s="3"/>
      <c r="Y1099" s="3"/>
      <c r="Z1099" s="3"/>
      <c r="AA1099" s="3"/>
      <c r="AB1099" s="3"/>
      <c r="AC1099" s="3"/>
      <c r="AD1099" s="3"/>
      <c r="AE1099" s="3"/>
      <c r="AF1099" s="3"/>
      <c r="AG1099" s="3"/>
      <c r="AH1099" s="3"/>
      <c r="AI1099" s="3"/>
      <c r="AJ1099" s="3"/>
      <c r="AK1099" s="3"/>
      <c r="AL1099" s="3"/>
      <c r="AM1099" s="3"/>
      <c r="AN1099" s="3"/>
      <c r="AO1099" s="3"/>
      <c r="AP1099" s="3"/>
      <c r="AQ1099" s="3"/>
      <c r="AR1099" s="3"/>
      <c r="AS1099" s="3"/>
      <c r="AT1099" s="3"/>
      <c r="AU1099" s="3"/>
      <c r="AV1099" s="2" t="s">
        <v>50</v>
      </c>
      <c r="AW1099" s="2" t="s">
        <v>2190</v>
      </c>
      <c r="AX1099" s="2" t="s">
        <v>50</v>
      </c>
      <c r="AY1099" s="2" t="s">
        <v>50</v>
      </c>
      <c r="AZ1099" s="2" t="s">
        <v>50</v>
      </c>
    </row>
    <row r="1100" spans="1:52" ht="30" customHeight="1" x14ac:dyDescent="0.3">
      <c r="A1100" s="22" t="s">
        <v>1190</v>
      </c>
      <c r="B1100" s="22" t="s">
        <v>50</v>
      </c>
      <c r="C1100" s="22" t="s">
        <v>50</v>
      </c>
      <c r="D1100" s="23"/>
      <c r="E1100" s="25"/>
      <c r="F1100" s="28">
        <f>TRUNC(SUMIF(N1097:N1099, N1096, F1097:F1099),0)</f>
        <v>201619</v>
      </c>
      <c r="G1100" s="25"/>
      <c r="H1100" s="28">
        <f>TRUNC(SUMIF(N1097:N1099, N1096, H1097:H1099),0)</f>
        <v>87313</v>
      </c>
      <c r="I1100" s="25"/>
      <c r="J1100" s="28">
        <f>TRUNC(SUMIF(N1097:N1099, N1096, J1097:J1099),0)</f>
        <v>0</v>
      </c>
      <c r="K1100" s="25"/>
      <c r="L1100" s="28">
        <f>F1100+H1100+J1100</f>
        <v>288932</v>
      </c>
      <c r="M1100" s="22" t="s">
        <v>50</v>
      </c>
      <c r="N1100" s="2" t="s">
        <v>97</v>
      </c>
      <c r="O1100" s="2" t="s">
        <v>97</v>
      </c>
      <c r="P1100" s="2" t="s">
        <v>50</v>
      </c>
      <c r="Q1100" s="2" t="s">
        <v>50</v>
      </c>
      <c r="R1100" s="2" t="s">
        <v>50</v>
      </c>
      <c r="S1100" s="3"/>
      <c r="T1100" s="3"/>
      <c r="U1100" s="3"/>
      <c r="V1100" s="3"/>
      <c r="W1100" s="3"/>
      <c r="X1100" s="3"/>
      <c r="Y1100" s="3"/>
      <c r="Z1100" s="3"/>
      <c r="AA1100" s="3"/>
      <c r="AB1100" s="3"/>
      <c r="AC1100" s="3"/>
      <c r="AD1100" s="3"/>
      <c r="AE1100" s="3"/>
      <c r="AF1100" s="3"/>
      <c r="AG1100" s="3"/>
      <c r="AH1100" s="3"/>
      <c r="AI1100" s="3"/>
      <c r="AJ1100" s="3"/>
      <c r="AK1100" s="3"/>
      <c r="AL1100" s="3"/>
      <c r="AM1100" s="3"/>
      <c r="AN1100" s="3"/>
      <c r="AO1100" s="3"/>
      <c r="AP1100" s="3"/>
      <c r="AQ1100" s="3"/>
      <c r="AR1100" s="3"/>
      <c r="AS1100" s="3"/>
      <c r="AT1100" s="3"/>
      <c r="AU1100" s="3"/>
      <c r="AV1100" s="2" t="s">
        <v>50</v>
      </c>
      <c r="AW1100" s="2" t="s">
        <v>50</v>
      </c>
      <c r="AX1100" s="2" t="s">
        <v>50</v>
      </c>
      <c r="AY1100" s="2" t="s">
        <v>50</v>
      </c>
      <c r="AZ1100" s="2" t="s">
        <v>50</v>
      </c>
    </row>
    <row r="1101" spans="1:52" ht="30" customHeight="1" x14ac:dyDescent="0.3">
      <c r="A1101" s="23"/>
      <c r="B1101" s="23"/>
      <c r="C1101" s="23"/>
      <c r="D1101" s="23"/>
      <c r="E1101" s="25"/>
      <c r="F1101" s="28"/>
      <c r="G1101" s="25"/>
      <c r="H1101" s="28"/>
      <c r="I1101" s="25"/>
      <c r="J1101" s="28"/>
      <c r="K1101" s="25"/>
      <c r="L1101" s="28"/>
      <c r="M1101" s="23"/>
    </row>
    <row r="1102" spans="1:52" ht="30" customHeight="1" x14ac:dyDescent="0.3">
      <c r="A1102" s="19" t="s">
        <v>2191</v>
      </c>
      <c r="B1102" s="20"/>
      <c r="C1102" s="20"/>
      <c r="D1102" s="20"/>
      <c r="E1102" s="24"/>
      <c r="F1102" s="27"/>
      <c r="G1102" s="24"/>
      <c r="H1102" s="27"/>
      <c r="I1102" s="24"/>
      <c r="J1102" s="27"/>
      <c r="K1102" s="24"/>
      <c r="L1102" s="27"/>
      <c r="M1102" s="21"/>
      <c r="N1102" s="1" t="s">
        <v>1003</v>
      </c>
    </row>
    <row r="1103" spans="1:52" ht="30" customHeight="1" x14ac:dyDescent="0.3">
      <c r="A1103" s="22" t="s">
        <v>1000</v>
      </c>
      <c r="B1103" s="22" t="s">
        <v>1001</v>
      </c>
      <c r="C1103" s="22" t="s">
        <v>123</v>
      </c>
      <c r="D1103" s="23">
        <v>1</v>
      </c>
      <c r="E1103" s="25">
        <f>단가대비표!O217</f>
        <v>48000</v>
      </c>
      <c r="F1103" s="28">
        <f>TRUNC(E1103*D1103,0)</f>
        <v>48000</v>
      </c>
      <c r="G1103" s="25">
        <f>단가대비표!P217</f>
        <v>0</v>
      </c>
      <c r="H1103" s="28">
        <f>TRUNC(G1103*D1103,0)</f>
        <v>0</v>
      </c>
      <c r="I1103" s="25">
        <f>단가대비표!V217</f>
        <v>0</v>
      </c>
      <c r="J1103" s="28">
        <f>TRUNC(I1103*D1103,0)</f>
        <v>0</v>
      </c>
      <c r="K1103" s="25">
        <f t="shared" ref="K1103:L1105" si="182">TRUNC(E1103+G1103+I1103,0)</f>
        <v>48000</v>
      </c>
      <c r="L1103" s="28">
        <f t="shared" si="182"/>
        <v>48000</v>
      </c>
      <c r="M1103" s="22" t="s">
        <v>50</v>
      </c>
      <c r="N1103" s="2" t="s">
        <v>1003</v>
      </c>
      <c r="O1103" s="2" t="s">
        <v>2192</v>
      </c>
      <c r="P1103" s="2" t="s">
        <v>62</v>
      </c>
      <c r="Q1103" s="2" t="s">
        <v>62</v>
      </c>
      <c r="R1103" s="2" t="s">
        <v>63</v>
      </c>
      <c r="S1103" s="3"/>
      <c r="T1103" s="3"/>
      <c r="U1103" s="3"/>
      <c r="V1103" s="3"/>
      <c r="W1103" s="3"/>
      <c r="X1103" s="3"/>
      <c r="Y1103" s="3"/>
      <c r="Z1103" s="3"/>
      <c r="AA1103" s="3"/>
      <c r="AB1103" s="3"/>
      <c r="AC1103" s="3"/>
      <c r="AD1103" s="3"/>
      <c r="AE1103" s="3"/>
      <c r="AF1103" s="3"/>
      <c r="AG1103" s="3"/>
      <c r="AH1103" s="3"/>
      <c r="AI1103" s="3"/>
      <c r="AJ1103" s="3"/>
      <c r="AK1103" s="3"/>
      <c r="AL1103" s="3"/>
      <c r="AM1103" s="3"/>
      <c r="AN1103" s="3"/>
      <c r="AO1103" s="3"/>
      <c r="AP1103" s="3"/>
      <c r="AQ1103" s="3"/>
      <c r="AR1103" s="3"/>
      <c r="AS1103" s="3"/>
      <c r="AT1103" s="3"/>
      <c r="AU1103" s="3"/>
      <c r="AV1103" s="2" t="s">
        <v>50</v>
      </c>
      <c r="AW1103" s="2" t="s">
        <v>2193</v>
      </c>
      <c r="AX1103" s="2" t="s">
        <v>50</v>
      </c>
      <c r="AY1103" s="2" t="s">
        <v>50</v>
      </c>
      <c r="AZ1103" s="2" t="s">
        <v>50</v>
      </c>
    </row>
    <row r="1104" spans="1:52" ht="30" customHeight="1" x14ac:dyDescent="0.3">
      <c r="A1104" s="22" t="s">
        <v>1425</v>
      </c>
      <c r="B1104" s="22" t="s">
        <v>1221</v>
      </c>
      <c r="C1104" s="22" t="s">
        <v>1208</v>
      </c>
      <c r="D1104" s="23">
        <f>공량산출근거서_일위대가!K513</f>
        <v>0.18</v>
      </c>
      <c r="E1104" s="25">
        <f>단가대비표!O52</f>
        <v>0</v>
      </c>
      <c r="F1104" s="28">
        <f>TRUNC(E1104*D1104,0)</f>
        <v>0</v>
      </c>
      <c r="G1104" s="25">
        <f>단가대비표!P52</f>
        <v>485075</v>
      </c>
      <c r="H1104" s="28">
        <f>TRUNC(G1104*D1104,0)</f>
        <v>87313</v>
      </c>
      <c r="I1104" s="25">
        <f>단가대비표!V52</f>
        <v>0</v>
      </c>
      <c r="J1104" s="28">
        <f>TRUNC(I1104*D1104,0)</f>
        <v>0</v>
      </c>
      <c r="K1104" s="25">
        <f t="shared" si="182"/>
        <v>485075</v>
      </c>
      <c r="L1104" s="28">
        <f t="shared" si="182"/>
        <v>87313</v>
      </c>
      <c r="M1104" s="22" t="s">
        <v>50</v>
      </c>
      <c r="N1104" s="2" t="s">
        <v>1003</v>
      </c>
      <c r="O1104" s="2" t="s">
        <v>1426</v>
      </c>
      <c r="P1104" s="2" t="s">
        <v>62</v>
      </c>
      <c r="Q1104" s="2" t="s">
        <v>62</v>
      </c>
      <c r="R1104" s="2" t="s">
        <v>63</v>
      </c>
      <c r="S1104" s="3"/>
      <c r="T1104" s="3"/>
      <c r="U1104" s="3"/>
      <c r="V1104" s="3">
        <v>1</v>
      </c>
      <c r="W1104" s="3"/>
      <c r="X1104" s="3"/>
      <c r="Y1104" s="3"/>
      <c r="Z1104" s="3"/>
      <c r="AA1104" s="3"/>
      <c r="AB1104" s="3"/>
      <c r="AC1104" s="3"/>
      <c r="AD1104" s="3"/>
      <c r="AE1104" s="3"/>
      <c r="AF1104" s="3"/>
      <c r="AG1104" s="3"/>
      <c r="AH1104" s="3"/>
      <c r="AI1104" s="3"/>
      <c r="AJ1104" s="3"/>
      <c r="AK1104" s="3"/>
      <c r="AL1104" s="3"/>
      <c r="AM1104" s="3"/>
      <c r="AN1104" s="3"/>
      <c r="AO1104" s="3"/>
      <c r="AP1104" s="3"/>
      <c r="AQ1104" s="3"/>
      <c r="AR1104" s="3"/>
      <c r="AS1104" s="3"/>
      <c r="AT1104" s="3"/>
      <c r="AU1104" s="3"/>
      <c r="AV1104" s="2" t="s">
        <v>50</v>
      </c>
      <c r="AW1104" s="2" t="s">
        <v>2194</v>
      </c>
      <c r="AX1104" s="2" t="s">
        <v>50</v>
      </c>
      <c r="AY1104" s="2" t="s">
        <v>50</v>
      </c>
      <c r="AZ1104" s="2" t="s">
        <v>50</v>
      </c>
    </row>
    <row r="1105" spans="1:52" ht="30" customHeight="1" x14ac:dyDescent="0.3">
      <c r="A1105" s="22" t="s">
        <v>1215</v>
      </c>
      <c r="B1105" s="22" t="s">
        <v>1216</v>
      </c>
      <c r="C1105" s="22" t="s">
        <v>93</v>
      </c>
      <c r="D1105" s="23">
        <v>1</v>
      </c>
      <c r="E1105" s="25">
        <f>TRUNC(SUMIF(V1103:V1105, RIGHTB(O1105, 1), H1103:H1105)*U1105, 2)</f>
        <v>2619.39</v>
      </c>
      <c r="F1105" s="28">
        <f>TRUNC(E1105*D1105,0)</f>
        <v>2619</v>
      </c>
      <c r="G1105" s="25">
        <v>0</v>
      </c>
      <c r="H1105" s="28">
        <f>TRUNC(G1105*D1105,0)</f>
        <v>0</v>
      </c>
      <c r="I1105" s="25">
        <v>0</v>
      </c>
      <c r="J1105" s="28">
        <f>TRUNC(I1105*D1105,0)</f>
        <v>0</v>
      </c>
      <c r="K1105" s="25">
        <f t="shared" si="182"/>
        <v>2619</v>
      </c>
      <c r="L1105" s="28">
        <f t="shared" si="182"/>
        <v>2619</v>
      </c>
      <c r="M1105" s="22" t="s">
        <v>50</v>
      </c>
      <c r="N1105" s="2" t="s">
        <v>1003</v>
      </c>
      <c r="O1105" s="2" t="s">
        <v>94</v>
      </c>
      <c r="P1105" s="2" t="s">
        <v>62</v>
      </c>
      <c r="Q1105" s="2" t="s">
        <v>62</v>
      </c>
      <c r="R1105" s="2" t="s">
        <v>62</v>
      </c>
      <c r="S1105" s="3">
        <v>1</v>
      </c>
      <c r="T1105" s="3">
        <v>0</v>
      </c>
      <c r="U1105" s="3">
        <v>0.03</v>
      </c>
      <c r="V1105" s="3">
        <v>1</v>
      </c>
      <c r="W1105" s="3"/>
      <c r="X1105" s="3"/>
      <c r="Y1105" s="3"/>
      <c r="Z1105" s="3"/>
      <c r="AA1105" s="3"/>
      <c r="AB1105" s="3"/>
      <c r="AC1105" s="3"/>
      <c r="AD1105" s="3"/>
      <c r="AE1105" s="3"/>
      <c r="AF1105" s="3"/>
      <c r="AG1105" s="3"/>
      <c r="AH1105" s="3"/>
      <c r="AI1105" s="3"/>
      <c r="AJ1105" s="3"/>
      <c r="AK1105" s="3"/>
      <c r="AL1105" s="3"/>
      <c r="AM1105" s="3"/>
      <c r="AN1105" s="3"/>
      <c r="AO1105" s="3"/>
      <c r="AP1105" s="3"/>
      <c r="AQ1105" s="3"/>
      <c r="AR1105" s="3"/>
      <c r="AS1105" s="3"/>
      <c r="AT1105" s="3"/>
      <c r="AU1105" s="3"/>
      <c r="AV1105" s="2" t="s">
        <v>50</v>
      </c>
      <c r="AW1105" s="2" t="s">
        <v>2195</v>
      </c>
      <c r="AX1105" s="2" t="s">
        <v>50</v>
      </c>
      <c r="AY1105" s="2" t="s">
        <v>50</v>
      </c>
      <c r="AZ1105" s="2" t="s">
        <v>50</v>
      </c>
    </row>
    <row r="1106" spans="1:52" ht="30" customHeight="1" x14ac:dyDescent="0.3">
      <c r="A1106" s="22" t="s">
        <v>1190</v>
      </c>
      <c r="B1106" s="22" t="s">
        <v>50</v>
      </c>
      <c r="C1106" s="22" t="s">
        <v>50</v>
      </c>
      <c r="D1106" s="23"/>
      <c r="E1106" s="25"/>
      <c r="F1106" s="28">
        <f>TRUNC(SUMIF(N1103:N1105, N1102, F1103:F1105),0)</f>
        <v>50619</v>
      </c>
      <c r="G1106" s="25"/>
      <c r="H1106" s="28">
        <f>TRUNC(SUMIF(N1103:N1105, N1102, H1103:H1105),0)</f>
        <v>87313</v>
      </c>
      <c r="I1106" s="25"/>
      <c r="J1106" s="28">
        <f>TRUNC(SUMIF(N1103:N1105, N1102, J1103:J1105),0)</f>
        <v>0</v>
      </c>
      <c r="K1106" s="25"/>
      <c r="L1106" s="28">
        <f>F1106+H1106+J1106</f>
        <v>137932</v>
      </c>
      <c r="M1106" s="22" t="s">
        <v>50</v>
      </c>
      <c r="N1106" s="2" t="s">
        <v>97</v>
      </c>
      <c r="O1106" s="2" t="s">
        <v>97</v>
      </c>
      <c r="P1106" s="2" t="s">
        <v>50</v>
      </c>
      <c r="Q1106" s="2" t="s">
        <v>50</v>
      </c>
      <c r="R1106" s="2" t="s">
        <v>50</v>
      </c>
      <c r="S1106" s="3"/>
      <c r="T1106" s="3"/>
      <c r="U1106" s="3"/>
      <c r="V1106" s="3"/>
      <c r="W1106" s="3"/>
      <c r="X1106" s="3"/>
      <c r="Y1106" s="3"/>
      <c r="Z1106" s="3"/>
      <c r="AA1106" s="3"/>
      <c r="AB1106" s="3"/>
      <c r="AC1106" s="3"/>
      <c r="AD1106" s="3"/>
      <c r="AE1106" s="3"/>
      <c r="AF1106" s="3"/>
      <c r="AG1106" s="3"/>
      <c r="AH1106" s="3"/>
      <c r="AI1106" s="3"/>
      <c r="AJ1106" s="3"/>
      <c r="AK1106" s="3"/>
      <c r="AL1106" s="3"/>
      <c r="AM1106" s="3"/>
      <c r="AN1106" s="3"/>
      <c r="AO1106" s="3"/>
      <c r="AP1106" s="3"/>
      <c r="AQ1106" s="3"/>
      <c r="AR1106" s="3"/>
      <c r="AS1106" s="3"/>
      <c r="AT1106" s="3"/>
      <c r="AU1106" s="3"/>
      <c r="AV1106" s="2" t="s">
        <v>50</v>
      </c>
      <c r="AW1106" s="2" t="s">
        <v>50</v>
      </c>
      <c r="AX1106" s="2" t="s">
        <v>50</v>
      </c>
      <c r="AY1106" s="2" t="s">
        <v>50</v>
      </c>
      <c r="AZ1106" s="2" t="s">
        <v>50</v>
      </c>
    </row>
    <row r="1107" spans="1:52" ht="30" customHeight="1" x14ac:dyDescent="0.3">
      <c r="A1107" s="23"/>
      <c r="B1107" s="23"/>
      <c r="C1107" s="23"/>
      <c r="D1107" s="23"/>
      <c r="E1107" s="25"/>
      <c r="F1107" s="28"/>
      <c r="G1107" s="25"/>
      <c r="H1107" s="28"/>
      <c r="I1107" s="25"/>
      <c r="J1107" s="28"/>
      <c r="K1107" s="25"/>
      <c r="L1107" s="28"/>
      <c r="M1107" s="23"/>
    </row>
    <row r="1108" spans="1:52" ht="30" customHeight="1" x14ac:dyDescent="0.3">
      <c r="A1108" s="19" t="s">
        <v>2196</v>
      </c>
      <c r="B1108" s="20"/>
      <c r="C1108" s="20"/>
      <c r="D1108" s="20"/>
      <c r="E1108" s="24"/>
      <c r="F1108" s="27"/>
      <c r="G1108" s="24"/>
      <c r="H1108" s="27"/>
      <c r="I1108" s="24"/>
      <c r="J1108" s="27"/>
      <c r="K1108" s="24"/>
      <c r="L1108" s="27"/>
      <c r="M1108" s="21"/>
      <c r="N1108" s="1" t="s">
        <v>1008</v>
      </c>
    </row>
    <row r="1109" spans="1:52" ht="30" customHeight="1" x14ac:dyDescent="0.3">
      <c r="A1109" s="22" t="s">
        <v>1005</v>
      </c>
      <c r="B1109" s="22" t="s">
        <v>1006</v>
      </c>
      <c r="C1109" s="22" t="s">
        <v>123</v>
      </c>
      <c r="D1109" s="23">
        <v>1</v>
      </c>
      <c r="E1109" s="25">
        <f>단가대비표!O218</f>
        <v>450000</v>
      </c>
      <c r="F1109" s="28">
        <f>TRUNC(E1109*D1109,0)</f>
        <v>450000</v>
      </c>
      <c r="G1109" s="25">
        <f>단가대비표!P218</f>
        <v>0</v>
      </c>
      <c r="H1109" s="28">
        <f>TRUNC(G1109*D1109,0)</f>
        <v>0</v>
      </c>
      <c r="I1109" s="25">
        <f>단가대비표!V218</f>
        <v>0</v>
      </c>
      <c r="J1109" s="28">
        <f>TRUNC(I1109*D1109,0)</f>
        <v>0</v>
      </c>
      <c r="K1109" s="25">
        <f t="shared" ref="K1109:L1111" si="183">TRUNC(E1109+G1109+I1109,0)</f>
        <v>450000</v>
      </c>
      <c r="L1109" s="28">
        <f t="shared" si="183"/>
        <v>450000</v>
      </c>
      <c r="M1109" s="22" t="s">
        <v>50</v>
      </c>
      <c r="N1109" s="2" t="s">
        <v>1008</v>
      </c>
      <c r="O1109" s="2" t="s">
        <v>2197</v>
      </c>
      <c r="P1109" s="2" t="s">
        <v>62</v>
      </c>
      <c r="Q1109" s="2" t="s">
        <v>62</v>
      </c>
      <c r="R1109" s="2" t="s">
        <v>63</v>
      </c>
      <c r="S1109" s="3"/>
      <c r="T1109" s="3"/>
      <c r="U1109" s="3"/>
      <c r="V1109" s="3"/>
      <c r="W1109" s="3"/>
      <c r="X1109" s="3"/>
      <c r="Y1109" s="3"/>
      <c r="Z1109" s="3"/>
      <c r="AA1109" s="3"/>
      <c r="AB1109" s="3"/>
      <c r="AC1109" s="3"/>
      <c r="AD1109" s="3"/>
      <c r="AE1109" s="3"/>
      <c r="AF1109" s="3"/>
      <c r="AG1109" s="3"/>
      <c r="AH1109" s="3"/>
      <c r="AI1109" s="3"/>
      <c r="AJ1109" s="3"/>
      <c r="AK1109" s="3"/>
      <c r="AL1109" s="3"/>
      <c r="AM1109" s="3"/>
      <c r="AN1109" s="3"/>
      <c r="AO1109" s="3"/>
      <c r="AP1109" s="3"/>
      <c r="AQ1109" s="3"/>
      <c r="AR1109" s="3"/>
      <c r="AS1109" s="3"/>
      <c r="AT1109" s="3"/>
      <c r="AU1109" s="3"/>
      <c r="AV1109" s="2" t="s">
        <v>50</v>
      </c>
      <c r="AW1109" s="2" t="s">
        <v>2198</v>
      </c>
      <c r="AX1109" s="2" t="s">
        <v>50</v>
      </c>
      <c r="AY1109" s="2" t="s">
        <v>50</v>
      </c>
      <c r="AZ1109" s="2" t="s">
        <v>50</v>
      </c>
    </row>
    <row r="1110" spans="1:52" ht="30" customHeight="1" x14ac:dyDescent="0.3">
      <c r="A1110" s="22" t="s">
        <v>1262</v>
      </c>
      <c r="B1110" s="22" t="s">
        <v>1221</v>
      </c>
      <c r="C1110" s="22" t="s">
        <v>1208</v>
      </c>
      <c r="D1110" s="23">
        <f>공량산출근거서_일위대가!K516</f>
        <v>0.35</v>
      </c>
      <c r="E1110" s="25">
        <f>단가대비표!O49</f>
        <v>0</v>
      </c>
      <c r="F1110" s="28">
        <f>TRUNC(E1110*D1110,0)</f>
        <v>0</v>
      </c>
      <c r="G1110" s="25">
        <f>단가대비표!P49</f>
        <v>273676</v>
      </c>
      <c r="H1110" s="28">
        <f>TRUNC(G1110*D1110,0)</f>
        <v>95786</v>
      </c>
      <c r="I1110" s="25">
        <f>단가대비표!V49</f>
        <v>0</v>
      </c>
      <c r="J1110" s="28">
        <f>TRUNC(I1110*D1110,0)</f>
        <v>0</v>
      </c>
      <c r="K1110" s="25">
        <f t="shared" si="183"/>
        <v>273676</v>
      </c>
      <c r="L1110" s="28">
        <f t="shared" si="183"/>
        <v>95786</v>
      </c>
      <c r="M1110" s="22" t="s">
        <v>50</v>
      </c>
      <c r="N1110" s="2" t="s">
        <v>1008</v>
      </c>
      <c r="O1110" s="2" t="s">
        <v>1263</v>
      </c>
      <c r="P1110" s="2" t="s">
        <v>62</v>
      </c>
      <c r="Q1110" s="2" t="s">
        <v>62</v>
      </c>
      <c r="R1110" s="2" t="s">
        <v>63</v>
      </c>
      <c r="S1110" s="3"/>
      <c r="T1110" s="3"/>
      <c r="U1110" s="3"/>
      <c r="V1110" s="3">
        <v>1</v>
      </c>
      <c r="W1110" s="3"/>
      <c r="X1110" s="3"/>
      <c r="Y1110" s="3"/>
      <c r="Z1110" s="3"/>
      <c r="AA1110" s="3"/>
      <c r="AB1110" s="3"/>
      <c r="AC1110" s="3"/>
      <c r="AD1110" s="3"/>
      <c r="AE1110" s="3"/>
      <c r="AF1110" s="3"/>
      <c r="AG1110" s="3"/>
      <c r="AH1110" s="3"/>
      <c r="AI1110" s="3"/>
      <c r="AJ1110" s="3"/>
      <c r="AK1110" s="3"/>
      <c r="AL1110" s="3"/>
      <c r="AM1110" s="3"/>
      <c r="AN1110" s="3"/>
      <c r="AO1110" s="3"/>
      <c r="AP1110" s="3"/>
      <c r="AQ1110" s="3"/>
      <c r="AR1110" s="3"/>
      <c r="AS1110" s="3"/>
      <c r="AT1110" s="3"/>
      <c r="AU1110" s="3"/>
      <c r="AV1110" s="2" t="s">
        <v>50</v>
      </c>
      <c r="AW1110" s="2" t="s">
        <v>2199</v>
      </c>
      <c r="AX1110" s="2" t="s">
        <v>50</v>
      </c>
      <c r="AY1110" s="2" t="s">
        <v>50</v>
      </c>
      <c r="AZ1110" s="2" t="s">
        <v>50</v>
      </c>
    </row>
    <row r="1111" spans="1:52" ht="30" customHeight="1" x14ac:dyDescent="0.3">
      <c r="A1111" s="22" t="s">
        <v>1215</v>
      </c>
      <c r="B1111" s="22" t="s">
        <v>1216</v>
      </c>
      <c r="C1111" s="22" t="s">
        <v>93</v>
      </c>
      <c r="D1111" s="23">
        <v>1</v>
      </c>
      <c r="E1111" s="25">
        <f>TRUNC(SUMIF(V1109:V1111, RIGHTB(O1111, 1), H1109:H1111)*U1111, 2)</f>
        <v>2873.58</v>
      </c>
      <c r="F1111" s="28">
        <f>TRUNC(E1111*D1111,0)</f>
        <v>2873</v>
      </c>
      <c r="G1111" s="25">
        <v>0</v>
      </c>
      <c r="H1111" s="28">
        <f>TRUNC(G1111*D1111,0)</f>
        <v>0</v>
      </c>
      <c r="I1111" s="25">
        <v>0</v>
      </c>
      <c r="J1111" s="28">
        <f>TRUNC(I1111*D1111,0)</f>
        <v>0</v>
      </c>
      <c r="K1111" s="25">
        <f t="shared" si="183"/>
        <v>2873</v>
      </c>
      <c r="L1111" s="28">
        <f t="shared" si="183"/>
        <v>2873</v>
      </c>
      <c r="M1111" s="22" t="s">
        <v>50</v>
      </c>
      <c r="N1111" s="2" t="s">
        <v>1008</v>
      </c>
      <c r="O1111" s="2" t="s">
        <v>94</v>
      </c>
      <c r="P1111" s="2" t="s">
        <v>62</v>
      </c>
      <c r="Q1111" s="2" t="s">
        <v>62</v>
      </c>
      <c r="R1111" s="2" t="s">
        <v>62</v>
      </c>
      <c r="S1111" s="3">
        <v>1</v>
      </c>
      <c r="T1111" s="3">
        <v>0</v>
      </c>
      <c r="U1111" s="3">
        <v>0.03</v>
      </c>
      <c r="V1111" s="3">
        <v>1</v>
      </c>
      <c r="W1111" s="3"/>
      <c r="X1111" s="3"/>
      <c r="Y1111" s="3"/>
      <c r="Z1111" s="3"/>
      <c r="AA1111" s="3"/>
      <c r="AB1111" s="3"/>
      <c r="AC1111" s="3"/>
      <c r="AD1111" s="3"/>
      <c r="AE1111" s="3"/>
      <c r="AF1111" s="3"/>
      <c r="AG1111" s="3"/>
      <c r="AH1111" s="3"/>
      <c r="AI1111" s="3"/>
      <c r="AJ1111" s="3"/>
      <c r="AK1111" s="3"/>
      <c r="AL1111" s="3"/>
      <c r="AM1111" s="3"/>
      <c r="AN1111" s="3"/>
      <c r="AO1111" s="3"/>
      <c r="AP1111" s="3"/>
      <c r="AQ1111" s="3"/>
      <c r="AR1111" s="3"/>
      <c r="AS1111" s="3"/>
      <c r="AT1111" s="3"/>
      <c r="AU1111" s="3"/>
      <c r="AV1111" s="2" t="s">
        <v>50</v>
      </c>
      <c r="AW1111" s="2" t="s">
        <v>2200</v>
      </c>
      <c r="AX1111" s="2" t="s">
        <v>50</v>
      </c>
      <c r="AY1111" s="2" t="s">
        <v>50</v>
      </c>
      <c r="AZ1111" s="2" t="s">
        <v>50</v>
      </c>
    </row>
    <row r="1112" spans="1:52" ht="30" customHeight="1" x14ac:dyDescent="0.3">
      <c r="A1112" s="22" t="s">
        <v>1190</v>
      </c>
      <c r="B1112" s="22" t="s">
        <v>50</v>
      </c>
      <c r="C1112" s="22" t="s">
        <v>50</v>
      </c>
      <c r="D1112" s="23"/>
      <c r="E1112" s="25"/>
      <c r="F1112" s="28">
        <f>TRUNC(SUMIF(N1109:N1111, N1108, F1109:F1111),0)</f>
        <v>452873</v>
      </c>
      <c r="G1112" s="25"/>
      <c r="H1112" s="28">
        <f>TRUNC(SUMIF(N1109:N1111, N1108, H1109:H1111),0)</f>
        <v>95786</v>
      </c>
      <c r="I1112" s="25"/>
      <c r="J1112" s="28">
        <f>TRUNC(SUMIF(N1109:N1111, N1108, J1109:J1111),0)</f>
        <v>0</v>
      </c>
      <c r="K1112" s="25"/>
      <c r="L1112" s="28">
        <f>F1112+H1112+J1112</f>
        <v>548659</v>
      </c>
      <c r="M1112" s="22" t="s">
        <v>50</v>
      </c>
      <c r="N1112" s="2" t="s">
        <v>97</v>
      </c>
      <c r="O1112" s="2" t="s">
        <v>97</v>
      </c>
      <c r="P1112" s="2" t="s">
        <v>50</v>
      </c>
      <c r="Q1112" s="2" t="s">
        <v>50</v>
      </c>
      <c r="R1112" s="2" t="s">
        <v>50</v>
      </c>
      <c r="S1112" s="3"/>
      <c r="T1112" s="3"/>
      <c r="U1112" s="3"/>
      <c r="V1112" s="3"/>
      <c r="W1112" s="3"/>
      <c r="X1112" s="3"/>
      <c r="Y1112" s="3"/>
      <c r="Z1112" s="3"/>
      <c r="AA1112" s="3"/>
      <c r="AB1112" s="3"/>
      <c r="AC1112" s="3"/>
      <c r="AD1112" s="3"/>
      <c r="AE1112" s="3"/>
      <c r="AF1112" s="3"/>
      <c r="AG1112" s="3"/>
      <c r="AH1112" s="3"/>
      <c r="AI1112" s="3"/>
      <c r="AJ1112" s="3"/>
      <c r="AK1112" s="3"/>
      <c r="AL1112" s="3"/>
      <c r="AM1112" s="3"/>
      <c r="AN1112" s="3"/>
      <c r="AO1112" s="3"/>
      <c r="AP1112" s="3"/>
      <c r="AQ1112" s="3"/>
      <c r="AR1112" s="3"/>
      <c r="AS1112" s="3"/>
      <c r="AT1112" s="3"/>
      <c r="AU1112" s="3"/>
      <c r="AV1112" s="2" t="s">
        <v>50</v>
      </c>
      <c r="AW1112" s="2" t="s">
        <v>50</v>
      </c>
      <c r="AX1112" s="2" t="s">
        <v>50</v>
      </c>
      <c r="AY1112" s="2" t="s">
        <v>50</v>
      </c>
      <c r="AZ1112" s="2" t="s">
        <v>50</v>
      </c>
    </row>
    <row r="1113" spans="1:52" ht="30" customHeight="1" x14ac:dyDescent="0.3">
      <c r="A1113" s="23"/>
      <c r="B1113" s="23"/>
      <c r="C1113" s="23"/>
      <c r="D1113" s="23"/>
      <c r="E1113" s="25"/>
      <c r="F1113" s="28"/>
      <c r="G1113" s="25"/>
      <c r="H1113" s="28"/>
      <c r="I1113" s="25"/>
      <c r="J1113" s="28"/>
      <c r="K1113" s="25"/>
      <c r="L1113" s="28"/>
      <c r="M1113" s="23"/>
    </row>
    <row r="1114" spans="1:52" ht="30" customHeight="1" x14ac:dyDescent="0.3">
      <c r="A1114" s="19" t="s">
        <v>2201</v>
      </c>
      <c r="B1114" s="20"/>
      <c r="C1114" s="20"/>
      <c r="D1114" s="20"/>
      <c r="E1114" s="24"/>
      <c r="F1114" s="27"/>
      <c r="G1114" s="24"/>
      <c r="H1114" s="27"/>
      <c r="I1114" s="24"/>
      <c r="J1114" s="27"/>
      <c r="K1114" s="24"/>
      <c r="L1114" s="27"/>
      <c r="M1114" s="21"/>
      <c r="N1114" s="1" t="s">
        <v>1013</v>
      </c>
    </row>
    <row r="1115" spans="1:52" ht="30" customHeight="1" x14ac:dyDescent="0.3">
      <c r="A1115" s="22" t="s">
        <v>1010</v>
      </c>
      <c r="B1115" s="22" t="s">
        <v>1011</v>
      </c>
      <c r="C1115" s="22" t="s">
        <v>123</v>
      </c>
      <c r="D1115" s="23">
        <v>1</v>
      </c>
      <c r="E1115" s="25">
        <f>단가대비표!O219</f>
        <v>4500</v>
      </c>
      <c r="F1115" s="28">
        <f>TRUNC(E1115*D1115,0)</f>
        <v>4500</v>
      </c>
      <c r="G1115" s="25">
        <f>단가대비표!P219</f>
        <v>0</v>
      </c>
      <c r="H1115" s="28">
        <f>TRUNC(G1115*D1115,0)</f>
        <v>0</v>
      </c>
      <c r="I1115" s="25">
        <f>단가대비표!V219</f>
        <v>0</v>
      </c>
      <c r="J1115" s="28">
        <f>TRUNC(I1115*D1115,0)</f>
        <v>0</v>
      </c>
      <c r="K1115" s="25">
        <f t="shared" ref="K1115:L1117" si="184">TRUNC(E1115+G1115+I1115,0)</f>
        <v>4500</v>
      </c>
      <c r="L1115" s="28">
        <f t="shared" si="184"/>
        <v>4500</v>
      </c>
      <c r="M1115" s="22" t="s">
        <v>50</v>
      </c>
      <c r="N1115" s="2" t="s">
        <v>1013</v>
      </c>
      <c r="O1115" s="2" t="s">
        <v>2202</v>
      </c>
      <c r="P1115" s="2" t="s">
        <v>62</v>
      </c>
      <c r="Q1115" s="2" t="s">
        <v>62</v>
      </c>
      <c r="R1115" s="2" t="s">
        <v>63</v>
      </c>
      <c r="S1115" s="3"/>
      <c r="T1115" s="3"/>
      <c r="U1115" s="3"/>
      <c r="V1115" s="3"/>
      <c r="W1115" s="3"/>
      <c r="X1115" s="3"/>
      <c r="Y1115" s="3"/>
      <c r="Z1115" s="3"/>
      <c r="AA1115" s="3"/>
      <c r="AB1115" s="3"/>
      <c r="AC1115" s="3"/>
      <c r="AD1115" s="3"/>
      <c r="AE1115" s="3"/>
      <c r="AF1115" s="3"/>
      <c r="AG1115" s="3"/>
      <c r="AH1115" s="3"/>
      <c r="AI1115" s="3"/>
      <c r="AJ1115" s="3"/>
      <c r="AK1115" s="3"/>
      <c r="AL1115" s="3"/>
      <c r="AM1115" s="3"/>
      <c r="AN1115" s="3"/>
      <c r="AO1115" s="3"/>
      <c r="AP1115" s="3"/>
      <c r="AQ1115" s="3"/>
      <c r="AR1115" s="3"/>
      <c r="AS1115" s="3"/>
      <c r="AT1115" s="3"/>
      <c r="AU1115" s="3"/>
      <c r="AV1115" s="2" t="s">
        <v>50</v>
      </c>
      <c r="AW1115" s="2" t="s">
        <v>2203</v>
      </c>
      <c r="AX1115" s="2" t="s">
        <v>50</v>
      </c>
      <c r="AY1115" s="2" t="s">
        <v>50</v>
      </c>
      <c r="AZ1115" s="2" t="s">
        <v>50</v>
      </c>
    </row>
    <row r="1116" spans="1:52" ht="30" customHeight="1" x14ac:dyDescent="0.3">
      <c r="A1116" s="22" t="s">
        <v>1425</v>
      </c>
      <c r="B1116" s="22" t="s">
        <v>1221</v>
      </c>
      <c r="C1116" s="22" t="s">
        <v>1208</v>
      </c>
      <c r="D1116" s="23">
        <f>공량산출근거서_일위대가!K519</f>
        <v>0.2</v>
      </c>
      <c r="E1116" s="25">
        <f>단가대비표!O52</f>
        <v>0</v>
      </c>
      <c r="F1116" s="28">
        <f>TRUNC(E1116*D1116,0)</f>
        <v>0</v>
      </c>
      <c r="G1116" s="25">
        <f>단가대비표!P52</f>
        <v>485075</v>
      </c>
      <c r="H1116" s="28">
        <f>TRUNC(G1116*D1116,0)</f>
        <v>97015</v>
      </c>
      <c r="I1116" s="25">
        <f>단가대비표!V52</f>
        <v>0</v>
      </c>
      <c r="J1116" s="28">
        <f>TRUNC(I1116*D1116,0)</f>
        <v>0</v>
      </c>
      <c r="K1116" s="25">
        <f t="shared" si="184"/>
        <v>485075</v>
      </c>
      <c r="L1116" s="28">
        <f t="shared" si="184"/>
        <v>97015</v>
      </c>
      <c r="M1116" s="22" t="s">
        <v>50</v>
      </c>
      <c r="N1116" s="2" t="s">
        <v>1013</v>
      </c>
      <c r="O1116" s="2" t="s">
        <v>1426</v>
      </c>
      <c r="P1116" s="2" t="s">
        <v>62</v>
      </c>
      <c r="Q1116" s="2" t="s">
        <v>62</v>
      </c>
      <c r="R1116" s="2" t="s">
        <v>63</v>
      </c>
      <c r="S1116" s="3"/>
      <c r="T1116" s="3"/>
      <c r="U1116" s="3"/>
      <c r="V1116" s="3">
        <v>1</v>
      </c>
      <c r="W1116" s="3"/>
      <c r="X1116" s="3"/>
      <c r="Y1116" s="3"/>
      <c r="Z1116" s="3"/>
      <c r="AA1116" s="3"/>
      <c r="AB1116" s="3"/>
      <c r="AC1116" s="3"/>
      <c r="AD1116" s="3"/>
      <c r="AE1116" s="3"/>
      <c r="AF1116" s="3"/>
      <c r="AG1116" s="3"/>
      <c r="AH1116" s="3"/>
      <c r="AI1116" s="3"/>
      <c r="AJ1116" s="3"/>
      <c r="AK1116" s="3"/>
      <c r="AL1116" s="3"/>
      <c r="AM1116" s="3"/>
      <c r="AN1116" s="3"/>
      <c r="AO1116" s="3"/>
      <c r="AP1116" s="3"/>
      <c r="AQ1116" s="3"/>
      <c r="AR1116" s="3"/>
      <c r="AS1116" s="3"/>
      <c r="AT1116" s="3"/>
      <c r="AU1116" s="3"/>
      <c r="AV1116" s="2" t="s">
        <v>50</v>
      </c>
      <c r="AW1116" s="2" t="s">
        <v>2204</v>
      </c>
      <c r="AX1116" s="2" t="s">
        <v>50</v>
      </c>
      <c r="AY1116" s="2" t="s">
        <v>50</v>
      </c>
      <c r="AZ1116" s="2" t="s">
        <v>50</v>
      </c>
    </row>
    <row r="1117" spans="1:52" ht="30" customHeight="1" x14ac:dyDescent="0.3">
      <c r="A1117" s="22" t="s">
        <v>1215</v>
      </c>
      <c r="B1117" s="22" t="s">
        <v>1216</v>
      </c>
      <c r="C1117" s="22" t="s">
        <v>93</v>
      </c>
      <c r="D1117" s="23">
        <v>1</v>
      </c>
      <c r="E1117" s="25">
        <f>TRUNC(SUMIF(V1115:V1117, RIGHTB(O1117, 1), H1115:H1117)*U1117, 2)</f>
        <v>2910.45</v>
      </c>
      <c r="F1117" s="28">
        <f>TRUNC(E1117*D1117,0)</f>
        <v>2910</v>
      </c>
      <c r="G1117" s="25">
        <v>0</v>
      </c>
      <c r="H1117" s="28">
        <f>TRUNC(G1117*D1117,0)</f>
        <v>0</v>
      </c>
      <c r="I1117" s="25">
        <v>0</v>
      </c>
      <c r="J1117" s="28">
        <f>TRUNC(I1117*D1117,0)</f>
        <v>0</v>
      </c>
      <c r="K1117" s="25">
        <f t="shared" si="184"/>
        <v>2910</v>
      </c>
      <c r="L1117" s="28">
        <f t="shared" si="184"/>
        <v>2910</v>
      </c>
      <c r="M1117" s="22" t="s">
        <v>50</v>
      </c>
      <c r="N1117" s="2" t="s">
        <v>1013</v>
      </c>
      <c r="O1117" s="2" t="s">
        <v>94</v>
      </c>
      <c r="P1117" s="2" t="s">
        <v>62</v>
      </c>
      <c r="Q1117" s="2" t="s">
        <v>62</v>
      </c>
      <c r="R1117" s="2" t="s">
        <v>62</v>
      </c>
      <c r="S1117" s="3">
        <v>1</v>
      </c>
      <c r="T1117" s="3">
        <v>0</v>
      </c>
      <c r="U1117" s="3">
        <v>0.03</v>
      </c>
      <c r="V1117" s="3">
        <v>1</v>
      </c>
      <c r="W1117" s="3"/>
      <c r="X1117" s="3"/>
      <c r="Y1117" s="3"/>
      <c r="Z1117" s="3"/>
      <c r="AA1117" s="3"/>
      <c r="AB1117" s="3"/>
      <c r="AC1117" s="3"/>
      <c r="AD1117" s="3"/>
      <c r="AE1117" s="3"/>
      <c r="AF1117" s="3"/>
      <c r="AG1117" s="3"/>
      <c r="AH1117" s="3"/>
      <c r="AI1117" s="3"/>
      <c r="AJ1117" s="3"/>
      <c r="AK1117" s="3"/>
      <c r="AL1117" s="3"/>
      <c r="AM1117" s="3"/>
      <c r="AN1117" s="3"/>
      <c r="AO1117" s="3"/>
      <c r="AP1117" s="3"/>
      <c r="AQ1117" s="3"/>
      <c r="AR1117" s="3"/>
      <c r="AS1117" s="3"/>
      <c r="AT1117" s="3"/>
      <c r="AU1117" s="3"/>
      <c r="AV1117" s="2" t="s">
        <v>50</v>
      </c>
      <c r="AW1117" s="2" t="s">
        <v>2205</v>
      </c>
      <c r="AX1117" s="2" t="s">
        <v>50</v>
      </c>
      <c r="AY1117" s="2" t="s">
        <v>50</v>
      </c>
      <c r="AZ1117" s="2" t="s">
        <v>50</v>
      </c>
    </row>
    <row r="1118" spans="1:52" ht="30" customHeight="1" x14ac:dyDescent="0.3">
      <c r="A1118" s="22" t="s">
        <v>1190</v>
      </c>
      <c r="B1118" s="22" t="s">
        <v>50</v>
      </c>
      <c r="C1118" s="22" t="s">
        <v>50</v>
      </c>
      <c r="D1118" s="23"/>
      <c r="E1118" s="25"/>
      <c r="F1118" s="28">
        <f>TRUNC(SUMIF(N1115:N1117, N1114, F1115:F1117),0)</f>
        <v>7410</v>
      </c>
      <c r="G1118" s="25"/>
      <c r="H1118" s="28">
        <f>TRUNC(SUMIF(N1115:N1117, N1114, H1115:H1117),0)</f>
        <v>97015</v>
      </c>
      <c r="I1118" s="25"/>
      <c r="J1118" s="28">
        <f>TRUNC(SUMIF(N1115:N1117, N1114, J1115:J1117),0)</f>
        <v>0</v>
      </c>
      <c r="K1118" s="25"/>
      <c r="L1118" s="28">
        <f>F1118+H1118+J1118</f>
        <v>104425</v>
      </c>
      <c r="M1118" s="22" t="s">
        <v>50</v>
      </c>
      <c r="N1118" s="2" t="s">
        <v>97</v>
      </c>
      <c r="O1118" s="2" t="s">
        <v>97</v>
      </c>
      <c r="P1118" s="2" t="s">
        <v>50</v>
      </c>
      <c r="Q1118" s="2" t="s">
        <v>50</v>
      </c>
      <c r="R1118" s="2" t="s">
        <v>50</v>
      </c>
      <c r="S1118" s="3"/>
      <c r="T1118" s="3"/>
      <c r="U1118" s="3"/>
      <c r="V1118" s="3"/>
      <c r="W1118" s="3"/>
      <c r="X1118" s="3"/>
      <c r="Y1118" s="3"/>
      <c r="Z1118" s="3"/>
      <c r="AA1118" s="3"/>
      <c r="AB1118" s="3"/>
      <c r="AC1118" s="3"/>
      <c r="AD1118" s="3"/>
      <c r="AE1118" s="3"/>
      <c r="AF1118" s="3"/>
      <c r="AG1118" s="3"/>
      <c r="AH1118" s="3"/>
      <c r="AI1118" s="3"/>
      <c r="AJ1118" s="3"/>
      <c r="AK1118" s="3"/>
      <c r="AL1118" s="3"/>
      <c r="AM1118" s="3"/>
      <c r="AN1118" s="3"/>
      <c r="AO1118" s="3"/>
      <c r="AP1118" s="3"/>
      <c r="AQ1118" s="3"/>
      <c r="AR1118" s="3"/>
      <c r="AS1118" s="3"/>
      <c r="AT1118" s="3"/>
      <c r="AU1118" s="3"/>
      <c r="AV1118" s="2" t="s">
        <v>50</v>
      </c>
      <c r="AW1118" s="2" t="s">
        <v>50</v>
      </c>
      <c r="AX1118" s="2" t="s">
        <v>50</v>
      </c>
      <c r="AY1118" s="2" t="s">
        <v>50</v>
      </c>
      <c r="AZ1118" s="2" t="s">
        <v>50</v>
      </c>
    </row>
    <row r="1119" spans="1:52" ht="30" customHeight="1" x14ac:dyDescent="0.3">
      <c r="A1119" s="23"/>
      <c r="B1119" s="23"/>
      <c r="C1119" s="23"/>
      <c r="D1119" s="23"/>
      <c r="E1119" s="25"/>
      <c r="F1119" s="28"/>
      <c r="G1119" s="25"/>
      <c r="H1119" s="28"/>
      <c r="I1119" s="25"/>
      <c r="J1119" s="28"/>
      <c r="K1119" s="25"/>
      <c r="L1119" s="28"/>
      <c r="M1119" s="23"/>
    </row>
    <row r="1120" spans="1:52" ht="30" customHeight="1" x14ac:dyDescent="0.3">
      <c r="A1120" s="19" t="s">
        <v>2206</v>
      </c>
      <c r="B1120" s="20"/>
      <c r="C1120" s="20"/>
      <c r="D1120" s="20"/>
      <c r="E1120" s="24"/>
      <c r="F1120" s="27"/>
      <c r="G1120" s="24"/>
      <c r="H1120" s="27"/>
      <c r="I1120" s="24"/>
      <c r="J1120" s="27"/>
      <c r="K1120" s="24"/>
      <c r="L1120" s="27"/>
      <c r="M1120" s="21"/>
      <c r="N1120" s="1" t="s">
        <v>1018</v>
      </c>
    </row>
    <row r="1121" spans="1:52" ht="30" customHeight="1" x14ac:dyDescent="0.3">
      <c r="A1121" s="22" t="s">
        <v>1015</v>
      </c>
      <c r="B1121" s="22" t="s">
        <v>1016</v>
      </c>
      <c r="C1121" s="22" t="s">
        <v>123</v>
      </c>
      <c r="D1121" s="23">
        <v>1</v>
      </c>
      <c r="E1121" s="25">
        <f>단가대비표!O220</f>
        <v>27150</v>
      </c>
      <c r="F1121" s="28">
        <f>TRUNC(E1121*D1121,0)</f>
        <v>27150</v>
      </c>
      <c r="G1121" s="25">
        <f>단가대비표!P220</f>
        <v>0</v>
      </c>
      <c r="H1121" s="28">
        <f>TRUNC(G1121*D1121,0)</f>
        <v>0</v>
      </c>
      <c r="I1121" s="25">
        <f>단가대비표!V220</f>
        <v>0</v>
      </c>
      <c r="J1121" s="28">
        <f>TRUNC(I1121*D1121,0)</f>
        <v>0</v>
      </c>
      <c r="K1121" s="25">
        <f t="shared" ref="K1121:L1123" si="185">TRUNC(E1121+G1121+I1121,0)</f>
        <v>27150</v>
      </c>
      <c r="L1121" s="28">
        <f t="shared" si="185"/>
        <v>27150</v>
      </c>
      <c r="M1121" s="22" t="s">
        <v>50</v>
      </c>
      <c r="N1121" s="2" t="s">
        <v>1018</v>
      </c>
      <c r="O1121" s="2" t="s">
        <v>2207</v>
      </c>
      <c r="P1121" s="2" t="s">
        <v>62</v>
      </c>
      <c r="Q1121" s="2" t="s">
        <v>62</v>
      </c>
      <c r="R1121" s="2" t="s">
        <v>63</v>
      </c>
      <c r="S1121" s="3"/>
      <c r="T1121" s="3"/>
      <c r="U1121" s="3"/>
      <c r="V1121" s="3"/>
      <c r="W1121" s="3"/>
      <c r="X1121" s="3"/>
      <c r="Y1121" s="3"/>
      <c r="Z1121" s="3"/>
      <c r="AA1121" s="3"/>
      <c r="AB1121" s="3"/>
      <c r="AC1121" s="3"/>
      <c r="AD1121" s="3"/>
      <c r="AE1121" s="3"/>
      <c r="AF1121" s="3"/>
      <c r="AG1121" s="3"/>
      <c r="AH1121" s="3"/>
      <c r="AI1121" s="3"/>
      <c r="AJ1121" s="3"/>
      <c r="AK1121" s="3"/>
      <c r="AL1121" s="3"/>
      <c r="AM1121" s="3"/>
      <c r="AN1121" s="3"/>
      <c r="AO1121" s="3"/>
      <c r="AP1121" s="3"/>
      <c r="AQ1121" s="3"/>
      <c r="AR1121" s="3"/>
      <c r="AS1121" s="3"/>
      <c r="AT1121" s="3"/>
      <c r="AU1121" s="3"/>
      <c r="AV1121" s="2" t="s">
        <v>50</v>
      </c>
      <c r="AW1121" s="2" t="s">
        <v>2208</v>
      </c>
      <c r="AX1121" s="2" t="s">
        <v>50</v>
      </c>
      <c r="AY1121" s="2" t="s">
        <v>50</v>
      </c>
      <c r="AZ1121" s="2" t="s">
        <v>50</v>
      </c>
    </row>
    <row r="1122" spans="1:52" ht="30" customHeight="1" x14ac:dyDescent="0.3">
      <c r="A1122" s="22" t="s">
        <v>1425</v>
      </c>
      <c r="B1122" s="22" t="s">
        <v>1221</v>
      </c>
      <c r="C1122" s="22" t="s">
        <v>1208</v>
      </c>
      <c r="D1122" s="23">
        <f>공량산출근거서_일위대가!K522</f>
        <v>0.2</v>
      </c>
      <c r="E1122" s="25">
        <f>단가대비표!O52</f>
        <v>0</v>
      </c>
      <c r="F1122" s="28">
        <f>TRUNC(E1122*D1122,0)</f>
        <v>0</v>
      </c>
      <c r="G1122" s="25">
        <f>단가대비표!P52</f>
        <v>485075</v>
      </c>
      <c r="H1122" s="28">
        <f>TRUNC(G1122*D1122,0)</f>
        <v>97015</v>
      </c>
      <c r="I1122" s="25">
        <f>단가대비표!V52</f>
        <v>0</v>
      </c>
      <c r="J1122" s="28">
        <f>TRUNC(I1122*D1122,0)</f>
        <v>0</v>
      </c>
      <c r="K1122" s="25">
        <f t="shared" si="185"/>
        <v>485075</v>
      </c>
      <c r="L1122" s="28">
        <f t="shared" si="185"/>
        <v>97015</v>
      </c>
      <c r="M1122" s="22" t="s">
        <v>50</v>
      </c>
      <c r="N1122" s="2" t="s">
        <v>1018</v>
      </c>
      <c r="O1122" s="2" t="s">
        <v>1426</v>
      </c>
      <c r="P1122" s="2" t="s">
        <v>62</v>
      </c>
      <c r="Q1122" s="2" t="s">
        <v>62</v>
      </c>
      <c r="R1122" s="2" t="s">
        <v>63</v>
      </c>
      <c r="S1122" s="3"/>
      <c r="T1122" s="3"/>
      <c r="U1122" s="3"/>
      <c r="V1122" s="3">
        <v>1</v>
      </c>
      <c r="W1122" s="3"/>
      <c r="X1122" s="3"/>
      <c r="Y1122" s="3"/>
      <c r="Z1122" s="3"/>
      <c r="AA1122" s="3"/>
      <c r="AB1122" s="3"/>
      <c r="AC1122" s="3"/>
      <c r="AD1122" s="3"/>
      <c r="AE1122" s="3"/>
      <c r="AF1122" s="3"/>
      <c r="AG1122" s="3"/>
      <c r="AH1122" s="3"/>
      <c r="AI1122" s="3"/>
      <c r="AJ1122" s="3"/>
      <c r="AK1122" s="3"/>
      <c r="AL1122" s="3"/>
      <c r="AM1122" s="3"/>
      <c r="AN1122" s="3"/>
      <c r="AO1122" s="3"/>
      <c r="AP1122" s="3"/>
      <c r="AQ1122" s="3"/>
      <c r="AR1122" s="3"/>
      <c r="AS1122" s="3"/>
      <c r="AT1122" s="3"/>
      <c r="AU1122" s="3"/>
      <c r="AV1122" s="2" t="s">
        <v>50</v>
      </c>
      <c r="AW1122" s="2" t="s">
        <v>2209</v>
      </c>
      <c r="AX1122" s="2" t="s">
        <v>50</v>
      </c>
      <c r="AY1122" s="2" t="s">
        <v>50</v>
      </c>
      <c r="AZ1122" s="2" t="s">
        <v>50</v>
      </c>
    </row>
    <row r="1123" spans="1:52" ht="30" customHeight="1" x14ac:dyDescent="0.3">
      <c r="A1123" s="22" t="s">
        <v>1215</v>
      </c>
      <c r="B1123" s="22" t="s">
        <v>1216</v>
      </c>
      <c r="C1123" s="22" t="s">
        <v>93</v>
      </c>
      <c r="D1123" s="23">
        <v>1</v>
      </c>
      <c r="E1123" s="25">
        <f>TRUNC(SUMIF(V1121:V1123, RIGHTB(O1123, 1), H1121:H1123)*U1123, 2)</f>
        <v>2910.45</v>
      </c>
      <c r="F1123" s="28">
        <f>TRUNC(E1123*D1123,0)</f>
        <v>2910</v>
      </c>
      <c r="G1123" s="25">
        <v>0</v>
      </c>
      <c r="H1123" s="28">
        <f>TRUNC(G1123*D1123,0)</f>
        <v>0</v>
      </c>
      <c r="I1123" s="25">
        <v>0</v>
      </c>
      <c r="J1123" s="28">
        <f>TRUNC(I1123*D1123,0)</f>
        <v>0</v>
      </c>
      <c r="K1123" s="25">
        <f t="shared" si="185"/>
        <v>2910</v>
      </c>
      <c r="L1123" s="28">
        <f t="shared" si="185"/>
        <v>2910</v>
      </c>
      <c r="M1123" s="22" t="s">
        <v>50</v>
      </c>
      <c r="N1123" s="2" t="s">
        <v>1018</v>
      </c>
      <c r="O1123" s="2" t="s">
        <v>94</v>
      </c>
      <c r="P1123" s="2" t="s">
        <v>62</v>
      </c>
      <c r="Q1123" s="2" t="s">
        <v>62</v>
      </c>
      <c r="R1123" s="2" t="s">
        <v>62</v>
      </c>
      <c r="S1123" s="3">
        <v>1</v>
      </c>
      <c r="T1123" s="3">
        <v>0</v>
      </c>
      <c r="U1123" s="3">
        <v>0.03</v>
      </c>
      <c r="V1123" s="3">
        <v>1</v>
      </c>
      <c r="W1123" s="3"/>
      <c r="X1123" s="3"/>
      <c r="Y1123" s="3"/>
      <c r="Z1123" s="3"/>
      <c r="AA1123" s="3"/>
      <c r="AB1123" s="3"/>
      <c r="AC1123" s="3"/>
      <c r="AD1123" s="3"/>
      <c r="AE1123" s="3"/>
      <c r="AF1123" s="3"/>
      <c r="AG1123" s="3"/>
      <c r="AH1123" s="3"/>
      <c r="AI1123" s="3"/>
      <c r="AJ1123" s="3"/>
      <c r="AK1123" s="3"/>
      <c r="AL1123" s="3"/>
      <c r="AM1123" s="3"/>
      <c r="AN1123" s="3"/>
      <c r="AO1123" s="3"/>
      <c r="AP1123" s="3"/>
      <c r="AQ1123" s="3"/>
      <c r="AR1123" s="3"/>
      <c r="AS1123" s="3"/>
      <c r="AT1123" s="3"/>
      <c r="AU1123" s="3"/>
      <c r="AV1123" s="2" t="s">
        <v>50</v>
      </c>
      <c r="AW1123" s="2" t="s">
        <v>2210</v>
      </c>
      <c r="AX1123" s="2" t="s">
        <v>50</v>
      </c>
      <c r="AY1123" s="2" t="s">
        <v>50</v>
      </c>
      <c r="AZ1123" s="2" t="s">
        <v>50</v>
      </c>
    </row>
    <row r="1124" spans="1:52" ht="30" customHeight="1" x14ac:dyDescent="0.3">
      <c r="A1124" s="22" t="s">
        <v>1190</v>
      </c>
      <c r="B1124" s="22" t="s">
        <v>50</v>
      </c>
      <c r="C1124" s="22" t="s">
        <v>50</v>
      </c>
      <c r="D1124" s="23"/>
      <c r="E1124" s="25"/>
      <c r="F1124" s="28">
        <f>TRUNC(SUMIF(N1121:N1123, N1120, F1121:F1123),0)</f>
        <v>30060</v>
      </c>
      <c r="G1124" s="25"/>
      <c r="H1124" s="28">
        <f>TRUNC(SUMIF(N1121:N1123, N1120, H1121:H1123),0)</f>
        <v>97015</v>
      </c>
      <c r="I1124" s="25"/>
      <c r="J1124" s="28">
        <f>TRUNC(SUMIF(N1121:N1123, N1120, J1121:J1123),0)</f>
        <v>0</v>
      </c>
      <c r="K1124" s="25"/>
      <c r="L1124" s="28">
        <f>F1124+H1124+J1124</f>
        <v>127075</v>
      </c>
      <c r="M1124" s="22" t="s">
        <v>50</v>
      </c>
      <c r="N1124" s="2" t="s">
        <v>97</v>
      </c>
      <c r="O1124" s="2" t="s">
        <v>97</v>
      </c>
      <c r="P1124" s="2" t="s">
        <v>50</v>
      </c>
      <c r="Q1124" s="2" t="s">
        <v>50</v>
      </c>
      <c r="R1124" s="2" t="s">
        <v>50</v>
      </c>
      <c r="S1124" s="3"/>
      <c r="T1124" s="3"/>
      <c r="U1124" s="3"/>
      <c r="V1124" s="3"/>
      <c r="W1124" s="3"/>
      <c r="X1124" s="3"/>
      <c r="Y1124" s="3"/>
      <c r="Z1124" s="3"/>
      <c r="AA1124" s="3"/>
      <c r="AB1124" s="3"/>
      <c r="AC1124" s="3"/>
      <c r="AD1124" s="3"/>
      <c r="AE1124" s="3"/>
      <c r="AF1124" s="3"/>
      <c r="AG1124" s="3"/>
      <c r="AH1124" s="3"/>
      <c r="AI1124" s="3"/>
      <c r="AJ1124" s="3"/>
      <c r="AK1124" s="3"/>
      <c r="AL1124" s="3"/>
      <c r="AM1124" s="3"/>
      <c r="AN1124" s="3"/>
      <c r="AO1124" s="3"/>
      <c r="AP1124" s="3"/>
      <c r="AQ1124" s="3"/>
      <c r="AR1124" s="3"/>
      <c r="AS1124" s="3"/>
      <c r="AT1124" s="3"/>
      <c r="AU1124" s="3"/>
      <c r="AV1124" s="2" t="s">
        <v>50</v>
      </c>
      <c r="AW1124" s="2" t="s">
        <v>50</v>
      </c>
      <c r="AX1124" s="2" t="s">
        <v>50</v>
      </c>
      <c r="AY1124" s="2" t="s">
        <v>50</v>
      </c>
      <c r="AZ1124" s="2" t="s">
        <v>50</v>
      </c>
    </row>
    <row r="1125" spans="1:52" ht="30" customHeight="1" x14ac:dyDescent="0.3">
      <c r="A1125" s="23"/>
      <c r="B1125" s="23"/>
      <c r="C1125" s="23"/>
      <c r="D1125" s="23"/>
      <c r="E1125" s="25"/>
      <c r="F1125" s="28"/>
      <c r="G1125" s="25"/>
      <c r="H1125" s="28"/>
      <c r="I1125" s="25"/>
      <c r="J1125" s="28"/>
      <c r="K1125" s="25"/>
      <c r="L1125" s="28"/>
      <c r="M1125" s="23"/>
    </row>
    <row r="1126" spans="1:52" ht="30" customHeight="1" x14ac:dyDescent="0.3">
      <c r="A1126" s="19" t="s">
        <v>2211</v>
      </c>
      <c r="B1126" s="20"/>
      <c r="C1126" s="20"/>
      <c r="D1126" s="20"/>
      <c r="E1126" s="24"/>
      <c r="F1126" s="27"/>
      <c r="G1126" s="24"/>
      <c r="H1126" s="27"/>
      <c r="I1126" s="24"/>
      <c r="J1126" s="27"/>
      <c r="K1126" s="24"/>
      <c r="L1126" s="27"/>
      <c r="M1126" s="21"/>
      <c r="N1126" s="1" t="s">
        <v>1023</v>
      </c>
    </row>
    <row r="1127" spans="1:52" ht="30" customHeight="1" x14ac:dyDescent="0.3">
      <c r="A1127" s="22" t="s">
        <v>1020</v>
      </c>
      <c r="B1127" s="22" t="s">
        <v>1021</v>
      </c>
      <c r="C1127" s="22" t="s">
        <v>123</v>
      </c>
      <c r="D1127" s="23">
        <v>1</v>
      </c>
      <c r="E1127" s="25">
        <f>단가대비표!O221</f>
        <v>660000</v>
      </c>
      <c r="F1127" s="28">
        <f>TRUNC(E1127*D1127,0)</f>
        <v>660000</v>
      </c>
      <c r="G1127" s="25">
        <f>단가대비표!P221</f>
        <v>0</v>
      </c>
      <c r="H1127" s="28">
        <f>TRUNC(G1127*D1127,0)</f>
        <v>0</v>
      </c>
      <c r="I1127" s="25">
        <f>단가대비표!V221</f>
        <v>0</v>
      </c>
      <c r="J1127" s="28">
        <f>TRUNC(I1127*D1127,0)</f>
        <v>0</v>
      </c>
      <c r="K1127" s="25">
        <f t="shared" ref="K1127:L1129" si="186">TRUNC(E1127+G1127+I1127,0)</f>
        <v>660000</v>
      </c>
      <c r="L1127" s="28">
        <f t="shared" si="186"/>
        <v>660000</v>
      </c>
      <c r="M1127" s="22" t="s">
        <v>50</v>
      </c>
      <c r="N1127" s="2" t="s">
        <v>1023</v>
      </c>
      <c r="O1127" s="2" t="s">
        <v>2212</v>
      </c>
      <c r="P1127" s="2" t="s">
        <v>62</v>
      </c>
      <c r="Q1127" s="2" t="s">
        <v>62</v>
      </c>
      <c r="R1127" s="2" t="s">
        <v>63</v>
      </c>
      <c r="S1127" s="3"/>
      <c r="T1127" s="3"/>
      <c r="U1127" s="3"/>
      <c r="V1127" s="3"/>
      <c r="W1127" s="3"/>
      <c r="X1127" s="3"/>
      <c r="Y1127" s="3"/>
      <c r="Z1127" s="3"/>
      <c r="AA1127" s="3"/>
      <c r="AB1127" s="3"/>
      <c r="AC1127" s="3"/>
      <c r="AD1127" s="3"/>
      <c r="AE1127" s="3"/>
      <c r="AF1127" s="3"/>
      <c r="AG1127" s="3"/>
      <c r="AH1127" s="3"/>
      <c r="AI1127" s="3"/>
      <c r="AJ1127" s="3"/>
      <c r="AK1127" s="3"/>
      <c r="AL1127" s="3"/>
      <c r="AM1127" s="3"/>
      <c r="AN1127" s="3"/>
      <c r="AO1127" s="3"/>
      <c r="AP1127" s="3"/>
      <c r="AQ1127" s="3"/>
      <c r="AR1127" s="3"/>
      <c r="AS1127" s="3"/>
      <c r="AT1127" s="3"/>
      <c r="AU1127" s="3"/>
      <c r="AV1127" s="2" t="s">
        <v>50</v>
      </c>
      <c r="AW1127" s="2" t="s">
        <v>2213</v>
      </c>
      <c r="AX1127" s="2" t="s">
        <v>50</v>
      </c>
      <c r="AY1127" s="2" t="s">
        <v>50</v>
      </c>
      <c r="AZ1127" s="2" t="s">
        <v>50</v>
      </c>
    </row>
    <row r="1128" spans="1:52" ht="30" customHeight="1" x14ac:dyDescent="0.3">
      <c r="A1128" s="22" t="s">
        <v>1425</v>
      </c>
      <c r="B1128" s="22" t="s">
        <v>1221</v>
      </c>
      <c r="C1128" s="22" t="s">
        <v>1208</v>
      </c>
      <c r="D1128" s="23">
        <f>공량산출근거서_일위대가!K525</f>
        <v>0.2</v>
      </c>
      <c r="E1128" s="25">
        <f>단가대비표!O52</f>
        <v>0</v>
      </c>
      <c r="F1128" s="28">
        <f>TRUNC(E1128*D1128,0)</f>
        <v>0</v>
      </c>
      <c r="G1128" s="25">
        <f>단가대비표!P52</f>
        <v>485075</v>
      </c>
      <c r="H1128" s="28">
        <f>TRUNC(G1128*D1128,0)</f>
        <v>97015</v>
      </c>
      <c r="I1128" s="25">
        <f>단가대비표!V52</f>
        <v>0</v>
      </c>
      <c r="J1128" s="28">
        <f>TRUNC(I1128*D1128,0)</f>
        <v>0</v>
      </c>
      <c r="K1128" s="25">
        <f t="shared" si="186"/>
        <v>485075</v>
      </c>
      <c r="L1128" s="28">
        <f t="shared" si="186"/>
        <v>97015</v>
      </c>
      <c r="M1128" s="22" t="s">
        <v>50</v>
      </c>
      <c r="N1128" s="2" t="s">
        <v>1023</v>
      </c>
      <c r="O1128" s="2" t="s">
        <v>1426</v>
      </c>
      <c r="P1128" s="2" t="s">
        <v>62</v>
      </c>
      <c r="Q1128" s="2" t="s">
        <v>62</v>
      </c>
      <c r="R1128" s="2" t="s">
        <v>63</v>
      </c>
      <c r="S1128" s="3"/>
      <c r="T1128" s="3"/>
      <c r="U1128" s="3"/>
      <c r="V1128" s="3">
        <v>1</v>
      </c>
      <c r="W1128" s="3"/>
      <c r="X1128" s="3"/>
      <c r="Y1128" s="3"/>
      <c r="Z1128" s="3"/>
      <c r="AA1128" s="3"/>
      <c r="AB1128" s="3"/>
      <c r="AC1128" s="3"/>
      <c r="AD1128" s="3"/>
      <c r="AE1128" s="3"/>
      <c r="AF1128" s="3"/>
      <c r="AG1128" s="3"/>
      <c r="AH1128" s="3"/>
      <c r="AI1128" s="3"/>
      <c r="AJ1128" s="3"/>
      <c r="AK1128" s="3"/>
      <c r="AL1128" s="3"/>
      <c r="AM1128" s="3"/>
      <c r="AN1128" s="3"/>
      <c r="AO1128" s="3"/>
      <c r="AP1128" s="3"/>
      <c r="AQ1128" s="3"/>
      <c r="AR1128" s="3"/>
      <c r="AS1128" s="3"/>
      <c r="AT1128" s="3"/>
      <c r="AU1128" s="3"/>
      <c r="AV1128" s="2" t="s">
        <v>50</v>
      </c>
      <c r="AW1128" s="2" t="s">
        <v>2214</v>
      </c>
      <c r="AX1128" s="2" t="s">
        <v>50</v>
      </c>
      <c r="AY1128" s="2" t="s">
        <v>50</v>
      </c>
      <c r="AZ1128" s="2" t="s">
        <v>50</v>
      </c>
    </row>
    <row r="1129" spans="1:52" ht="30" customHeight="1" x14ac:dyDescent="0.3">
      <c r="A1129" s="22" t="s">
        <v>1215</v>
      </c>
      <c r="B1129" s="22" t="s">
        <v>1216</v>
      </c>
      <c r="C1129" s="22" t="s">
        <v>93</v>
      </c>
      <c r="D1129" s="23">
        <v>1</v>
      </c>
      <c r="E1129" s="25">
        <f>TRUNC(SUMIF(V1127:V1129, RIGHTB(O1129, 1), H1127:H1129)*U1129, 2)</f>
        <v>2910.45</v>
      </c>
      <c r="F1129" s="28">
        <f>TRUNC(E1129*D1129,0)</f>
        <v>2910</v>
      </c>
      <c r="G1129" s="25">
        <v>0</v>
      </c>
      <c r="H1129" s="28">
        <f>TRUNC(G1129*D1129,0)</f>
        <v>0</v>
      </c>
      <c r="I1129" s="25">
        <v>0</v>
      </c>
      <c r="J1129" s="28">
        <f>TRUNC(I1129*D1129,0)</f>
        <v>0</v>
      </c>
      <c r="K1129" s="25">
        <f t="shared" si="186"/>
        <v>2910</v>
      </c>
      <c r="L1129" s="28">
        <f t="shared" si="186"/>
        <v>2910</v>
      </c>
      <c r="M1129" s="22" t="s">
        <v>50</v>
      </c>
      <c r="N1129" s="2" t="s">
        <v>1023</v>
      </c>
      <c r="O1129" s="2" t="s">
        <v>94</v>
      </c>
      <c r="P1129" s="2" t="s">
        <v>62</v>
      </c>
      <c r="Q1129" s="2" t="s">
        <v>62</v>
      </c>
      <c r="R1129" s="2" t="s">
        <v>62</v>
      </c>
      <c r="S1129" s="3">
        <v>1</v>
      </c>
      <c r="T1129" s="3">
        <v>0</v>
      </c>
      <c r="U1129" s="3">
        <v>0.03</v>
      </c>
      <c r="V1129" s="3">
        <v>1</v>
      </c>
      <c r="W1129" s="3"/>
      <c r="X1129" s="3"/>
      <c r="Y1129" s="3"/>
      <c r="Z1129" s="3"/>
      <c r="AA1129" s="3"/>
      <c r="AB1129" s="3"/>
      <c r="AC1129" s="3"/>
      <c r="AD1129" s="3"/>
      <c r="AE1129" s="3"/>
      <c r="AF1129" s="3"/>
      <c r="AG1129" s="3"/>
      <c r="AH1129" s="3"/>
      <c r="AI1129" s="3"/>
      <c r="AJ1129" s="3"/>
      <c r="AK1129" s="3"/>
      <c r="AL1129" s="3"/>
      <c r="AM1129" s="3"/>
      <c r="AN1129" s="3"/>
      <c r="AO1129" s="3"/>
      <c r="AP1129" s="3"/>
      <c r="AQ1129" s="3"/>
      <c r="AR1129" s="3"/>
      <c r="AS1129" s="3"/>
      <c r="AT1129" s="3"/>
      <c r="AU1129" s="3"/>
      <c r="AV1129" s="2" t="s">
        <v>50</v>
      </c>
      <c r="AW1129" s="2" t="s">
        <v>2215</v>
      </c>
      <c r="AX1129" s="2" t="s">
        <v>50</v>
      </c>
      <c r="AY1129" s="2" t="s">
        <v>50</v>
      </c>
      <c r="AZ1129" s="2" t="s">
        <v>50</v>
      </c>
    </row>
    <row r="1130" spans="1:52" ht="30" customHeight="1" x14ac:dyDescent="0.3">
      <c r="A1130" s="22" t="s">
        <v>1190</v>
      </c>
      <c r="B1130" s="22" t="s">
        <v>50</v>
      </c>
      <c r="C1130" s="22" t="s">
        <v>50</v>
      </c>
      <c r="D1130" s="23"/>
      <c r="E1130" s="25"/>
      <c r="F1130" s="28">
        <f>TRUNC(SUMIF(N1127:N1129, N1126, F1127:F1129),0)</f>
        <v>662910</v>
      </c>
      <c r="G1130" s="25"/>
      <c r="H1130" s="28">
        <f>TRUNC(SUMIF(N1127:N1129, N1126, H1127:H1129),0)</f>
        <v>97015</v>
      </c>
      <c r="I1130" s="25"/>
      <c r="J1130" s="28">
        <f>TRUNC(SUMIF(N1127:N1129, N1126, J1127:J1129),0)</f>
        <v>0</v>
      </c>
      <c r="K1130" s="25"/>
      <c r="L1130" s="28">
        <f>F1130+H1130+J1130</f>
        <v>759925</v>
      </c>
      <c r="M1130" s="22" t="s">
        <v>50</v>
      </c>
      <c r="N1130" s="2" t="s">
        <v>97</v>
      </c>
      <c r="O1130" s="2" t="s">
        <v>97</v>
      </c>
      <c r="P1130" s="2" t="s">
        <v>50</v>
      </c>
      <c r="Q1130" s="2" t="s">
        <v>50</v>
      </c>
      <c r="R1130" s="2" t="s">
        <v>50</v>
      </c>
      <c r="S1130" s="3"/>
      <c r="T1130" s="3"/>
      <c r="U1130" s="3"/>
      <c r="V1130" s="3"/>
      <c r="W1130" s="3"/>
      <c r="X1130" s="3"/>
      <c r="Y1130" s="3"/>
      <c r="Z1130" s="3"/>
      <c r="AA1130" s="3"/>
      <c r="AB1130" s="3"/>
      <c r="AC1130" s="3"/>
      <c r="AD1130" s="3"/>
      <c r="AE1130" s="3"/>
      <c r="AF1130" s="3"/>
      <c r="AG1130" s="3"/>
      <c r="AH1130" s="3"/>
      <c r="AI1130" s="3"/>
      <c r="AJ1130" s="3"/>
      <c r="AK1130" s="3"/>
      <c r="AL1130" s="3"/>
      <c r="AM1130" s="3"/>
      <c r="AN1130" s="3"/>
      <c r="AO1130" s="3"/>
      <c r="AP1130" s="3"/>
      <c r="AQ1130" s="3"/>
      <c r="AR1130" s="3"/>
      <c r="AS1130" s="3"/>
      <c r="AT1130" s="3"/>
      <c r="AU1130" s="3"/>
      <c r="AV1130" s="2" t="s">
        <v>50</v>
      </c>
      <c r="AW1130" s="2" t="s">
        <v>50</v>
      </c>
      <c r="AX1130" s="2" t="s">
        <v>50</v>
      </c>
      <c r="AY1130" s="2" t="s">
        <v>50</v>
      </c>
      <c r="AZ1130" s="2" t="s">
        <v>50</v>
      </c>
    </row>
    <row r="1131" spans="1:52" ht="30" customHeight="1" x14ac:dyDescent="0.3">
      <c r="A1131" s="23"/>
      <c r="B1131" s="23"/>
      <c r="C1131" s="23"/>
      <c r="D1131" s="23"/>
      <c r="E1131" s="25"/>
      <c r="F1131" s="28"/>
      <c r="G1131" s="25"/>
      <c r="H1131" s="28"/>
      <c r="I1131" s="25"/>
      <c r="J1131" s="28"/>
      <c r="K1131" s="25"/>
      <c r="L1131" s="28"/>
      <c r="M1131" s="23"/>
    </row>
    <row r="1132" spans="1:52" ht="30" customHeight="1" x14ac:dyDescent="0.3">
      <c r="A1132" s="19" t="s">
        <v>2216</v>
      </c>
      <c r="B1132" s="20"/>
      <c r="C1132" s="20"/>
      <c r="D1132" s="20"/>
      <c r="E1132" s="24"/>
      <c r="F1132" s="27"/>
      <c r="G1132" s="24"/>
      <c r="H1132" s="27"/>
      <c r="I1132" s="24"/>
      <c r="J1132" s="27"/>
      <c r="K1132" s="24"/>
      <c r="L1132" s="27"/>
      <c r="M1132" s="21"/>
      <c r="N1132" s="1" t="s">
        <v>1028</v>
      </c>
    </row>
    <row r="1133" spans="1:52" ht="30" customHeight="1" x14ac:dyDescent="0.3">
      <c r="A1133" s="22" t="s">
        <v>1025</v>
      </c>
      <c r="B1133" s="22" t="s">
        <v>1026</v>
      </c>
      <c r="C1133" s="22" t="s">
        <v>123</v>
      </c>
      <c r="D1133" s="23">
        <v>1</v>
      </c>
      <c r="E1133" s="25">
        <f>단가대비표!O222</f>
        <v>150000</v>
      </c>
      <c r="F1133" s="28">
        <f>TRUNC(E1133*D1133,0)</f>
        <v>150000</v>
      </c>
      <c r="G1133" s="25">
        <f>단가대비표!P222</f>
        <v>0</v>
      </c>
      <c r="H1133" s="28">
        <f>TRUNC(G1133*D1133,0)</f>
        <v>0</v>
      </c>
      <c r="I1133" s="25">
        <f>단가대비표!V222</f>
        <v>0</v>
      </c>
      <c r="J1133" s="28">
        <f>TRUNC(I1133*D1133,0)</f>
        <v>0</v>
      </c>
      <c r="K1133" s="25">
        <f t="shared" ref="K1133:L1135" si="187">TRUNC(E1133+G1133+I1133,0)</f>
        <v>150000</v>
      </c>
      <c r="L1133" s="28">
        <f t="shared" si="187"/>
        <v>150000</v>
      </c>
      <c r="M1133" s="22" t="s">
        <v>50</v>
      </c>
      <c r="N1133" s="2" t="s">
        <v>1028</v>
      </c>
      <c r="O1133" s="2" t="s">
        <v>2217</v>
      </c>
      <c r="P1133" s="2" t="s">
        <v>62</v>
      </c>
      <c r="Q1133" s="2" t="s">
        <v>62</v>
      </c>
      <c r="R1133" s="2" t="s">
        <v>63</v>
      </c>
      <c r="S1133" s="3"/>
      <c r="T1133" s="3"/>
      <c r="U1133" s="3"/>
      <c r="V1133" s="3"/>
      <c r="W1133" s="3"/>
      <c r="X1133" s="3"/>
      <c r="Y1133" s="3"/>
      <c r="Z1133" s="3"/>
      <c r="AA1133" s="3"/>
      <c r="AB1133" s="3"/>
      <c r="AC1133" s="3"/>
      <c r="AD1133" s="3"/>
      <c r="AE1133" s="3"/>
      <c r="AF1133" s="3"/>
      <c r="AG1133" s="3"/>
      <c r="AH1133" s="3"/>
      <c r="AI1133" s="3"/>
      <c r="AJ1133" s="3"/>
      <c r="AK1133" s="3"/>
      <c r="AL1133" s="3"/>
      <c r="AM1133" s="3"/>
      <c r="AN1133" s="3"/>
      <c r="AO1133" s="3"/>
      <c r="AP1133" s="3"/>
      <c r="AQ1133" s="3"/>
      <c r="AR1133" s="3"/>
      <c r="AS1133" s="3"/>
      <c r="AT1133" s="3"/>
      <c r="AU1133" s="3"/>
      <c r="AV1133" s="2" t="s">
        <v>50</v>
      </c>
      <c r="AW1133" s="2" t="s">
        <v>2218</v>
      </c>
      <c r="AX1133" s="2" t="s">
        <v>50</v>
      </c>
      <c r="AY1133" s="2" t="s">
        <v>50</v>
      </c>
      <c r="AZ1133" s="2" t="s">
        <v>50</v>
      </c>
    </row>
    <row r="1134" spans="1:52" ht="30" customHeight="1" x14ac:dyDescent="0.3">
      <c r="A1134" s="22" t="s">
        <v>1425</v>
      </c>
      <c r="B1134" s="22" t="s">
        <v>1221</v>
      </c>
      <c r="C1134" s="22" t="s">
        <v>1208</v>
      </c>
      <c r="D1134" s="23">
        <f>공량산출근거서_일위대가!K528</f>
        <v>0.2</v>
      </c>
      <c r="E1134" s="25">
        <f>단가대비표!O52</f>
        <v>0</v>
      </c>
      <c r="F1134" s="28">
        <f>TRUNC(E1134*D1134,0)</f>
        <v>0</v>
      </c>
      <c r="G1134" s="25">
        <f>단가대비표!P52</f>
        <v>485075</v>
      </c>
      <c r="H1134" s="28">
        <f>TRUNC(G1134*D1134,0)</f>
        <v>97015</v>
      </c>
      <c r="I1134" s="25">
        <f>단가대비표!V52</f>
        <v>0</v>
      </c>
      <c r="J1134" s="28">
        <f>TRUNC(I1134*D1134,0)</f>
        <v>0</v>
      </c>
      <c r="K1134" s="25">
        <f t="shared" si="187"/>
        <v>485075</v>
      </c>
      <c r="L1134" s="28">
        <f t="shared" si="187"/>
        <v>97015</v>
      </c>
      <c r="M1134" s="22" t="s">
        <v>50</v>
      </c>
      <c r="N1134" s="2" t="s">
        <v>1028</v>
      </c>
      <c r="O1134" s="2" t="s">
        <v>1426</v>
      </c>
      <c r="P1134" s="2" t="s">
        <v>62</v>
      </c>
      <c r="Q1134" s="2" t="s">
        <v>62</v>
      </c>
      <c r="R1134" s="2" t="s">
        <v>63</v>
      </c>
      <c r="S1134" s="3"/>
      <c r="T1134" s="3"/>
      <c r="U1134" s="3"/>
      <c r="V1134" s="3">
        <v>1</v>
      </c>
      <c r="W1134" s="3"/>
      <c r="X1134" s="3"/>
      <c r="Y1134" s="3"/>
      <c r="Z1134" s="3"/>
      <c r="AA1134" s="3"/>
      <c r="AB1134" s="3"/>
      <c r="AC1134" s="3"/>
      <c r="AD1134" s="3"/>
      <c r="AE1134" s="3"/>
      <c r="AF1134" s="3"/>
      <c r="AG1134" s="3"/>
      <c r="AH1134" s="3"/>
      <c r="AI1134" s="3"/>
      <c r="AJ1134" s="3"/>
      <c r="AK1134" s="3"/>
      <c r="AL1134" s="3"/>
      <c r="AM1134" s="3"/>
      <c r="AN1134" s="3"/>
      <c r="AO1134" s="3"/>
      <c r="AP1134" s="3"/>
      <c r="AQ1134" s="3"/>
      <c r="AR1134" s="3"/>
      <c r="AS1134" s="3"/>
      <c r="AT1134" s="3"/>
      <c r="AU1134" s="3"/>
      <c r="AV1134" s="2" t="s">
        <v>50</v>
      </c>
      <c r="AW1134" s="2" t="s">
        <v>2219</v>
      </c>
      <c r="AX1134" s="2" t="s">
        <v>50</v>
      </c>
      <c r="AY1134" s="2" t="s">
        <v>50</v>
      </c>
      <c r="AZ1134" s="2" t="s">
        <v>50</v>
      </c>
    </row>
    <row r="1135" spans="1:52" ht="30" customHeight="1" x14ac:dyDescent="0.3">
      <c r="A1135" s="22" t="s">
        <v>1215</v>
      </c>
      <c r="B1135" s="22" t="s">
        <v>1216</v>
      </c>
      <c r="C1135" s="22" t="s">
        <v>93</v>
      </c>
      <c r="D1135" s="23">
        <v>1</v>
      </c>
      <c r="E1135" s="25">
        <f>TRUNC(SUMIF(V1133:V1135, RIGHTB(O1135, 1), H1133:H1135)*U1135, 2)</f>
        <v>2910.45</v>
      </c>
      <c r="F1135" s="28">
        <f>TRUNC(E1135*D1135,0)</f>
        <v>2910</v>
      </c>
      <c r="G1135" s="25">
        <v>0</v>
      </c>
      <c r="H1135" s="28">
        <f>TRUNC(G1135*D1135,0)</f>
        <v>0</v>
      </c>
      <c r="I1135" s="25">
        <v>0</v>
      </c>
      <c r="J1135" s="28">
        <f>TRUNC(I1135*D1135,0)</f>
        <v>0</v>
      </c>
      <c r="K1135" s="25">
        <f t="shared" si="187"/>
        <v>2910</v>
      </c>
      <c r="L1135" s="28">
        <f t="shared" si="187"/>
        <v>2910</v>
      </c>
      <c r="M1135" s="22" t="s">
        <v>50</v>
      </c>
      <c r="N1135" s="2" t="s">
        <v>1028</v>
      </c>
      <c r="O1135" s="2" t="s">
        <v>94</v>
      </c>
      <c r="P1135" s="2" t="s">
        <v>62</v>
      </c>
      <c r="Q1135" s="2" t="s">
        <v>62</v>
      </c>
      <c r="R1135" s="2" t="s">
        <v>62</v>
      </c>
      <c r="S1135" s="3">
        <v>1</v>
      </c>
      <c r="T1135" s="3">
        <v>0</v>
      </c>
      <c r="U1135" s="3">
        <v>0.03</v>
      </c>
      <c r="V1135" s="3">
        <v>1</v>
      </c>
      <c r="W1135" s="3"/>
      <c r="X1135" s="3"/>
      <c r="Y1135" s="3"/>
      <c r="Z1135" s="3"/>
      <c r="AA1135" s="3"/>
      <c r="AB1135" s="3"/>
      <c r="AC1135" s="3"/>
      <c r="AD1135" s="3"/>
      <c r="AE1135" s="3"/>
      <c r="AF1135" s="3"/>
      <c r="AG1135" s="3"/>
      <c r="AH1135" s="3"/>
      <c r="AI1135" s="3"/>
      <c r="AJ1135" s="3"/>
      <c r="AK1135" s="3"/>
      <c r="AL1135" s="3"/>
      <c r="AM1135" s="3"/>
      <c r="AN1135" s="3"/>
      <c r="AO1135" s="3"/>
      <c r="AP1135" s="3"/>
      <c r="AQ1135" s="3"/>
      <c r="AR1135" s="3"/>
      <c r="AS1135" s="3"/>
      <c r="AT1135" s="3"/>
      <c r="AU1135" s="3"/>
      <c r="AV1135" s="2" t="s">
        <v>50</v>
      </c>
      <c r="AW1135" s="2" t="s">
        <v>2220</v>
      </c>
      <c r="AX1135" s="2" t="s">
        <v>50</v>
      </c>
      <c r="AY1135" s="2" t="s">
        <v>50</v>
      </c>
      <c r="AZ1135" s="2" t="s">
        <v>50</v>
      </c>
    </row>
    <row r="1136" spans="1:52" ht="30" customHeight="1" x14ac:dyDescent="0.3">
      <c r="A1136" s="22" t="s">
        <v>1190</v>
      </c>
      <c r="B1136" s="22" t="s">
        <v>50</v>
      </c>
      <c r="C1136" s="22" t="s">
        <v>50</v>
      </c>
      <c r="D1136" s="23"/>
      <c r="E1136" s="25"/>
      <c r="F1136" s="28">
        <f>TRUNC(SUMIF(N1133:N1135, N1132, F1133:F1135),0)</f>
        <v>152910</v>
      </c>
      <c r="G1136" s="25"/>
      <c r="H1136" s="28">
        <f>TRUNC(SUMIF(N1133:N1135, N1132, H1133:H1135),0)</f>
        <v>97015</v>
      </c>
      <c r="I1136" s="25"/>
      <c r="J1136" s="28">
        <f>TRUNC(SUMIF(N1133:N1135, N1132, J1133:J1135),0)</f>
        <v>0</v>
      </c>
      <c r="K1136" s="25"/>
      <c r="L1136" s="28">
        <f>F1136+H1136+J1136</f>
        <v>249925</v>
      </c>
      <c r="M1136" s="22" t="s">
        <v>50</v>
      </c>
      <c r="N1136" s="2" t="s">
        <v>97</v>
      </c>
      <c r="O1136" s="2" t="s">
        <v>97</v>
      </c>
      <c r="P1136" s="2" t="s">
        <v>50</v>
      </c>
      <c r="Q1136" s="2" t="s">
        <v>50</v>
      </c>
      <c r="R1136" s="2" t="s">
        <v>50</v>
      </c>
      <c r="S1136" s="3"/>
      <c r="T1136" s="3"/>
      <c r="U1136" s="3"/>
      <c r="V1136" s="3"/>
      <c r="W1136" s="3"/>
      <c r="X1136" s="3"/>
      <c r="Y1136" s="3"/>
      <c r="Z1136" s="3"/>
      <c r="AA1136" s="3"/>
      <c r="AB1136" s="3"/>
      <c r="AC1136" s="3"/>
      <c r="AD1136" s="3"/>
      <c r="AE1136" s="3"/>
      <c r="AF1136" s="3"/>
      <c r="AG1136" s="3"/>
      <c r="AH1136" s="3"/>
      <c r="AI1136" s="3"/>
      <c r="AJ1136" s="3"/>
      <c r="AK1136" s="3"/>
      <c r="AL1136" s="3"/>
      <c r="AM1136" s="3"/>
      <c r="AN1136" s="3"/>
      <c r="AO1136" s="3"/>
      <c r="AP1136" s="3"/>
      <c r="AQ1136" s="3"/>
      <c r="AR1136" s="3"/>
      <c r="AS1136" s="3"/>
      <c r="AT1136" s="3"/>
      <c r="AU1136" s="3"/>
      <c r="AV1136" s="2" t="s">
        <v>50</v>
      </c>
      <c r="AW1136" s="2" t="s">
        <v>50</v>
      </c>
      <c r="AX1136" s="2" t="s">
        <v>50</v>
      </c>
      <c r="AY1136" s="2" t="s">
        <v>50</v>
      </c>
      <c r="AZ1136" s="2" t="s">
        <v>50</v>
      </c>
    </row>
    <row r="1137" spans="1:52" ht="30" customHeight="1" x14ac:dyDescent="0.3">
      <c r="A1137" s="23"/>
      <c r="B1137" s="23"/>
      <c r="C1137" s="23"/>
      <c r="D1137" s="23"/>
      <c r="E1137" s="25"/>
      <c r="F1137" s="28"/>
      <c r="G1137" s="25"/>
      <c r="H1137" s="28"/>
      <c r="I1137" s="25"/>
      <c r="J1137" s="28"/>
      <c r="K1137" s="25"/>
      <c r="L1137" s="28"/>
      <c r="M1137" s="23"/>
    </row>
    <row r="1138" spans="1:52" ht="30" customHeight="1" x14ac:dyDescent="0.3">
      <c r="A1138" s="19" t="s">
        <v>2221</v>
      </c>
      <c r="B1138" s="20"/>
      <c r="C1138" s="20"/>
      <c r="D1138" s="20"/>
      <c r="E1138" s="24"/>
      <c r="F1138" s="27"/>
      <c r="G1138" s="24"/>
      <c r="H1138" s="27"/>
      <c r="I1138" s="24"/>
      <c r="J1138" s="27"/>
      <c r="K1138" s="24"/>
      <c r="L1138" s="27"/>
      <c r="M1138" s="21"/>
      <c r="N1138" s="1" t="s">
        <v>1033</v>
      </c>
    </row>
    <row r="1139" spans="1:52" ht="30" customHeight="1" x14ac:dyDescent="0.3">
      <c r="A1139" s="22" t="s">
        <v>1030</v>
      </c>
      <c r="B1139" s="22" t="s">
        <v>1031</v>
      </c>
      <c r="C1139" s="22" t="s">
        <v>123</v>
      </c>
      <c r="D1139" s="23">
        <v>1</v>
      </c>
      <c r="E1139" s="25">
        <f>단가대비표!O223</f>
        <v>200000</v>
      </c>
      <c r="F1139" s="28">
        <f>TRUNC(E1139*D1139,0)</f>
        <v>200000</v>
      </c>
      <c r="G1139" s="25">
        <f>단가대비표!P223</f>
        <v>0</v>
      </c>
      <c r="H1139" s="28">
        <f>TRUNC(G1139*D1139,0)</f>
        <v>0</v>
      </c>
      <c r="I1139" s="25">
        <f>단가대비표!V223</f>
        <v>0</v>
      </c>
      <c r="J1139" s="28">
        <f>TRUNC(I1139*D1139,0)</f>
        <v>0</v>
      </c>
      <c r="K1139" s="25">
        <f t="shared" ref="K1139:L1141" si="188">TRUNC(E1139+G1139+I1139,0)</f>
        <v>200000</v>
      </c>
      <c r="L1139" s="28">
        <f t="shared" si="188"/>
        <v>200000</v>
      </c>
      <c r="M1139" s="22" t="s">
        <v>50</v>
      </c>
      <c r="N1139" s="2" t="s">
        <v>1033</v>
      </c>
      <c r="O1139" s="2" t="s">
        <v>2222</v>
      </c>
      <c r="P1139" s="2" t="s">
        <v>62</v>
      </c>
      <c r="Q1139" s="2" t="s">
        <v>62</v>
      </c>
      <c r="R1139" s="2" t="s">
        <v>63</v>
      </c>
      <c r="S1139" s="3"/>
      <c r="T1139" s="3"/>
      <c r="U1139" s="3"/>
      <c r="V1139" s="3"/>
      <c r="W1139" s="3"/>
      <c r="X1139" s="3"/>
      <c r="Y1139" s="3"/>
      <c r="Z1139" s="3"/>
      <c r="AA1139" s="3"/>
      <c r="AB1139" s="3"/>
      <c r="AC1139" s="3"/>
      <c r="AD1139" s="3"/>
      <c r="AE1139" s="3"/>
      <c r="AF1139" s="3"/>
      <c r="AG1139" s="3"/>
      <c r="AH1139" s="3"/>
      <c r="AI1139" s="3"/>
      <c r="AJ1139" s="3"/>
      <c r="AK1139" s="3"/>
      <c r="AL1139" s="3"/>
      <c r="AM1139" s="3"/>
      <c r="AN1139" s="3"/>
      <c r="AO1139" s="3"/>
      <c r="AP1139" s="3"/>
      <c r="AQ1139" s="3"/>
      <c r="AR1139" s="3"/>
      <c r="AS1139" s="3"/>
      <c r="AT1139" s="3"/>
      <c r="AU1139" s="3"/>
      <c r="AV1139" s="2" t="s">
        <v>50</v>
      </c>
      <c r="AW1139" s="2" t="s">
        <v>2223</v>
      </c>
      <c r="AX1139" s="2" t="s">
        <v>50</v>
      </c>
      <c r="AY1139" s="2" t="s">
        <v>50</v>
      </c>
      <c r="AZ1139" s="2" t="s">
        <v>50</v>
      </c>
    </row>
    <row r="1140" spans="1:52" ht="30" customHeight="1" x14ac:dyDescent="0.3">
      <c r="A1140" s="22" t="s">
        <v>1425</v>
      </c>
      <c r="B1140" s="22" t="s">
        <v>1221</v>
      </c>
      <c r="C1140" s="22" t="s">
        <v>1208</v>
      </c>
      <c r="D1140" s="23">
        <f>공량산출근거서_일위대가!K531</f>
        <v>0.2</v>
      </c>
      <c r="E1140" s="25">
        <f>단가대비표!O52</f>
        <v>0</v>
      </c>
      <c r="F1140" s="28">
        <f>TRUNC(E1140*D1140,0)</f>
        <v>0</v>
      </c>
      <c r="G1140" s="25">
        <f>단가대비표!P52</f>
        <v>485075</v>
      </c>
      <c r="H1140" s="28">
        <f>TRUNC(G1140*D1140,0)</f>
        <v>97015</v>
      </c>
      <c r="I1140" s="25">
        <f>단가대비표!V52</f>
        <v>0</v>
      </c>
      <c r="J1140" s="28">
        <f>TRUNC(I1140*D1140,0)</f>
        <v>0</v>
      </c>
      <c r="K1140" s="25">
        <f t="shared" si="188"/>
        <v>485075</v>
      </c>
      <c r="L1140" s="28">
        <f t="shared" si="188"/>
        <v>97015</v>
      </c>
      <c r="M1140" s="22" t="s">
        <v>50</v>
      </c>
      <c r="N1140" s="2" t="s">
        <v>1033</v>
      </c>
      <c r="O1140" s="2" t="s">
        <v>1426</v>
      </c>
      <c r="P1140" s="2" t="s">
        <v>62</v>
      </c>
      <c r="Q1140" s="2" t="s">
        <v>62</v>
      </c>
      <c r="R1140" s="2" t="s">
        <v>63</v>
      </c>
      <c r="S1140" s="3"/>
      <c r="T1140" s="3"/>
      <c r="U1140" s="3"/>
      <c r="V1140" s="3">
        <v>1</v>
      </c>
      <c r="W1140" s="3"/>
      <c r="X1140" s="3"/>
      <c r="Y1140" s="3"/>
      <c r="Z1140" s="3"/>
      <c r="AA1140" s="3"/>
      <c r="AB1140" s="3"/>
      <c r="AC1140" s="3"/>
      <c r="AD1140" s="3"/>
      <c r="AE1140" s="3"/>
      <c r="AF1140" s="3"/>
      <c r="AG1140" s="3"/>
      <c r="AH1140" s="3"/>
      <c r="AI1140" s="3"/>
      <c r="AJ1140" s="3"/>
      <c r="AK1140" s="3"/>
      <c r="AL1140" s="3"/>
      <c r="AM1140" s="3"/>
      <c r="AN1140" s="3"/>
      <c r="AO1140" s="3"/>
      <c r="AP1140" s="3"/>
      <c r="AQ1140" s="3"/>
      <c r="AR1140" s="3"/>
      <c r="AS1140" s="3"/>
      <c r="AT1140" s="3"/>
      <c r="AU1140" s="3"/>
      <c r="AV1140" s="2" t="s">
        <v>50</v>
      </c>
      <c r="AW1140" s="2" t="s">
        <v>2224</v>
      </c>
      <c r="AX1140" s="2" t="s">
        <v>50</v>
      </c>
      <c r="AY1140" s="2" t="s">
        <v>50</v>
      </c>
      <c r="AZ1140" s="2" t="s">
        <v>50</v>
      </c>
    </row>
    <row r="1141" spans="1:52" ht="30" customHeight="1" x14ac:dyDescent="0.3">
      <c r="A1141" s="22" t="s">
        <v>1215</v>
      </c>
      <c r="B1141" s="22" t="s">
        <v>1216</v>
      </c>
      <c r="C1141" s="22" t="s">
        <v>93</v>
      </c>
      <c r="D1141" s="23">
        <v>1</v>
      </c>
      <c r="E1141" s="25">
        <f>TRUNC(SUMIF(V1139:V1141, RIGHTB(O1141, 1), H1139:H1141)*U1141, 2)</f>
        <v>2910.45</v>
      </c>
      <c r="F1141" s="28">
        <f>TRUNC(E1141*D1141,0)</f>
        <v>2910</v>
      </c>
      <c r="G1141" s="25">
        <v>0</v>
      </c>
      <c r="H1141" s="28">
        <f>TRUNC(G1141*D1141,0)</f>
        <v>0</v>
      </c>
      <c r="I1141" s="25">
        <v>0</v>
      </c>
      <c r="J1141" s="28">
        <f>TRUNC(I1141*D1141,0)</f>
        <v>0</v>
      </c>
      <c r="K1141" s="25">
        <f t="shared" si="188"/>
        <v>2910</v>
      </c>
      <c r="L1141" s="28">
        <f t="shared" si="188"/>
        <v>2910</v>
      </c>
      <c r="M1141" s="22" t="s">
        <v>50</v>
      </c>
      <c r="N1141" s="2" t="s">
        <v>1033</v>
      </c>
      <c r="O1141" s="2" t="s">
        <v>94</v>
      </c>
      <c r="P1141" s="2" t="s">
        <v>62</v>
      </c>
      <c r="Q1141" s="2" t="s">
        <v>62</v>
      </c>
      <c r="R1141" s="2" t="s">
        <v>62</v>
      </c>
      <c r="S1141" s="3">
        <v>1</v>
      </c>
      <c r="T1141" s="3">
        <v>0</v>
      </c>
      <c r="U1141" s="3">
        <v>0.03</v>
      </c>
      <c r="V1141" s="3">
        <v>1</v>
      </c>
      <c r="W1141" s="3"/>
      <c r="X1141" s="3"/>
      <c r="Y1141" s="3"/>
      <c r="Z1141" s="3"/>
      <c r="AA1141" s="3"/>
      <c r="AB1141" s="3"/>
      <c r="AC1141" s="3"/>
      <c r="AD1141" s="3"/>
      <c r="AE1141" s="3"/>
      <c r="AF1141" s="3"/>
      <c r="AG1141" s="3"/>
      <c r="AH1141" s="3"/>
      <c r="AI1141" s="3"/>
      <c r="AJ1141" s="3"/>
      <c r="AK1141" s="3"/>
      <c r="AL1141" s="3"/>
      <c r="AM1141" s="3"/>
      <c r="AN1141" s="3"/>
      <c r="AO1141" s="3"/>
      <c r="AP1141" s="3"/>
      <c r="AQ1141" s="3"/>
      <c r="AR1141" s="3"/>
      <c r="AS1141" s="3"/>
      <c r="AT1141" s="3"/>
      <c r="AU1141" s="3"/>
      <c r="AV1141" s="2" t="s">
        <v>50</v>
      </c>
      <c r="AW1141" s="2" t="s">
        <v>2225</v>
      </c>
      <c r="AX1141" s="2" t="s">
        <v>50</v>
      </c>
      <c r="AY1141" s="2" t="s">
        <v>50</v>
      </c>
      <c r="AZ1141" s="2" t="s">
        <v>50</v>
      </c>
    </row>
    <row r="1142" spans="1:52" ht="30" customHeight="1" x14ac:dyDescent="0.3">
      <c r="A1142" s="22" t="s">
        <v>1190</v>
      </c>
      <c r="B1142" s="22" t="s">
        <v>50</v>
      </c>
      <c r="C1142" s="22" t="s">
        <v>50</v>
      </c>
      <c r="D1142" s="23"/>
      <c r="E1142" s="25"/>
      <c r="F1142" s="28">
        <f>TRUNC(SUMIF(N1139:N1141, N1138, F1139:F1141),0)</f>
        <v>202910</v>
      </c>
      <c r="G1142" s="25"/>
      <c r="H1142" s="28">
        <f>TRUNC(SUMIF(N1139:N1141, N1138, H1139:H1141),0)</f>
        <v>97015</v>
      </c>
      <c r="I1142" s="25"/>
      <c r="J1142" s="28">
        <f>TRUNC(SUMIF(N1139:N1141, N1138, J1139:J1141),0)</f>
        <v>0</v>
      </c>
      <c r="K1142" s="25"/>
      <c r="L1142" s="28">
        <f>F1142+H1142+J1142</f>
        <v>299925</v>
      </c>
      <c r="M1142" s="22" t="s">
        <v>50</v>
      </c>
      <c r="N1142" s="2" t="s">
        <v>97</v>
      </c>
      <c r="O1142" s="2" t="s">
        <v>97</v>
      </c>
      <c r="P1142" s="2" t="s">
        <v>50</v>
      </c>
      <c r="Q1142" s="2" t="s">
        <v>50</v>
      </c>
      <c r="R1142" s="2" t="s">
        <v>50</v>
      </c>
      <c r="S1142" s="3"/>
      <c r="T1142" s="3"/>
      <c r="U1142" s="3"/>
      <c r="V1142" s="3"/>
      <c r="W1142" s="3"/>
      <c r="X1142" s="3"/>
      <c r="Y1142" s="3"/>
      <c r="Z1142" s="3"/>
      <c r="AA1142" s="3"/>
      <c r="AB1142" s="3"/>
      <c r="AC1142" s="3"/>
      <c r="AD1142" s="3"/>
      <c r="AE1142" s="3"/>
      <c r="AF1142" s="3"/>
      <c r="AG1142" s="3"/>
      <c r="AH1142" s="3"/>
      <c r="AI1142" s="3"/>
      <c r="AJ1142" s="3"/>
      <c r="AK1142" s="3"/>
      <c r="AL1142" s="3"/>
      <c r="AM1142" s="3"/>
      <c r="AN1142" s="3"/>
      <c r="AO1142" s="3"/>
      <c r="AP1142" s="3"/>
      <c r="AQ1142" s="3"/>
      <c r="AR1142" s="3"/>
      <c r="AS1142" s="3"/>
      <c r="AT1142" s="3"/>
      <c r="AU1142" s="3"/>
      <c r="AV1142" s="2" t="s">
        <v>50</v>
      </c>
      <c r="AW1142" s="2" t="s">
        <v>50</v>
      </c>
      <c r="AX1142" s="2" t="s">
        <v>50</v>
      </c>
      <c r="AY1142" s="2" t="s">
        <v>50</v>
      </c>
      <c r="AZ1142" s="2" t="s">
        <v>50</v>
      </c>
    </row>
    <row r="1143" spans="1:52" ht="30" customHeight="1" x14ac:dyDescent="0.3">
      <c r="A1143" s="23"/>
      <c r="B1143" s="23"/>
      <c r="C1143" s="23"/>
      <c r="D1143" s="23"/>
      <c r="E1143" s="25"/>
      <c r="F1143" s="28"/>
      <c r="G1143" s="25"/>
      <c r="H1143" s="28"/>
      <c r="I1143" s="25"/>
      <c r="J1143" s="28"/>
      <c r="K1143" s="25"/>
      <c r="L1143" s="28"/>
      <c r="M1143" s="23"/>
    </row>
    <row r="1144" spans="1:52" ht="30" customHeight="1" x14ac:dyDescent="0.3">
      <c r="A1144" s="19" t="s">
        <v>2226</v>
      </c>
      <c r="B1144" s="20"/>
      <c r="C1144" s="20"/>
      <c r="D1144" s="20"/>
      <c r="E1144" s="24"/>
      <c r="F1144" s="27"/>
      <c r="G1144" s="24"/>
      <c r="H1144" s="27"/>
      <c r="I1144" s="24"/>
      <c r="J1144" s="27"/>
      <c r="K1144" s="24"/>
      <c r="L1144" s="27"/>
      <c r="M1144" s="21"/>
      <c r="N1144" s="1" t="s">
        <v>1038</v>
      </c>
    </row>
    <row r="1145" spans="1:52" ht="30" customHeight="1" x14ac:dyDescent="0.3">
      <c r="A1145" s="22" t="s">
        <v>1035</v>
      </c>
      <c r="B1145" s="22" t="s">
        <v>1036</v>
      </c>
      <c r="C1145" s="22" t="s">
        <v>123</v>
      </c>
      <c r="D1145" s="23">
        <v>1</v>
      </c>
      <c r="E1145" s="25">
        <f>단가대비표!O224</f>
        <v>200000</v>
      </c>
      <c r="F1145" s="28">
        <f>TRUNC(E1145*D1145,0)</f>
        <v>200000</v>
      </c>
      <c r="G1145" s="25">
        <f>단가대비표!P224</f>
        <v>0</v>
      </c>
      <c r="H1145" s="28">
        <f>TRUNC(G1145*D1145,0)</f>
        <v>0</v>
      </c>
      <c r="I1145" s="25">
        <f>단가대비표!V224</f>
        <v>0</v>
      </c>
      <c r="J1145" s="28">
        <f>TRUNC(I1145*D1145,0)</f>
        <v>0</v>
      </c>
      <c r="K1145" s="25">
        <f t="shared" ref="K1145:L1147" si="189">TRUNC(E1145+G1145+I1145,0)</f>
        <v>200000</v>
      </c>
      <c r="L1145" s="28">
        <f t="shared" si="189"/>
        <v>200000</v>
      </c>
      <c r="M1145" s="22" t="s">
        <v>50</v>
      </c>
      <c r="N1145" s="2" t="s">
        <v>1038</v>
      </c>
      <c r="O1145" s="2" t="s">
        <v>2227</v>
      </c>
      <c r="P1145" s="2" t="s">
        <v>62</v>
      </c>
      <c r="Q1145" s="2" t="s">
        <v>62</v>
      </c>
      <c r="R1145" s="2" t="s">
        <v>63</v>
      </c>
      <c r="S1145" s="3"/>
      <c r="T1145" s="3"/>
      <c r="U1145" s="3"/>
      <c r="V1145" s="3"/>
      <c r="W1145" s="3"/>
      <c r="X1145" s="3"/>
      <c r="Y1145" s="3"/>
      <c r="Z1145" s="3"/>
      <c r="AA1145" s="3"/>
      <c r="AB1145" s="3"/>
      <c r="AC1145" s="3"/>
      <c r="AD1145" s="3"/>
      <c r="AE1145" s="3"/>
      <c r="AF1145" s="3"/>
      <c r="AG1145" s="3"/>
      <c r="AH1145" s="3"/>
      <c r="AI1145" s="3"/>
      <c r="AJ1145" s="3"/>
      <c r="AK1145" s="3"/>
      <c r="AL1145" s="3"/>
      <c r="AM1145" s="3"/>
      <c r="AN1145" s="3"/>
      <c r="AO1145" s="3"/>
      <c r="AP1145" s="3"/>
      <c r="AQ1145" s="3"/>
      <c r="AR1145" s="3"/>
      <c r="AS1145" s="3"/>
      <c r="AT1145" s="3"/>
      <c r="AU1145" s="3"/>
      <c r="AV1145" s="2" t="s">
        <v>50</v>
      </c>
      <c r="AW1145" s="2" t="s">
        <v>2228</v>
      </c>
      <c r="AX1145" s="2" t="s">
        <v>50</v>
      </c>
      <c r="AY1145" s="2" t="s">
        <v>50</v>
      </c>
      <c r="AZ1145" s="2" t="s">
        <v>50</v>
      </c>
    </row>
    <row r="1146" spans="1:52" ht="30" customHeight="1" x14ac:dyDescent="0.3">
      <c r="A1146" s="22" t="s">
        <v>1425</v>
      </c>
      <c r="B1146" s="22" t="s">
        <v>1221</v>
      </c>
      <c r="C1146" s="22" t="s">
        <v>1208</v>
      </c>
      <c r="D1146" s="23">
        <f>공량산출근거서_일위대가!K534</f>
        <v>0.2</v>
      </c>
      <c r="E1146" s="25">
        <f>단가대비표!O52</f>
        <v>0</v>
      </c>
      <c r="F1146" s="28">
        <f>TRUNC(E1146*D1146,0)</f>
        <v>0</v>
      </c>
      <c r="G1146" s="25">
        <f>단가대비표!P52</f>
        <v>485075</v>
      </c>
      <c r="H1146" s="28">
        <f>TRUNC(G1146*D1146,0)</f>
        <v>97015</v>
      </c>
      <c r="I1146" s="25">
        <f>단가대비표!V52</f>
        <v>0</v>
      </c>
      <c r="J1146" s="28">
        <f>TRUNC(I1146*D1146,0)</f>
        <v>0</v>
      </c>
      <c r="K1146" s="25">
        <f t="shared" si="189"/>
        <v>485075</v>
      </c>
      <c r="L1146" s="28">
        <f t="shared" si="189"/>
        <v>97015</v>
      </c>
      <c r="M1146" s="22" t="s">
        <v>50</v>
      </c>
      <c r="N1146" s="2" t="s">
        <v>1038</v>
      </c>
      <c r="O1146" s="2" t="s">
        <v>1426</v>
      </c>
      <c r="P1146" s="2" t="s">
        <v>62</v>
      </c>
      <c r="Q1146" s="2" t="s">
        <v>62</v>
      </c>
      <c r="R1146" s="2" t="s">
        <v>63</v>
      </c>
      <c r="S1146" s="3"/>
      <c r="T1146" s="3"/>
      <c r="U1146" s="3"/>
      <c r="V1146" s="3">
        <v>1</v>
      </c>
      <c r="W1146" s="3"/>
      <c r="X1146" s="3"/>
      <c r="Y1146" s="3"/>
      <c r="Z1146" s="3"/>
      <c r="AA1146" s="3"/>
      <c r="AB1146" s="3"/>
      <c r="AC1146" s="3"/>
      <c r="AD1146" s="3"/>
      <c r="AE1146" s="3"/>
      <c r="AF1146" s="3"/>
      <c r="AG1146" s="3"/>
      <c r="AH1146" s="3"/>
      <c r="AI1146" s="3"/>
      <c r="AJ1146" s="3"/>
      <c r="AK1146" s="3"/>
      <c r="AL1146" s="3"/>
      <c r="AM1146" s="3"/>
      <c r="AN1146" s="3"/>
      <c r="AO1146" s="3"/>
      <c r="AP1146" s="3"/>
      <c r="AQ1146" s="3"/>
      <c r="AR1146" s="3"/>
      <c r="AS1146" s="3"/>
      <c r="AT1146" s="3"/>
      <c r="AU1146" s="3"/>
      <c r="AV1146" s="2" t="s">
        <v>50</v>
      </c>
      <c r="AW1146" s="2" t="s">
        <v>2229</v>
      </c>
      <c r="AX1146" s="2" t="s">
        <v>50</v>
      </c>
      <c r="AY1146" s="2" t="s">
        <v>50</v>
      </c>
      <c r="AZ1146" s="2" t="s">
        <v>50</v>
      </c>
    </row>
    <row r="1147" spans="1:52" ht="30" customHeight="1" x14ac:dyDescent="0.3">
      <c r="A1147" s="22" t="s">
        <v>1215</v>
      </c>
      <c r="B1147" s="22" t="s">
        <v>1216</v>
      </c>
      <c r="C1147" s="22" t="s">
        <v>93</v>
      </c>
      <c r="D1147" s="23">
        <v>1</v>
      </c>
      <c r="E1147" s="25">
        <f>TRUNC(SUMIF(V1145:V1147, RIGHTB(O1147, 1), H1145:H1147)*U1147, 2)</f>
        <v>2910.45</v>
      </c>
      <c r="F1147" s="28">
        <f>TRUNC(E1147*D1147,0)</f>
        <v>2910</v>
      </c>
      <c r="G1147" s="25">
        <v>0</v>
      </c>
      <c r="H1147" s="28">
        <f>TRUNC(G1147*D1147,0)</f>
        <v>0</v>
      </c>
      <c r="I1147" s="25">
        <v>0</v>
      </c>
      <c r="J1147" s="28">
        <f>TRUNC(I1147*D1147,0)</f>
        <v>0</v>
      </c>
      <c r="K1147" s="25">
        <f t="shared" si="189"/>
        <v>2910</v>
      </c>
      <c r="L1147" s="28">
        <f t="shared" si="189"/>
        <v>2910</v>
      </c>
      <c r="M1147" s="22" t="s">
        <v>50</v>
      </c>
      <c r="N1147" s="2" t="s">
        <v>1038</v>
      </c>
      <c r="O1147" s="2" t="s">
        <v>94</v>
      </c>
      <c r="P1147" s="2" t="s">
        <v>62</v>
      </c>
      <c r="Q1147" s="2" t="s">
        <v>62</v>
      </c>
      <c r="R1147" s="2" t="s">
        <v>62</v>
      </c>
      <c r="S1147" s="3">
        <v>1</v>
      </c>
      <c r="T1147" s="3">
        <v>0</v>
      </c>
      <c r="U1147" s="3">
        <v>0.03</v>
      </c>
      <c r="V1147" s="3">
        <v>1</v>
      </c>
      <c r="W1147" s="3"/>
      <c r="X1147" s="3"/>
      <c r="Y1147" s="3"/>
      <c r="Z1147" s="3"/>
      <c r="AA1147" s="3"/>
      <c r="AB1147" s="3"/>
      <c r="AC1147" s="3"/>
      <c r="AD1147" s="3"/>
      <c r="AE1147" s="3"/>
      <c r="AF1147" s="3"/>
      <c r="AG1147" s="3"/>
      <c r="AH1147" s="3"/>
      <c r="AI1147" s="3"/>
      <c r="AJ1147" s="3"/>
      <c r="AK1147" s="3"/>
      <c r="AL1147" s="3"/>
      <c r="AM1147" s="3"/>
      <c r="AN1147" s="3"/>
      <c r="AO1147" s="3"/>
      <c r="AP1147" s="3"/>
      <c r="AQ1147" s="3"/>
      <c r="AR1147" s="3"/>
      <c r="AS1147" s="3"/>
      <c r="AT1147" s="3"/>
      <c r="AU1147" s="3"/>
      <c r="AV1147" s="2" t="s">
        <v>50</v>
      </c>
      <c r="AW1147" s="2" t="s">
        <v>2230</v>
      </c>
      <c r="AX1147" s="2" t="s">
        <v>50</v>
      </c>
      <c r="AY1147" s="2" t="s">
        <v>50</v>
      </c>
      <c r="AZ1147" s="2" t="s">
        <v>50</v>
      </c>
    </row>
    <row r="1148" spans="1:52" ht="30" customHeight="1" x14ac:dyDescent="0.3">
      <c r="A1148" s="22" t="s">
        <v>1190</v>
      </c>
      <c r="B1148" s="22" t="s">
        <v>50</v>
      </c>
      <c r="C1148" s="22" t="s">
        <v>50</v>
      </c>
      <c r="D1148" s="23"/>
      <c r="E1148" s="25"/>
      <c r="F1148" s="28">
        <f>TRUNC(SUMIF(N1145:N1147, N1144, F1145:F1147),0)</f>
        <v>202910</v>
      </c>
      <c r="G1148" s="25"/>
      <c r="H1148" s="28">
        <f>TRUNC(SUMIF(N1145:N1147, N1144, H1145:H1147),0)</f>
        <v>97015</v>
      </c>
      <c r="I1148" s="25"/>
      <c r="J1148" s="28">
        <f>TRUNC(SUMIF(N1145:N1147, N1144, J1145:J1147),0)</f>
        <v>0</v>
      </c>
      <c r="K1148" s="25"/>
      <c r="L1148" s="28">
        <f>F1148+H1148+J1148</f>
        <v>299925</v>
      </c>
      <c r="M1148" s="22" t="s">
        <v>50</v>
      </c>
      <c r="N1148" s="2" t="s">
        <v>97</v>
      </c>
      <c r="O1148" s="2" t="s">
        <v>97</v>
      </c>
      <c r="P1148" s="2" t="s">
        <v>50</v>
      </c>
      <c r="Q1148" s="2" t="s">
        <v>50</v>
      </c>
      <c r="R1148" s="2" t="s">
        <v>50</v>
      </c>
      <c r="S1148" s="3"/>
      <c r="T1148" s="3"/>
      <c r="U1148" s="3"/>
      <c r="V1148" s="3"/>
      <c r="W1148" s="3"/>
      <c r="X1148" s="3"/>
      <c r="Y1148" s="3"/>
      <c r="Z1148" s="3"/>
      <c r="AA1148" s="3"/>
      <c r="AB1148" s="3"/>
      <c r="AC1148" s="3"/>
      <c r="AD1148" s="3"/>
      <c r="AE1148" s="3"/>
      <c r="AF1148" s="3"/>
      <c r="AG1148" s="3"/>
      <c r="AH1148" s="3"/>
      <c r="AI1148" s="3"/>
      <c r="AJ1148" s="3"/>
      <c r="AK1148" s="3"/>
      <c r="AL1148" s="3"/>
      <c r="AM1148" s="3"/>
      <c r="AN1148" s="3"/>
      <c r="AO1148" s="3"/>
      <c r="AP1148" s="3"/>
      <c r="AQ1148" s="3"/>
      <c r="AR1148" s="3"/>
      <c r="AS1148" s="3"/>
      <c r="AT1148" s="3"/>
      <c r="AU1148" s="3"/>
      <c r="AV1148" s="2" t="s">
        <v>50</v>
      </c>
      <c r="AW1148" s="2" t="s">
        <v>50</v>
      </c>
      <c r="AX1148" s="2" t="s">
        <v>50</v>
      </c>
      <c r="AY1148" s="2" t="s">
        <v>50</v>
      </c>
      <c r="AZ1148" s="2" t="s">
        <v>50</v>
      </c>
    </row>
    <row r="1149" spans="1:52" ht="30" customHeight="1" x14ac:dyDescent="0.3">
      <c r="A1149" s="23"/>
      <c r="B1149" s="23"/>
      <c r="C1149" s="23"/>
      <c r="D1149" s="23"/>
      <c r="E1149" s="25"/>
      <c r="F1149" s="28"/>
      <c r="G1149" s="25"/>
      <c r="H1149" s="28"/>
      <c r="I1149" s="25"/>
      <c r="J1149" s="28"/>
      <c r="K1149" s="25"/>
      <c r="L1149" s="28"/>
      <c r="M1149" s="23"/>
    </row>
    <row r="1150" spans="1:52" ht="30" customHeight="1" x14ac:dyDescent="0.3">
      <c r="A1150" s="19" t="s">
        <v>2231</v>
      </c>
      <c r="B1150" s="20"/>
      <c r="C1150" s="20"/>
      <c r="D1150" s="20"/>
      <c r="E1150" s="24"/>
      <c r="F1150" s="27"/>
      <c r="G1150" s="24"/>
      <c r="H1150" s="27"/>
      <c r="I1150" s="24"/>
      <c r="J1150" s="27"/>
      <c r="K1150" s="24"/>
      <c r="L1150" s="27"/>
      <c r="M1150" s="21"/>
      <c r="N1150" s="1" t="s">
        <v>1043</v>
      </c>
    </row>
    <row r="1151" spans="1:52" ht="30" customHeight="1" x14ac:dyDescent="0.3">
      <c r="A1151" s="22" t="s">
        <v>1040</v>
      </c>
      <c r="B1151" s="22" t="s">
        <v>1041</v>
      </c>
      <c r="C1151" s="22" t="s">
        <v>123</v>
      </c>
      <c r="D1151" s="23">
        <v>1</v>
      </c>
      <c r="E1151" s="25">
        <f>단가대비표!O228</f>
        <v>19960</v>
      </c>
      <c r="F1151" s="28">
        <f>TRUNC(E1151*D1151,0)</f>
        <v>19960</v>
      </c>
      <c r="G1151" s="25">
        <f>단가대비표!P228</f>
        <v>0</v>
      </c>
      <c r="H1151" s="28">
        <f>TRUNC(G1151*D1151,0)</f>
        <v>0</v>
      </c>
      <c r="I1151" s="25">
        <f>단가대비표!V228</f>
        <v>0</v>
      </c>
      <c r="J1151" s="28">
        <f>TRUNC(I1151*D1151,0)</f>
        <v>0</v>
      </c>
      <c r="K1151" s="25">
        <f t="shared" ref="K1151:L1153" si="190">TRUNC(E1151+G1151+I1151,0)</f>
        <v>19960</v>
      </c>
      <c r="L1151" s="28">
        <f t="shared" si="190"/>
        <v>19960</v>
      </c>
      <c r="M1151" s="22" t="s">
        <v>50</v>
      </c>
      <c r="N1151" s="2" t="s">
        <v>1043</v>
      </c>
      <c r="O1151" s="2" t="s">
        <v>2232</v>
      </c>
      <c r="P1151" s="2" t="s">
        <v>62</v>
      </c>
      <c r="Q1151" s="2" t="s">
        <v>62</v>
      </c>
      <c r="R1151" s="2" t="s">
        <v>63</v>
      </c>
      <c r="S1151" s="3"/>
      <c r="T1151" s="3"/>
      <c r="U1151" s="3"/>
      <c r="V1151" s="3"/>
      <c r="W1151" s="3"/>
      <c r="X1151" s="3"/>
      <c r="Y1151" s="3"/>
      <c r="Z1151" s="3"/>
      <c r="AA1151" s="3"/>
      <c r="AB1151" s="3"/>
      <c r="AC1151" s="3"/>
      <c r="AD1151" s="3"/>
      <c r="AE1151" s="3"/>
      <c r="AF1151" s="3"/>
      <c r="AG1151" s="3"/>
      <c r="AH1151" s="3"/>
      <c r="AI1151" s="3"/>
      <c r="AJ1151" s="3"/>
      <c r="AK1151" s="3"/>
      <c r="AL1151" s="3"/>
      <c r="AM1151" s="3"/>
      <c r="AN1151" s="3"/>
      <c r="AO1151" s="3"/>
      <c r="AP1151" s="3"/>
      <c r="AQ1151" s="3"/>
      <c r="AR1151" s="3"/>
      <c r="AS1151" s="3"/>
      <c r="AT1151" s="3"/>
      <c r="AU1151" s="3"/>
      <c r="AV1151" s="2" t="s">
        <v>50</v>
      </c>
      <c r="AW1151" s="2" t="s">
        <v>2233</v>
      </c>
      <c r="AX1151" s="2" t="s">
        <v>50</v>
      </c>
      <c r="AY1151" s="2" t="s">
        <v>50</v>
      </c>
      <c r="AZ1151" s="2" t="s">
        <v>50</v>
      </c>
    </row>
    <row r="1152" spans="1:52" ht="30" customHeight="1" x14ac:dyDescent="0.3">
      <c r="A1152" s="22" t="s">
        <v>1262</v>
      </c>
      <c r="B1152" s="22" t="s">
        <v>1221</v>
      </c>
      <c r="C1152" s="22" t="s">
        <v>1208</v>
      </c>
      <c r="D1152" s="23">
        <f>공량산출근거서_일위대가!K537</f>
        <v>0.11700000000000001</v>
      </c>
      <c r="E1152" s="25">
        <f>단가대비표!O49</f>
        <v>0</v>
      </c>
      <c r="F1152" s="28">
        <f>TRUNC(E1152*D1152,0)</f>
        <v>0</v>
      </c>
      <c r="G1152" s="25">
        <f>단가대비표!P49</f>
        <v>273676</v>
      </c>
      <c r="H1152" s="28">
        <f>TRUNC(G1152*D1152,0)</f>
        <v>32020</v>
      </c>
      <c r="I1152" s="25">
        <f>단가대비표!V49</f>
        <v>0</v>
      </c>
      <c r="J1152" s="28">
        <f>TRUNC(I1152*D1152,0)</f>
        <v>0</v>
      </c>
      <c r="K1152" s="25">
        <f t="shared" si="190"/>
        <v>273676</v>
      </c>
      <c r="L1152" s="28">
        <f t="shared" si="190"/>
        <v>32020</v>
      </c>
      <c r="M1152" s="22" t="s">
        <v>50</v>
      </c>
      <c r="N1152" s="2" t="s">
        <v>1043</v>
      </c>
      <c r="O1152" s="2" t="s">
        <v>1263</v>
      </c>
      <c r="P1152" s="2" t="s">
        <v>62</v>
      </c>
      <c r="Q1152" s="2" t="s">
        <v>62</v>
      </c>
      <c r="R1152" s="2" t="s">
        <v>63</v>
      </c>
      <c r="S1152" s="3"/>
      <c r="T1152" s="3"/>
      <c r="U1152" s="3"/>
      <c r="V1152" s="3">
        <v>1</v>
      </c>
      <c r="W1152" s="3"/>
      <c r="X1152" s="3"/>
      <c r="Y1152" s="3"/>
      <c r="Z1152" s="3"/>
      <c r="AA1152" s="3"/>
      <c r="AB1152" s="3"/>
      <c r="AC1152" s="3"/>
      <c r="AD1152" s="3"/>
      <c r="AE1152" s="3"/>
      <c r="AF1152" s="3"/>
      <c r="AG1152" s="3"/>
      <c r="AH1152" s="3"/>
      <c r="AI1152" s="3"/>
      <c r="AJ1152" s="3"/>
      <c r="AK1152" s="3"/>
      <c r="AL1152" s="3"/>
      <c r="AM1152" s="3"/>
      <c r="AN1152" s="3"/>
      <c r="AO1152" s="3"/>
      <c r="AP1152" s="3"/>
      <c r="AQ1152" s="3"/>
      <c r="AR1152" s="3"/>
      <c r="AS1152" s="3"/>
      <c r="AT1152" s="3"/>
      <c r="AU1152" s="3"/>
      <c r="AV1152" s="2" t="s">
        <v>50</v>
      </c>
      <c r="AW1152" s="2" t="s">
        <v>2234</v>
      </c>
      <c r="AX1152" s="2" t="s">
        <v>50</v>
      </c>
      <c r="AY1152" s="2" t="s">
        <v>50</v>
      </c>
      <c r="AZ1152" s="2" t="s">
        <v>50</v>
      </c>
    </row>
    <row r="1153" spans="1:52" ht="30" customHeight="1" x14ac:dyDescent="0.3">
      <c r="A1153" s="22" t="s">
        <v>1215</v>
      </c>
      <c r="B1153" s="22" t="s">
        <v>1216</v>
      </c>
      <c r="C1153" s="22" t="s">
        <v>93</v>
      </c>
      <c r="D1153" s="23">
        <v>1</v>
      </c>
      <c r="E1153" s="25">
        <f>TRUNC(SUMIF(V1151:V1153, RIGHTB(O1153, 1), H1151:H1153)*U1153, 2)</f>
        <v>960.6</v>
      </c>
      <c r="F1153" s="28">
        <f>TRUNC(E1153*D1153,0)</f>
        <v>960</v>
      </c>
      <c r="G1153" s="25">
        <v>0</v>
      </c>
      <c r="H1153" s="28">
        <f>TRUNC(G1153*D1153,0)</f>
        <v>0</v>
      </c>
      <c r="I1153" s="25">
        <v>0</v>
      </c>
      <c r="J1153" s="28">
        <f>TRUNC(I1153*D1153,0)</f>
        <v>0</v>
      </c>
      <c r="K1153" s="25">
        <f t="shared" si="190"/>
        <v>960</v>
      </c>
      <c r="L1153" s="28">
        <f t="shared" si="190"/>
        <v>960</v>
      </c>
      <c r="M1153" s="22" t="s">
        <v>50</v>
      </c>
      <c r="N1153" s="2" t="s">
        <v>1043</v>
      </c>
      <c r="O1153" s="2" t="s">
        <v>94</v>
      </c>
      <c r="P1153" s="2" t="s">
        <v>62</v>
      </c>
      <c r="Q1153" s="2" t="s">
        <v>62</v>
      </c>
      <c r="R1153" s="2" t="s">
        <v>62</v>
      </c>
      <c r="S1153" s="3">
        <v>1</v>
      </c>
      <c r="T1153" s="3">
        <v>0</v>
      </c>
      <c r="U1153" s="3">
        <v>0.03</v>
      </c>
      <c r="V1153" s="3">
        <v>1</v>
      </c>
      <c r="W1153" s="3"/>
      <c r="X1153" s="3"/>
      <c r="Y1153" s="3"/>
      <c r="Z1153" s="3"/>
      <c r="AA1153" s="3"/>
      <c r="AB1153" s="3"/>
      <c r="AC1153" s="3"/>
      <c r="AD1153" s="3"/>
      <c r="AE1153" s="3"/>
      <c r="AF1153" s="3"/>
      <c r="AG1153" s="3"/>
      <c r="AH1153" s="3"/>
      <c r="AI1153" s="3"/>
      <c r="AJ1153" s="3"/>
      <c r="AK1153" s="3"/>
      <c r="AL1153" s="3"/>
      <c r="AM1153" s="3"/>
      <c r="AN1153" s="3"/>
      <c r="AO1153" s="3"/>
      <c r="AP1153" s="3"/>
      <c r="AQ1153" s="3"/>
      <c r="AR1153" s="3"/>
      <c r="AS1153" s="3"/>
      <c r="AT1153" s="3"/>
      <c r="AU1153" s="3"/>
      <c r="AV1153" s="2" t="s">
        <v>50</v>
      </c>
      <c r="AW1153" s="2" t="s">
        <v>2235</v>
      </c>
      <c r="AX1153" s="2" t="s">
        <v>50</v>
      </c>
      <c r="AY1153" s="2" t="s">
        <v>50</v>
      </c>
      <c r="AZ1153" s="2" t="s">
        <v>50</v>
      </c>
    </row>
    <row r="1154" spans="1:52" ht="30" customHeight="1" x14ac:dyDescent="0.3">
      <c r="A1154" s="22" t="s">
        <v>1190</v>
      </c>
      <c r="B1154" s="22" t="s">
        <v>50</v>
      </c>
      <c r="C1154" s="22" t="s">
        <v>50</v>
      </c>
      <c r="D1154" s="23"/>
      <c r="E1154" s="25"/>
      <c r="F1154" s="28">
        <f>TRUNC(SUMIF(N1151:N1153, N1150, F1151:F1153),0)</f>
        <v>20920</v>
      </c>
      <c r="G1154" s="25"/>
      <c r="H1154" s="28">
        <f>TRUNC(SUMIF(N1151:N1153, N1150, H1151:H1153),0)</f>
        <v>32020</v>
      </c>
      <c r="I1154" s="25"/>
      <c r="J1154" s="28">
        <f>TRUNC(SUMIF(N1151:N1153, N1150, J1151:J1153),0)</f>
        <v>0</v>
      </c>
      <c r="K1154" s="25"/>
      <c r="L1154" s="28">
        <f>F1154+H1154+J1154</f>
        <v>52940</v>
      </c>
      <c r="M1154" s="22" t="s">
        <v>50</v>
      </c>
      <c r="N1154" s="2" t="s">
        <v>97</v>
      </c>
      <c r="O1154" s="2" t="s">
        <v>97</v>
      </c>
      <c r="P1154" s="2" t="s">
        <v>50</v>
      </c>
      <c r="Q1154" s="2" t="s">
        <v>50</v>
      </c>
      <c r="R1154" s="2" t="s">
        <v>50</v>
      </c>
      <c r="S1154" s="3"/>
      <c r="T1154" s="3"/>
      <c r="U1154" s="3"/>
      <c r="V1154" s="3"/>
      <c r="W1154" s="3"/>
      <c r="X1154" s="3"/>
      <c r="Y1154" s="3"/>
      <c r="Z1154" s="3"/>
      <c r="AA1154" s="3"/>
      <c r="AB1154" s="3"/>
      <c r="AC1154" s="3"/>
      <c r="AD1154" s="3"/>
      <c r="AE1154" s="3"/>
      <c r="AF1154" s="3"/>
      <c r="AG1154" s="3"/>
      <c r="AH1154" s="3"/>
      <c r="AI1154" s="3"/>
      <c r="AJ1154" s="3"/>
      <c r="AK1154" s="3"/>
      <c r="AL1154" s="3"/>
      <c r="AM1154" s="3"/>
      <c r="AN1154" s="3"/>
      <c r="AO1154" s="3"/>
      <c r="AP1154" s="3"/>
      <c r="AQ1154" s="3"/>
      <c r="AR1154" s="3"/>
      <c r="AS1154" s="3"/>
      <c r="AT1154" s="3"/>
      <c r="AU1154" s="3"/>
      <c r="AV1154" s="2" t="s">
        <v>50</v>
      </c>
      <c r="AW1154" s="2" t="s">
        <v>50</v>
      </c>
      <c r="AX1154" s="2" t="s">
        <v>50</v>
      </c>
      <c r="AY1154" s="2" t="s">
        <v>50</v>
      </c>
      <c r="AZ1154" s="2" t="s">
        <v>50</v>
      </c>
    </row>
    <row r="1155" spans="1:52" ht="30" customHeight="1" x14ac:dyDescent="0.3">
      <c r="A1155" s="23"/>
      <c r="B1155" s="23"/>
      <c r="C1155" s="23"/>
      <c r="D1155" s="23"/>
      <c r="E1155" s="25"/>
      <c r="F1155" s="28"/>
      <c r="G1155" s="25"/>
      <c r="H1155" s="28"/>
      <c r="I1155" s="25"/>
      <c r="J1155" s="28"/>
      <c r="K1155" s="25"/>
      <c r="L1155" s="28"/>
      <c r="M1155" s="23"/>
    </row>
    <row r="1156" spans="1:52" ht="30" customHeight="1" x14ac:dyDescent="0.3">
      <c r="A1156" s="19" t="s">
        <v>2236</v>
      </c>
      <c r="B1156" s="20"/>
      <c r="C1156" s="20"/>
      <c r="D1156" s="20"/>
      <c r="E1156" s="24"/>
      <c r="F1156" s="27"/>
      <c r="G1156" s="24"/>
      <c r="H1156" s="27"/>
      <c r="I1156" s="24"/>
      <c r="J1156" s="27"/>
      <c r="K1156" s="24"/>
      <c r="L1156" s="27"/>
      <c r="M1156" s="21"/>
      <c r="N1156" s="1" t="s">
        <v>1048</v>
      </c>
    </row>
    <row r="1157" spans="1:52" ht="30" customHeight="1" x14ac:dyDescent="0.3">
      <c r="A1157" s="22" t="s">
        <v>1045</v>
      </c>
      <c r="B1157" s="22" t="s">
        <v>1046</v>
      </c>
      <c r="C1157" s="22" t="s">
        <v>123</v>
      </c>
      <c r="D1157" s="23">
        <v>1</v>
      </c>
      <c r="E1157" s="25">
        <f>단가대비표!O230</f>
        <v>3000</v>
      </c>
      <c r="F1157" s="28">
        <f>TRUNC(E1157*D1157,0)</f>
        <v>3000</v>
      </c>
      <c r="G1157" s="25">
        <f>단가대비표!P230</f>
        <v>0</v>
      </c>
      <c r="H1157" s="28">
        <f>TRUNC(G1157*D1157,0)</f>
        <v>0</v>
      </c>
      <c r="I1157" s="25">
        <f>단가대비표!V230</f>
        <v>0</v>
      </c>
      <c r="J1157" s="28">
        <f>TRUNC(I1157*D1157,0)</f>
        <v>0</v>
      </c>
      <c r="K1157" s="25">
        <f t="shared" ref="K1157:L1159" si="191">TRUNC(E1157+G1157+I1157,0)</f>
        <v>3000</v>
      </c>
      <c r="L1157" s="28">
        <f t="shared" si="191"/>
        <v>3000</v>
      </c>
      <c r="M1157" s="22" t="s">
        <v>50</v>
      </c>
      <c r="N1157" s="2" t="s">
        <v>1048</v>
      </c>
      <c r="O1157" s="2" t="s">
        <v>2237</v>
      </c>
      <c r="P1157" s="2" t="s">
        <v>62</v>
      </c>
      <c r="Q1157" s="2" t="s">
        <v>62</v>
      </c>
      <c r="R1157" s="2" t="s">
        <v>63</v>
      </c>
      <c r="S1157" s="3"/>
      <c r="T1157" s="3"/>
      <c r="U1157" s="3"/>
      <c r="V1157" s="3"/>
      <c r="W1157" s="3"/>
      <c r="X1157" s="3"/>
      <c r="Y1157" s="3"/>
      <c r="Z1157" s="3"/>
      <c r="AA1157" s="3"/>
      <c r="AB1157" s="3"/>
      <c r="AC1157" s="3"/>
      <c r="AD1157" s="3"/>
      <c r="AE1157" s="3"/>
      <c r="AF1157" s="3"/>
      <c r="AG1157" s="3"/>
      <c r="AH1157" s="3"/>
      <c r="AI1157" s="3"/>
      <c r="AJ1157" s="3"/>
      <c r="AK1157" s="3"/>
      <c r="AL1157" s="3"/>
      <c r="AM1157" s="3"/>
      <c r="AN1157" s="3"/>
      <c r="AO1157" s="3"/>
      <c r="AP1157" s="3"/>
      <c r="AQ1157" s="3"/>
      <c r="AR1157" s="3"/>
      <c r="AS1157" s="3"/>
      <c r="AT1157" s="3"/>
      <c r="AU1157" s="3"/>
      <c r="AV1157" s="2" t="s">
        <v>50</v>
      </c>
      <c r="AW1157" s="2" t="s">
        <v>2238</v>
      </c>
      <c r="AX1157" s="2" t="s">
        <v>50</v>
      </c>
      <c r="AY1157" s="2" t="s">
        <v>50</v>
      </c>
      <c r="AZ1157" s="2" t="s">
        <v>50</v>
      </c>
    </row>
    <row r="1158" spans="1:52" ht="30" customHeight="1" x14ac:dyDescent="0.3">
      <c r="A1158" s="22" t="s">
        <v>1425</v>
      </c>
      <c r="B1158" s="22" t="s">
        <v>1221</v>
      </c>
      <c r="C1158" s="22" t="s">
        <v>1208</v>
      </c>
      <c r="D1158" s="23">
        <f>공량산출근거서_일위대가!K540</f>
        <v>0.06</v>
      </c>
      <c r="E1158" s="25">
        <f>단가대비표!O52</f>
        <v>0</v>
      </c>
      <c r="F1158" s="28">
        <f>TRUNC(E1158*D1158,0)</f>
        <v>0</v>
      </c>
      <c r="G1158" s="25">
        <f>단가대비표!P52</f>
        <v>485075</v>
      </c>
      <c r="H1158" s="28">
        <f>TRUNC(G1158*D1158,0)</f>
        <v>29104</v>
      </c>
      <c r="I1158" s="25">
        <f>단가대비표!V52</f>
        <v>0</v>
      </c>
      <c r="J1158" s="28">
        <f>TRUNC(I1158*D1158,0)</f>
        <v>0</v>
      </c>
      <c r="K1158" s="25">
        <f t="shared" si="191"/>
        <v>485075</v>
      </c>
      <c r="L1158" s="28">
        <f t="shared" si="191"/>
        <v>29104</v>
      </c>
      <c r="M1158" s="22" t="s">
        <v>50</v>
      </c>
      <c r="N1158" s="2" t="s">
        <v>1048</v>
      </c>
      <c r="O1158" s="2" t="s">
        <v>1426</v>
      </c>
      <c r="P1158" s="2" t="s">
        <v>62</v>
      </c>
      <c r="Q1158" s="2" t="s">
        <v>62</v>
      </c>
      <c r="R1158" s="2" t="s">
        <v>63</v>
      </c>
      <c r="S1158" s="3"/>
      <c r="T1158" s="3"/>
      <c r="U1158" s="3"/>
      <c r="V1158" s="3">
        <v>1</v>
      </c>
      <c r="W1158" s="3"/>
      <c r="X1158" s="3"/>
      <c r="Y1158" s="3"/>
      <c r="Z1158" s="3"/>
      <c r="AA1158" s="3"/>
      <c r="AB1158" s="3"/>
      <c r="AC1158" s="3"/>
      <c r="AD1158" s="3"/>
      <c r="AE1158" s="3"/>
      <c r="AF1158" s="3"/>
      <c r="AG1158" s="3"/>
      <c r="AH1158" s="3"/>
      <c r="AI1158" s="3"/>
      <c r="AJ1158" s="3"/>
      <c r="AK1158" s="3"/>
      <c r="AL1158" s="3"/>
      <c r="AM1158" s="3"/>
      <c r="AN1158" s="3"/>
      <c r="AO1158" s="3"/>
      <c r="AP1158" s="3"/>
      <c r="AQ1158" s="3"/>
      <c r="AR1158" s="3"/>
      <c r="AS1158" s="3"/>
      <c r="AT1158" s="3"/>
      <c r="AU1158" s="3"/>
      <c r="AV1158" s="2" t="s">
        <v>50</v>
      </c>
      <c r="AW1158" s="2" t="s">
        <v>2239</v>
      </c>
      <c r="AX1158" s="2" t="s">
        <v>50</v>
      </c>
      <c r="AY1158" s="2" t="s">
        <v>50</v>
      </c>
      <c r="AZ1158" s="2" t="s">
        <v>50</v>
      </c>
    </row>
    <row r="1159" spans="1:52" ht="30" customHeight="1" x14ac:dyDescent="0.3">
      <c r="A1159" s="22" t="s">
        <v>1215</v>
      </c>
      <c r="B1159" s="22" t="s">
        <v>1216</v>
      </c>
      <c r="C1159" s="22" t="s">
        <v>93</v>
      </c>
      <c r="D1159" s="23">
        <v>1</v>
      </c>
      <c r="E1159" s="25">
        <f>TRUNC(SUMIF(V1157:V1159, RIGHTB(O1159, 1), H1157:H1159)*U1159, 2)</f>
        <v>873.12</v>
      </c>
      <c r="F1159" s="28">
        <f>TRUNC(E1159*D1159,0)</f>
        <v>873</v>
      </c>
      <c r="G1159" s="25">
        <v>0</v>
      </c>
      <c r="H1159" s="28">
        <f>TRUNC(G1159*D1159,0)</f>
        <v>0</v>
      </c>
      <c r="I1159" s="25">
        <v>0</v>
      </c>
      <c r="J1159" s="28">
        <f>TRUNC(I1159*D1159,0)</f>
        <v>0</v>
      </c>
      <c r="K1159" s="25">
        <f t="shared" si="191"/>
        <v>873</v>
      </c>
      <c r="L1159" s="28">
        <f t="shared" si="191"/>
        <v>873</v>
      </c>
      <c r="M1159" s="22" t="s">
        <v>50</v>
      </c>
      <c r="N1159" s="2" t="s">
        <v>1048</v>
      </c>
      <c r="O1159" s="2" t="s">
        <v>94</v>
      </c>
      <c r="P1159" s="2" t="s">
        <v>62</v>
      </c>
      <c r="Q1159" s="2" t="s">
        <v>62</v>
      </c>
      <c r="R1159" s="2" t="s">
        <v>62</v>
      </c>
      <c r="S1159" s="3">
        <v>1</v>
      </c>
      <c r="T1159" s="3">
        <v>0</v>
      </c>
      <c r="U1159" s="3">
        <v>0.03</v>
      </c>
      <c r="V1159" s="3">
        <v>1</v>
      </c>
      <c r="W1159" s="3"/>
      <c r="X1159" s="3"/>
      <c r="Y1159" s="3"/>
      <c r="Z1159" s="3"/>
      <c r="AA1159" s="3"/>
      <c r="AB1159" s="3"/>
      <c r="AC1159" s="3"/>
      <c r="AD1159" s="3"/>
      <c r="AE1159" s="3"/>
      <c r="AF1159" s="3"/>
      <c r="AG1159" s="3"/>
      <c r="AH1159" s="3"/>
      <c r="AI1159" s="3"/>
      <c r="AJ1159" s="3"/>
      <c r="AK1159" s="3"/>
      <c r="AL1159" s="3"/>
      <c r="AM1159" s="3"/>
      <c r="AN1159" s="3"/>
      <c r="AO1159" s="3"/>
      <c r="AP1159" s="3"/>
      <c r="AQ1159" s="3"/>
      <c r="AR1159" s="3"/>
      <c r="AS1159" s="3"/>
      <c r="AT1159" s="3"/>
      <c r="AU1159" s="3"/>
      <c r="AV1159" s="2" t="s">
        <v>50</v>
      </c>
      <c r="AW1159" s="2" t="s">
        <v>2240</v>
      </c>
      <c r="AX1159" s="2" t="s">
        <v>50</v>
      </c>
      <c r="AY1159" s="2" t="s">
        <v>50</v>
      </c>
      <c r="AZ1159" s="2" t="s">
        <v>50</v>
      </c>
    </row>
    <row r="1160" spans="1:52" ht="30" customHeight="1" x14ac:dyDescent="0.3">
      <c r="A1160" s="22" t="s">
        <v>1190</v>
      </c>
      <c r="B1160" s="22" t="s">
        <v>50</v>
      </c>
      <c r="C1160" s="22" t="s">
        <v>50</v>
      </c>
      <c r="D1160" s="23"/>
      <c r="E1160" s="25"/>
      <c r="F1160" s="28">
        <f>TRUNC(SUMIF(N1157:N1159, N1156, F1157:F1159),0)</f>
        <v>3873</v>
      </c>
      <c r="G1160" s="25"/>
      <c r="H1160" s="28">
        <f>TRUNC(SUMIF(N1157:N1159, N1156, H1157:H1159),0)</f>
        <v>29104</v>
      </c>
      <c r="I1160" s="25"/>
      <c r="J1160" s="28">
        <f>TRUNC(SUMIF(N1157:N1159, N1156, J1157:J1159),0)</f>
        <v>0</v>
      </c>
      <c r="K1160" s="25"/>
      <c r="L1160" s="28">
        <f>F1160+H1160+J1160</f>
        <v>32977</v>
      </c>
      <c r="M1160" s="22" t="s">
        <v>50</v>
      </c>
      <c r="N1160" s="2" t="s">
        <v>97</v>
      </c>
      <c r="O1160" s="2" t="s">
        <v>97</v>
      </c>
      <c r="P1160" s="2" t="s">
        <v>50</v>
      </c>
      <c r="Q1160" s="2" t="s">
        <v>50</v>
      </c>
      <c r="R1160" s="2" t="s">
        <v>50</v>
      </c>
      <c r="S1160" s="3"/>
      <c r="T1160" s="3"/>
      <c r="U1160" s="3"/>
      <c r="V1160" s="3"/>
      <c r="W1160" s="3"/>
      <c r="X1160" s="3"/>
      <c r="Y1160" s="3"/>
      <c r="Z1160" s="3"/>
      <c r="AA1160" s="3"/>
      <c r="AB1160" s="3"/>
      <c r="AC1160" s="3"/>
      <c r="AD1160" s="3"/>
      <c r="AE1160" s="3"/>
      <c r="AF1160" s="3"/>
      <c r="AG1160" s="3"/>
      <c r="AH1160" s="3"/>
      <c r="AI1160" s="3"/>
      <c r="AJ1160" s="3"/>
      <c r="AK1160" s="3"/>
      <c r="AL1160" s="3"/>
      <c r="AM1160" s="3"/>
      <c r="AN1160" s="3"/>
      <c r="AO1160" s="3"/>
      <c r="AP1160" s="3"/>
      <c r="AQ1160" s="3"/>
      <c r="AR1160" s="3"/>
      <c r="AS1160" s="3"/>
      <c r="AT1160" s="3"/>
      <c r="AU1160" s="3"/>
      <c r="AV1160" s="2" t="s">
        <v>50</v>
      </c>
      <c r="AW1160" s="2" t="s">
        <v>50</v>
      </c>
      <c r="AX1160" s="2" t="s">
        <v>50</v>
      </c>
      <c r="AY1160" s="2" t="s">
        <v>50</v>
      </c>
      <c r="AZ1160" s="2" t="s">
        <v>50</v>
      </c>
    </row>
    <row r="1161" spans="1:52" ht="30" customHeight="1" x14ac:dyDescent="0.3">
      <c r="A1161" s="23"/>
      <c r="B1161" s="23"/>
      <c r="C1161" s="23"/>
      <c r="D1161" s="23"/>
      <c r="E1161" s="25"/>
      <c r="F1161" s="28"/>
      <c r="G1161" s="25"/>
      <c r="H1161" s="28"/>
      <c r="I1161" s="25"/>
      <c r="J1161" s="28"/>
      <c r="K1161" s="25"/>
      <c r="L1161" s="28"/>
      <c r="M1161" s="23"/>
    </row>
    <row r="1162" spans="1:52" ht="30" customHeight="1" x14ac:dyDescent="0.3">
      <c r="A1162" s="19" t="s">
        <v>2241</v>
      </c>
      <c r="B1162" s="20"/>
      <c r="C1162" s="20"/>
      <c r="D1162" s="20"/>
      <c r="E1162" s="24"/>
      <c r="F1162" s="27"/>
      <c r="G1162" s="24"/>
      <c r="H1162" s="27"/>
      <c r="I1162" s="24"/>
      <c r="J1162" s="27"/>
      <c r="K1162" s="24"/>
      <c r="L1162" s="27"/>
      <c r="M1162" s="21"/>
      <c r="N1162" s="1" t="s">
        <v>1053</v>
      </c>
    </row>
    <row r="1163" spans="1:52" ht="30" customHeight="1" x14ac:dyDescent="0.3">
      <c r="A1163" s="22" t="s">
        <v>1050</v>
      </c>
      <c r="B1163" s="22" t="s">
        <v>1051</v>
      </c>
      <c r="C1163" s="22" t="s">
        <v>123</v>
      </c>
      <c r="D1163" s="23">
        <v>1</v>
      </c>
      <c r="E1163" s="25">
        <f>단가대비표!O231</f>
        <v>30000</v>
      </c>
      <c r="F1163" s="28">
        <f>TRUNC(E1163*D1163,0)</f>
        <v>30000</v>
      </c>
      <c r="G1163" s="25">
        <f>단가대비표!P231</f>
        <v>0</v>
      </c>
      <c r="H1163" s="28">
        <f>TRUNC(G1163*D1163,0)</f>
        <v>0</v>
      </c>
      <c r="I1163" s="25">
        <f>단가대비표!V231</f>
        <v>0</v>
      </c>
      <c r="J1163" s="28">
        <f>TRUNC(I1163*D1163,0)</f>
        <v>0</v>
      </c>
      <c r="K1163" s="25">
        <f t="shared" ref="K1163:L1165" si="192">TRUNC(E1163+G1163+I1163,0)</f>
        <v>30000</v>
      </c>
      <c r="L1163" s="28">
        <f t="shared" si="192"/>
        <v>30000</v>
      </c>
      <c r="M1163" s="22" t="s">
        <v>50</v>
      </c>
      <c r="N1163" s="2" t="s">
        <v>1053</v>
      </c>
      <c r="O1163" s="2" t="s">
        <v>2242</v>
      </c>
      <c r="P1163" s="2" t="s">
        <v>62</v>
      </c>
      <c r="Q1163" s="2" t="s">
        <v>62</v>
      </c>
      <c r="R1163" s="2" t="s">
        <v>63</v>
      </c>
      <c r="S1163" s="3"/>
      <c r="T1163" s="3"/>
      <c r="U1163" s="3"/>
      <c r="V1163" s="3"/>
      <c r="W1163" s="3"/>
      <c r="X1163" s="3"/>
      <c r="Y1163" s="3"/>
      <c r="Z1163" s="3"/>
      <c r="AA1163" s="3"/>
      <c r="AB1163" s="3"/>
      <c r="AC1163" s="3"/>
      <c r="AD1163" s="3"/>
      <c r="AE1163" s="3"/>
      <c r="AF1163" s="3"/>
      <c r="AG1163" s="3"/>
      <c r="AH1163" s="3"/>
      <c r="AI1163" s="3"/>
      <c r="AJ1163" s="3"/>
      <c r="AK1163" s="3"/>
      <c r="AL1163" s="3"/>
      <c r="AM1163" s="3"/>
      <c r="AN1163" s="3"/>
      <c r="AO1163" s="3"/>
      <c r="AP1163" s="3"/>
      <c r="AQ1163" s="3"/>
      <c r="AR1163" s="3"/>
      <c r="AS1163" s="3"/>
      <c r="AT1163" s="3"/>
      <c r="AU1163" s="3"/>
      <c r="AV1163" s="2" t="s">
        <v>50</v>
      </c>
      <c r="AW1163" s="2" t="s">
        <v>2243</v>
      </c>
      <c r="AX1163" s="2" t="s">
        <v>50</v>
      </c>
      <c r="AY1163" s="2" t="s">
        <v>50</v>
      </c>
      <c r="AZ1163" s="2" t="s">
        <v>50</v>
      </c>
    </row>
    <row r="1164" spans="1:52" ht="30" customHeight="1" x14ac:dyDescent="0.3">
      <c r="A1164" s="22" t="s">
        <v>1425</v>
      </c>
      <c r="B1164" s="22" t="s">
        <v>1221</v>
      </c>
      <c r="C1164" s="22" t="s">
        <v>1208</v>
      </c>
      <c r="D1164" s="23">
        <f>공량산출근거서_일위대가!K543</f>
        <v>0.2</v>
      </c>
      <c r="E1164" s="25">
        <f>단가대비표!O52</f>
        <v>0</v>
      </c>
      <c r="F1164" s="28">
        <f>TRUNC(E1164*D1164,0)</f>
        <v>0</v>
      </c>
      <c r="G1164" s="25">
        <f>단가대비표!P52</f>
        <v>485075</v>
      </c>
      <c r="H1164" s="28">
        <f>TRUNC(G1164*D1164,0)</f>
        <v>97015</v>
      </c>
      <c r="I1164" s="25">
        <f>단가대비표!V52</f>
        <v>0</v>
      </c>
      <c r="J1164" s="28">
        <f>TRUNC(I1164*D1164,0)</f>
        <v>0</v>
      </c>
      <c r="K1164" s="25">
        <f t="shared" si="192"/>
        <v>485075</v>
      </c>
      <c r="L1164" s="28">
        <f t="shared" si="192"/>
        <v>97015</v>
      </c>
      <c r="M1164" s="22" t="s">
        <v>50</v>
      </c>
      <c r="N1164" s="2" t="s">
        <v>1053</v>
      </c>
      <c r="O1164" s="2" t="s">
        <v>1426</v>
      </c>
      <c r="P1164" s="2" t="s">
        <v>62</v>
      </c>
      <c r="Q1164" s="2" t="s">
        <v>62</v>
      </c>
      <c r="R1164" s="2" t="s">
        <v>63</v>
      </c>
      <c r="S1164" s="3"/>
      <c r="T1164" s="3"/>
      <c r="U1164" s="3"/>
      <c r="V1164" s="3">
        <v>1</v>
      </c>
      <c r="W1164" s="3"/>
      <c r="X1164" s="3"/>
      <c r="Y1164" s="3"/>
      <c r="Z1164" s="3"/>
      <c r="AA1164" s="3"/>
      <c r="AB1164" s="3"/>
      <c r="AC1164" s="3"/>
      <c r="AD1164" s="3"/>
      <c r="AE1164" s="3"/>
      <c r="AF1164" s="3"/>
      <c r="AG1164" s="3"/>
      <c r="AH1164" s="3"/>
      <c r="AI1164" s="3"/>
      <c r="AJ1164" s="3"/>
      <c r="AK1164" s="3"/>
      <c r="AL1164" s="3"/>
      <c r="AM1164" s="3"/>
      <c r="AN1164" s="3"/>
      <c r="AO1164" s="3"/>
      <c r="AP1164" s="3"/>
      <c r="AQ1164" s="3"/>
      <c r="AR1164" s="3"/>
      <c r="AS1164" s="3"/>
      <c r="AT1164" s="3"/>
      <c r="AU1164" s="3"/>
      <c r="AV1164" s="2" t="s">
        <v>50</v>
      </c>
      <c r="AW1164" s="2" t="s">
        <v>2244</v>
      </c>
      <c r="AX1164" s="2" t="s">
        <v>50</v>
      </c>
      <c r="AY1164" s="2" t="s">
        <v>50</v>
      </c>
      <c r="AZ1164" s="2" t="s">
        <v>50</v>
      </c>
    </row>
    <row r="1165" spans="1:52" ht="30" customHeight="1" x14ac:dyDescent="0.3">
      <c r="A1165" s="22" t="s">
        <v>1215</v>
      </c>
      <c r="B1165" s="22" t="s">
        <v>1216</v>
      </c>
      <c r="C1165" s="22" t="s">
        <v>93</v>
      </c>
      <c r="D1165" s="23">
        <v>1</v>
      </c>
      <c r="E1165" s="25">
        <f>TRUNC(SUMIF(V1163:V1165, RIGHTB(O1165, 1), H1163:H1165)*U1165, 2)</f>
        <v>2910.45</v>
      </c>
      <c r="F1165" s="28">
        <f>TRUNC(E1165*D1165,0)</f>
        <v>2910</v>
      </c>
      <c r="G1165" s="25">
        <v>0</v>
      </c>
      <c r="H1165" s="28">
        <f>TRUNC(G1165*D1165,0)</f>
        <v>0</v>
      </c>
      <c r="I1165" s="25">
        <v>0</v>
      </c>
      <c r="J1165" s="28">
        <f>TRUNC(I1165*D1165,0)</f>
        <v>0</v>
      </c>
      <c r="K1165" s="25">
        <f t="shared" si="192"/>
        <v>2910</v>
      </c>
      <c r="L1165" s="28">
        <f t="shared" si="192"/>
        <v>2910</v>
      </c>
      <c r="M1165" s="22" t="s">
        <v>50</v>
      </c>
      <c r="N1165" s="2" t="s">
        <v>1053</v>
      </c>
      <c r="O1165" s="2" t="s">
        <v>94</v>
      </c>
      <c r="P1165" s="2" t="s">
        <v>62</v>
      </c>
      <c r="Q1165" s="2" t="s">
        <v>62</v>
      </c>
      <c r="R1165" s="2" t="s">
        <v>62</v>
      </c>
      <c r="S1165" s="3">
        <v>1</v>
      </c>
      <c r="T1165" s="3">
        <v>0</v>
      </c>
      <c r="U1165" s="3">
        <v>0.03</v>
      </c>
      <c r="V1165" s="3">
        <v>1</v>
      </c>
      <c r="W1165" s="3"/>
      <c r="X1165" s="3"/>
      <c r="Y1165" s="3"/>
      <c r="Z1165" s="3"/>
      <c r="AA1165" s="3"/>
      <c r="AB1165" s="3"/>
      <c r="AC1165" s="3"/>
      <c r="AD1165" s="3"/>
      <c r="AE1165" s="3"/>
      <c r="AF1165" s="3"/>
      <c r="AG1165" s="3"/>
      <c r="AH1165" s="3"/>
      <c r="AI1165" s="3"/>
      <c r="AJ1165" s="3"/>
      <c r="AK1165" s="3"/>
      <c r="AL1165" s="3"/>
      <c r="AM1165" s="3"/>
      <c r="AN1165" s="3"/>
      <c r="AO1165" s="3"/>
      <c r="AP1165" s="3"/>
      <c r="AQ1165" s="3"/>
      <c r="AR1165" s="3"/>
      <c r="AS1165" s="3"/>
      <c r="AT1165" s="3"/>
      <c r="AU1165" s="3"/>
      <c r="AV1165" s="2" t="s">
        <v>50</v>
      </c>
      <c r="AW1165" s="2" t="s">
        <v>2245</v>
      </c>
      <c r="AX1165" s="2" t="s">
        <v>50</v>
      </c>
      <c r="AY1165" s="2" t="s">
        <v>50</v>
      </c>
      <c r="AZ1165" s="2" t="s">
        <v>50</v>
      </c>
    </row>
    <row r="1166" spans="1:52" ht="30" customHeight="1" x14ac:dyDescent="0.3">
      <c r="A1166" s="22" t="s">
        <v>1190</v>
      </c>
      <c r="B1166" s="22" t="s">
        <v>50</v>
      </c>
      <c r="C1166" s="22" t="s">
        <v>50</v>
      </c>
      <c r="D1166" s="23"/>
      <c r="E1166" s="25"/>
      <c r="F1166" s="28">
        <f>TRUNC(SUMIF(N1163:N1165, N1162, F1163:F1165),0)</f>
        <v>32910</v>
      </c>
      <c r="G1166" s="25"/>
      <c r="H1166" s="28">
        <f>TRUNC(SUMIF(N1163:N1165, N1162, H1163:H1165),0)</f>
        <v>97015</v>
      </c>
      <c r="I1166" s="25"/>
      <c r="J1166" s="28">
        <f>TRUNC(SUMIF(N1163:N1165, N1162, J1163:J1165),0)</f>
        <v>0</v>
      </c>
      <c r="K1166" s="25"/>
      <c r="L1166" s="28">
        <f>F1166+H1166+J1166</f>
        <v>129925</v>
      </c>
      <c r="M1166" s="22" t="s">
        <v>50</v>
      </c>
      <c r="N1166" s="2" t="s">
        <v>97</v>
      </c>
      <c r="O1166" s="2" t="s">
        <v>97</v>
      </c>
      <c r="P1166" s="2" t="s">
        <v>50</v>
      </c>
      <c r="Q1166" s="2" t="s">
        <v>50</v>
      </c>
      <c r="R1166" s="2" t="s">
        <v>50</v>
      </c>
      <c r="S1166" s="3"/>
      <c r="T1166" s="3"/>
      <c r="U1166" s="3"/>
      <c r="V1166" s="3"/>
      <c r="W1166" s="3"/>
      <c r="X1166" s="3"/>
      <c r="Y1166" s="3"/>
      <c r="Z1166" s="3"/>
      <c r="AA1166" s="3"/>
      <c r="AB1166" s="3"/>
      <c r="AC1166" s="3"/>
      <c r="AD1166" s="3"/>
      <c r="AE1166" s="3"/>
      <c r="AF1166" s="3"/>
      <c r="AG1166" s="3"/>
      <c r="AH1166" s="3"/>
      <c r="AI1166" s="3"/>
      <c r="AJ1166" s="3"/>
      <c r="AK1166" s="3"/>
      <c r="AL1166" s="3"/>
      <c r="AM1166" s="3"/>
      <c r="AN1166" s="3"/>
      <c r="AO1166" s="3"/>
      <c r="AP1166" s="3"/>
      <c r="AQ1166" s="3"/>
      <c r="AR1166" s="3"/>
      <c r="AS1166" s="3"/>
      <c r="AT1166" s="3"/>
      <c r="AU1166" s="3"/>
      <c r="AV1166" s="2" t="s">
        <v>50</v>
      </c>
      <c r="AW1166" s="2" t="s">
        <v>50</v>
      </c>
      <c r="AX1166" s="2" t="s">
        <v>50</v>
      </c>
      <c r="AY1166" s="2" t="s">
        <v>50</v>
      </c>
      <c r="AZ1166" s="2" t="s">
        <v>50</v>
      </c>
    </row>
    <row r="1167" spans="1:52" ht="30" customHeight="1" x14ac:dyDescent="0.3">
      <c r="A1167" s="23"/>
      <c r="B1167" s="23"/>
      <c r="C1167" s="23"/>
      <c r="D1167" s="23"/>
      <c r="E1167" s="25"/>
      <c r="F1167" s="28"/>
      <c r="G1167" s="25"/>
      <c r="H1167" s="28"/>
      <c r="I1167" s="25"/>
      <c r="J1167" s="28"/>
      <c r="K1167" s="25"/>
      <c r="L1167" s="28"/>
      <c r="M1167" s="23"/>
    </row>
    <row r="1168" spans="1:52" ht="30" customHeight="1" x14ac:dyDescent="0.3">
      <c r="A1168" s="19" t="s">
        <v>2246</v>
      </c>
      <c r="B1168" s="20"/>
      <c r="C1168" s="20"/>
      <c r="D1168" s="20"/>
      <c r="E1168" s="24"/>
      <c r="F1168" s="27"/>
      <c r="G1168" s="24"/>
      <c r="H1168" s="27"/>
      <c r="I1168" s="24"/>
      <c r="J1168" s="27"/>
      <c r="K1168" s="24"/>
      <c r="L1168" s="27"/>
      <c r="M1168" s="21"/>
      <c r="N1168" s="1" t="s">
        <v>1058</v>
      </c>
    </row>
    <row r="1169" spans="1:52" ht="30" customHeight="1" x14ac:dyDescent="0.3">
      <c r="A1169" s="22" t="s">
        <v>1055</v>
      </c>
      <c r="B1169" s="22" t="s">
        <v>1056</v>
      </c>
      <c r="C1169" s="22" t="s">
        <v>123</v>
      </c>
      <c r="D1169" s="23">
        <v>1</v>
      </c>
      <c r="E1169" s="25">
        <f>단가대비표!O232</f>
        <v>13970</v>
      </c>
      <c r="F1169" s="28">
        <f>TRUNC(E1169*D1169,0)</f>
        <v>13970</v>
      </c>
      <c r="G1169" s="25">
        <f>단가대비표!P232</f>
        <v>0</v>
      </c>
      <c r="H1169" s="28">
        <f>TRUNC(G1169*D1169,0)</f>
        <v>0</v>
      </c>
      <c r="I1169" s="25">
        <f>단가대비표!V232</f>
        <v>0</v>
      </c>
      <c r="J1169" s="28">
        <f>TRUNC(I1169*D1169,0)</f>
        <v>0</v>
      </c>
      <c r="K1169" s="25">
        <f t="shared" ref="K1169:L1171" si="193">TRUNC(E1169+G1169+I1169,0)</f>
        <v>13970</v>
      </c>
      <c r="L1169" s="28">
        <f t="shared" si="193"/>
        <v>13970</v>
      </c>
      <c r="M1169" s="22" t="s">
        <v>50</v>
      </c>
      <c r="N1169" s="2" t="s">
        <v>1058</v>
      </c>
      <c r="O1169" s="2" t="s">
        <v>2247</v>
      </c>
      <c r="P1169" s="2" t="s">
        <v>62</v>
      </c>
      <c r="Q1169" s="2" t="s">
        <v>62</v>
      </c>
      <c r="R1169" s="2" t="s">
        <v>63</v>
      </c>
      <c r="S1169" s="3"/>
      <c r="T1169" s="3"/>
      <c r="U1169" s="3"/>
      <c r="V1169" s="3"/>
      <c r="W1169" s="3"/>
      <c r="X1169" s="3"/>
      <c r="Y1169" s="3"/>
      <c r="Z1169" s="3"/>
      <c r="AA1169" s="3"/>
      <c r="AB1169" s="3"/>
      <c r="AC1169" s="3"/>
      <c r="AD1169" s="3"/>
      <c r="AE1169" s="3"/>
      <c r="AF1169" s="3"/>
      <c r="AG1169" s="3"/>
      <c r="AH1169" s="3"/>
      <c r="AI1169" s="3"/>
      <c r="AJ1169" s="3"/>
      <c r="AK1169" s="3"/>
      <c r="AL1169" s="3"/>
      <c r="AM1169" s="3"/>
      <c r="AN1169" s="3"/>
      <c r="AO1169" s="3"/>
      <c r="AP1169" s="3"/>
      <c r="AQ1169" s="3"/>
      <c r="AR1169" s="3"/>
      <c r="AS1169" s="3"/>
      <c r="AT1169" s="3"/>
      <c r="AU1169" s="3"/>
      <c r="AV1169" s="2" t="s">
        <v>50</v>
      </c>
      <c r="AW1169" s="2" t="s">
        <v>2248</v>
      </c>
      <c r="AX1169" s="2" t="s">
        <v>50</v>
      </c>
      <c r="AY1169" s="2" t="s">
        <v>50</v>
      </c>
      <c r="AZ1169" s="2" t="s">
        <v>50</v>
      </c>
    </row>
    <row r="1170" spans="1:52" ht="30" customHeight="1" x14ac:dyDescent="0.3">
      <c r="A1170" s="22" t="s">
        <v>1425</v>
      </c>
      <c r="B1170" s="22" t="s">
        <v>1221</v>
      </c>
      <c r="C1170" s="22" t="s">
        <v>1208</v>
      </c>
      <c r="D1170" s="23">
        <f>공량산출근거서_일위대가!K546</f>
        <v>0.2</v>
      </c>
      <c r="E1170" s="25">
        <f>단가대비표!O52</f>
        <v>0</v>
      </c>
      <c r="F1170" s="28">
        <f>TRUNC(E1170*D1170,0)</f>
        <v>0</v>
      </c>
      <c r="G1170" s="25">
        <f>단가대비표!P52</f>
        <v>485075</v>
      </c>
      <c r="H1170" s="28">
        <f>TRUNC(G1170*D1170,0)</f>
        <v>97015</v>
      </c>
      <c r="I1170" s="25">
        <f>단가대비표!V52</f>
        <v>0</v>
      </c>
      <c r="J1170" s="28">
        <f>TRUNC(I1170*D1170,0)</f>
        <v>0</v>
      </c>
      <c r="K1170" s="25">
        <f t="shared" si="193"/>
        <v>485075</v>
      </c>
      <c r="L1170" s="28">
        <f t="shared" si="193"/>
        <v>97015</v>
      </c>
      <c r="M1170" s="22" t="s">
        <v>50</v>
      </c>
      <c r="N1170" s="2" t="s">
        <v>1058</v>
      </c>
      <c r="O1170" s="2" t="s">
        <v>1426</v>
      </c>
      <c r="P1170" s="2" t="s">
        <v>62</v>
      </c>
      <c r="Q1170" s="2" t="s">
        <v>62</v>
      </c>
      <c r="R1170" s="2" t="s">
        <v>63</v>
      </c>
      <c r="S1170" s="3"/>
      <c r="T1170" s="3"/>
      <c r="U1170" s="3"/>
      <c r="V1170" s="3">
        <v>1</v>
      </c>
      <c r="W1170" s="3"/>
      <c r="X1170" s="3"/>
      <c r="Y1170" s="3"/>
      <c r="Z1170" s="3"/>
      <c r="AA1170" s="3"/>
      <c r="AB1170" s="3"/>
      <c r="AC1170" s="3"/>
      <c r="AD1170" s="3"/>
      <c r="AE1170" s="3"/>
      <c r="AF1170" s="3"/>
      <c r="AG1170" s="3"/>
      <c r="AH1170" s="3"/>
      <c r="AI1170" s="3"/>
      <c r="AJ1170" s="3"/>
      <c r="AK1170" s="3"/>
      <c r="AL1170" s="3"/>
      <c r="AM1170" s="3"/>
      <c r="AN1170" s="3"/>
      <c r="AO1170" s="3"/>
      <c r="AP1170" s="3"/>
      <c r="AQ1170" s="3"/>
      <c r="AR1170" s="3"/>
      <c r="AS1170" s="3"/>
      <c r="AT1170" s="3"/>
      <c r="AU1170" s="3"/>
      <c r="AV1170" s="2" t="s">
        <v>50</v>
      </c>
      <c r="AW1170" s="2" t="s">
        <v>2249</v>
      </c>
      <c r="AX1170" s="2" t="s">
        <v>50</v>
      </c>
      <c r="AY1170" s="2" t="s">
        <v>50</v>
      </c>
      <c r="AZ1170" s="2" t="s">
        <v>50</v>
      </c>
    </row>
    <row r="1171" spans="1:52" ht="30" customHeight="1" x14ac:dyDescent="0.3">
      <c r="A1171" s="22" t="s">
        <v>1215</v>
      </c>
      <c r="B1171" s="22" t="s">
        <v>1216</v>
      </c>
      <c r="C1171" s="22" t="s">
        <v>93</v>
      </c>
      <c r="D1171" s="23">
        <v>1</v>
      </c>
      <c r="E1171" s="25">
        <f>TRUNC(SUMIF(V1169:V1171, RIGHTB(O1171, 1), H1169:H1171)*U1171, 2)</f>
        <v>2910.45</v>
      </c>
      <c r="F1171" s="28">
        <f>TRUNC(E1171*D1171,0)</f>
        <v>2910</v>
      </c>
      <c r="G1171" s="25">
        <v>0</v>
      </c>
      <c r="H1171" s="28">
        <f>TRUNC(G1171*D1171,0)</f>
        <v>0</v>
      </c>
      <c r="I1171" s="25">
        <v>0</v>
      </c>
      <c r="J1171" s="28">
        <f>TRUNC(I1171*D1171,0)</f>
        <v>0</v>
      </c>
      <c r="K1171" s="25">
        <f t="shared" si="193"/>
        <v>2910</v>
      </c>
      <c r="L1171" s="28">
        <f t="shared" si="193"/>
        <v>2910</v>
      </c>
      <c r="M1171" s="22" t="s">
        <v>50</v>
      </c>
      <c r="N1171" s="2" t="s">
        <v>1058</v>
      </c>
      <c r="O1171" s="2" t="s">
        <v>94</v>
      </c>
      <c r="P1171" s="2" t="s">
        <v>62</v>
      </c>
      <c r="Q1171" s="2" t="s">
        <v>62</v>
      </c>
      <c r="R1171" s="2" t="s">
        <v>62</v>
      </c>
      <c r="S1171" s="3">
        <v>1</v>
      </c>
      <c r="T1171" s="3">
        <v>0</v>
      </c>
      <c r="U1171" s="3">
        <v>0.03</v>
      </c>
      <c r="V1171" s="3">
        <v>1</v>
      </c>
      <c r="W1171" s="3"/>
      <c r="X1171" s="3"/>
      <c r="Y1171" s="3"/>
      <c r="Z1171" s="3"/>
      <c r="AA1171" s="3"/>
      <c r="AB1171" s="3"/>
      <c r="AC1171" s="3"/>
      <c r="AD1171" s="3"/>
      <c r="AE1171" s="3"/>
      <c r="AF1171" s="3"/>
      <c r="AG1171" s="3"/>
      <c r="AH1171" s="3"/>
      <c r="AI1171" s="3"/>
      <c r="AJ1171" s="3"/>
      <c r="AK1171" s="3"/>
      <c r="AL1171" s="3"/>
      <c r="AM1171" s="3"/>
      <c r="AN1171" s="3"/>
      <c r="AO1171" s="3"/>
      <c r="AP1171" s="3"/>
      <c r="AQ1171" s="3"/>
      <c r="AR1171" s="3"/>
      <c r="AS1171" s="3"/>
      <c r="AT1171" s="3"/>
      <c r="AU1171" s="3"/>
      <c r="AV1171" s="2" t="s">
        <v>50</v>
      </c>
      <c r="AW1171" s="2" t="s">
        <v>2250</v>
      </c>
      <c r="AX1171" s="2" t="s">
        <v>50</v>
      </c>
      <c r="AY1171" s="2" t="s">
        <v>50</v>
      </c>
      <c r="AZ1171" s="2" t="s">
        <v>50</v>
      </c>
    </row>
    <row r="1172" spans="1:52" ht="30" customHeight="1" x14ac:dyDescent="0.3">
      <c r="A1172" s="22" t="s">
        <v>1190</v>
      </c>
      <c r="B1172" s="22" t="s">
        <v>50</v>
      </c>
      <c r="C1172" s="22" t="s">
        <v>50</v>
      </c>
      <c r="D1172" s="23"/>
      <c r="E1172" s="25"/>
      <c r="F1172" s="28">
        <f>TRUNC(SUMIF(N1169:N1171, N1168, F1169:F1171),0)</f>
        <v>16880</v>
      </c>
      <c r="G1172" s="25"/>
      <c r="H1172" s="28">
        <f>TRUNC(SUMIF(N1169:N1171, N1168, H1169:H1171),0)</f>
        <v>97015</v>
      </c>
      <c r="I1172" s="25"/>
      <c r="J1172" s="28">
        <f>TRUNC(SUMIF(N1169:N1171, N1168, J1169:J1171),0)</f>
        <v>0</v>
      </c>
      <c r="K1172" s="25"/>
      <c r="L1172" s="28">
        <f>F1172+H1172+J1172</f>
        <v>113895</v>
      </c>
      <c r="M1172" s="22" t="s">
        <v>50</v>
      </c>
      <c r="N1172" s="2" t="s">
        <v>97</v>
      </c>
      <c r="O1172" s="2" t="s">
        <v>97</v>
      </c>
      <c r="P1172" s="2" t="s">
        <v>50</v>
      </c>
      <c r="Q1172" s="2" t="s">
        <v>50</v>
      </c>
      <c r="R1172" s="2" t="s">
        <v>50</v>
      </c>
      <c r="S1172" s="3"/>
      <c r="T1172" s="3"/>
      <c r="U1172" s="3"/>
      <c r="V1172" s="3"/>
      <c r="W1172" s="3"/>
      <c r="X1172" s="3"/>
      <c r="Y1172" s="3"/>
      <c r="Z1172" s="3"/>
      <c r="AA1172" s="3"/>
      <c r="AB1172" s="3"/>
      <c r="AC1172" s="3"/>
      <c r="AD1172" s="3"/>
      <c r="AE1172" s="3"/>
      <c r="AF1172" s="3"/>
      <c r="AG1172" s="3"/>
      <c r="AH1172" s="3"/>
      <c r="AI1172" s="3"/>
      <c r="AJ1172" s="3"/>
      <c r="AK1172" s="3"/>
      <c r="AL1172" s="3"/>
      <c r="AM1172" s="3"/>
      <c r="AN1172" s="3"/>
      <c r="AO1172" s="3"/>
      <c r="AP1172" s="3"/>
      <c r="AQ1172" s="3"/>
      <c r="AR1172" s="3"/>
      <c r="AS1172" s="3"/>
      <c r="AT1172" s="3"/>
      <c r="AU1172" s="3"/>
      <c r="AV1172" s="2" t="s">
        <v>50</v>
      </c>
      <c r="AW1172" s="2" t="s">
        <v>50</v>
      </c>
      <c r="AX1172" s="2" t="s">
        <v>50</v>
      </c>
      <c r="AY1172" s="2" t="s">
        <v>50</v>
      </c>
      <c r="AZ1172" s="2" t="s">
        <v>50</v>
      </c>
    </row>
    <row r="1173" spans="1:52" ht="30" customHeight="1" x14ac:dyDescent="0.3">
      <c r="A1173" s="23"/>
      <c r="B1173" s="23"/>
      <c r="C1173" s="23"/>
      <c r="D1173" s="23"/>
      <c r="E1173" s="25"/>
      <c r="F1173" s="28"/>
      <c r="G1173" s="25"/>
      <c r="H1173" s="28"/>
      <c r="I1173" s="25"/>
      <c r="J1173" s="28"/>
      <c r="K1173" s="25"/>
      <c r="L1173" s="28"/>
      <c r="M1173" s="23"/>
    </row>
    <row r="1174" spans="1:52" ht="30" customHeight="1" x14ac:dyDescent="0.3">
      <c r="A1174" s="19" t="s">
        <v>2251</v>
      </c>
      <c r="B1174" s="20"/>
      <c r="C1174" s="20"/>
      <c r="D1174" s="20"/>
      <c r="E1174" s="24"/>
      <c r="F1174" s="27"/>
      <c r="G1174" s="24"/>
      <c r="H1174" s="27"/>
      <c r="I1174" s="24"/>
      <c r="J1174" s="27"/>
      <c r="K1174" s="24"/>
      <c r="L1174" s="27"/>
      <c r="M1174" s="21"/>
      <c r="N1174" s="1" t="s">
        <v>1063</v>
      </c>
    </row>
    <row r="1175" spans="1:52" ht="30" customHeight="1" x14ac:dyDescent="0.3">
      <c r="A1175" s="22" t="s">
        <v>1060</v>
      </c>
      <c r="B1175" s="22" t="s">
        <v>1061</v>
      </c>
      <c r="C1175" s="22" t="s">
        <v>123</v>
      </c>
      <c r="D1175" s="23">
        <v>1</v>
      </c>
      <c r="E1175" s="25">
        <f>단가대비표!O233</f>
        <v>15970</v>
      </c>
      <c r="F1175" s="28">
        <f>TRUNC(E1175*D1175,0)</f>
        <v>15970</v>
      </c>
      <c r="G1175" s="25">
        <f>단가대비표!P233</f>
        <v>0</v>
      </c>
      <c r="H1175" s="28">
        <f>TRUNC(G1175*D1175,0)</f>
        <v>0</v>
      </c>
      <c r="I1175" s="25">
        <f>단가대비표!V233</f>
        <v>0</v>
      </c>
      <c r="J1175" s="28">
        <f>TRUNC(I1175*D1175,0)</f>
        <v>0</v>
      </c>
      <c r="K1175" s="25">
        <f t="shared" ref="K1175:L1177" si="194">TRUNC(E1175+G1175+I1175,0)</f>
        <v>15970</v>
      </c>
      <c r="L1175" s="28">
        <f t="shared" si="194"/>
        <v>15970</v>
      </c>
      <c r="M1175" s="22" t="s">
        <v>50</v>
      </c>
      <c r="N1175" s="2" t="s">
        <v>1063</v>
      </c>
      <c r="O1175" s="2" t="s">
        <v>2252</v>
      </c>
      <c r="P1175" s="2" t="s">
        <v>62</v>
      </c>
      <c r="Q1175" s="2" t="s">
        <v>62</v>
      </c>
      <c r="R1175" s="2" t="s">
        <v>63</v>
      </c>
      <c r="S1175" s="3"/>
      <c r="T1175" s="3"/>
      <c r="U1175" s="3"/>
      <c r="V1175" s="3"/>
      <c r="W1175" s="3"/>
      <c r="X1175" s="3"/>
      <c r="Y1175" s="3"/>
      <c r="Z1175" s="3"/>
      <c r="AA1175" s="3"/>
      <c r="AB1175" s="3"/>
      <c r="AC1175" s="3"/>
      <c r="AD1175" s="3"/>
      <c r="AE1175" s="3"/>
      <c r="AF1175" s="3"/>
      <c r="AG1175" s="3"/>
      <c r="AH1175" s="3"/>
      <c r="AI1175" s="3"/>
      <c r="AJ1175" s="3"/>
      <c r="AK1175" s="3"/>
      <c r="AL1175" s="3"/>
      <c r="AM1175" s="3"/>
      <c r="AN1175" s="3"/>
      <c r="AO1175" s="3"/>
      <c r="AP1175" s="3"/>
      <c r="AQ1175" s="3"/>
      <c r="AR1175" s="3"/>
      <c r="AS1175" s="3"/>
      <c r="AT1175" s="3"/>
      <c r="AU1175" s="3"/>
      <c r="AV1175" s="2" t="s">
        <v>50</v>
      </c>
      <c r="AW1175" s="2" t="s">
        <v>2253</v>
      </c>
      <c r="AX1175" s="2" t="s">
        <v>50</v>
      </c>
      <c r="AY1175" s="2" t="s">
        <v>50</v>
      </c>
      <c r="AZ1175" s="2" t="s">
        <v>50</v>
      </c>
    </row>
    <row r="1176" spans="1:52" ht="30" customHeight="1" x14ac:dyDescent="0.3">
      <c r="A1176" s="22" t="s">
        <v>1425</v>
      </c>
      <c r="B1176" s="22" t="s">
        <v>1221</v>
      </c>
      <c r="C1176" s="22" t="s">
        <v>1208</v>
      </c>
      <c r="D1176" s="23">
        <f>공량산출근거서_일위대가!K549</f>
        <v>0.2</v>
      </c>
      <c r="E1176" s="25">
        <f>단가대비표!O52</f>
        <v>0</v>
      </c>
      <c r="F1176" s="28">
        <f>TRUNC(E1176*D1176,0)</f>
        <v>0</v>
      </c>
      <c r="G1176" s="25">
        <f>단가대비표!P52</f>
        <v>485075</v>
      </c>
      <c r="H1176" s="28">
        <f>TRUNC(G1176*D1176,0)</f>
        <v>97015</v>
      </c>
      <c r="I1176" s="25">
        <f>단가대비표!V52</f>
        <v>0</v>
      </c>
      <c r="J1176" s="28">
        <f>TRUNC(I1176*D1176,0)</f>
        <v>0</v>
      </c>
      <c r="K1176" s="25">
        <f t="shared" si="194"/>
        <v>485075</v>
      </c>
      <c r="L1176" s="28">
        <f t="shared" si="194"/>
        <v>97015</v>
      </c>
      <c r="M1176" s="22" t="s">
        <v>50</v>
      </c>
      <c r="N1176" s="2" t="s">
        <v>1063</v>
      </c>
      <c r="O1176" s="2" t="s">
        <v>1426</v>
      </c>
      <c r="P1176" s="2" t="s">
        <v>62</v>
      </c>
      <c r="Q1176" s="2" t="s">
        <v>62</v>
      </c>
      <c r="R1176" s="2" t="s">
        <v>63</v>
      </c>
      <c r="S1176" s="3"/>
      <c r="T1176" s="3"/>
      <c r="U1176" s="3"/>
      <c r="V1176" s="3">
        <v>1</v>
      </c>
      <c r="W1176" s="3"/>
      <c r="X1176" s="3"/>
      <c r="Y1176" s="3"/>
      <c r="Z1176" s="3"/>
      <c r="AA1176" s="3"/>
      <c r="AB1176" s="3"/>
      <c r="AC1176" s="3"/>
      <c r="AD1176" s="3"/>
      <c r="AE1176" s="3"/>
      <c r="AF1176" s="3"/>
      <c r="AG1176" s="3"/>
      <c r="AH1176" s="3"/>
      <c r="AI1176" s="3"/>
      <c r="AJ1176" s="3"/>
      <c r="AK1176" s="3"/>
      <c r="AL1176" s="3"/>
      <c r="AM1176" s="3"/>
      <c r="AN1176" s="3"/>
      <c r="AO1176" s="3"/>
      <c r="AP1176" s="3"/>
      <c r="AQ1176" s="3"/>
      <c r="AR1176" s="3"/>
      <c r="AS1176" s="3"/>
      <c r="AT1176" s="3"/>
      <c r="AU1176" s="3"/>
      <c r="AV1176" s="2" t="s">
        <v>50</v>
      </c>
      <c r="AW1176" s="2" t="s">
        <v>2254</v>
      </c>
      <c r="AX1176" s="2" t="s">
        <v>50</v>
      </c>
      <c r="AY1176" s="2" t="s">
        <v>50</v>
      </c>
      <c r="AZ1176" s="2" t="s">
        <v>50</v>
      </c>
    </row>
    <row r="1177" spans="1:52" ht="30" customHeight="1" x14ac:dyDescent="0.3">
      <c r="A1177" s="22" t="s">
        <v>1215</v>
      </c>
      <c r="B1177" s="22" t="s">
        <v>1216</v>
      </c>
      <c r="C1177" s="22" t="s">
        <v>93</v>
      </c>
      <c r="D1177" s="23">
        <v>1</v>
      </c>
      <c r="E1177" s="25">
        <f>TRUNC(SUMIF(V1175:V1177, RIGHTB(O1177, 1), H1175:H1177)*U1177, 2)</f>
        <v>2910.45</v>
      </c>
      <c r="F1177" s="28">
        <f>TRUNC(E1177*D1177,0)</f>
        <v>2910</v>
      </c>
      <c r="G1177" s="25">
        <v>0</v>
      </c>
      <c r="H1177" s="28">
        <f>TRUNC(G1177*D1177,0)</f>
        <v>0</v>
      </c>
      <c r="I1177" s="25">
        <v>0</v>
      </c>
      <c r="J1177" s="28">
        <f>TRUNC(I1177*D1177,0)</f>
        <v>0</v>
      </c>
      <c r="K1177" s="25">
        <f t="shared" si="194"/>
        <v>2910</v>
      </c>
      <c r="L1177" s="28">
        <f t="shared" si="194"/>
        <v>2910</v>
      </c>
      <c r="M1177" s="22" t="s">
        <v>50</v>
      </c>
      <c r="N1177" s="2" t="s">
        <v>1063</v>
      </c>
      <c r="O1177" s="2" t="s">
        <v>94</v>
      </c>
      <c r="P1177" s="2" t="s">
        <v>62</v>
      </c>
      <c r="Q1177" s="2" t="s">
        <v>62</v>
      </c>
      <c r="R1177" s="2" t="s">
        <v>62</v>
      </c>
      <c r="S1177" s="3">
        <v>1</v>
      </c>
      <c r="T1177" s="3">
        <v>0</v>
      </c>
      <c r="U1177" s="3">
        <v>0.03</v>
      </c>
      <c r="V1177" s="3">
        <v>1</v>
      </c>
      <c r="W1177" s="3"/>
      <c r="X1177" s="3"/>
      <c r="Y1177" s="3"/>
      <c r="Z1177" s="3"/>
      <c r="AA1177" s="3"/>
      <c r="AB1177" s="3"/>
      <c r="AC1177" s="3"/>
      <c r="AD1177" s="3"/>
      <c r="AE1177" s="3"/>
      <c r="AF1177" s="3"/>
      <c r="AG1177" s="3"/>
      <c r="AH1177" s="3"/>
      <c r="AI1177" s="3"/>
      <c r="AJ1177" s="3"/>
      <c r="AK1177" s="3"/>
      <c r="AL1177" s="3"/>
      <c r="AM1177" s="3"/>
      <c r="AN1177" s="3"/>
      <c r="AO1177" s="3"/>
      <c r="AP1177" s="3"/>
      <c r="AQ1177" s="3"/>
      <c r="AR1177" s="3"/>
      <c r="AS1177" s="3"/>
      <c r="AT1177" s="3"/>
      <c r="AU1177" s="3"/>
      <c r="AV1177" s="2" t="s">
        <v>50</v>
      </c>
      <c r="AW1177" s="2" t="s">
        <v>2255</v>
      </c>
      <c r="AX1177" s="2" t="s">
        <v>50</v>
      </c>
      <c r="AY1177" s="2" t="s">
        <v>50</v>
      </c>
      <c r="AZ1177" s="2" t="s">
        <v>50</v>
      </c>
    </row>
    <row r="1178" spans="1:52" ht="30" customHeight="1" x14ac:dyDescent="0.3">
      <c r="A1178" s="22" t="s">
        <v>1190</v>
      </c>
      <c r="B1178" s="22" t="s">
        <v>50</v>
      </c>
      <c r="C1178" s="22" t="s">
        <v>50</v>
      </c>
      <c r="D1178" s="23"/>
      <c r="E1178" s="25"/>
      <c r="F1178" s="28">
        <f>TRUNC(SUMIF(N1175:N1177, N1174, F1175:F1177),0)</f>
        <v>18880</v>
      </c>
      <c r="G1178" s="25"/>
      <c r="H1178" s="28">
        <f>TRUNC(SUMIF(N1175:N1177, N1174, H1175:H1177),0)</f>
        <v>97015</v>
      </c>
      <c r="I1178" s="25"/>
      <c r="J1178" s="28">
        <f>TRUNC(SUMIF(N1175:N1177, N1174, J1175:J1177),0)</f>
        <v>0</v>
      </c>
      <c r="K1178" s="25"/>
      <c r="L1178" s="28">
        <f>F1178+H1178+J1178</f>
        <v>115895</v>
      </c>
      <c r="M1178" s="22" t="s">
        <v>50</v>
      </c>
      <c r="N1178" s="2" t="s">
        <v>97</v>
      </c>
      <c r="O1178" s="2" t="s">
        <v>97</v>
      </c>
      <c r="P1178" s="2" t="s">
        <v>50</v>
      </c>
      <c r="Q1178" s="2" t="s">
        <v>50</v>
      </c>
      <c r="R1178" s="2" t="s">
        <v>50</v>
      </c>
      <c r="S1178" s="3"/>
      <c r="T1178" s="3"/>
      <c r="U1178" s="3"/>
      <c r="V1178" s="3"/>
      <c r="W1178" s="3"/>
      <c r="X1178" s="3"/>
      <c r="Y1178" s="3"/>
      <c r="Z1178" s="3"/>
      <c r="AA1178" s="3"/>
      <c r="AB1178" s="3"/>
      <c r="AC1178" s="3"/>
      <c r="AD1178" s="3"/>
      <c r="AE1178" s="3"/>
      <c r="AF1178" s="3"/>
      <c r="AG1178" s="3"/>
      <c r="AH1178" s="3"/>
      <c r="AI1178" s="3"/>
      <c r="AJ1178" s="3"/>
      <c r="AK1178" s="3"/>
      <c r="AL1178" s="3"/>
      <c r="AM1178" s="3"/>
      <c r="AN1178" s="3"/>
      <c r="AO1178" s="3"/>
      <c r="AP1178" s="3"/>
      <c r="AQ1178" s="3"/>
      <c r="AR1178" s="3"/>
      <c r="AS1178" s="3"/>
      <c r="AT1178" s="3"/>
      <c r="AU1178" s="3"/>
      <c r="AV1178" s="2" t="s">
        <v>50</v>
      </c>
      <c r="AW1178" s="2" t="s">
        <v>50</v>
      </c>
      <c r="AX1178" s="2" t="s">
        <v>50</v>
      </c>
      <c r="AY1178" s="2" t="s">
        <v>50</v>
      </c>
      <c r="AZ1178" s="2" t="s">
        <v>50</v>
      </c>
    </row>
    <row r="1179" spans="1:52" ht="30" customHeight="1" x14ac:dyDescent="0.3">
      <c r="A1179" s="23"/>
      <c r="B1179" s="23"/>
      <c r="C1179" s="23"/>
      <c r="D1179" s="23"/>
      <c r="E1179" s="25"/>
      <c r="F1179" s="28"/>
      <c r="G1179" s="25"/>
      <c r="H1179" s="28"/>
      <c r="I1179" s="25"/>
      <c r="J1179" s="28"/>
      <c r="K1179" s="25"/>
      <c r="L1179" s="28"/>
      <c r="M1179" s="23"/>
    </row>
    <row r="1180" spans="1:52" ht="30" customHeight="1" x14ac:dyDescent="0.3">
      <c r="A1180" s="19" t="s">
        <v>2256</v>
      </c>
      <c r="B1180" s="20"/>
      <c r="C1180" s="20"/>
      <c r="D1180" s="20"/>
      <c r="E1180" s="24"/>
      <c r="F1180" s="27"/>
      <c r="G1180" s="24"/>
      <c r="H1180" s="27"/>
      <c r="I1180" s="24"/>
      <c r="J1180" s="27"/>
      <c r="K1180" s="24"/>
      <c r="L1180" s="27"/>
      <c r="M1180" s="21"/>
      <c r="N1180" s="1" t="s">
        <v>1067</v>
      </c>
    </row>
    <row r="1181" spans="1:52" ht="30" customHeight="1" x14ac:dyDescent="0.3">
      <c r="A1181" s="22" t="s">
        <v>1065</v>
      </c>
      <c r="B1181" s="22" t="s">
        <v>482</v>
      </c>
      <c r="C1181" s="22" t="s">
        <v>123</v>
      </c>
      <c r="D1181" s="23">
        <v>1</v>
      </c>
      <c r="E1181" s="25">
        <f>단가대비표!O234</f>
        <v>3140</v>
      </c>
      <c r="F1181" s="28">
        <f>TRUNC(E1181*D1181,0)</f>
        <v>3140</v>
      </c>
      <c r="G1181" s="25">
        <f>단가대비표!P234</f>
        <v>0</v>
      </c>
      <c r="H1181" s="28">
        <f>TRUNC(G1181*D1181,0)</f>
        <v>0</v>
      </c>
      <c r="I1181" s="25">
        <f>단가대비표!V234</f>
        <v>0</v>
      </c>
      <c r="J1181" s="28">
        <f>TRUNC(I1181*D1181,0)</f>
        <v>0</v>
      </c>
      <c r="K1181" s="25">
        <f t="shared" ref="K1181:L1183" si="195">TRUNC(E1181+G1181+I1181,0)</f>
        <v>3140</v>
      </c>
      <c r="L1181" s="28">
        <f t="shared" si="195"/>
        <v>3140</v>
      </c>
      <c r="M1181" s="22" t="s">
        <v>50</v>
      </c>
      <c r="N1181" s="2" t="s">
        <v>1067</v>
      </c>
      <c r="O1181" s="2" t="s">
        <v>2257</v>
      </c>
      <c r="P1181" s="2" t="s">
        <v>62</v>
      </c>
      <c r="Q1181" s="2" t="s">
        <v>62</v>
      </c>
      <c r="R1181" s="2" t="s">
        <v>63</v>
      </c>
      <c r="S1181" s="3"/>
      <c r="T1181" s="3"/>
      <c r="U1181" s="3"/>
      <c r="V1181" s="3"/>
      <c r="W1181" s="3"/>
      <c r="X1181" s="3"/>
      <c r="Y1181" s="3"/>
      <c r="Z1181" s="3"/>
      <c r="AA1181" s="3"/>
      <c r="AB1181" s="3"/>
      <c r="AC1181" s="3"/>
      <c r="AD1181" s="3"/>
      <c r="AE1181" s="3"/>
      <c r="AF1181" s="3"/>
      <c r="AG1181" s="3"/>
      <c r="AH1181" s="3"/>
      <c r="AI1181" s="3"/>
      <c r="AJ1181" s="3"/>
      <c r="AK1181" s="3"/>
      <c r="AL1181" s="3"/>
      <c r="AM1181" s="3"/>
      <c r="AN1181" s="3"/>
      <c r="AO1181" s="3"/>
      <c r="AP1181" s="3"/>
      <c r="AQ1181" s="3"/>
      <c r="AR1181" s="3"/>
      <c r="AS1181" s="3"/>
      <c r="AT1181" s="3"/>
      <c r="AU1181" s="3"/>
      <c r="AV1181" s="2" t="s">
        <v>50</v>
      </c>
      <c r="AW1181" s="2" t="s">
        <v>2258</v>
      </c>
      <c r="AX1181" s="2" t="s">
        <v>50</v>
      </c>
      <c r="AY1181" s="2" t="s">
        <v>50</v>
      </c>
      <c r="AZ1181" s="2" t="s">
        <v>50</v>
      </c>
    </row>
    <row r="1182" spans="1:52" ht="30" customHeight="1" x14ac:dyDescent="0.3">
      <c r="A1182" s="22" t="s">
        <v>1262</v>
      </c>
      <c r="B1182" s="22" t="s">
        <v>1221</v>
      </c>
      <c r="C1182" s="22" t="s">
        <v>1208</v>
      </c>
      <c r="D1182" s="23">
        <f>공량산출근거서_일위대가!K552</f>
        <v>0.03</v>
      </c>
      <c r="E1182" s="25">
        <f>단가대비표!O49</f>
        <v>0</v>
      </c>
      <c r="F1182" s="28">
        <f>TRUNC(E1182*D1182,0)</f>
        <v>0</v>
      </c>
      <c r="G1182" s="25">
        <f>단가대비표!P49</f>
        <v>273676</v>
      </c>
      <c r="H1182" s="28">
        <f>TRUNC(G1182*D1182,0)</f>
        <v>8210</v>
      </c>
      <c r="I1182" s="25">
        <f>단가대비표!V49</f>
        <v>0</v>
      </c>
      <c r="J1182" s="28">
        <f>TRUNC(I1182*D1182,0)</f>
        <v>0</v>
      </c>
      <c r="K1182" s="25">
        <f t="shared" si="195"/>
        <v>273676</v>
      </c>
      <c r="L1182" s="28">
        <f t="shared" si="195"/>
        <v>8210</v>
      </c>
      <c r="M1182" s="22" t="s">
        <v>50</v>
      </c>
      <c r="N1182" s="2" t="s">
        <v>1067</v>
      </c>
      <c r="O1182" s="2" t="s">
        <v>1263</v>
      </c>
      <c r="P1182" s="2" t="s">
        <v>62</v>
      </c>
      <c r="Q1182" s="2" t="s">
        <v>62</v>
      </c>
      <c r="R1182" s="2" t="s">
        <v>63</v>
      </c>
      <c r="S1182" s="3"/>
      <c r="T1182" s="3"/>
      <c r="U1182" s="3"/>
      <c r="V1182" s="3">
        <v>1</v>
      </c>
      <c r="W1182" s="3"/>
      <c r="X1182" s="3"/>
      <c r="Y1182" s="3"/>
      <c r="Z1182" s="3"/>
      <c r="AA1182" s="3"/>
      <c r="AB1182" s="3"/>
      <c r="AC1182" s="3"/>
      <c r="AD1182" s="3"/>
      <c r="AE1182" s="3"/>
      <c r="AF1182" s="3"/>
      <c r="AG1182" s="3"/>
      <c r="AH1182" s="3"/>
      <c r="AI1182" s="3"/>
      <c r="AJ1182" s="3"/>
      <c r="AK1182" s="3"/>
      <c r="AL1182" s="3"/>
      <c r="AM1182" s="3"/>
      <c r="AN1182" s="3"/>
      <c r="AO1182" s="3"/>
      <c r="AP1182" s="3"/>
      <c r="AQ1182" s="3"/>
      <c r="AR1182" s="3"/>
      <c r="AS1182" s="3"/>
      <c r="AT1182" s="3"/>
      <c r="AU1182" s="3"/>
      <c r="AV1182" s="2" t="s">
        <v>50</v>
      </c>
      <c r="AW1182" s="2" t="s">
        <v>2259</v>
      </c>
      <c r="AX1182" s="2" t="s">
        <v>50</v>
      </c>
      <c r="AY1182" s="2" t="s">
        <v>50</v>
      </c>
      <c r="AZ1182" s="2" t="s">
        <v>50</v>
      </c>
    </row>
    <row r="1183" spans="1:52" ht="30" customHeight="1" x14ac:dyDescent="0.3">
      <c r="A1183" s="22" t="s">
        <v>1215</v>
      </c>
      <c r="B1183" s="22" t="s">
        <v>1216</v>
      </c>
      <c r="C1183" s="22" t="s">
        <v>93</v>
      </c>
      <c r="D1183" s="23">
        <v>1</v>
      </c>
      <c r="E1183" s="25">
        <f>TRUNC(SUMIF(V1181:V1183, RIGHTB(O1183, 1), H1181:H1183)*U1183, 2)</f>
        <v>246.3</v>
      </c>
      <c r="F1183" s="28">
        <f>TRUNC(E1183*D1183,0)</f>
        <v>246</v>
      </c>
      <c r="G1183" s="25">
        <v>0</v>
      </c>
      <c r="H1183" s="28">
        <f>TRUNC(G1183*D1183,0)</f>
        <v>0</v>
      </c>
      <c r="I1183" s="25">
        <v>0</v>
      </c>
      <c r="J1183" s="28">
        <f>TRUNC(I1183*D1183,0)</f>
        <v>0</v>
      </c>
      <c r="K1183" s="25">
        <f t="shared" si="195"/>
        <v>246</v>
      </c>
      <c r="L1183" s="28">
        <f t="shared" si="195"/>
        <v>246</v>
      </c>
      <c r="M1183" s="22" t="s">
        <v>50</v>
      </c>
      <c r="N1183" s="2" t="s">
        <v>1067</v>
      </c>
      <c r="O1183" s="2" t="s">
        <v>94</v>
      </c>
      <c r="P1183" s="2" t="s">
        <v>62</v>
      </c>
      <c r="Q1183" s="2" t="s">
        <v>62</v>
      </c>
      <c r="R1183" s="2" t="s">
        <v>62</v>
      </c>
      <c r="S1183" s="3">
        <v>1</v>
      </c>
      <c r="T1183" s="3">
        <v>0</v>
      </c>
      <c r="U1183" s="3">
        <v>0.03</v>
      </c>
      <c r="V1183" s="3">
        <v>1</v>
      </c>
      <c r="W1183" s="3"/>
      <c r="X1183" s="3"/>
      <c r="Y1183" s="3"/>
      <c r="Z1183" s="3"/>
      <c r="AA1183" s="3"/>
      <c r="AB1183" s="3"/>
      <c r="AC1183" s="3"/>
      <c r="AD1183" s="3"/>
      <c r="AE1183" s="3"/>
      <c r="AF1183" s="3"/>
      <c r="AG1183" s="3"/>
      <c r="AH1183" s="3"/>
      <c r="AI1183" s="3"/>
      <c r="AJ1183" s="3"/>
      <c r="AK1183" s="3"/>
      <c r="AL1183" s="3"/>
      <c r="AM1183" s="3"/>
      <c r="AN1183" s="3"/>
      <c r="AO1183" s="3"/>
      <c r="AP1183" s="3"/>
      <c r="AQ1183" s="3"/>
      <c r="AR1183" s="3"/>
      <c r="AS1183" s="3"/>
      <c r="AT1183" s="3"/>
      <c r="AU1183" s="3"/>
      <c r="AV1183" s="2" t="s">
        <v>50</v>
      </c>
      <c r="AW1183" s="2" t="s">
        <v>2260</v>
      </c>
      <c r="AX1183" s="2" t="s">
        <v>50</v>
      </c>
      <c r="AY1183" s="2" t="s">
        <v>50</v>
      </c>
      <c r="AZ1183" s="2" t="s">
        <v>50</v>
      </c>
    </row>
    <row r="1184" spans="1:52" ht="30" customHeight="1" x14ac:dyDescent="0.3">
      <c r="A1184" s="22" t="s">
        <v>1190</v>
      </c>
      <c r="B1184" s="22" t="s">
        <v>50</v>
      </c>
      <c r="C1184" s="22" t="s">
        <v>50</v>
      </c>
      <c r="D1184" s="23"/>
      <c r="E1184" s="25"/>
      <c r="F1184" s="28">
        <f>TRUNC(SUMIF(N1181:N1183, N1180, F1181:F1183),0)</f>
        <v>3386</v>
      </c>
      <c r="G1184" s="25"/>
      <c r="H1184" s="28">
        <f>TRUNC(SUMIF(N1181:N1183, N1180, H1181:H1183),0)</f>
        <v>8210</v>
      </c>
      <c r="I1184" s="25"/>
      <c r="J1184" s="28">
        <f>TRUNC(SUMIF(N1181:N1183, N1180, J1181:J1183),0)</f>
        <v>0</v>
      </c>
      <c r="K1184" s="25"/>
      <c r="L1184" s="28">
        <f>F1184+H1184+J1184</f>
        <v>11596</v>
      </c>
      <c r="M1184" s="22" t="s">
        <v>50</v>
      </c>
      <c r="N1184" s="2" t="s">
        <v>97</v>
      </c>
      <c r="O1184" s="2" t="s">
        <v>97</v>
      </c>
      <c r="P1184" s="2" t="s">
        <v>50</v>
      </c>
      <c r="Q1184" s="2" t="s">
        <v>50</v>
      </c>
      <c r="R1184" s="2" t="s">
        <v>50</v>
      </c>
      <c r="S1184" s="3"/>
      <c r="T1184" s="3"/>
      <c r="U1184" s="3"/>
      <c r="V1184" s="3"/>
      <c r="W1184" s="3"/>
      <c r="X1184" s="3"/>
      <c r="Y1184" s="3"/>
      <c r="Z1184" s="3"/>
      <c r="AA1184" s="3"/>
      <c r="AB1184" s="3"/>
      <c r="AC1184" s="3"/>
      <c r="AD1184" s="3"/>
      <c r="AE1184" s="3"/>
      <c r="AF1184" s="3"/>
      <c r="AG1184" s="3"/>
      <c r="AH1184" s="3"/>
      <c r="AI1184" s="3"/>
      <c r="AJ1184" s="3"/>
      <c r="AK1184" s="3"/>
      <c r="AL1184" s="3"/>
      <c r="AM1184" s="3"/>
      <c r="AN1184" s="3"/>
      <c r="AO1184" s="3"/>
      <c r="AP1184" s="3"/>
      <c r="AQ1184" s="3"/>
      <c r="AR1184" s="3"/>
      <c r="AS1184" s="3"/>
      <c r="AT1184" s="3"/>
      <c r="AU1184" s="3"/>
      <c r="AV1184" s="2" t="s">
        <v>50</v>
      </c>
      <c r="AW1184" s="2" t="s">
        <v>50</v>
      </c>
      <c r="AX1184" s="2" t="s">
        <v>50</v>
      </c>
      <c r="AY1184" s="2" t="s">
        <v>50</v>
      </c>
      <c r="AZ1184" s="2" t="s">
        <v>50</v>
      </c>
    </row>
    <row r="1185" spans="1:52" ht="30" customHeight="1" x14ac:dyDescent="0.3">
      <c r="A1185" s="23"/>
      <c r="B1185" s="23"/>
      <c r="C1185" s="23"/>
      <c r="D1185" s="23"/>
      <c r="E1185" s="25"/>
      <c r="F1185" s="28"/>
      <c r="G1185" s="25"/>
      <c r="H1185" s="28"/>
      <c r="I1185" s="25"/>
      <c r="J1185" s="28"/>
      <c r="K1185" s="25"/>
      <c r="L1185" s="28"/>
      <c r="M1185" s="23"/>
    </row>
    <row r="1186" spans="1:52" ht="30" customHeight="1" x14ac:dyDescent="0.3">
      <c r="A1186" s="19" t="s">
        <v>2261</v>
      </c>
      <c r="B1186" s="20"/>
      <c r="C1186" s="20"/>
      <c r="D1186" s="20"/>
      <c r="E1186" s="24"/>
      <c r="F1186" s="27"/>
      <c r="G1186" s="24"/>
      <c r="H1186" s="27"/>
      <c r="I1186" s="24"/>
      <c r="J1186" s="27"/>
      <c r="K1186" s="24"/>
      <c r="L1186" s="27"/>
      <c r="M1186" s="21"/>
      <c r="N1186" s="1" t="s">
        <v>1070</v>
      </c>
    </row>
    <row r="1187" spans="1:52" ht="30" customHeight="1" x14ac:dyDescent="0.3">
      <c r="A1187" s="22" t="s">
        <v>1065</v>
      </c>
      <c r="B1187" s="22" t="s">
        <v>486</v>
      </c>
      <c r="C1187" s="22" t="s">
        <v>123</v>
      </c>
      <c r="D1187" s="23">
        <v>1</v>
      </c>
      <c r="E1187" s="25">
        <f>단가대비표!O235</f>
        <v>4780</v>
      </c>
      <c r="F1187" s="28">
        <f>TRUNC(E1187*D1187,0)</f>
        <v>4780</v>
      </c>
      <c r="G1187" s="25">
        <f>단가대비표!P235</f>
        <v>0</v>
      </c>
      <c r="H1187" s="28">
        <f>TRUNC(G1187*D1187,0)</f>
        <v>0</v>
      </c>
      <c r="I1187" s="25">
        <f>단가대비표!V235</f>
        <v>0</v>
      </c>
      <c r="J1187" s="28">
        <f>TRUNC(I1187*D1187,0)</f>
        <v>0</v>
      </c>
      <c r="K1187" s="25">
        <f t="shared" ref="K1187:L1189" si="196">TRUNC(E1187+G1187+I1187,0)</f>
        <v>4780</v>
      </c>
      <c r="L1187" s="28">
        <f t="shared" si="196"/>
        <v>4780</v>
      </c>
      <c r="M1187" s="22" t="s">
        <v>50</v>
      </c>
      <c r="N1187" s="2" t="s">
        <v>1070</v>
      </c>
      <c r="O1187" s="2" t="s">
        <v>2262</v>
      </c>
      <c r="P1187" s="2" t="s">
        <v>62</v>
      </c>
      <c r="Q1187" s="2" t="s">
        <v>62</v>
      </c>
      <c r="R1187" s="2" t="s">
        <v>63</v>
      </c>
      <c r="S1187" s="3"/>
      <c r="T1187" s="3"/>
      <c r="U1187" s="3"/>
      <c r="V1187" s="3"/>
      <c r="W1187" s="3"/>
      <c r="X1187" s="3"/>
      <c r="Y1187" s="3"/>
      <c r="Z1187" s="3"/>
      <c r="AA1187" s="3"/>
      <c r="AB1187" s="3"/>
      <c r="AC1187" s="3"/>
      <c r="AD1187" s="3"/>
      <c r="AE1187" s="3"/>
      <c r="AF1187" s="3"/>
      <c r="AG1187" s="3"/>
      <c r="AH1187" s="3"/>
      <c r="AI1187" s="3"/>
      <c r="AJ1187" s="3"/>
      <c r="AK1187" s="3"/>
      <c r="AL1187" s="3"/>
      <c r="AM1187" s="3"/>
      <c r="AN1187" s="3"/>
      <c r="AO1187" s="3"/>
      <c r="AP1187" s="3"/>
      <c r="AQ1187" s="3"/>
      <c r="AR1187" s="3"/>
      <c r="AS1187" s="3"/>
      <c r="AT1187" s="3"/>
      <c r="AU1187" s="3"/>
      <c r="AV1187" s="2" t="s">
        <v>50</v>
      </c>
      <c r="AW1187" s="2" t="s">
        <v>2263</v>
      </c>
      <c r="AX1187" s="2" t="s">
        <v>50</v>
      </c>
      <c r="AY1187" s="2" t="s">
        <v>50</v>
      </c>
      <c r="AZ1187" s="2" t="s">
        <v>50</v>
      </c>
    </row>
    <row r="1188" spans="1:52" ht="30" customHeight="1" x14ac:dyDescent="0.3">
      <c r="A1188" s="22" t="s">
        <v>1262</v>
      </c>
      <c r="B1188" s="22" t="s">
        <v>1221</v>
      </c>
      <c r="C1188" s="22" t="s">
        <v>1208</v>
      </c>
      <c r="D1188" s="23">
        <f>공량산출근거서_일위대가!K555</f>
        <v>0.03</v>
      </c>
      <c r="E1188" s="25">
        <f>단가대비표!O49</f>
        <v>0</v>
      </c>
      <c r="F1188" s="28">
        <f>TRUNC(E1188*D1188,0)</f>
        <v>0</v>
      </c>
      <c r="G1188" s="25">
        <f>단가대비표!P49</f>
        <v>273676</v>
      </c>
      <c r="H1188" s="28">
        <f>TRUNC(G1188*D1188,0)</f>
        <v>8210</v>
      </c>
      <c r="I1188" s="25">
        <f>단가대비표!V49</f>
        <v>0</v>
      </c>
      <c r="J1188" s="28">
        <f>TRUNC(I1188*D1188,0)</f>
        <v>0</v>
      </c>
      <c r="K1188" s="25">
        <f t="shared" si="196"/>
        <v>273676</v>
      </c>
      <c r="L1188" s="28">
        <f t="shared" si="196"/>
        <v>8210</v>
      </c>
      <c r="M1188" s="22" t="s">
        <v>50</v>
      </c>
      <c r="N1188" s="2" t="s">
        <v>1070</v>
      </c>
      <c r="O1188" s="2" t="s">
        <v>1263</v>
      </c>
      <c r="P1188" s="2" t="s">
        <v>62</v>
      </c>
      <c r="Q1188" s="2" t="s">
        <v>62</v>
      </c>
      <c r="R1188" s="2" t="s">
        <v>63</v>
      </c>
      <c r="S1188" s="3"/>
      <c r="T1188" s="3"/>
      <c r="U1188" s="3"/>
      <c r="V1188" s="3">
        <v>1</v>
      </c>
      <c r="W1188" s="3"/>
      <c r="X1188" s="3"/>
      <c r="Y1188" s="3"/>
      <c r="Z1188" s="3"/>
      <c r="AA1188" s="3"/>
      <c r="AB1188" s="3"/>
      <c r="AC1188" s="3"/>
      <c r="AD1188" s="3"/>
      <c r="AE1188" s="3"/>
      <c r="AF1188" s="3"/>
      <c r="AG1188" s="3"/>
      <c r="AH1188" s="3"/>
      <c r="AI1188" s="3"/>
      <c r="AJ1188" s="3"/>
      <c r="AK1188" s="3"/>
      <c r="AL1188" s="3"/>
      <c r="AM1188" s="3"/>
      <c r="AN1188" s="3"/>
      <c r="AO1188" s="3"/>
      <c r="AP1188" s="3"/>
      <c r="AQ1188" s="3"/>
      <c r="AR1188" s="3"/>
      <c r="AS1188" s="3"/>
      <c r="AT1188" s="3"/>
      <c r="AU1188" s="3"/>
      <c r="AV1188" s="2" t="s">
        <v>50</v>
      </c>
      <c r="AW1188" s="2" t="s">
        <v>2264</v>
      </c>
      <c r="AX1188" s="2" t="s">
        <v>50</v>
      </c>
      <c r="AY1188" s="2" t="s">
        <v>50</v>
      </c>
      <c r="AZ1188" s="2" t="s">
        <v>50</v>
      </c>
    </row>
    <row r="1189" spans="1:52" ht="30" customHeight="1" x14ac:dyDescent="0.3">
      <c r="A1189" s="22" t="s">
        <v>1215</v>
      </c>
      <c r="B1189" s="22" t="s">
        <v>1216</v>
      </c>
      <c r="C1189" s="22" t="s">
        <v>93</v>
      </c>
      <c r="D1189" s="23">
        <v>1</v>
      </c>
      <c r="E1189" s="25">
        <f>TRUNC(SUMIF(V1187:V1189, RIGHTB(O1189, 1), H1187:H1189)*U1189, 2)</f>
        <v>246.3</v>
      </c>
      <c r="F1189" s="28">
        <f>TRUNC(E1189*D1189,0)</f>
        <v>246</v>
      </c>
      <c r="G1189" s="25">
        <v>0</v>
      </c>
      <c r="H1189" s="28">
        <f>TRUNC(G1189*D1189,0)</f>
        <v>0</v>
      </c>
      <c r="I1189" s="25">
        <v>0</v>
      </c>
      <c r="J1189" s="28">
        <f>TRUNC(I1189*D1189,0)</f>
        <v>0</v>
      </c>
      <c r="K1189" s="25">
        <f t="shared" si="196"/>
        <v>246</v>
      </c>
      <c r="L1189" s="28">
        <f t="shared" si="196"/>
        <v>246</v>
      </c>
      <c r="M1189" s="22" t="s">
        <v>50</v>
      </c>
      <c r="N1189" s="2" t="s">
        <v>1070</v>
      </c>
      <c r="O1189" s="2" t="s">
        <v>94</v>
      </c>
      <c r="P1189" s="2" t="s">
        <v>62</v>
      </c>
      <c r="Q1189" s="2" t="s">
        <v>62</v>
      </c>
      <c r="R1189" s="2" t="s">
        <v>62</v>
      </c>
      <c r="S1189" s="3">
        <v>1</v>
      </c>
      <c r="T1189" s="3">
        <v>0</v>
      </c>
      <c r="U1189" s="3">
        <v>0.03</v>
      </c>
      <c r="V1189" s="3">
        <v>1</v>
      </c>
      <c r="W1189" s="3"/>
      <c r="X1189" s="3"/>
      <c r="Y1189" s="3"/>
      <c r="Z1189" s="3"/>
      <c r="AA1189" s="3"/>
      <c r="AB1189" s="3"/>
      <c r="AC1189" s="3"/>
      <c r="AD1189" s="3"/>
      <c r="AE1189" s="3"/>
      <c r="AF1189" s="3"/>
      <c r="AG1189" s="3"/>
      <c r="AH1189" s="3"/>
      <c r="AI1189" s="3"/>
      <c r="AJ1189" s="3"/>
      <c r="AK1189" s="3"/>
      <c r="AL1189" s="3"/>
      <c r="AM1189" s="3"/>
      <c r="AN1189" s="3"/>
      <c r="AO1189" s="3"/>
      <c r="AP1189" s="3"/>
      <c r="AQ1189" s="3"/>
      <c r="AR1189" s="3"/>
      <c r="AS1189" s="3"/>
      <c r="AT1189" s="3"/>
      <c r="AU1189" s="3"/>
      <c r="AV1189" s="2" t="s">
        <v>50</v>
      </c>
      <c r="AW1189" s="2" t="s">
        <v>2265</v>
      </c>
      <c r="AX1189" s="2" t="s">
        <v>50</v>
      </c>
      <c r="AY1189" s="2" t="s">
        <v>50</v>
      </c>
      <c r="AZ1189" s="2" t="s">
        <v>50</v>
      </c>
    </row>
    <row r="1190" spans="1:52" ht="30" customHeight="1" x14ac:dyDescent="0.3">
      <c r="A1190" s="22" t="s">
        <v>1190</v>
      </c>
      <c r="B1190" s="22" t="s">
        <v>50</v>
      </c>
      <c r="C1190" s="22" t="s">
        <v>50</v>
      </c>
      <c r="D1190" s="23"/>
      <c r="E1190" s="25"/>
      <c r="F1190" s="28">
        <f>TRUNC(SUMIF(N1187:N1189, N1186, F1187:F1189),0)</f>
        <v>5026</v>
      </c>
      <c r="G1190" s="25"/>
      <c r="H1190" s="28">
        <f>TRUNC(SUMIF(N1187:N1189, N1186, H1187:H1189),0)</f>
        <v>8210</v>
      </c>
      <c r="I1190" s="25"/>
      <c r="J1190" s="28">
        <f>TRUNC(SUMIF(N1187:N1189, N1186, J1187:J1189),0)</f>
        <v>0</v>
      </c>
      <c r="K1190" s="25"/>
      <c r="L1190" s="28">
        <f>F1190+H1190+J1190</f>
        <v>13236</v>
      </c>
      <c r="M1190" s="22" t="s">
        <v>50</v>
      </c>
      <c r="N1190" s="2" t="s">
        <v>97</v>
      </c>
      <c r="O1190" s="2" t="s">
        <v>97</v>
      </c>
      <c r="P1190" s="2" t="s">
        <v>50</v>
      </c>
      <c r="Q1190" s="2" t="s">
        <v>50</v>
      </c>
      <c r="R1190" s="2" t="s">
        <v>50</v>
      </c>
      <c r="S1190" s="3"/>
      <c r="T1190" s="3"/>
      <c r="U1190" s="3"/>
      <c r="V1190" s="3"/>
      <c r="W1190" s="3"/>
      <c r="X1190" s="3"/>
      <c r="Y1190" s="3"/>
      <c r="Z1190" s="3"/>
      <c r="AA1190" s="3"/>
      <c r="AB1190" s="3"/>
      <c r="AC1190" s="3"/>
      <c r="AD1190" s="3"/>
      <c r="AE1190" s="3"/>
      <c r="AF1190" s="3"/>
      <c r="AG1190" s="3"/>
      <c r="AH1190" s="3"/>
      <c r="AI1190" s="3"/>
      <c r="AJ1190" s="3"/>
      <c r="AK1190" s="3"/>
      <c r="AL1190" s="3"/>
      <c r="AM1190" s="3"/>
      <c r="AN1190" s="3"/>
      <c r="AO1190" s="3"/>
      <c r="AP1190" s="3"/>
      <c r="AQ1190" s="3"/>
      <c r="AR1190" s="3"/>
      <c r="AS1190" s="3"/>
      <c r="AT1190" s="3"/>
      <c r="AU1190" s="3"/>
      <c r="AV1190" s="2" t="s">
        <v>50</v>
      </c>
      <c r="AW1190" s="2" t="s">
        <v>50</v>
      </c>
      <c r="AX1190" s="2" t="s">
        <v>50</v>
      </c>
      <c r="AY1190" s="2" t="s">
        <v>50</v>
      </c>
      <c r="AZ1190" s="2" t="s">
        <v>50</v>
      </c>
    </row>
    <row r="1191" spans="1:52" ht="30" customHeight="1" x14ac:dyDescent="0.3">
      <c r="A1191" s="23"/>
      <c r="B1191" s="23"/>
      <c r="C1191" s="23"/>
      <c r="D1191" s="23"/>
      <c r="E1191" s="25"/>
      <c r="F1191" s="28"/>
      <c r="G1191" s="25"/>
      <c r="H1191" s="28"/>
      <c r="I1191" s="25"/>
      <c r="J1191" s="28"/>
      <c r="K1191" s="25"/>
      <c r="L1191" s="28"/>
      <c r="M1191" s="23"/>
    </row>
    <row r="1192" spans="1:52" ht="30" customHeight="1" x14ac:dyDescent="0.3">
      <c r="A1192" s="19" t="s">
        <v>2266</v>
      </c>
      <c r="B1192" s="20"/>
      <c r="C1192" s="20"/>
      <c r="D1192" s="20"/>
      <c r="E1192" s="24"/>
      <c r="F1192" s="27"/>
      <c r="G1192" s="24"/>
      <c r="H1192" s="27"/>
      <c r="I1192" s="24"/>
      <c r="J1192" s="27"/>
      <c r="K1192" s="24"/>
      <c r="L1192" s="27"/>
      <c r="M1192" s="21"/>
      <c r="N1192" s="1" t="s">
        <v>1073</v>
      </c>
    </row>
    <row r="1193" spans="1:52" ht="30" customHeight="1" x14ac:dyDescent="0.3">
      <c r="A1193" s="22" t="s">
        <v>1065</v>
      </c>
      <c r="B1193" s="22" t="s">
        <v>467</v>
      </c>
      <c r="C1193" s="22" t="s">
        <v>123</v>
      </c>
      <c r="D1193" s="23">
        <v>1</v>
      </c>
      <c r="E1193" s="25">
        <f>단가대비표!O236</f>
        <v>2510</v>
      </c>
      <c r="F1193" s="28">
        <f>TRUNC(E1193*D1193,0)</f>
        <v>2510</v>
      </c>
      <c r="G1193" s="25">
        <f>단가대비표!P236</f>
        <v>0</v>
      </c>
      <c r="H1193" s="28">
        <f>TRUNC(G1193*D1193,0)</f>
        <v>0</v>
      </c>
      <c r="I1193" s="25">
        <f>단가대비표!V236</f>
        <v>0</v>
      </c>
      <c r="J1193" s="28">
        <f>TRUNC(I1193*D1193,0)</f>
        <v>0</v>
      </c>
      <c r="K1193" s="25">
        <f t="shared" ref="K1193:L1195" si="197">TRUNC(E1193+G1193+I1193,0)</f>
        <v>2510</v>
      </c>
      <c r="L1193" s="28">
        <f t="shared" si="197"/>
        <v>2510</v>
      </c>
      <c r="M1193" s="22" t="s">
        <v>50</v>
      </c>
      <c r="N1193" s="2" t="s">
        <v>1073</v>
      </c>
      <c r="O1193" s="2" t="s">
        <v>2267</v>
      </c>
      <c r="P1193" s="2" t="s">
        <v>62</v>
      </c>
      <c r="Q1193" s="2" t="s">
        <v>62</v>
      </c>
      <c r="R1193" s="2" t="s">
        <v>63</v>
      </c>
      <c r="S1193" s="3"/>
      <c r="T1193" s="3"/>
      <c r="U1193" s="3"/>
      <c r="V1193" s="3"/>
      <c r="W1193" s="3"/>
      <c r="X1193" s="3"/>
      <c r="Y1193" s="3"/>
      <c r="Z1193" s="3"/>
      <c r="AA1193" s="3"/>
      <c r="AB1193" s="3"/>
      <c r="AC1193" s="3"/>
      <c r="AD1193" s="3"/>
      <c r="AE1193" s="3"/>
      <c r="AF1193" s="3"/>
      <c r="AG1193" s="3"/>
      <c r="AH1193" s="3"/>
      <c r="AI1193" s="3"/>
      <c r="AJ1193" s="3"/>
      <c r="AK1193" s="3"/>
      <c r="AL1193" s="3"/>
      <c r="AM1193" s="3"/>
      <c r="AN1193" s="3"/>
      <c r="AO1193" s="3"/>
      <c r="AP1193" s="3"/>
      <c r="AQ1193" s="3"/>
      <c r="AR1193" s="3"/>
      <c r="AS1193" s="3"/>
      <c r="AT1193" s="3"/>
      <c r="AU1193" s="3"/>
      <c r="AV1193" s="2" t="s">
        <v>50</v>
      </c>
      <c r="AW1193" s="2" t="s">
        <v>2268</v>
      </c>
      <c r="AX1193" s="2" t="s">
        <v>50</v>
      </c>
      <c r="AY1193" s="2" t="s">
        <v>50</v>
      </c>
      <c r="AZ1193" s="2" t="s">
        <v>50</v>
      </c>
    </row>
    <row r="1194" spans="1:52" ht="30" customHeight="1" x14ac:dyDescent="0.3">
      <c r="A1194" s="22" t="s">
        <v>1262</v>
      </c>
      <c r="B1194" s="22" t="s">
        <v>1221</v>
      </c>
      <c r="C1194" s="22" t="s">
        <v>1208</v>
      </c>
      <c r="D1194" s="23">
        <f>공량산출근거서_일위대가!K558</f>
        <v>0.03</v>
      </c>
      <c r="E1194" s="25">
        <f>단가대비표!O49</f>
        <v>0</v>
      </c>
      <c r="F1194" s="28">
        <f>TRUNC(E1194*D1194,0)</f>
        <v>0</v>
      </c>
      <c r="G1194" s="25">
        <f>단가대비표!P49</f>
        <v>273676</v>
      </c>
      <c r="H1194" s="28">
        <f>TRUNC(G1194*D1194,0)</f>
        <v>8210</v>
      </c>
      <c r="I1194" s="25">
        <f>단가대비표!V49</f>
        <v>0</v>
      </c>
      <c r="J1194" s="28">
        <f>TRUNC(I1194*D1194,0)</f>
        <v>0</v>
      </c>
      <c r="K1194" s="25">
        <f t="shared" si="197"/>
        <v>273676</v>
      </c>
      <c r="L1194" s="28">
        <f t="shared" si="197"/>
        <v>8210</v>
      </c>
      <c r="M1194" s="22" t="s">
        <v>50</v>
      </c>
      <c r="N1194" s="2" t="s">
        <v>1073</v>
      </c>
      <c r="O1194" s="2" t="s">
        <v>1263</v>
      </c>
      <c r="P1194" s="2" t="s">
        <v>62</v>
      </c>
      <c r="Q1194" s="2" t="s">
        <v>62</v>
      </c>
      <c r="R1194" s="2" t="s">
        <v>63</v>
      </c>
      <c r="S1194" s="3"/>
      <c r="T1194" s="3"/>
      <c r="U1194" s="3"/>
      <c r="V1194" s="3">
        <v>1</v>
      </c>
      <c r="W1194" s="3"/>
      <c r="X1194" s="3"/>
      <c r="Y1194" s="3"/>
      <c r="Z1194" s="3"/>
      <c r="AA1194" s="3"/>
      <c r="AB1194" s="3"/>
      <c r="AC1194" s="3"/>
      <c r="AD1194" s="3"/>
      <c r="AE1194" s="3"/>
      <c r="AF1194" s="3"/>
      <c r="AG1194" s="3"/>
      <c r="AH1194" s="3"/>
      <c r="AI1194" s="3"/>
      <c r="AJ1194" s="3"/>
      <c r="AK1194" s="3"/>
      <c r="AL1194" s="3"/>
      <c r="AM1194" s="3"/>
      <c r="AN1194" s="3"/>
      <c r="AO1194" s="3"/>
      <c r="AP1194" s="3"/>
      <c r="AQ1194" s="3"/>
      <c r="AR1194" s="3"/>
      <c r="AS1194" s="3"/>
      <c r="AT1194" s="3"/>
      <c r="AU1194" s="3"/>
      <c r="AV1194" s="2" t="s">
        <v>50</v>
      </c>
      <c r="AW1194" s="2" t="s">
        <v>2269</v>
      </c>
      <c r="AX1194" s="2" t="s">
        <v>50</v>
      </c>
      <c r="AY1194" s="2" t="s">
        <v>50</v>
      </c>
      <c r="AZ1194" s="2" t="s">
        <v>50</v>
      </c>
    </row>
    <row r="1195" spans="1:52" ht="30" customHeight="1" x14ac:dyDescent="0.3">
      <c r="A1195" s="22" t="s">
        <v>1215</v>
      </c>
      <c r="B1195" s="22" t="s">
        <v>1216</v>
      </c>
      <c r="C1195" s="22" t="s">
        <v>93</v>
      </c>
      <c r="D1195" s="23">
        <v>1</v>
      </c>
      <c r="E1195" s="25">
        <f>TRUNC(SUMIF(V1193:V1195, RIGHTB(O1195, 1), H1193:H1195)*U1195, 2)</f>
        <v>246.3</v>
      </c>
      <c r="F1195" s="28">
        <f>TRUNC(E1195*D1195,0)</f>
        <v>246</v>
      </c>
      <c r="G1195" s="25">
        <v>0</v>
      </c>
      <c r="H1195" s="28">
        <f>TRUNC(G1195*D1195,0)</f>
        <v>0</v>
      </c>
      <c r="I1195" s="25">
        <v>0</v>
      </c>
      <c r="J1195" s="28">
        <f>TRUNC(I1195*D1195,0)</f>
        <v>0</v>
      </c>
      <c r="K1195" s="25">
        <f t="shared" si="197"/>
        <v>246</v>
      </c>
      <c r="L1195" s="28">
        <f t="shared" si="197"/>
        <v>246</v>
      </c>
      <c r="M1195" s="22" t="s">
        <v>50</v>
      </c>
      <c r="N1195" s="2" t="s">
        <v>1073</v>
      </c>
      <c r="O1195" s="2" t="s">
        <v>94</v>
      </c>
      <c r="P1195" s="2" t="s">
        <v>62</v>
      </c>
      <c r="Q1195" s="2" t="s">
        <v>62</v>
      </c>
      <c r="R1195" s="2" t="s">
        <v>62</v>
      </c>
      <c r="S1195" s="3">
        <v>1</v>
      </c>
      <c r="T1195" s="3">
        <v>0</v>
      </c>
      <c r="U1195" s="3">
        <v>0.03</v>
      </c>
      <c r="V1195" s="3">
        <v>1</v>
      </c>
      <c r="W1195" s="3"/>
      <c r="X1195" s="3"/>
      <c r="Y1195" s="3"/>
      <c r="Z1195" s="3"/>
      <c r="AA1195" s="3"/>
      <c r="AB1195" s="3"/>
      <c r="AC1195" s="3"/>
      <c r="AD1195" s="3"/>
      <c r="AE1195" s="3"/>
      <c r="AF1195" s="3"/>
      <c r="AG1195" s="3"/>
      <c r="AH1195" s="3"/>
      <c r="AI1195" s="3"/>
      <c r="AJ1195" s="3"/>
      <c r="AK1195" s="3"/>
      <c r="AL1195" s="3"/>
      <c r="AM1195" s="3"/>
      <c r="AN1195" s="3"/>
      <c r="AO1195" s="3"/>
      <c r="AP1195" s="3"/>
      <c r="AQ1195" s="3"/>
      <c r="AR1195" s="3"/>
      <c r="AS1195" s="3"/>
      <c r="AT1195" s="3"/>
      <c r="AU1195" s="3"/>
      <c r="AV1195" s="2" t="s">
        <v>50</v>
      </c>
      <c r="AW1195" s="2" t="s">
        <v>2270</v>
      </c>
      <c r="AX1195" s="2" t="s">
        <v>50</v>
      </c>
      <c r="AY1195" s="2" t="s">
        <v>50</v>
      </c>
      <c r="AZ1195" s="2" t="s">
        <v>50</v>
      </c>
    </row>
    <row r="1196" spans="1:52" ht="30" customHeight="1" x14ac:dyDescent="0.3">
      <c r="A1196" s="22" t="s">
        <v>1190</v>
      </c>
      <c r="B1196" s="22" t="s">
        <v>50</v>
      </c>
      <c r="C1196" s="22" t="s">
        <v>50</v>
      </c>
      <c r="D1196" s="23"/>
      <c r="E1196" s="25"/>
      <c r="F1196" s="28">
        <f>TRUNC(SUMIF(N1193:N1195, N1192, F1193:F1195),0)</f>
        <v>2756</v>
      </c>
      <c r="G1196" s="25"/>
      <c r="H1196" s="28">
        <f>TRUNC(SUMIF(N1193:N1195, N1192, H1193:H1195),0)</f>
        <v>8210</v>
      </c>
      <c r="I1196" s="25"/>
      <c r="J1196" s="28">
        <f>TRUNC(SUMIF(N1193:N1195, N1192, J1193:J1195),0)</f>
        <v>0</v>
      </c>
      <c r="K1196" s="25"/>
      <c r="L1196" s="28">
        <f>F1196+H1196+J1196</f>
        <v>10966</v>
      </c>
      <c r="M1196" s="22" t="s">
        <v>50</v>
      </c>
      <c r="N1196" s="2" t="s">
        <v>97</v>
      </c>
      <c r="O1196" s="2" t="s">
        <v>97</v>
      </c>
      <c r="P1196" s="2" t="s">
        <v>50</v>
      </c>
      <c r="Q1196" s="2" t="s">
        <v>50</v>
      </c>
      <c r="R1196" s="2" t="s">
        <v>50</v>
      </c>
      <c r="S1196" s="3"/>
      <c r="T1196" s="3"/>
      <c r="U1196" s="3"/>
      <c r="V1196" s="3"/>
      <c r="W1196" s="3"/>
      <c r="X1196" s="3"/>
      <c r="Y1196" s="3"/>
      <c r="Z1196" s="3"/>
      <c r="AA1196" s="3"/>
      <c r="AB1196" s="3"/>
      <c r="AC1196" s="3"/>
      <c r="AD1196" s="3"/>
      <c r="AE1196" s="3"/>
      <c r="AF1196" s="3"/>
      <c r="AG1196" s="3"/>
      <c r="AH1196" s="3"/>
      <c r="AI1196" s="3"/>
      <c r="AJ1196" s="3"/>
      <c r="AK1196" s="3"/>
      <c r="AL1196" s="3"/>
      <c r="AM1196" s="3"/>
      <c r="AN1196" s="3"/>
      <c r="AO1196" s="3"/>
      <c r="AP1196" s="3"/>
      <c r="AQ1196" s="3"/>
      <c r="AR1196" s="3"/>
      <c r="AS1196" s="3"/>
      <c r="AT1196" s="3"/>
      <c r="AU1196" s="3"/>
      <c r="AV1196" s="2" t="s">
        <v>50</v>
      </c>
      <c r="AW1196" s="2" t="s">
        <v>50</v>
      </c>
      <c r="AX1196" s="2" t="s">
        <v>50</v>
      </c>
      <c r="AY1196" s="2" t="s">
        <v>50</v>
      </c>
      <c r="AZ1196" s="2" t="s">
        <v>50</v>
      </c>
    </row>
    <row r="1197" spans="1:52" ht="30" customHeight="1" x14ac:dyDescent="0.3">
      <c r="A1197" s="23"/>
      <c r="B1197" s="23"/>
      <c r="C1197" s="23"/>
      <c r="D1197" s="23"/>
      <c r="E1197" s="25"/>
      <c r="F1197" s="28"/>
      <c r="G1197" s="25"/>
      <c r="H1197" s="28"/>
      <c r="I1197" s="25"/>
      <c r="J1197" s="28"/>
      <c r="K1197" s="25"/>
      <c r="L1197" s="28"/>
      <c r="M1197" s="23"/>
    </row>
    <row r="1198" spans="1:52" ht="30" customHeight="1" x14ac:dyDescent="0.3">
      <c r="A1198" s="19" t="s">
        <v>2271</v>
      </c>
      <c r="B1198" s="20"/>
      <c r="C1198" s="20"/>
      <c r="D1198" s="20"/>
      <c r="E1198" s="24"/>
      <c r="F1198" s="27"/>
      <c r="G1198" s="24"/>
      <c r="H1198" s="27"/>
      <c r="I1198" s="24"/>
      <c r="J1198" s="27"/>
      <c r="K1198" s="24"/>
      <c r="L1198" s="27"/>
      <c r="M1198" s="21"/>
      <c r="N1198" s="1" t="s">
        <v>1078</v>
      </c>
    </row>
    <row r="1199" spans="1:52" ht="30" customHeight="1" x14ac:dyDescent="0.3">
      <c r="A1199" s="22" t="s">
        <v>1075</v>
      </c>
      <c r="B1199" s="22" t="s">
        <v>1076</v>
      </c>
      <c r="C1199" s="22" t="s">
        <v>310</v>
      </c>
      <c r="D1199" s="23">
        <v>1.1000000000000001</v>
      </c>
      <c r="E1199" s="25">
        <f>단가대비표!O237</f>
        <v>332</v>
      </c>
      <c r="F1199" s="28">
        <f>TRUNC(E1199*D1199,0)</f>
        <v>365</v>
      </c>
      <c r="G1199" s="25">
        <f>단가대비표!P237</f>
        <v>0</v>
      </c>
      <c r="H1199" s="28">
        <f>TRUNC(G1199*D1199,0)</f>
        <v>0</v>
      </c>
      <c r="I1199" s="25">
        <f>단가대비표!V237</f>
        <v>0</v>
      </c>
      <c r="J1199" s="28">
        <f>TRUNC(I1199*D1199,0)</f>
        <v>0</v>
      </c>
      <c r="K1199" s="25">
        <f t="shared" ref="K1199:L1203" si="198">TRUNC(E1199+G1199+I1199,0)</f>
        <v>332</v>
      </c>
      <c r="L1199" s="28">
        <f t="shared" si="198"/>
        <v>365</v>
      </c>
      <c r="M1199" s="22" t="s">
        <v>50</v>
      </c>
      <c r="N1199" s="2" t="s">
        <v>1078</v>
      </c>
      <c r="O1199" s="2" t="s">
        <v>2272</v>
      </c>
      <c r="P1199" s="2" t="s">
        <v>62</v>
      </c>
      <c r="Q1199" s="2" t="s">
        <v>62</v>
      </c>
      <c r="R1199" s="2" t="s">
        <v>63</v>
      </c>
      <c r="S1199" s="3"/>
      <c r="T1199" s="3"/>
      <c r="U1199" s="3"/>
      <c r="V1199" s="3">
        <v>1</v>
      </c>
      <c r="W1199" s="3">
        <v>2</v>
      </c>
      <c r="X1199" s="3"/>
      <c r="Y1199" s="3"/>
      <c r="Z1199" s="3"/>
      <c r="AA1199" s="3"/>
      <c r="AB1199" s="3"/>
      <c r="AC1199" s="3"/>
      <c r="AD1199" s="3"/>
      <c r="AE1199" s="3"/>
      <c r="AF1199" s="3"/>
      <c r="AG1199" s="3"/>
      <c r="AH1199" s="3"/>
      <c r="AI1199" s="3"/>
      <c r="AJ1199" s="3"/>
      <c r="AK1199" s="3"/>
      <c r="AL1199" s="3"/>
      <c r="AM1199" s="3"/>
      <c r="AN1199" s="3"/>
      <c r="AO1199" s="3"/>
      <c r="AP1199" s="3"/>
      <c r="AQ1199" s="3"/>
      <c r="AR1199" s="3"/>
      <c r="AS1199" s="3"/>
      <c r="AT1199" s="3"/>
      <c r="AU1199" s="3"/>
      <c r="AV1199" s="2" t="s">
        <v>50</v>
      </c>
      <c r="AW1199" s="2" t="s">
        <v>2273</v>
      </c>
      <c r="AX1199" s="2" t="s">
        <v>50</v>
      </c>
      <c r="AY1199" s="2" t="s">
        <v>50</v>
      </c>
      <c r="AZ1199" s="2" t="s">
        <v>50</v>
      </c>
    </row>
    <row r="1200" spans="1:52" ht="30" customHeight="1" x14ac:dyDescent="0.3">
      <c r="A1200" s="22" t="s">
        <v>1249</v>
      </c>
      <c r="B1200" s="22" t="s">
        <v>1250</v>
      </c>
      <c r="C1200" s="22" t="s">
        <v>93</v>
      </c>
      <c r="D1200" s="23">
        <v>1</v>
      </c>
      <c r="E1200" s="25">
        <f>TRUNC(SUMIF(V1199:V1203, RIGHTB(O1200, 1), F1199:F1203)*U1200, 2)</f>
        <v>7.3</v>
      </c>
      <c r="F1200" s="28">
        <f>TRUNC(E1200*D1200,0)</f>
        <v>7</v>
      </c>
      <c r="G1200" s="25">
        <v>0</v>
      </c>
      <c r="H1200" s="28">
        <f>TRUNC(G1200*D1200,0)</f>
        <v>0</v>
      </c>
      <c r="I1200" s="25">
        <v>0</v>
      </c>
      <c r="J1200" s="28">
        <f>TRUNC(I1200*D1200,0)</f>
        <v>0</v>
      </c>
      <c r="K1200" s="25">
        <f t="shared" si="198"/>
        <v>7</v>
      </c>
      <c r="L1200" s="28">
        <f t="shared" si="198"/>
        <v>7</v>
      </c>
      <c r="M1200" s="22" t="s">
        <v>50</v>
      </c>
      <c r="N1200" s="2" t="s">
        <v>1078</v>
      </c>
      <c r="O1200" s="2" t="s">
        <v>94</v>
      </c>
      <c r="P1200" s="2" t="s">
        <v>62</v>
      </c>
      <c r="Q1200" s="2" t="s">
        <v>62</v>
      </c>
      <c r="R1200" s="2" t="s">
        <v>62</v>
      </c>
      <c r="S1200" s="3">
        <v>0</v>
      </c>
      <c r="T1200" s="3">
        <v>0</v>
      </c>
      <c r="U1200" s="3">
        <v>0.02</v>
      </c>
      <c r="V1200" s="3"/>
      <c r="W1200" s="3"/>
      <c r="X1200" s="3"/>
      <c r="Y1200" s="3"/>
      <c r="Z1200" s="3"/>
      <c r="AA1200" s="3"/>
      <c r="AB1200" s="3"/>
      <c r="AC1200" s="3"/>
      <c r="AD1200" s="3"/>
      <c r="AE1200" s="3"/>
      <c r="AF1200" s="3"/>
      <c r="AG1200" s="3"/>
      <c r="AH1200" s="3"/>
      <c r="AI1200" s="3"/>
      <c r="AJ1200" s="3"/>
      <c r="AK1200" s="3"/>
      <c r="AL1200" s="3"/>
      <c r="AM1200" s="3"/>
      <c r="AN1200" s="3"/>
      <c r="AO1200" s="3"/>
      <c r="AP1200" s="3"/>
      <c r="AQ1200" s="3"/>
      <c r="AR1200" s="3"/>
      <c r="AS1200" s="3"/>
      <c r="AT1200" s="3"/>
      <c r="AU1200" s="3"/>
      <c r="AV1200" s="2" t="s">
        <v>50</v>
      </c>
      <c r="AW1200" s="2" t="s">
        <v>2274</v>
      </c>
      <c r="AX1200" s="2" t="s">
        <v>50</v>
      </c>
      <c r="AY1200" s="2" t="s">
        <v>50</v>
      </c>
      <c r="AZ1200" s="2" t="s">
        <v>50</v>
      </c>
    </row>
    <row r="1201" spans="1:52" ht="30" customHeight="1" x14ac:dyDescent="0.3">
      <c r="A1201" s="22" t="s">
        <v>1459</v>
      </c>
      <c r="B1201" s="22" t="s">
        <v>1569</v>
      </c>
      <c r="C1201" s="22" t="s">
        <v>93</v>
      </c>
      <c r="D1201" s="23">
        <v>1</v>
      </c>
      <c r="E1201" s="25">
        <f>TRUNC(SUMIF(W1199:W1203, RIGHTB(O1201, 1), F1199:F1203)*U1201, 2)</f>
        <v>54.75</v>
      </c>
      <c r="F1201" s="28">
        <f>TRUNC(E1201*D1201,0)</f>
        <v>54</v>
      </c>
      <c r="G1201" s="25">
        <v>0</v>
      </c>
      <c r="H1201" s="28">
        <f>TRUNC(G1201*D1201,0)</f>
        <v>0</v>
      </c>
      <c r="I1201" s="25">
        <v>0</v>
      </c>
      <c r="J1201" s="28">
        <f>TRUNC(I1201*D1201,0)</f>
        <v>0</v>
      </c>
      <c r="K1201" s="25">
        <f t="shared" si="198"/>
        <v>54</v>
      </c>
      <c r="L1201" s="28">
        <f t="shared" si="198"/>
        <v>54</v>
      </c>
      <c r="M1201" s="22" t="s">
        <v>50</v>
      </c>
      <c r="N1201" s="2" t="s">
        <v>1078</v>
      </c>
      <c r="O1201" s="2" t="s">
        <v>1165</v>
      </c>
      <c r="P1201" s="2" t="s">
        <v>62</v>
      </c>
      <c r="Q1201" s="2" t="s">
        <v>62</v>
      </c>
      <c r="R1201" s="2" t="s">
        <v>62</v>
      </c>
      <c r="S1201" s="3">
        <v>0</v>
      </c>
      <c r="T1201" s="3">
        <v>0</v>
      </c>
      <c r="U1201" s="3">
        <v>0.15</v>
      </c>
      <c r="V1201" s="3"/>
      <c r="W1201" s="3"/>
      <c r="X1201" s="3"/>
      <c r="Y1201" s="3"/>
      <c r="Z1201" s="3"/>
      <c r="AA1201" s="3"/>
      <c r="AB1201" s="3"/>
      <c r="AC1201" s="3"/>
      <c r="AD1201" s="3"/>
      <c r="AE1201" s="3"/>
      <c r="AF1201" s="3"/>
      <c r="AG1201" s="3"/>
      <c r="AH1201" s="3"/>
      <c r="AI1201" s="3"/>
      <c r="AJ1201" s="3"/>
      <c r="AK1201" s="3"/>
      <c r="AL1201" s="3"/>
      <c r="AM1201" s="3"/>
      <c r="AN1201" s="3"/>
      <c r="AO1201" s="3"/>
      <c r="AP1201" s="3"/>
      <c r="AQ1201" s="3"/>
      <c r="AR1201" s="3"/>
      <c r="AS1201" s="3"/>
      <c r="AT1201" s="3"/>
      <c r="AU1201" s="3"/>
      <c r="AV1201" s="2" t="s">
        <v>50</v>
      </c>
      <c r="AW1201" s="2" t="s">
        <v>2275</v>
      </c>
      <c r="AX1201" s="2" t="s">
        <v>50</v>
      </c>
      <c r="AY1201" s="2" t="s">
        <v>50</v>
      </c>
      <c r="AZ1201" s="2" t="s">
        <v>50</v>
      </c>
    </row>
    <row r="1202" spans="1:52" ht="30" customHeight="1" x14ac:dyDescent="0.3">
      <c r="A1202" s="22" t="s">
        <v>1262</v>
      </c>
      <c r="B1202" s="22" t="s">
        <v>1221</v>
      </c>
      <c r="C1202" s="22" t="s">
        <v>1208</v>
      </c>
      <c r="D1202" s="23">
        <f>공량산출근거서_일위대가!K561</f>
        <v>0.05</v>
      </c>
      <c r="E1202" s="25">
        <f>단가대비표!O49</f>
        <v>0</v>
      </c>
      <c r="F1202" s="28">
        <f>TRUNC(E1202*D1202,0)</f>
        <v>0</v>
      </c>
      <c r="G1202" s="25">
        <f>단가대비표!P49</f>
        <v>273676</v>
      </c>
      <c r="H1202" s="28">
        <f>TRUNC(G1202*D1202,0)</f>
        <v>13683</v>
      </c>
      <c r="I1202" s="25">
        <f>단가대비표!V49</f>
        <v>0</v>
      </c>
      <c r="J1202" s="28">
        <f>TRUNC(I1202*D1202,0)</f>
        <v>0</v>
      </c>
      <c r="K1202" s="25">
        <f t="shared" si="198"/>
        <v>273676</v>
      </c>
      <c r="L1202" s="28">
        <f t="shared" si="198"/>
        <v>13683</v>
      </c>
      <c r="M1202" s="22" t="s">
        <v>50</v>
      </c>
      <c r="N1202" s="2" t="s">
        <v>1078</v>
      </c>
      <c r="O1202" s="2" t="s">
        <v>1263</v>
      </c>
      <c r="P1202" s="2" t="s">
        <v>62</v>
      </c>
      <c r="Q1202" s="2" t="s">
        <v>62</v>
      </c>
      <c r="R1202" s="2" t="s">
        <v>63</v>
      </c>
      <c r="S1202" s="3"/>
      <c r="T1202" s="3"/>
      <c r="U1202" s="3"/>
      <c r="V1202" s="3"/>
      <c r="W1202" s="3"/>
      <c r="X1202" s="3">
        <v>3</v>
      </c>
      <c r="Y1202" s="3"/>
      <c r="Z1202" s="3"/>
      <c r="AA1202" s="3"/>
      <c r="AB1202" s="3"/>
      <c r="AC1202" s="3"/>
      <c r="AD1202" s="3"/>
      <c r="AE1202" s="3"/>
      <c r="AF1202" s="3"/>
      <c r="AG1202" s="3"/>
      <c r="AH1202" s="3"/>
      <c r="AI1202" s="3"/>
      <c r="AJ1202" s="3"/>
      <c r="AK1202" s="3"/>
      <c r="AL1202" s="3"/>
      <c r="AM1202" s="3"/>
      <c r="AN1202" s="3"/>
      <c r="AO1202" s="3"/>
      <c r="AP1202" s="3"/>
      <c r="AQ1202" s="3"/>
      <c r="AR1202" s="3"/>
      <c r="AS1202" s="3"/>
      <c r="AT1202" s="3"/>
      <c r="AU1202" s="3"/>
      <c r="AV1202" s="2" t="s">
        <v>50</v>
      </c>
      <c r="AW1202" s="2" t="s">
        <v>2276</v>
      </c>
      <c r="AX1202" s="2" t="s">
        <v>50</v>
      </c>
      <c r="AY1202" s="2" t="s">
        <v>50</v>
      </c>
      <c r="AZ1202" s="2" t="s">
        <v>50</v>
      </c>
    </row>
    <row r="1203" spans="1:52" ht="30" customHeight="1" x14ac:dyDescent="0.3">
      <c r="A1203" s="22" t="s">
        <v>1215</v>
      </c>
      <c r="B1203" s="22" t="s">
        <v>1216</v>
      </c>
      <c r="C1203" s="22" t="s">
        <v>93</v>
      </c>
      <c r="D1203" s="23">
        <v>1</v>
      </c>
      <c r="E1203" s="25">
        <f>TRUNC(SUMIF(X1199:X1203, RIGHTB(O1203, 1), H1199:H1203)*U1203, 2)</f>
        <v>410.49</v>
      </c>
      <c r="F1203" s="28">
        <f>TRUNC(E1203*D1203,0)</f>
        <v>410</v>
      </c>
      <c r="G1203" s="25">
        <v>0</v>
      </c>
      <c r="H1203" s="28">
        <f>TRUNC(G1203*D1203,0)</f>
        <v>0</v>
      </c>
      <c r="I1203" s="25">
        <v>0</v>
      </c>
      <c r="J1203" s="28">
        <f>TRUNC(I1203*D1203,0)</f>
        <v>0</v>
      </c>
      <c r="K1203" s="25">
        <f t="shared" si="198"/>
        <v>410</v>
      </c>
      <c r="L1203" s="28">
        <f t="shared" si="198"/>
        <v>410</v>
      </c>
      <c r="M1203" s="22" t="s">
        <v>50</v>
      </c>
      <c r="N1203" s="2" t="s">
        <v>1078</v>
      </c>
      <c r="O1203" s="2" t="s">
        <v>1169</v>
      </c>
      <c r="P1203" s="2" t="s">
        <v>62</v>
      </c>
      <c r="Q1203" s="2" t="s">
        <v>62</v>
      </c>
      <c r="R1203" s="2" t="s">
        <v>62</v>
      </c>
      <c r="S1203" s="3">
        <v>1</v>
      </c>
      <c r="T1203" s="3">
        <v>0</v>
      </c>
      <c r="U1203" s="3">
        <v>0.03</v>
      </c>
      <c r="V1203" s="3"/>
      <c r="W1203" s="3"/>
      <c r="X1203" s="3">
        <v>3</v>
      </c>
      <c r="Y1203" s="3"/>
      <c r="Z1203" s="3"/>
      <c r="AA1203" s="3"/>
      <c r="AB1203" s="3"/>
      <c r="AC1203" s="3"/>
      <c r="AD1203" s="3"/>
      <c r="AE1203" s="3"/>
      <c r="AF1203" s="3"/>
      <c r="AG1203" s="3"/>
      <c r="AH1203" s="3"/>
      <c r="AI1203" s="3"/>
      <c r="AJ1203" s="3"/>
      <c r="AK1203" s="3"/>
      <c r="AL1203" s="3"/>
      <c r="AM1203" s="3"/>
      <c r="AN1203" s="3"/>
      <c r="AO1203" s="3"/>
      <c r="AP1203" s="3"/>
      <c r="AQ1203" s="3"/>
      <c r="AR1203" s="3"/>
      <c r="AS1203" s="3"/>
      <c r="AT1203" s="3"/>
      <c r="AU1203" s="3"/>
      <c r="AV1203" s="2" t="s">
        <v>50</v>
      </c>
      <c r="AW1203" s="2" t="s">
        <v>2277</v>
      </c>
      <c r="AX1203" s="2" t="s">
        <v>50</v>
      </c>
      <c r="AY1203" s="2" t="s">
        <v>50</v>
      </c>
      <c r="AZ1203" s="2" t="s">
        <v>50</v>
      </c>
    </row>
    <row r="1204" spans="1:52" ht="30" customHeight="1" x14ac:dyDescent="0.3">
      <c r="A1204" s="22" t="s">
        <v>1190</v>
      </c>
      <c r="B1204" s="22" t="s">
        <v>50</v>
      </c>
      <c r="C1204" s="22" t="s">
        <v>50</v>
      </c>
      <c r="D1204" s="23"/>
      <c r="E1204" s="25"/>
      <c r="F1204" s="28">
        <f>TRUNC(SUMIF(N1199:N1203, N1198, F1199:F1203),0)</f>
        <v>836</v>
      </c>
      <c r="G1204" s="25"/>
      <c r="H1204" s="28">
        <f>TRUNC(SUMIF(N1199:N1203, N1198, H1199:H1203),0)</f>
        <v>13683</v>
      </c>
      <c r="I1204" s="25"/>
      <c r="J1204" s="28">
        <f>TRUNC(SUMIF(N1199:N1203, N1198, J1199:J1203),0)</f>
        <v>0</v>
      </c>
      <c r="K1204" s="25"/>
      <c r="L1204" s="28">
        <f>F1204+H1204+J1204</f>
        <v>14519</v>
      </c>
      <c r="M1204" s="22" t="s">
        <v>50</v>
      </c>
      <c r="N1204" s="2" t="s">
        <v>97</v>
      </c>
      <c r="O1204" s="2" t="s">
        <v>97</v>
      </c>
      <c r="P1204" s="2" t="s">
        <v>50</v>
      </c>
      <c r="Q1204" s="2" t="s">
        <v>50</v>
      </c>
      <c r="R1204" s="2" t="s">
        <v>50</v>
      </c>
      <c r="S1204" s="3"/>
      <c r="T1204" s="3"/>
      <c r="U1204" s="3"/>
      <c r="V1204" s="3"/>
      <c r="W1204" s="3"/>
      <c r="X1204" s="3"/>
      <c r="Y1204" s="3"/>
      <c r="Z1204" s="3"/>
      <c r="AA1204" s="3"/>
      <c r="AB1204" s="3"/>
      <c r="AC1204" s="3"/>
      <c r="AD1204" s="3"/>
      <c r="AE1204" s="3"/>
      <c r="AF1204" s="3"/>
      <c r="AG1204" s="3"/>
      <c r="AH1204" s="3"/>
      <c r="AI1204" s="3"/>
      <c r="AJ1204" s="3"/>
      <c r="AK1204" s="3"/>
      <c r="AL1204" s="3"/>
      <c r="AM1204" s="3"/>
      <c r="AN1204" s="3"/>
      <c r="AO1204" s="3"/>
      <c r="AP1204" s="3"/>
      <c r="AQ1204" s="3"/>
      <c r="AR1204" s="3"/>
      <c r="AS1204" s="3"/>
      <c r="AT1204" s="3"/>
      <c r="AU1204" s="3"/>
      <c r="AV1204" s="2" t="s">
        <v>50</v>
      </c>
      <c r="AW1204" s="2" t="s">
        <v>50</v>
      </c>
      <c r="AX1204" s="2" t="s">
        <v>50</v>
      </c>
      <c r="AY1204" s="2" t="s">
        <v>50</v>
      </c>
      <c r="AZ1204" s="2" t="s">
        <v>50</v>
      </c>
    </row>
    <row r="1205" spans="1:52" ht="30" customHeight="1" x14ac:dyDescent="0.3">
      <c r="A1205" s="23"/>
      <c r="B1205" s="23"/>
      <c r="C1205" s="23"/>
      <c r="D1205" s="23"/>
      <c r="E1205" s="25"/>
      <c r="F1205" s="28"/>
      <c r="G1205" s="25"/>
      <c r="H1205" s="28"/>
      <c r="I1205" s="25"/>
      <c r="J1205" s="28"/>
      <c r="K1205" s="25"/>
      <c r="L1205" s="28"/>
      <c r="M1205" s="23"/>
    </row>
    <row r="1206" spans="1:52" ht="30" customHeight="1" x14ac:dyDescent="0.3">
      <c r="A1206" s="19" t="s">
        <v>2278</v>
      </c>
      <c r="B1206" s="20"/>
      <c r="C1206" s="20"/>
      <c r="D1206" s="20"/>
      <c r="E1206" s="24"/>
      <c r="F1206" s="27"/>
      <c r="G1206" s="24"/>
      <c r="H1206" s="27"/>
      <c r="I1206" s="24"/>
      <c r="J1206" s="27"/>
      <c r="K1206" s="24"/>
      <c r="L1206" s="27"/>
      <c r="M1206" s="21"/>
      <c r="N1206" s="1" t="s">
        <v>1082</v>
      </c>
    </row>
    <row r="1207" spans="1:52" ht="30" customHeight="1" x14ac:dyDescent="0.3">
      <c r="A1207" s="22" t="s">
        <v>1075</v>
      </c>
      <c r="B1207" s="22" t="s">
        <v>1080</v>
      </c>
      <c r="C1207" s="22" t="s">
        <v>310</v>
      </c>
      <c r="D1207" s="23">
        <v>1.1000000000000001</v>
      </c>
      <c r="E1207" s="25">
        <f>단가대비표!O238</f>
        <v>400</v>
      </c>
      <c r="F1207" s="28">
        <f>TRUNC(E1207*D1207,0)</f>
        <v>440</v>
      </c>
      <c r="G1207" s="25">
        <f>단가대비표!P238</f>
        <v>0</v>
      </c>
      <c r="H1207" s="28">
        <f>TRUNC(G1207*D1207,0)</f>
        <v>0</v>
      </c>
      <c r="I1207" s="25">
        <f>단가대비표!V238</f>
        <v>0</v>
      </c>
      <c r="J1207" s="28">
        <f>TRUNC(I1207*D1207,0)</f>
        <v>0</v>
      </c>
      <c r="K1207" s="25">
        <f t="shared" ref="K1207:L1211" si="199">TRUNC(E1207+G1207+I1207,0)</f>
        <v>400</v>
      </c>
      <c r="L1207" s="28">
        <f t="shared" si="199"/>
        <v>440</v>
      </c>
      <c r="M1207" s="22" t="s">
        <v>50</v>
      </c>
      <c r="N1207" s="2" t="s">
        <v>1082</v>
      </c>
      <c r="O1207" s="2" t="s">
        <v>2279</v>
      </c>
      <c r="P1207" s="2" t="s">
        <v>62</v>
      </c>
      <c r="Q1207" s="2" t="s">
        <v>62</v>
      </c>
      <c r="R1207" s="2" t="s">
        <v>63</v>
      </c>
      <c r="S1207" s="3"/>
      <c r="T1207" s="3"/>
      <c r="U1207" s="3"/>
      <c r="V1207" s="3">
        <v>1</v>
      </c>
      <c r="W1207" s="3">
        <v>2</v>
      </c>
      <c r="X1207" s="3"/>
      <c r="Y1207" s="3"/>
      <c r="Z1207" s="3"/>
      <c r="AA1207" s="3"/>
      <c r="AB1207" s="3"/>
      <c r="AC1207" s="3"/>
      <c r="AD1207" s="3"/>
      <c r="AE1207" s="3"/>
      <c r="AF1207" s="3"/>
      <c r="AG1207" s="3"/>
      <c r="AH1207" s="3"/>
      <c r="AI1207" s="3"/>
      <c r="AJ1207" s="3"/>
      <c r="AK1207" s="3"/>
      <c r="AL1207" s="3"/>
      <c r="AM1207" s="3"/>
      <c r="AN1207" s="3"/>
      <c r="AO1207" s="3"/>
      <c r="AP1207" s="3"/>
      <c r="AQ1207" s="3"/>
      <c r="AR1207" s="3"/>
      <c r="AS1207" s="3"/>
      <c r="AT1207" s="3"/>
      <c r="AU1207" s="3"/>
      <c r="AV1207" s="2" t="s">
        <v>50</v>
      </c>
      <c r="AW1207" s="2" t="s">
        <v>2280</v>
      </c>
      <c r="AX1207" s="2" t="s">
        <v>50</v>
      </c>
      <c r="AY1207" s="2" t="s">
        <v>50</v>
      </c>
      <c r="AZ1207" s="2" t="s">
        <v>50</v>
      </c>
    </row>
    <row r="1208" spans="1:52" ht="30" customHeight="1" x14ac:dyDescent="0.3">
      <c r="A1208" s="22" t="s">
        <v>1249</v>
      </c>
      <c r="B1208" s="22" t="s">
        <v>1250</v>
      </c>
      <c r="C1208" s="22" t="s">
        <v>93</v>
      </c>
      <c r="D1208" s="23">
        <v>1</v>
      </c>
      <c r="E1208" s="25">
        <f>TRUNC(SUMIF(V1207:V1211, RIGHTB(O1208, 1), F1207:F1211)*U1208, 2)</f>
        <v>8.8000000000000007</v>
      </c>
      <c r="F1208" s="28">
        <f>TRUNC(E1208*D1208,0)</f>
        <v>8</v>
      </c>
      <c r="G1208" s="25">
        <v>0</v>
      </c>
      <c r="H1208" s="28">
        <f>TRUNC(G1208*D1208,0)</f>
        <v>0</v>
      </c>
      <c r="I1208" s="25">
        <v>0</v>
      </c>
      <c r="J1208" s="28">
        <f>TRUNC(I1208*D1208,0)</f>
        <v>0</v>
      </c>
      <c r="K1208" s="25">
        <f t="shared" si="199"/>
        <v>8</v>
      </c>
      <c r="L1208" s="28">
        <f t="shared" si="199"/>
        <v>8</v>
      </c>
      <c r="M1208" s="22" t="s">
        <v>50</v>
      </c>
      <c r="N1208" s="2" t="s">
        <v>1082</v>
      </c>
      <c r="O1208" s="2" t="s">
        <v>94</v>
      </c>
      <c r="P1208" s="2" t="s">
        <v>62</v>
      </c>
      <c r="Q1208" s="2" t="s">
        <v>62</v>
      </c>
      <c r="R1208" s="2" t="s">
        <v>62</v>
      </c>
      <c r="S1208" s="3">
        <v>0</v>
      </c>
      <c r="T1208" s="3">
        <v>0</v>
      </c>
      <c r="U1208" s="3">
        <v>0.02</v>
      </c>
      <c r="V1208" s="3"/>
      <c r="W1208" s="3"/>
      <c r="X1208" s="3"/>
      <c r="Y1208" s="3"/>
      <c r="Z1208" s="3"/>
      <c r="AA1208" s="3"/>
      <c r="AB1208" s="3"/>
      <c r="AC1208" s="3"/>
      <c r="AD1208" s="3"/>
      <c r="AE1208" s="3"/>
      <c r="AF1208" s="3"/>
      <c r="AG1208" s="3"/>
      <c r="AH1208" s="3"/>
      <c r="AI1208" s="3"/>
      <c r="AJ1208" s="3"/>
      <c r="AK1208" s="3"/>
      <c r="AL1208" s="3"/>
      <c r="AM1208" s="3"/>
      <c r="AN1208" s="3"/>
      <c r="AO1208" s="3"/>
      <c r="AP1208" s="3"/>
      <c r="AQ1208" s="3"/>
      <c r="AR1208" s="3"/>
      <c r="AS1208" s="3"/>
      <c r="AT1208" s="3"/>
      <c r="AU1208" s="3"/>
      <c r="AV1208" s="2" t="s">
        <v>50</v>
      </c>
      <c r="AW1208" s="2" t="s">
        <v>2281</v>
      </c>
      <c r="AX1208" s="2" t="s">
        <v>50</v>
      </c>
      <c r="AY1208" s="2" t="s">
        <v>50</v>
      </c>
      <c r="AZ1208" s="2" t="s">
        <v>50</v>
      </c>
    </row>
    <row r="1209" spans="1:52" ht="30" customHeight="1" x14ac:dyDescent="0.3">
      <c r="A1209" s="22" t="s">
        <v>1459</v>
      </c>
      <c r="B1209" s="22" t="s">
        <v>1569</v>
      </c>
      <c r="C1209" s="22" t="s">
        <v>93</v>
      </c>
      <c r="D1209" s="23">
        <v>1</v>
      </c>
      <c r="E1209" s="25">
        <f>TRUNC(SUMIF(W1207:W1211, RIGHTB(O1209, 1), F1207:F1211)*U1209, 2)</f>
        <v>66</v>
      </c>
      <c r="F1209" s="28">
        <f>TRUNC(E1209*D1209,0)</f>
        <v>66</v>
      </c>
      <c r="G1209" s="25">
        <v>0</v>
      </c>
      <c r="H1209" s="28">
        <f>TRUNC(G1209*D1209,0)</f>
        <v>0</v>
      </c>
      <c r="I1209" s="25">
        <v>0</v>
      </c>
      <c r="J1209" s="28">
        <f>TRUNC(I1209*D1209,0)</f>
        <v>0</v>
      </c>
      <c r="K1209" s="25">
        <f t="shared" si="199"/>
        <v>66</v>
      </c>
      <c r="L1209" s="28">
        <f t="shared" si="199"/>
        <v>66</v>
      </c>
      <c r="M1209" s="22" t="s">
        <v>50</v>
      </c>
      <c r="N1209" s="2" t="s">
        <v>1082</v>
      </c>
      <c r="O1209" s="2" t="s">
        <v>1165</v>
      </c>
      <c r="P1209" s="2" t="s">
        <v>62</v>
      </c>
      <c r="Q1209" s="2" t="s">
        <v>62</v>
      </c>
      <c r="R1209" s="2" t="s">
        <v>62</v>
      </c>
      <c r="S1209" s="3">
        <v>0</v>
      </c>
      <c r="T1209" s="3">
        <v>0</v>
      </c>
      <c r="U1209" s="3">
        <v>0.15</v>
      </c>
      <c r="V1209" s="3"/>
      <c r="W1209" s="3"/>
      <c r="X1209" s="3"/>
      <c r="Y1209" s="3"/>
      <c r="Z1209" s="3"/>
      <c r="AA1209" s="3"/>
      <c r="AB1209" s="3"/>
      <c r="AC1209" s="3"/>
      <c r="AD1209" s="3"/>
      <c r="AE1209" s="3"/>
      <c r="AF1209" s="3"/>
      <c r="AG1209" s="3"/>
      <c r="AH1209" s="3"/>
      <c r="AI1209" s="3"/>
      <c r="AJ1209" s="3"/>
      <c r="AK1209" s="3"/>
      <c r="AL1209" s="3"/>
      <c r="AM1209" s="3"/>
      <c r="AN1209" s="3"/>
      <c r="AO1209" s="3"/>
      <c r="AP1209" s="3"/>
      <c r="AQ1209" s="3"/>
      <c r="AR1209" s="3"/>
      <c r="AS1209" s="3"/>
      <c r="AT1209" s="3"/>
      <c r="AU1209" s="3"/>
      <c r="AV1209" s="2" t="s">
        <v>50</v>
      </c>
      <c r="AW1209" s="2" t="s">
        <v>2282</v>
      </c>
      <c r="AX1209" s="2" t="s">
        <v>50</v>
      </c>
      <c r="AY1209" s="2" t="s">
        <v>50</v>
      </c>
      <c r="AZ1209" s="2" t="s">
        <v>50</v>
      </c>
    </row>
    <row r="1210" spans="1:52" ht="30" customHeight="1" x14ac:dyDescent="0.3">
      <c r="A1210" s="22" t="s">
        <v>1262</v>
      </c>
      <c r="B1210" s="22" t="s">
        <v>1221</v>
      </c>
      <c r="C1210" s="22" t="s">
        <v>1208</v>
      </c>
      <c r="D1210" s="23">
        <f>공량산출근거서_일위대가!K564</f>
        <v>0.06</v>
      </c>
      <c r="E1210" s="25">
        <f>단가대비표!O49</f>
        <v>0</v>
      </c>
      <c r="F1210" s="28">
        <f>TRUNC(E1210*D1210,0)</f>
        <v>0</v>
      </c>
      <c r="G1210" s="25">
        <f>단가대비표!P49</f>
        <v>273676</v>
      </c>
      <c r="H1210" s="28">
        <f>TRUNC(G1210*D1210,0)</f>
        <v>16420</v>
      </c>
      <c r="I1210" s="25">
        <f>단가대비표!V49</f>
        <v>0</v>
      </c>
      <c r="J1210" s="28">
        <f>TRUNC(I1210*D1210,0)</f>
        <v>0</v>
      </c>
      <c r="K1210" s="25">
        <f t="shared" si="199"/>
        <v>273676</v>
      </c>
      <c r="L1210" s="28">
        <f t="shared" si="199"/>
        <v>16420</v>
      </c>
      <c r="M1210" s="22" t="s">
        <v>50</v>
      </c>
      <c r="N1210" s="2" t="s">
        <v>1082</v>
      </c>
      <c r="O1210" s="2" t="s">
        <v>1263</v>
      </c>
      <c r="P1210" s="2" t="s">
        <v>62</v>
      </c>
      <c r="Q1210" s="2" t="s">
        <v>62</v>
      </c>
      <c r="R1210" s="2" t="s">
        <v>63</v>
      </c>
      <c r="S1210" s="3"/>
      <c r="T1210" s="3"/>
      <c r="U1210" s="3"/>
      <c r="V1210" s="3"/>
      <c r="W1210" s="3"/>
      <c r="X1210" s="3">
        <v>3</v>
      </c>
      <c r="Y1210" s="3"/>
      <c r="Z1210" s="3"/>
      <c r="AA1210" s="3"/>
      <c r="AB1210" s="3"/>
      <c r="AC1210" s="3"/>
      <c r="AD1210" s="3"/>
      <c r="AE1210" s="3"/>
      <c r="AF1210" s="3"/>
      <c r="AG1210" s="3"/>
      <c r="AH1210" s="3"/>
      <c r="AI1210" s="3"/>
      <c r="AJ1210" s="3"/>
      <c r="AK1210" s="3"/>
      <c r="AL1210" s="3"/>
      <c r="AM1210" s="3"/>
      <c r="AN1210" s="3"/>
      <c r="AO1210" s="3"/>
      <c r="AP1210" s="3"/>
      <c r="AQ1210" s="3"/>
      <c r="AR1210" s="3"/>
      <c r="AS1210" s="3"/>
      <c r="AT1210" s="3"/>
      <c r="AU1210" s="3"/>
      <c r="AV1210" s="2" t="s">
        <v>50</v>
      </c>
      <c r="AW1210" s="2" t="s">
        <v>2283</v>
      </c>
      <c r="AX1210" s="2" t="s">
        <v>50</v>
      </c>
      <c r="AY1210" s="2" t="s">
        <v>50</v>
      </c>
      <c r="AZ1210" s="2" t="s">
        <v>50</v>
      </c>
    </row>
    <row r="1211" spans="1:52" ht="30" customHeight="1" x14ac:dyDescent="0.3">
      <c r="A1211" s="22" t="s">
        <v>1215</v>
      </c>
      <c r="B1211" s="22" t="s">
        <v>1216</v>
      </c>
      <c r="C1211" s="22" t="s">
        <v>93</v>
      </c>
      <c r="D1211" s="23">
        <v>1</v>
      </c>
      <c r="E1211" s="25">
        <f>TRUNC(SUMIF(X1207:X1211, RIGHTB(O1211, 1), H1207:H1211)*U1211, 2)</f>
        <v>492.6</v>
      </c>
      <c r="F1211" s="28">
        <f>TRUNC(E1211*D1211,0)</f>
        <v>492</v>
      </c>
      <c r="G1211" s="25">
        <v>0</v>
      </c>
      <c r="H1211" s="28">
        <f>TRUNC(G1211*D1211,0)</f>
        <v>0</v>
      </c>
      <c r="I1211" s="25">
        <v>0</v>
      </c>
      <c r="J1211" s="28">
        <f>TRUNC(I1211*D1211,0)</f>
        <v>0</v>
      </c>
      <c r="K1211" s="25">
        <f t="shared" si="199"/>
        <v>492</v>
      </c>
      <c r="L1211" s="28">
        <f t="shared" si="199"/>
        <v>492</v>
      </c>
      <c r="M1211" s="22" t="s">
        <v>50</v>
      </c>
      <c r="N1211" s="2" t="s">
        <v>1082</v>
      </c>
      <c r="O1211" s="2" t="s">
        <v>1169</v>
      </c>
      <c r="P1211" s="2" t="s">
        <v>62</v>
      </c>
      <c r="Q1211" s="2" t="s">
        <v>62</v>
      </c>
      <c r="R1211" s="2" t="s">
        <v>62</v>
      </c>
      <c r="S1211" s="3">
        <v>1</v>
      </c>
      <c r="T1211" s="3">
        <v>0</v>
      </c>
      <c r="U1211" s="3">
        <v>0.03</v>
      </c>
      <c r="V1211" s="3"/>
      <c r="W1211" s="3"/>
      <c r="X1211" s="3">
        <v>3</v>
      </c>
      <c r="Y1211" s="3"/>
      <c r="Z1211" s="3"/>
      <c r="AA1211" s="3"/>
      <c r="AB1211" s="3"/>
      <c r="AC1211" s="3"/>
      <c r="AD1211" s="3"/>
      <c r="AE1211" s="3"/>
      <c r="AF1211" s="3"/>
      <c r="AG1211" s="3"/>
      <c r="AH1211" s="3"/>
      <c r="AI1211" s="3"/>
      <c r="AJ1211" s="3"/>
      <c r="AK1211" s="3"/>
      <c r="AL1211" s="3"/>
      <c r="AM1211" s="3"/>
      <c r="AN1211" s="3"/>
      <c r="AO1211" s="3"/>
      <c r="AP1211" s="3"/>
      <c r="AQ1211" s="3"/>
      <c r="AR1211" s="3"/>
      <c r="AS1211" s="3"/>
      <c r="AT1211" s="3"/>
      <c r="AU1211" s="3"/>
      <c r="AV1211" s="2" t="s">
        <v>50</v>
      </c>
      <c r="AW1211" s="2" t="s">
        <v>2284</v>
      </c>
      <c r="AX1211" s="2" t="s">
        <v>50</v>
      </c>
      <c r="AY1211" s="2" t="s">
        <v>50</v>
      </c>
      <c r="AZ1211" s="2" t="s">
        <v>50</v>
      </c>
    </row>
    <row r="1212" spans="1:52" ht="30" customHeight="1" x14ac:dyDescent="0.3">
      <c r="A1212" s="22" t="s">
        <v>1190</v>
      </c>
      <c r="B1212" s="22" t="s">
        <v>50</v>
      </c>
      <c r="C1212" s="22" t="s">
        <v>50</v>
      </c>
      <c r="D1212" s="23"/>
      <c r="E1212" s="25"/>
      <c r="F1212" s="28">
        <f>TRUNC(SUMIF(N1207:N1211, N1206, F1207:F1211),0)</f>
        <v>1006</v>
      </c>
      <c r="G1212" s="25"/>
      <c r="H1212" s="28">
        <f>TRUNC(SUMIF(N1207:N1211, N1206, H1207:H1211),0)</f>
        <v>16420</v>
      </c>
      <c r="I1212" s="25"/>
      <c r="J1212" s="28">
        <f>TRUNC(SUMIF(N1207:N1211, N1206, J1207:J1211),0)</f>
        <v>0</v>
      </c>
      <c r="K1212" s="25"/>
      <c r="L1212" s="28">
        <f>F1212+H1212+J1212</f>
        <v>17426</v>
      </c>
      <c r="M1212" s="22" t="s">
        <v>50</v>
      </c>
      <c r="N1212" s="2" t="s">
        <v>97</v>
      </c>
      <c r="O1212" s="2" t="s">
        <v>97</v>
      </c>
      <c r="P1212" s="2" t="s">
        <v>50</v>
      </c>
      <c r="Q1212" s="2" t="s">
        <v>50</v>
      </c>
      <c r="R1212" s="2" t="s">
        <v>50</v>
      </c>
      <c r="S1212" s="3"/>
      <c r="T1212" s="3"/>
      <c r="U1212" s="3"/>
      <c r="V1212" s="3"/>
      <c r="W1212" s="3"/>
      <c r="X1212" s="3"/>
      <c r="Y1212" s="3"/>
      <c r="Z1212" s="3"/>
      <c r="AA1212" s="3"/>
      <c r="AB1212" s="3"/>
      <c r="AC1212" s="3"/>
      <c r="AD1212" s="3"/>
      <c r="AE1212" s="3"/>
      <c r="AF1212" s="3"/>
      <c r="AG1212" s="3"/>
      <c r="AH1212" s="3"/>
      <c r="AI1212" s="3"/>
      <c r="AJ1212" s="3"/>
      <c r="AK1212" s="3"/>
      <c r="AL1212" s="3"/>
      <c r="AM1212" s="3"/>
      <c r="AN1212" s="3"/>
      <c r="AO1212" s="3"/>
      <c r="AP1212" s="3"/>
      <c r="AQ1212" s="3"/>
      <c r="AR1212" s="3"/>
      <c r="AS1212" s="3"/>
      <c r="AT1212" s="3"/>
      <c r="AU1212" s="3"/>
      <c r="AV1212" s="2" t="s">
        <v>50</v>
      </c>
      <c r="AW1212" s="2" t="s">
        <v>50</v>
      </c>
      <c r="AX1212" s="2" t="s">
        <v>50</v>
      </c>
      <c r="AY1212" s="2" t="s">
        <v>50</v>
      </c>
      <c r="AZ1212" s="2" t="s">
        <v>50</v>
      </c>
    </row>
    <row r="1213" spans="1:52" ht="30" customHeight="1" x14ac:dyDescent="0.3">
      <c r="A1213" s="23"/>
      <c r="B1213" s="23"/>
      <c r="C1213" s="23"/>
      <c r="D1213" s="23"/>
      <c r="E1213" s="25"/>
      <c r="F1213" s="28"/>
      <c r="G1213" s="25"/>
      <c r="H1213" s="28"/>
      <c r="I1213" s="25"/>
      <c r="J1213" s="28"/>
      <c r="K1213" s="25"/>
      <c r="L1213" s="28"/>
      <c r="M1213" s="23"/>
    </row>
    <row r="1214" spans="1:52" ht="30" customHeight="1" x14ac:dyDescent="0.3">
      <c r="A1214" s="19" t="s">
        <v>2285</v>
      </c>
      <c r="B1214" s="20"/>
      <c r="C1214" s="20"/>
      <c r="D1214" s="20"/>
      <c r="E1214" s="24"/>
      <c r="F1214" s="27"/>
      <c r="G1214" s="24"/>
      <c r="H1214" s="27"/>
      <c r="I1214" s="24"/>
      <c r="J1214" s="27"/>
      <c r="K1214" s="24"/>
      <c r="L1214" s="27"/>
      <c r="M1214" s="21"/>
      <c r="N1214" s="1" t="s">
        <v>1086</v>
      </c>
    </row>
    <row r="1215" spans="1:52" ht="30" customHeight="1" x14ac:dyDescent="0.3">
      <c r="A1215" s="22" t="s">
        <v>1075</v>
      </c>
      <c r="B1215" s="22" t="s">
        <v>1084</v>
      </c>
      <c r="C1215" s="22" t="s">
        <v>310</v>
      </c>
      <c r="D1215" s="23">
        <v>1.1000000000000001</v>
      </c>
      <c r="E1215" s="25">
        <f>단가대비표!O239</f>
        <v>774</v>
      </c>
      <c r="F1215" s="28">
        <f>TRUNC(E1215*D1215,0)</f>
        <v>851</v>
      </c>
      <c r="G1215" s="25">
        <f>단가대비표!P239</f>
        <v>0</v>
      </c>
      <c r="H1215" s="28">
        <f>TRUNC(G1215*D1215,0)</f>
        <v>0</v>
      </c>
      <c r="I1215" s="25">
        <f>단가대비표!V239</f>
        <v>0</v>
      </c>
      <c r="J1215" s="28">
        <f>TRUNC(I1215*D1215,0)</f>
        <v>0</v>
      </c>
      <c r="K1215" s="25">
        <f t="shared" ref="K1215:L1219" si="200">TRUNC(E1215+G1215+I1215,0)</f>
        <v>774</v>
      </c>
      <c r="L1215" s="28">
        <f t="shared" si="200"/>
        <v>851</v>
      </c>
      <c r="M1215" s="22" t="s">
        <v>50</v>
      </c>
      <c r="N1215" s="2" t="s">
        <v>1086</v>
      </c>
      <c r="O1215" s="2" t="s">
        <v>2286</v>
      </c>
      <c r="P1215" s="2" t="s">
        <v>62</v>
      </c>
      <c r="Q1215" s="2" t="s">
        <v>62</v>
      </c>
      <c r="R1215" s="2" t="s">
        <v>63</v>
      </c>
      <c r="S1215" s="3"/>
      <c r="T1215" s="3"/>
      <c r="U1215" s="3"/>
      <c r="V1215" s="3">
        <v>1</v>
      </c>
      <c r="W1215" s="3">
        <v>2</v>
      </c>
      <c r="X1215" s="3"/>
      <c r="Y1215" s="3"/>
      <c r="Z1215" s="3"/>
      <c r="AA1215" s="3"/>
      <c r="AB1215" s="3"/>
      <c r="AC1215" s="3"/>
      <c r="AD1215" s="3"/>
      <c r="AE1215" s="3"/>
      <c r="AF1215" s="3"/>
      <c r="AG1215" s="3"/>
      <c r="AH1215" s="3"/>
      <c r="AI1215" s="3"/>
      <c r="AJ1215" s="3"/>
      <c r="AK1215" s="3"/>
      <c r="AL1215" s="3"/>
      <c r="AM1215" s="3"/>
      <c r="AN1215" s="3"/>
      <c r="AO1215" s="3"/>
      <c r="AP1215" s="3"/>
      <c r="AQ1215" s="3"/>
      <c r="AR1215" s="3"/>
      <c r="AS1215" s="3"/>
      <c r="AT1215" s="3"/>
      <c r="AU1215" s="3"/>
      <c r="AV1215" s="2" t="s">
        <v>50</v>
      </c>
      <c r="AW1215" s="2" t="s">
        <v>2287</v>
      </c>
      <c r="AX1215" s="2" t="s">
        <v>50</v>
      </c>
      <c r="AY1215" s="2" t="s">
        <v>50</v>
      </c>
      <c r="AZ1215" s="2" t="s">
        <v>50</v>
      </c>
    </row>
    <row r="1216" spans="1:52" ht="30" customHeight="1" x14ac:dyDescent="0.3">
      <c r="A1216" s="22" t="s">
        <v>1249</v>
      </c>
      <c r="B1216" s="22" t="s">
        <v>1250</v>
      </c>
      <c r="C1216" s="22" t="s">
        <v>93</v>
      </c>
      <c r="D1216" s="23">
        <v>1</v>
      </c>
      <c r="E1216" s="25">
        <f>TRUNC(SUMIF(V1215:V1219, RIGHTB(O1216, 1), F1215:F1219)*U1216, 2)</f>
        <v>17.02</v>
      </c>
      <c r="F1216" s="28">
        <f>TRUNC(E1216*D1216,0)</f>
        <v>17</v>
      </c>
      <c r="G1216" s="25">
        <v>0</v>
      </c>
      <c r="H1216" s="28">
        <f>TRUNC(G1216*D1216,0)</f>
        <v>0</v>
      </c>
      <c r="I1216" s="25">
        <v>0</v>
      </c>
      <c r="J1216" s="28">
        <f>TRUNC(I1216*D1216,0)</f>
        <v>0</v>
      </c>
      <c r="K1216" s="25">
        <f t="shared" si="200"/>
        <v>17</v>
      </c>
      <c r="L1216" s="28">
        <f t="shared" si="200"/>
        <v>17</v>
      </c>
      <c r="M1216" s="22" t="s">
        <v>50</v>
      </c>
      <c r="N1216" s="2" t="s">
        <v>1086</v>
      </c>
      <c r="O1216" s="2" t="s">
        <v>94</v>
      </c>
      <c r="P1216" s="2" t="s">
        <v>62</v>
      </c>
      <c r="Q1216" s="2" t="s">
        <v>62</v>
      </c>
      <c r="R1216" s="2" t="s">
        <v>62</v>
      </c>
      <c r="S1216" s="3">
        <v>0</v>
      </c>
      <c r="T1216" s="3">
        <v>0</v>
      </c>
      <c r="U1216" s="3">
        <v>0.02</v>
      </c>
      <c r="V1216" s="3"/>
      <c r="W1216" s="3"/>
      <c r="X1216" s="3"/>
      <c r="Y1216" s="3"/>
      <c r="Z1216" s="3"/>
      <c r="AA1216" s="3"/>
      <c r="AB1216" s="3"/>
      <c r="AC1216" s="3"/>
      <c r="AD1216" s="3"/>
      <c r="AE1216" s="3"/>
      <c r="AF1216" s="3"/>
      <c r="AG1216" s="3"/>
      <c r="AH1216" s="3"/>
      <c r="AI1216" s="3"/>
      <c r="AJ1216" s="3"/>
      <c r="AK1216" s="3"/>
      <c r="AL1216" s="3"/>
      <c r="AM1216" s="3"/>
      <c r="AN1216" s="3"/>
      <c r="AO1216" s="3"/>
      <c r="AP1216" s="3"/>
      <c r="AQ1216" s="3"/>
      <c r="AR1216" s="3"/>
      <c r="AS1216" s="3"/>
      <c r="AT1216" s="3"/>
      <c r="AU1216" s="3"/>
      <c r="AV1216" s="2" t="s">
        <v>50</v>
      </c>
      <c r="AW1216" s="2" t="s">
        <v>2288</v>
      </c>
      <c r="AX1216" s="2" t="s">
        <v>50</v>
      </c>
      <c r="AY1216" s="2" t="s">
        <v>50</v>
      </c>
      <c r="AZ1216" s="2" t="s">
        <v>50</v>
      </c>
    </row>
    <row r="1217" spans="1:52" ht="30" customHeight="1" x14ac:dyDescent="0.3">
      <c r="A1217" s="22" t="s">
        <v>1459</v>
      </c>
      <c r="B1217" s="22" t="s">
        <v>1569</v>
      </c>
      <c r="C1217" s="22" t="s">
        <v>93</v>
      </c>
      <c r="D1217" s="23">
        <v>1</v>
      </c>
      <c r="E1217" s="25">
        <f>TRUNC(SUMIF(W1215:W1219, RIGHTB(O1217, 1), F1215:F1219)*U1217, 2)</f>
        <v>127.65</v>
      </c>
      <c r="F1217" s="28">
        <f>TRUNC(E1217*D1217,0)</f>
        <v>127</v>
      </c>
      <c r="G1217" s="25">
        <v>0</v>
      </c>
      <c r="H1217" s="28">
        <f>TRUNC(G1217*D1217,0)</f>
        <v>0</v>
      </c>
      <c r="I1217" s="25">
        <v>0</v>
      </c>
      <c r="J1217" s="28">
        <f>TRUNC(I1217*D1217,0)</f>
        <v>0</v>
      </c>
      <c r="K1217" s="25">
        <f t="shared" si="200"/>
        <v>127</v>
      </c>
      <c r="L1217" s="28">
        <f t="shared" si="200"/>
        <v>127</v>
      </c>
      <c r="M1217" s="22" t="s">
        <v>50</v>
      </c>
      <c r="N1217" s="2" t="s">
        <v>1086</v>
      </c>
      <c r="O1217" s="2" t="s">
        <v>1165</v>
      </c>
      <c r="P1217" s="2" t="s">
        <v>62</v>
      </c>
      <c r="Q1217" s="2" t="s">
        <v>62</v>
      </c>
      <c r="R1217" s="2" t="s">
        <v>62</v>
      </c>
      <c r="S1217" s="3">
        <v>0</v>
      </c>
      <c r="T1217" s="3">
        <v>0</v>
      </c>
      <c r="U1217" s="3">
        <v>0.15</v>
      </c>
      <c r="V1217" s="3"/>
      <c r="W1217" s="3"/>
      <c r="X1217" s="3"/>
      <c r="Y1217" s="3"/>
      <c r="Z1217" s="3"/>
      <c r="AA1217" s="3"/>
      <c r="AB1217" s="3"/>
      <c r="AC1217" s="3"/>
      <c r="AD1217" s="3"/>
      <c r="AE1217" s="3"/>
      <c r="AF1217" s="3"/>
      <c r="AG1217" s="3"/>
      <c r="AH1217" s="3"/>
      <c r="AI1217" s="3"/>
      <c r="AJ1217" s="3"/>
      <c r="AK1217" s="3"/>
      <c r="AL1217" s="3"/>
      <c r="AM1217" s="3"/>
      <c r="AN1217" s="3"/>
      <c r="AO1217" s="3"/>
      <c r="AP1217" s="3"/>
      <c r="AQ1217" s="3"/>
      <c r="AR1217" s="3"/>
      <c r="AS1217" s="3"/>
      <c r="AT1217" s="3"/>
      <c r="AU1217" s="3"/>
      <c r="AV1217" s="2" t="s">
        <v>50</v>
      </c>
      <c r="AW1217" s="2" t="s">
        <v>2289</v>
      </c>
      <c r="AX1217" s="2" t="s">
        <v>50</v>
      </c>
      <c r="AY1217" s="2" t="s">
        <v>50</v>
      </c>
      <c r="AZ1217" s="2" t="s">
        <v>50</v>
      </c>
    </row>
    <row r="1218" spans="1:52" ht="30" customHeight="1" x14ac:dyDescent="0.3">
      <c r="A1218" s="22" t="s">
        <v>1262</v>
      </c>
      <c r="B1218" s="22" t="s">
        <v>1221</v>
      </c>
      <c r="C1218" s="22" t="s">
        <v>1208</v>
      </c>
      <c r="D1218" s="23">
        <f>공량산출근거서_일위대가!K567</f>
        <v>0.08</v>
      </c>
      <c r="E1218" s="25">
        <f>단가대비표!O49</f>
        <v>0</v>
      </c>
      <c r="F1218" s="28">
        <f>TRUNC(E1218*D1218,0)</f>
        <v>0</v>
      </c>
      <c r="G1218" s="25">
        <f>단가대비표!P49</f>
        <v>273676</v>
      </c>
      <c r="H1218" s="28">
        <f>TRUNC(G1218*D1218,0)</f>
        <v>21894</v>
      </c>
      <c r="I1218" s="25">
        <f>단가대비표!V49</f>
        <v>0</v>
      </c>
      <c r="J1218" s="28">
        <f>TRUNC(I1218*D1218,0)</f>
        <v>0</v>
      </c>
      <c r="K1218" s="25">
        <f t="shared" si="200"/>
        <v>273676</v>
      </c>
      <c r="L1218" s="28">
        <f t="shared" si="200"/>
        <v>21894</v>
      </c>
      <c r="M1218" s="22" t="s">
        <v>50</v>
      </c>
      <c r="N1218" s="2" t="s">
        <v>1086</v>
      </c>
      <c r="O1218" s="2" t="s">
        <v>1263</v>
      </c>
      <c r="P1218" s="2" t="s">
        <v>62</v>
      </c>
      <c r="Q1218" s="2" t="s">
        <v>62</v>
      </c>
      <c r="R1218" s="2" t="s">
        <v>63</v>
      </c>
      <c r="S1218" s="3"/>
      <c r="T1218" s="3"/>
      <c r="U1218" s="3"/>
      <c r="V1218" s="3"/>
      <c r="W1218" s="3"/>
      <c r="X1218" s="3">
        <v>3</v>
      </c>
      <c r="Y1218" s="3"/>
      <c r="Z1218" s="3"/>
      <c r="AA1218" s="3"/>
      <c r="AB1218" s="3"/>
      <c r="AC1218" s="3"/>
      <c r="AD1218" s="3"/>
      <c r="AE1218" s="3"/>
      <c r="AF1218" s="3"/>
      <c r="AG1218" s="3"/>
      <c r="AH1218" s="3"/>
      <c r="AI1218" s="3"/>
      <c r="AJ1218" s="3"/>
      <c r="AK1218" s="3"/>
      <c r="AL1218" s="3"/>
      <c r="AM1218" s="3"/>
      <c r="AN1218" s="3"/>
      <c r="AO1218" s="3"/>
      <c r="AP1218" s="3"/>
      <c r="AQ1218" s="3"/>
      <c r="AR1218" s="3"/>
      <c r="AS1218" s="3"/>
      <c r="AT1218" s="3"/>
      <c r="AU1218" s="3"/>
      <c r="AV1218" s="2" t="s">
        <v>50</v>
      </c>
      <c r="AW1218" s="2" t="s">
        <v>2290</v>
      </c>
      <c r="AX1218" s="2" t="s">
        <v>50</v>
      </c>
      <c r="AY1218" s="2" t="s">
        <v>50</v>
      </c>
      <c r="AZ1218" s="2" t="s">
        <v>50</v>
      </c>
    </row>
    <row r="1219" spans="1:52" ht="30" customHeight="1" x14ac:dyDescent="0.3">
      <c r="A1219" s="22" t="s">
        <v>1215</v>
      </c>
      <c r="B1219" s="22" t="s">
        <v>1216</v>
      </c>
      <c r="C1219" s="22" t="s">
        <v>93</v>
      </c>
      <c r="D1219" s="23">
        <v>1</v>
      </c>
      <c r="E1219" s="25">
        <f>TRUNC(SUMIF(X1215:X1219, RIGHTB(O1219, 1), H1215:H1219)*U1219, 2)</f>
        <v>656.82</v>
      </c>
      <c r="F1219" s="28">
        <f>TRUNC(E1219*D1219,0)</f>
        <v>656</v>
      </c>
      <c r="G1219" s="25">
        <v>0</v>
      </c>
      <c r="H1219" s="28">
        <f>TRUNC(G1219*D1219,0)</f>
        <v>0</v>
      </c>
      <c r="I1219" s="25">
        <v>0</v>
      </c>
      <c r="J1219" s="28">
        <f>TRUNC(I1219*D1219,0)</f>
        <v>0</v>
      </c>
      <c r="K1219" s="25">
        <f t="shared" si="200"/>
        <v>656</v>
      </c>
      <c r="L1219" s="28">
        <f t="shared" si="200"/>
        <v>656</v>
      </c>
      <c r="M1219" s="22" t="s">
        <v>50</v>
      </c>
      <c r="N1219" s="2" t="s">
        <v>1086</v>
      </c>
      <c r="O1219" s="2" t="s">
        <v>1169</v>
      </c>
      <c r="P1219" s="2" t="s">
        <v>62</v>
      </c>
      <c r="Q1219" s="2" t="s">
        <v>62</v>
      </c>
      <c r="R1219" s="2" t="s">
        <v>62</v>
      </c>
      <c r="S1219" s="3">
        <v>1</v>
      </c>
      <c r="T1219" s="3">
        <v>0</v>
      </c>
      <c r="U1219" s="3">
        <v>0.03</v>
      </c>
      <c r="V1219" s="3"/>
      <c r="W1219" s="3"/>
      <c r="X1219" s="3">
        <v>3</v>
      </c>
      <c r="Y1219" s="3"/>
      <c r="Z1219" s="3"/>
      <c r="AA1219" s="3"/>
      <c r="AB1219" s="3"/>
      <c r="AC1219" s="3"/>
      <c r="AD1219" s="3"/>
      <c r="AE1219" s="3"/>
      <c r="AF1219" s="3"/>
      <c r="AG1219" s="3"/>
      <c r="AH1219" s="3"/>
      <c r="AI1219" s="3"/>
      <c r="AJ1219" s="3"/>
      <c r="AK1219" s="3"/>
      <c r="AL1219" s="3"/>
      <c r="AM1219" s="3"/>
      <c r="AN1219" s="3"/>
      <c r="AO1219" s="3"/>
      <c r="AP1219" s="3"/>
      <c r="AQ1219" s="3"/>
      <c r="AR1219" s="3"/>
      <c r="AS1219" s="3"/>
      <c r="AT1219" s="3"/>
      <c r="AU1219" s="3"/>
      <c r="AV1219" s="2" t="s">
        <v>50</v>
      </c>
      <c r="AW1219" s="2" t="s">
        <v>2291</v>
      </c>
      <c r="AX1219" s="2" t="s">
        <v>50</v>
      </c>
      <c r="AY1219" s="2" t="s">
        <v>50</v>
      </c>
      <c r="AZ1219" s="2" t="s">
        <v>50</v>
      </c>
    </row>
    <row r="1220" spans="1:52" ht="30" customHeight="1" x14ac:dyDescent="0.3">
      <c r="A1220" s="22" t="s">
        <v>1190</v>
      </c>
      <c r="B1220" s="22" t="s">
        <v>50</v>
      </c>
      <c r="C1220" s="22" t="s">
        <v>50</v>
      </c>
      <c r="D1220" s="23"/>
      <c r="E1220" s="25"/>
      <c r="F1220" s="28">
        <f>TRUNC(SUMIF(N1215:N1219, N1214, F1215:F1219),0)</f>
        <v>1651</v>
      </c>
      <c r="G1220" s="25"/>
      <c r="H1220" s="28">
        <f>TRUNC(SUMIF(N1215:N1219, N1214, H1215:H1219),0)</f>
        <v>21894</v>
      </c>
      <c r="I1220" s="25"/>
      <c r="J1220" s="28">
        <f>TRUNC(SUMIF(N1215:N1219, N1214, J1215:J1219),0)</f>
        <v>0</v>
      </c>
      <c r="K1220" s="25"/>
      <c r="L1220" s="28">
        <f>F1220+H1220+J1220</f>
        <v>23545</v>
      </c>
      <c r="M1220" s="22" t="s">
        <v>50</v>
      </c>
      <c r="N1220" s="2" t="s">
        <v>97</v>
      </c>
      <c r="O1220" s="2" t="s">
        <v>97</v>
      </c>
      <c r="P1220" s="2" t="s">
        <v>50</v>
      </c>
      <c r="Q1220" s="2" t="s">
        <v>50</v>
      </c>
      <c r="R1220" s="2" t="s">
        <v>50</v>
      </c>
      <c r="S1220" s="3"/>
      <c r="T1220" s="3"/>
      <c r="U1220" s="3"/>
      <c r="V1220" s="3"/>
      <c r="W1220" s="3"/>
      <c r="X1220" s="3"/>
      <c r="Y1220" s="3"/>
      <c r="Z1220" s="3"/>
      <c r="AA1220" s="3"/>
      <c r="AB1220" s="3"/>
      <c r="AC1220" s="3"/>
      <c r="AD1220" s="3"/>
      <c r="AE1220" s="3"/>
      <c r="AF1220" s="3"/>
      <c r="AG1220" s="3"/>
      <c r="AH1220" s="3"/>
      <c r="AI1220" s="3"/>
      <c r="AJ1220" s="3"/>
      <c r="AK1220" s="3"/>
      <c r="AL1220" s="3"/>
      <c r="AM1220" s="3"/>
      <c r="AN1220" s="3"/>
      <c r="AO1220" s="3"/>
      <c r="AP1220" s="3"/>
      <c r="AQ1220" s="3"/>
      <c r="AR1220" s="3"/>
      <c r="AS1220" s="3"/>
      <c r="AT1220" s="3"/>
      <c r="AU1220" s="3"/>
      <c r="AV1220" s="2" t="s">
        <v>50</v>
      </c>
      <c r="AW1220" s="2" t="s">
        <v>50</v>
      </c>
      <c r="AX1220" s="2" t="s">
        <v>50</v>
      </c>
      <c r="AY1220" s="2" t="s">
        <v>50</v>
      </c>
      <c r="AZ1220" s="2" t="s">
        <v>50</v>
      </c>
    </row>
    <row r="1221" spans="1:52" ht="30" customHeight="1" x14ac:dyDescent="0.3">
      <c r="A1221" s="23"/>
      <c r="B1221" s="23"/>
      <c r="C1221" s="23"/>
      <c r="D1221" s="23"/>
      <c r="E1221" s="25"/>
      <c r="F1221" s="28"/>
      <c r="G1221" s="25"/>
      <c r="H1221" s="28"/>
      <c r="I1221" s="25"/>
      <c r="J1221" s="28"/>
      <c r="K1221" s="25"/>
      <c r="L1221" s="28"/>
      <c r="M1221" s="23"/>
    </row>
    <row r="1222" spans="1:52" ht="30" customHeight="1" x14ac:dyDescent="0.3">
      <c r="A1222" s="19" t="s">
        <v>2292</v>
      </c>
      <c r="B1222" s="20"/>
      <c r="C1222" s="20"/>
      <c r="D1222" s="20"/>
      <c r="E1222" s="24"/>
      <c r="F1222" s="27"/>
      <c r="G1222" s="24"/>
      <c r="H1222" s="27"/>
      <c r="I1222" s="24"/>
      <c r="J1222" s="27"/>
      <c r="K1222" s="24"/>
      <c r="L1222" s="27"/>
      <c r="M1222" s="21"/>
      <c r="N1222" s="1" t="s">
        <v>1090</v>
      </c>
    </row>
    <row r="1223" spans="1:52" ht="30" customHeight="1" x14ac:dyDescent="0.3">
      <c r="A1223" s="22" t="s">
        <v>1075</v>
      </c>
      <c r="B1223" s="22" t="s">
        <v>1088</v>
      </c>
      <c r="C1223" s="22" t="s">
        <v>310</v>
      </c>
      <c r="D1223" s="23">
        <v>1.1000000000000001</v>
      </c>
      <c r="E1223" s="25">
        <f>단가대비표!O240</f>
        <v>1121</v>
      </c>
      <c r="F1223" s="28">
        <f>TRUNC(E1223*D1223,0)</f>
        <v>1233</v>
      </c>
      <c r="G1223" s="25">
        <f>단가대비표!P240</f>
        <v>0</v>
      </c>
      <c r="H1223" s="28">
        <f>TRUNC(G1223*D1223,0)</f>
        <v>0</v>
      </c>
      <c r="I1223" s="25">
        <f>단가대비표!V240</f>
        <v>0</v>
      </c>
      <c r="J1223" s="28">
        <f>TRUNC(I1223*D1223,0)</f>
        <v>0</v>
      </c>
      <c r="K1223" s="25">
        <f t="shared" ref="K1223:L1227" si="201">TRUNC(E1223+G1223+I1223,0)</f>
        <v>1121</v>
      </c>
      <c r="L1223" s="28">
        <f t="shared" si="201"/>
        <v>1233</v>
      </c>
      <c r="M1223" s="22" t="s">
        <v>50</v>
      </c>
      <c r="N1223" s="2" t="s">
        <v>1090</v>
      </c>
      <c r="O1223" s="2" t="s">
        <v>2293</v>
      </c>
      <c r="P1223" s="2" t="s">
        <v>62</v>
      </c>
      <c r="Q1223" s="2" t="s">
        <v>62</v>
      </c>
      <c r="R1223" s="2" t="s">
        <v>63</v>
      </c>
      <c r="S1223" s="3"/>
      <c r="T1223" s="3"/>
      <c r="U1223" s="3"/>
      <c r="V1223" s="3">
        <v>1</v>
      </c>
      <c r="W1223" s="3">
        <v>2</v>
      </c>
      <c r="X1223" s="3"/>
      <c r="Y1223" s="3"/>
      <c r="Z1223" s="3"/>
      <c r="AA1223" s="3"/>
      <c r="AB1223" s="3"/>
      <c r="AC1223" s="3"/>
      <c r="AD1223" s="3"/>
      <c r="AE1223" s="3"/>
      <c r="AF1223" s="3"/>
      <c r="AG1223" s="3"/>
      <c r="AH1223" s="3"/>
      <c r="AI1223" s="3"/>
      <c r="AJ1223" s="3"/>
      <c r="AK1223" s="3"/>
      <c r="AL1223" s="3"/>
      <c r="AM1223" s="3"/>
      <c r="AN1223" s="3"/>
      <c r="AO1223" s="3"/>
      <c r="AP1223" s="3"/>
      <c r="AQ1223" s="3"/>
      <c r="AR1223" s="3"/>
      <c r="AS1223" s="3"/>
      <c r="AT1223" s="3"/>
      <c r="AU1223" s="3"/>
      <c r="AV1223" s="2" t="s">
        <v>50</v>
      </c>
      <c r="AW1223" s="2" t="s">
        <v>2294</v>
      </c>
      <c r="AX1223" s="2" t="s">
        <v>50</v>
      </c>
      <c r="AY1223" s="2" t="s">
        <v>50</v>
      </c>
      <c r="AZ1223" s="2" t="s">
        <v>50</v>
      </c>
    </row>
    <row r="1224" spans="1:52" ht="30" customHeight="1" x14ac:dyDescent="0.3">
      <c r="A1224" s="22" t="s">
        <v>1249</v>
      </c>
      <c r="B1224" s="22" t="s">
        <v>1250</v>
      </c>
      <c r="C1224" s="22" t="s">
        <v>93</v>
      </c>
      <c r="D1224" s="23">
        <v>1</v>
      </c>
      <c r="E1224" s="25">
        <f>TRUNC(SUMIF(V1223:V1227, RIGHTB(O1224, 1), F1223:F1227)*U1224, 2)</f>
        <v>24.66</v>
      </c>
      <c r="F1224" s="28">
        <f>TRUNC(E1224*D1224,0)</f>
        <v>24</v>
      </c>
      <c r="G1224" s="25">
        <v>0</v>
      </c>
      <c r="H1224" s="28">
        <f>TRUNC(G1224*D1224,0)</f>
        <v>0</v>
      </c>
      <c r="I1224" s="25">
        <v>0</v>
      </c>
      <c r="J1224" s="28">
        <f>TRUNC(I1224*D1224,0)</f>
        <v>0</v>
      </c>
      <c r="K1224" s="25">
        <f t="shared" si="201"/>
        <v>24</v>
      </c>
      <c r="L1224" s="28">
        <f t="shared" si="201"/>
        <v>24</v>
      </c>
      <c r="M1224" s="22" t="s">
        <v>50</v>
      </c>
      <c r="N1224" s="2" t="s">
        <v>1090</v>
      </c>
      <c r="O1224" s="2" t="s">
        <v>94</v>
      </c>
      <c r="P1224" s="2" t="s">
        <v>62</v>
      </c>
      <c r="Q1224" s="2" t="s">
        <v>62</v>
      </c>
      <c r="R1224" s="2" t="s">
        <v>62</v>
      </c>
      <c r="S1224" s="3">
        <v>0</v>
      </c>
      <c r="T1224" s="3">
        <v>0</v>
      </c>
      <c r="U1224" s="3">
        <v>0.02</v>
      </c>
      <c r="V1224" s="3"/>
      <c r="W1224" s="3"/>
      <c r="X1224" s="3"/>
      <c r="Y1224" s="3"/>
      <c r="Z1224" s="3"/>
      <c r="AA1224" s="3"/>
      <c r="AB1224" s="3"/>
      <c r="AC1224" s="3"/>
      <c r="AD1224" s="3"/>
      <c r="AE1224" s="3"/>
      <c r="AF1224" s="3"/>
      <c r="AG1224" s="3"/>
      <c r="AH1224" s="3"/>
      <c r="AI1224" s="3"/>
      <c r="AJ1224" s="3"/>
      <c r="AK1224" s="3"/>
      <c r="AL1224" s="3"/>
      <c r="AM1224" s="3"/>
      <c r="AN1224" s="3"/>
      <c r="AO1224" s="3"/>
      <c r="AP1224" s="3"/>
      <c r="AQ1224" s="3"/>
      <c r="AR1224" s="3"/>
      <c r="AS1224" s="3"/>
      <c r="AT1224" s="3"/>
      <c r="AU1224" s="3"/>
      <c r="AV1224" s="2" t="s">
        <v>50</v>
      </c>
      <c r="AW1224" s="2" t="s">
        <v>2295</v>
      </c>
      <c r="AX1224" s="2" t="s">
        <v>50</v>
      </c>
      <c r="AY1224" s="2" t="s">
        <v>50</v>
      </c>
      <c r="AZ1224" s="2" t="s">
        <v>50</v>
      </c>
    </row>
    <row r="1225" spans="1:52" ht="30" customHeight="1" x14ac:dyDescent="0.3">
      <c r="A1225" s="22" t="s">
        <v>1459</v>
      </c>
      <c r="B1225" s="22" t="s">
        <v>1569</v>
      </c>
      <c r="C1225" s="22" t="s">
        <v>93</v>
      </c>
      <c r="D1225" s="23">
        <v>1</v>
      </c>
      <c r="E1225" s="25">
        <f>TRUNC(SUMIF(W1223:W1227, RIGHTB(O1225, 1), F1223:F1227)*U1225, 2)</f>
        <v>184.95</v>
      </c>
      <c r="F1225" s="28">
        <f>TRUNC(E1225*D1225,0)</f>
        <v>184</v>
      </c>
      <c r="G1225" s="25">
        <v>0</v>
      </c>
      <c r="H1225" s="28">
        <f>TRUNC(G1225*D1225,0)</f>
        <v>0</v>
      </c>
      <c r="I1225" s="25">
        <v>0</v>
      </c>
      <c r="J1225" s="28">
        <f>TRUNC(I1225*D1225,0)</f>
        <v>0</v>
      </c>
      <c r="K1225" s="25">
        <f t="shared" si="201"/>
        <v>184</v>
      </c>
      <c r="L1225" s="28">
        <f t="shared" si="201"/>
        <v>184</v>
      </c>
      <c r="M1225" s="22" t="s">
        <v>50</v>
      </c>
      <c r="N1225" s="2" t="s">
        <v>1090</v>
      </c>
      <c r="O1225" s="2" t="s">
        <v>1165</v>
      </c>
      <c r="P1225" s="2" t="s">
        <v>62</v>
      </c>
      <c r="Q1225" s="2" t="s">
        <v>62</v>
      </c>
      <c r="R1225" s="2" t="s">
        <v>62</v>
      </c>
      <c r="S1225" s="3">
        <v>0</v>
      </c>
      <c r="T1225" s="3">
        <v>0</v>
      </c>
      <c r="U1225" s="3">
        <v>0.15</v>
      </c>
      <c r="V1225" s="3"/>
      <c r="W1225" s="3"/>
      <c r="X1225" s="3"/>
      <c r="Y1225" s="3"/>
      <c r="Z1225" s="3"/>
      <c r="AA1225" s="3"/>
      <c r="AB1225" s="3"/>
      <c r="AC1225" s="3"/>
      <c r="AD1225" s="3"/>
      <c r="AE1225" s="3"/>
      <c r="AF1225" s="3"/>
      <c r="AG1225" s="3"/>
      <c r="AH1225" s="3"/>
      <c r="AI1225" s="3"/>
      <c r="AJ1225" s="3"/>
      <c r="AK1225" s="3"/>
      <c r="AL1225" s="3"/>
      <c r="AM1225" s="3"/>
      <c r="AN1225" s="3"/>
      <c r="AO1225" s="3"/>
      <c r="AP1225" s="3"/>
      <c r="AQ1225" s="3"/>
      <c r="AR1225" s="3"/>
      <c r="AS1225" s="3"/>
      <c r="AT1225" s="3"/>
      <c r="AU1225" s="3"/>
      <c r="AV1225" s="2" t="s">
        <v>50</v>
      </c>
      <c r="AW1225" s="2" t="s">
        <v>2296</v>
      </c>
      <c r="AX1225" s="2" t="s">
        <v>50</v>
      </c>
      <c r="AY1225" s="2" t="s">
        <v>50</v>
      </c>
      <c r="AZ1225" s="2" t="s">
        <v>50</v>
      </c>
    </row>
    <row r="1226" spans="1:52" ht="30" customHeight="1" x14ac:dyDescent="0.3">
      <c r="A1226" s="22" t="s">
        <v>1262</v>
      </c>
      <c r="B1226" s="22" t="s">
        <v>1221</v>
      </c>
      <c r="C1226" s="22" t="s">
        <v>1208</v>
      </c>
      <c r="D1226" s="23">
        <f>공량산출근거서_일위대가!K570</f>
        <v>0.1</v>
      </c>
      <c r="E1226" s="25">
        <f>단가대비표!O49</f>
        <v>0</v>
      </c>
      <c r="F1226" s="28">
        <f>TRUNC(E1226*D1226,0)</f>
        <v>0</v>
      </c>
      <c r="G1226" s="25">
        <f>단가대비표!P49</f>
        <v>273676</v>
      </c>
      <c r="H1226" s="28">
        <f>TRUNC(G1226*D1226,0)</f>
        <v>27367</v>
      </c>
      <c r="I1226" s="25">
        <f>단가대비표!V49</f>
        <v>0</v>
      </c>
      <c r="J1226" s="28">
        <f>TRUNC(I1226*D1226,0)</f>
        <v>0</v>
      </c>
      <c r="K1226" s="25">
        <f t="shared" si="201"/>
        <v>273676</v>
      </c>
      <c r="L1226" s="28">
        <f t="shared" si="201"/>
        <v>27367</v>
      </c>
      <c r="M1226" s="22" t="s">
        <v>50</v>
      </c>
      <c r="N1226" s="2" t="s">
        <v>1090</v>
      </c>
      <c r="O1226" s="2" t="s">
        <v>1263</v>
      </c>
      <c r="P1226" s="2" t="s">
        <v>62</v>
      </c>
      <c r="Q1226" s="2" t="s">
        <v>62</v>
      </c>
      <c r="R1226" s="2" t="s">
        <v>63</v>
      </c>
      <c r="S1226" s="3"/>
      <c r="T1226" s="3"/>
      <c r="U1226" s="3"/>
      <c r="V1226" s="3"/>
      <c r="W1226" s="3"/>
      <c r="X1226" s="3">
        <v>3</v>
      </c>
      <c r="Y1226" s="3"/>
      <c r="Z1226" s="3"/>
      <c r="AA1226" s="3"/>
      <c r="AB1226" s="3"/>
      <c r="AC1226" s="3"/>
      <c r="AD1226" s="3"/>
      <c r="AE1226" s="3"/>
      <c r="AF1226" s="3"/>
      <c r="AG1226" s="3"/>
      <c r="AH1226" s="3"/>
      <c r="AI1226" s="3"/>
      <c r="AJ1226" s="3"/>
      <c r="AK1226" s="3"/>
      <c r="AL1226" s="3"/>
      <c r="AM1226" s="3"/>
      <c r="AN1226" s="3"/>
      <c r="AO1226" s="3"/>
      <c r="AP1226" s="3"/>
      <c r="AQ1226" s="3"/>
      <c r="AR1226" s="3"/>
      <c r="AS1226" s="3"/>
      <c r="AT1226" s="3"/>
      <c r="AU1226" s="3"/>
      <c r="AV1226" s="2" t="s">
        <v>50</v>
      </c>
      <c r="AW1226" s="2" t="s">
        <v>2297</v>
      </c>
      <c r="AX1226" s="2" t="s">
        <v>50</v>
      </c>
      <c r="AY1226" s="2" t="s">
        <v>50</v>
      </c>
      <c r="AZ1226" s="2" t="s">
        <v>50</v>
      </c>
    </row>
    <row r="1227" spans="1:52" ht="30" customHeight="1" x14ac:dyDescent="0.3">
      <c r="A1227" s="22" t="s">
        <v>1215</v>
      </c>
      <c r="B1227" s="22" t="s">
        <v>1216</v>
      </c>
      <c r="C1227" s="22" t="s">
        <v>93</v>
      </c>
      <c r="D1227" s="23">
        <v>1</v>
      </c>
      <c r="E1227" s="25">
        <f>TRUNC(SUMIF(X1223:X1227, RIGHTB(O1227, 1), H1223:H1227)*U1227, 2)</f>
        <v>821.01</v>
      </c>
      <c r="F1227" s="28">
        <f>TRUNC(E1227*D1227,0)</f>
        <v>821</v>
      </c>
      <c r="G1227" s="25">
        <v>0</v>
      </c>
      <c r="H1227" s="28">
        <f>TRUNC(G1227*D1227,0)</f>
        <v>0</v>
      </c>
      <c r="I1227" s="25">
        <v>0</v>
      </c>
      <c r="J1227" s="28">
        <f>TRUNC(I1227*D1227,0)</f>
        <v>0</v>
      </c>
      <c r="K1227" s="25">
        <f t="shared" si="201"/>
        <v>821</v>
      </c>
      <c r="L1227" s="28">
        <f t="shared" si="201"/>
        <v>821</v>
      </c>
      <c r="M1227" s="22" t="s">
        <v>50</v>
      </c>
      <c r="N1227" s="2" t="s">
        <v>1090</v>
      </c>
      <c r="O1227" s="2" t="s">
        <v>1169</v>
      </c>
      <c r="P1227" s="2" t="s">
        <v>62</v>
      </c>
      <c r="Q1227" s="2" t="s">
        <v>62</v>
      </c>
      <c r="R1227" s="2" t="s">
        <v>62</v>
      </c>
      <c r="S1227" s="3">
        <v>1</v>
      </c>
      <c r="T1227" s="3">
        <v>0</v>
      </c>
      <c r="U1227" s="3">
        <v>0.03</v>
      </c>
      <c r="V1227" s="3"/>
      <c r="W1227" s="3"/>
      <c r="X1227" s="3">
        <v>3</v>
      </c>
      <c r="Y1227" s="3"/>
      <c r="Z1227" s="3"/>
      <c r="AA1227" s="3"/>
      <c r="AB1227" s="3"/>
      <c r="AC1227" s="3"/>
      <c r="AD1227" s="3"/>
      <c r="AE1227" s="3"/>
      <c r="AF1227" s="3"/>
      <c r="AG1227" s="3"/>
      <c r="AH1227" s="3"/>
      <c r="AI1227" s="3"/>
      <c r="AJ1227" s="3"/>
      <c r="AK1227" s="3"/>
      <c r="AL1227" s="3"/>
      <c r="AM1227" s="3"/>
      <c r="AN1227" s="3"/>
      <c r="AO1227" s="3"/>
      <c r="AP1227" s="3"/>
      <c r="AQ1227" s="3"/>
      <c r="AR1227" s="3"/>
      <c r="AS1227" s="3"/>
      <c r="AT1227" s="3"/>
      <c r="AU1227" s="3"/>
      <c r="AV1227" s="2" t="s">
        <v>50</v>
      </c>
      <c r="AW1227" s="2" t="s">
        <v>2298</v>
      </c>
      <c r="AX1227" s="2" t="s">
        <v>50</v>
      </c>
      <c r="AY1227" s="2" t="s">
        <v>50</v>
      </c>
      <c r="AZ1227" s="2" t="s">
        <v>50</v>
      </c>
    </row>
    <row r="1228" spans="1:52" ht="30" customHeight="1" x14ac:dyDescent="0.3">
      <c r="A1228" s="22" t="s">
        <v>1190</v>
      </c>
      <c r="B1228" s="22" t="s">
        <v>50</v>
      </c>
      <c r="C1228" s="22" t="s">
        <v>50</v>
      </c>
      <c r="D1228" s="23"/>
      <c r="E1228" s="25"/>
      <c r="F1228" s="28">
        <f>TRUNC(SUMIF(N1223:N1227, N1222, F1223:F1227),0)</f>
        <v>2262</v>
      </c>
      <c r="G1228" s="25"/>
      <c r="H1228" s="28">
        <f>TRUNC(SUMIF(N1223:N1227, N1222, H1223:H1227),0)</f>
        <v>27367</v>
      </c>
      <c r="I1228" s="25"/>
      <c r="J1228" s="28">
        <f>TRUNC(SUMIF(N1223:N1227, N1222, J1223:J1227),0)</f>
        <v>0</v>
      </c>
      <c r="K1228" s="25"/>
      <c r="L1228" s="28">
        <f>F1228+H1228+J1228</f>
        <v>29629</v>
      </c>
      <c r="M1228" s="22" t="s">
        <v>50</v>
      </c>
      <c r="N1228" s="2" t="s">
        <v>97</v>
      </c>
      <c r="O1228" s="2" t="s">
        <v>97</v>
      </c>
      <c r="P1228" s="2" t="s">
        <v>50</v>
      </c>
      <c r="Q1228" s="2" t="s">
        <v>50</v>
      </c>
      <c r="R1228" s="2" t="s">
        <v>50</v>
      </c>
      <c r="S1228" s="3"/>
      <c r="T1228" s="3"/>
      <c r="U1228" s="3"/>
      <c r="V1228" s="3"/>
      <c r="W1228" s="3"/>
      <c r="X1228" s="3"/>
      <c r="Y1228" s="3"/>
      <c r="Z1228" s="3"/>
      <c r="AA1228" s="3"/>
      <c r="AB1228" s="3"/>
      <c r="AC1228" s="3"/>
      <c r="AD1228" s="3"/>
      <c r="AE1228" s="3"/>
      <c r="AF1228" s="3"/>
      <c r="AG1228" s="3"/>
      <c r="AH1228" s="3"/>
      <c r="AI1228" s="3"/>
      <c r="AJ1228" s="3"/>
      <c r="AK1228" s="3"/>
      <c r="AL1228" s="3"/>
      <c r="AM1228" s="3"/>
      <c r="AN1228" s="3"/>
      <c r="AO1228" s="3"/>
      <c r="AP1228" s="3"/>
      <c r="AQ1228" s="3"/>
      <c r="AR1228" s="3"/>
      <c r="AS1228" s="3"/>
      <c r="AT1228" s="3"/>
      <c r="AU1228" s="3"/>
      <c r="AV1228" s="2" t="s">
        <v>50</v>
      </c>
      <c r="AW1228" s="2" t="s">
        <v>50</v>
      </c>
      <c r="AX1228" s="2" t="s">
        <v>50</v>
      </c>
      <c r="AY1228" s="2" t="s">
        <v>50</v>
      </c>
      <c r="AZ1228" s="2" t="s">
        <v>50</v>
      </c>
    </row>
    <row r="1229" spans="1:52" ht="30" customHeight="1" x14ac:dyDescent="0.3">
      <c r="A1229" s="23"/>
      <c r="B1229" s="23"/>
      <c r="C1229" s="23"/>
      <c r="D1229" s="23"/>
      <c r="E1229" s="25"/>
      <c r="F1229" s="28"/>
      <c r="G1229" s="25"/>
      <c r="H1229" s="28"/>
      <c r="I1229" s="25"/>
      <c r="J1229" s="28"/>
      <c r="K1229" s="25"/>
      <c r="L1229" s="28"/>
      <c r="M1229" s="23"/>
    </row>
    <row r="1230" spans="1:52" ht="30" customHeight="1" x14ac:dyDescent="0.3">
      <c r="A1230" s="19" t="s">
        <v>2299</v>
      </c>
      <c r="B1230" s="20"/>
      <c r="C1230" s="20"/>
      <c r="D1230" s="20"/>
      <c r="E1230" s="24"/>
      <c r="F1230" s="27"/>
      <c r="G1230" s="24"/>
      <c r="H1230" s="27"/>
      <c r="I1230" s="24"/>
      <c r="J1230" s="27"/>
      <c r="K1230" s="24"/>
      <c r="L1230" s="27"/>
      <c r="M1230" s="21"/>
      <c r="N1230" s="1" t="s">
        <v>1095</v>
      </c>
    </row>
    <row r="1231" spans="1:52" ht="30" customHeight="1" x14ac:dyDescent="0.3">
      <c r="A1231" s="22" t="s">
        <v>1092</v>
      </c>
      <c r="B1231" s="22" t="s">
        <v>1093</v>
      </c>
      <c r="C1231" s="22" t="s">
        <v>310</v>
      </c>
      <c r="D1231" s="23">
        <v>1.03</v>
      </c>
      <c r="E1231" s="25">
        <f>단가대비표!O241</f>
        <v>360</v>
      </c>
      <c r="F1231" s="28">
        <f t="shared" ref="F1231:F1236" si="202">TRUNC(E1231*D1231,0)</f>
        <v>370</v>
      </c>
      <c r="G1231" s="25">
        <f>단가대비표!P241</f>
        <v>0</v>
      </c>
      <c r="H1231" s="28">
        <f t="shared" ref="H1231:H1236" si="203">TRUNC(G1231*D1231,0)</f>
        <v>0</v>
      </c>
      <c r="I1231" s="25">
        <f>단가대비표!V241</f>
        <v>0</v>
      </c>
      <c r="J1231" s="28">
        <f t="shared" ref="J1231:J1236" si="204">TRUNC(I1231*D1231,0)</f>
        <v>0</v>
      </c>
      <c r="K1231" s="25">
        <f t="shared" ref="K1231:L1236" si="205">TRUNC(E1231+G1231+I1231,0)</f>
        <v>360</v>
      </c>
      <c r="L1231" s="28">
        <f t="shared" si="205"/>
        <v>370</v>
      </c>
      <c r="M1231" s="22" t="s">
        <v>50</v>
      </c>
      <c r="N1231" s="2" t="s">
        <v>1095</v>
      </c>
      <c r="O1231" s="2" t="s">
        <v>2300</v>
      </c>
      <c r="P1231" s="2" t="s">
        <v>62</v>
      </c>
      <c r="Q1231" s="2" t="s">
        <v>62</v>
      </c>
      <c r="R1231" s="2" t="s">
        <v>63</v>
      </c>
      <c r="S1231" s="3"/>
      <c r="T1231" s="3"/>
      <c r="U1231" s="3"/>
      <c r="V1231" s="3">
        <v>1</v>
      </c>
      <c r="W1231" s="3">
        <v>2</v>
      </c>
      <c r="X1231" s="3"/>
      <c r="Y1231" s="3"/>
      <c r="Z1231" s="3"/>
      <c r="AA1231" s="3"/>
      <c r="AB1231" s="3"/>
      <c r="AC1231" s="3"/>
      <c r="AD1231" s="3"/>
      <c r="AE1231" s="3"/>
      <c r="AF1231" s="3"/>
      <c r="AG1231" s="3"/>
      <c r="AH1231" s="3"/>
      <c r="AI1231" s="3"/>
      <c r="AJ1231" s="3"/>
      <c r="AK1231" s="3"/>
      <c r="AL1231" s="3"/>
      <c r="AM1231" s="3"/>
      <c r="AN1231" s="3"/>
      <c r="AO1231" s="3"/>
      <c r="AP1231" s="3"/>
      <c r="AQ1231" s="3"/>
      <c r="AR1231" s="3"/>
      <c r="AS1231" s="3"/>
      <c r="AT1231" s="3"/>
      <c r="AU1231" s="3"/>
      <c r="AV1231" s="2" t="s">
        <v>50</v>
      </c>
      <c r="AW1231" s="2" t="s">
        <v>2301</v>
      </c>
      <c r="AX1231" s="2" t="s">
        <v>50</v>
      </c>
      <c r="AY1231" s="2" t="s">
        <v>50</v>
      </c>
      <c r="AZ1231" s="2" t="s">
        <v>50</v>
      </c>
    </row>
    <row r="1232" spans="1:52" ht="30" customHeight="1" x14ac:dyDescent="0.3">
      <c r="A1232" s="22" t="s">
        <v>1249</v>
      </c>
      <c r="B1232" s="22" t="s">
        <v>1250</v>
      </c>
      <c r="C1232" s="22" t="s">
        <v>93</v>
      </c>
      <c r="D1232" s="23">
        <v>1</v>
      </c>
      <c r="E1232" s="25">
        <f>TRUNC(SUMIF(V1231:V1236, RIGHTB(O1232, 1), F1231:F1236)*U1232, 2)</f>
        <v>7.4</v>
      </c>
      <c r="F1232" s="28">
        <f t="shared" si="202"/>
        <v>7</v>
      </c>
      <c r="G1232" s="25">
        <v>0</v>
      </c>
      <c r="H1232" s="28">
        <f t="shared" si="203"/>
        <v>0</v>
      </c>
      <c r="I1232" s="25">
        <v>0</v>
      </c>
      <c r="J1232" s="28">
        <f t="shared" si="204"/>
        <v>0</v>
      </c>
      <c r="K1232" s="25">
        <f t="shared" si="205"/>
        <v>7</v>
      </c>
      <c r="L1232" s="28">
        <f t="shared" si="205"/>
        <v>7</v>
      </c>
      <c r="M1232" s="22" t="s">
        <v>50</v>
      </c>
      <c r="N1232" s="2" t="s">
        <v>1095</v>
      </c>
      <c r="O1232" s="2" t="s">
        <v>94</v>
      </c>
      <c r="P1232" s="2" t="s">
        <v>62</v>
      </c>
      <c r="Q1232" s="2" t="s">
        <v>62</v>
      </c>
      <c r="R1232" s="2" t="s">
        <v>62</v>
      </c>
      <c r="S1232" s="3">
        <v>0</v>
      </c>
      <c r="T1232" s="3">
        <v>0</v>
      </c>
      <c r="U1232" s="3">
        <v>0.02</v>
      </c>
      <c r="V1232" s="3"/>
      <c r="W1232" s="3"/>
      <c r="X1232" s="3"/>
      <c r="Y1232" s="3"/>
      <c r="Z1232" s="3"/>
      <c r="AA1232" s="3"/>
      <c r="AB1232" s="3"/>
      <c r="AC1232" s="3"/>
      <c r="AD1232" s="3"/>
      <c r="AE1232" s="3"/>
      <c r="AF1232" s="3"/>
      <c r="AG1232" s="3"/>
      <c r="AH1232" s="3"/>
      <c r="AI1232" s="3"/>
      <c r="AJ1232" s="3"/>
      <c r="AK1232" s="3"/>
      <c r="AL1232" s="3"/>
      <c r="AM1232" s="3"/>
      <c r="AN1232" s="3"/>
      <c r="AO1232" s="3"/>
      <c r="AP1232" s="3"/>
      <c r="AQ1232" s="3"/>
      <c r="AR1232" s="3"/>
      <c r="AS1232" s="3"/>
      <c r="AT1232" s="3"/>
      <c r="AU1232" s="3"/>
      <c r="AV1232" s="2" t="s">
        <v>50</v>
      </c>
      <c r="AW1232" s="2" t="s">
        <v>2302</v>
      </c>
      <c r="AX1232" s="2" t="s">
        <v>50</v>
      </c>
      <c r="AY1232" s="2" t="s">
        <v>50</v>
      </c>
      <c r="AZ1232" s="2" t="s">
        <v>50</v>
      </c>
    </row>
    <row r="1233" spans="1:52" ht="30" customHeight="1" x14ac:dyDescent="0.3">
      <c r="A1233" s="22" t="s">
        <v>1459</v>
      </c>
      <c r="B1233" s="22" t="s">
        <v>1569</v>
      </c>
      <c r="C1233" s="22" t="s">
        <v>93</v>
      </c>
      <c r="D1233" s="23">
        <v>1</v>
      </c>
      <c r="E1233" s="25">
        <f>TRUNC(SUMIF(W1231:W1236, RIGHTB(O1233, 1), F1231:F1236)*U1233, 2)</f>
        <v>55.5</v>
      </c>
      <c r="F1233" s="28">
        <f t="shared" si="202"/>
        <v>55</v>
      </c>
      <c r="G1233" s="25">
        <v>0</v>
      </c>
      <c r="H1233" s="28">
        <f t="shared" si="203"/>
        <v>0</v>
      </c>
      <c r="I1233" s="25">
        <v>0</v>
      </c>
      <c r="J1233" s="28">
        <f t="shared" si="204"/>
        <v>0</v>
      </c>
      <c r="K1233" s="25">
        <f t="shared" si="205"/>
        <v>55</v>
      </c>
      <c r="L1233" s="28">
        <f t="shared" si="205"/>
        <v>55</v>
      </c>
      <c r="M1233" s="22" t="s">
        <v>50</v>
      </c>
      <c r="N1233" s="2" t="s">
        <v>1095</v>
      </c>
      <c r="O1233" s="2" t="s">
        <v>1165</v>
      </c>
      <c r="P1233" s="2" t="s">
        <v>62</v>
      </c>
      <c r="Q1233" s="2" t="s">
        <v>62</v>
      </c>
      <c r="R1233" s="2" t="s">
        <v>62</v>
      </c>
      <c r="S1233" s="3">
        <v>0</v>
      </c>
      <c r="T1233" s="3">
        <v>0</v>
      </c>
      <c r="U1233" s="3">
        <v>0.15</v>
      </c>
      <c r="V1233" s="3"/>
      <c r="W1233" s="3"/>
      <c r="X1233" s="3"/>
      <c r="Y1233" s="3"/>
      <c r="Z1233" s="3"/>
      <c r="AA1233" s="3"/>
      <c r="AB1233" s="3"/>
      <c r="AC1233" s="3"/>
      <c r="AD1233" s="3"/>
      <c r="AE1233" s="3"/>
      <c r="AF1233" s="3"/>
      <c r="AG1233" s="3"/>
      <c r="AH1233" s="3"/>
      <c r="AI1233" s="3"/>
      <c r="AJ1233" s="3"/>
      <c r="AK1233" s="3"/>
      <c r="AL1233" s="3"/>
      <c r="AM1233" s="3"/>
      <c r="AN1233" s="3"/>
      <c r="AO1233" s="3"/>
      <c r="AP1233" s="3"/>
      <c r="AQ1233" s="3"/>
      <c r="AR1233" s="3"/>
      <c r="AS1233" s="3"/>
      <c r="AT1233" s="3"/>
      <c r="AU1233" s="3"/>
      <c r="AV1233" s="2" t="s">
        <v>50</v>
      </c>
      <c r="AW1233" s="2" t="s">
        <v>2303</v>
      </c>
      <c r="AX1233" s="2" t="s">
        <v>50</v>
      </c>
      <c r="AY1233" s="2" t="s">
        <v>50</v>
      </c>
      <c r="AZ1233" s="2" t="s">
        <v>50</v>
      </c>
    </row>
    <row r="1234" spans="1:52" ht="30" customHeight="1" x14ac:dyDescent="0.3">
      <c r="A1234" s="22" t="s">
        <v>2075</v>
      </c>
      <c r="B1234" s="22" t="s">
        <v>1221</v>
      </c>
      <c r="C1234" s="22" t="s">
        <v>1208</v>
      </c>
      <c r="D1234" s="23">
        <f>공량산출근거서_일위대가!K574</f>
        <v>6.0000000000000001E-3</v>
      </c>
      <c r="E1234" s="25">
        <f>단가대비표!O51</f>
        <v>0</v>
      </c>
      <c r="F1234" s="28">
        <f t="shared" si="202"/>
        <v>0</v>
      </c>
      <c r="G1234" s="25">
        <f>단가대비표!P51</f>
        <v>414968</v>
      </c>
      <c r="H1234" s="28">
        <f t="shared" si="203"/>
        <v>2489</v>
      </c>
      <c r="I1234" s="25">
        <f>단가대비표!V51</f>
        <v>0</v>
      </c>
      <c r="J1234" s="28">
        <f t="shared" si="204"/>
        <v>0</v>
      </c>
      <c r="K1234" s="25">
        <f t="shared" si="205"/>
        <v>414968</v>
      </c>
      <c r="L1234" s="28">
        <f t="shared" si="205"/>
        <v>2489</v>
      </c>
      <c r="M1234" s="22" t="s">
        <v>50</v>
      </c>
      <c r="N1234" s="2" t="s">
        <v>1095</v>
      </c>
      <c r="O1234" s="2" t="s">
        <v>2076</v>
      </c>
      <c r="P1234" s="2" t="s">
        <v>62</v>
      </c>
      <c r="Q1234" s="2" t="s">
        <v>62</v>
      </c>
      <c r="R1234" s="2" t="s">
        <v>63</v>
      </c>
      <c r="S1234" s="3"/>
      <c r="T1234" s="3"/>
      <c r="U1234" s="3"/>
      <c r="V1234" s="3"/>
      <c r="W1234" s="3"/>
      <c r="X1234" s="3">
        <v>3</v>
      </c>
      <c r="Y1234" s="3"/>
      <c r="Z1234" s="3"/>
      <c r="AA1234" s="3"/>
      <c r="AB1234" s="3"/>
      <c r="AC1234" s="3"/>
      <c r="AD1234" s="3"/>
      <c r="AE1234" s="3"/>
      <c r="AF1234" s="3"/>
      <c r="AG1234" s="3"/>
      <c r="AH1234" s="3"/>
      <c r="AI1234" s="3"/>
      <c r="AJ1234" s="3"/>
      <c r="AK1234" s="3"/>
      <c r="AL1234" s="3"/>
      <c r="AM1234" s="3"/>
      <c r="AN1234" s="3"/>
      <c r="AO1234" s="3"/>
      <c r="AP1234" s="3"/>
      <c r="AQ1234" s="3"/>
      <c r="AR1234" s="3"/>
      <c r="AS1234" s="3"/>
      <c r="AT1234" s="3"/>
      <c r="AU1234" s="3"/>
      <c r="AV1234" s="2" t="s">
        <v>50</v>
      </c>
      <c r="AW1234" s="2" t="s">
        <v>2304</v>
      </c>
      <c r="AX1234" s="2" t="s">
        <v>50</v>
      </c>
      <c r="AY1234" s="2" t="s">
        <v>50</v>
      </c>
      <c r="AZ1234" s="2" t="s">
        <v>50</v>
      </c>
    </row>
    <row r="1235" spans="1:52" ht="30" customHeight="1" x14ac:dyDescent="0.3">
      <c r="A1235" s="22" t="s">
        <v>1450</v>
      </c>
      <c r="B1235" s="22" t="s">
        <v>1221</v>
      </c>
      <c r="C1235" s="22" t="s">
        <v>1208</v>
      </c>
      <c r="D1235" s="23">
        <f>공량산출근거서_일위대가!K575</f>
        <v>1.4E-2</v>
      </c>
      <c r="E1235" s="25">
        <f>단가대비표!O53</f>
        <v>0</v>
      </c>
      <c r="F1235" s="28">
        <f t="shared" si="202"/>
        <v>0</v>
      </c>
      <c r="G1235" s="25">
        <f>단가대비표!P53</f>
        <v>172068</v>
      </c>
      <c r="H1235" s="28">
        <f t="shared" si="203"/>
        <v>2408</v>
      </c>
      <c r="I1235" s="25">
        <f>단가대비표!V53</f>
        <v>0</v>
      </c>
      <c r="J1235" s="28">
        <f t="shared" si="204"/>
        <v>0</v>
      </c>
      <c r="K1235" s="25">
        <f t="shared" si="205"/>
        <v>172068</v>
      </c>
      <c r="L1235" s="28">
        <f t="shared" si="205"/>
        <v>2408</v>
      </c>
      <c r="M1235" s="22" t="s">
        <v>50</v>
      </c>
      <c r="N1235" s="2" t="s">
        <v>1095</v>
      </c>
      <c r="O1235" s="2" t="s">
        <v>1451</v>
      </c>
      <c r="P1235" s="2" t="s">
        <v>62</v>
      </c>
      <c r="Q1235" s="2" t="s">
        <v>62</v>
      </c>
      <c r="R1235" s="2" t="s">
        <v>63</v>
      </c>
      <c r="S1235" s="3"/>
      <c r="T1235" s="3"/>
      <c r="U1235" s="3"/>
      <c r="V1235" s="3"/>
      <c r="W1235" s="3"/>
      <c r="X1235" s="3">
        <v>3</v>
      </c>
      <c r="Y1235" s="3"/>
      <c r="Z1235" s="3"/>
      <c r="AA1235" s="3"/>
      <c r="AB1235" s="3"/>
      <c r="AC1235" s="3"/>
      <c r="AD1235" s="3"/>
      <c r="AE1235" s="3"/>
      <c r="AF1235" s="3"/>
      <c r="AG1235" s="3"/>
      <c r="AH1235" s="3"/>
      <c r="AI1235" s="3"/>
      <c r="AJ1235" s="3"/>
      <c r="AK1235" s="3"/>
      <c r="AL1235" s="3"/>
      <c r="AM1235" s="3"/>
      <c r="AN1235" s="3"/>
      <c r="AO1235" s="3"/>
      <c r="AP1235" s="3"/>
      <c r="AQ1235" s="3"/>
      <c r="AR1235" s="3"/>
      <c r="AS1235" s="3"/>
      <c r="AT1235" s="3"/>
      <c r="AU1235" s="3"/>
      <c r="AV1235" s="2" t="s">
        <v>50</v>
      </c>
      <c r="AW1235" s="2" t="s">
        <v>2305</v>
      </c>
      <c r="AX1235" s="2" t="s">
        <v>50</v>
      </c>
      <c r="AY1235" s="2" t="s">
        <v>50</v>
      </c>
      <c r="AZ1235" s="2" t="s">
        <v>50</v>
      </c>
    </row>
    <row r="1236" spans="1:52" ht="30" customHeight="1" x14ac:dyDescent="0.3">
      <c r="A1236" s="22" t="s">
        <v>1215</v>
      </c>
      <c r="B1236" s="22" t="s">
        <v>1216</v>
      </c>
      <c r="C1236" s="22" t="s">
        <v>93</v>
      </c>
      <c r="D1236" s="23">
        <v>1</v>
      </c>
      <c r="E1236" s="25">
        <f>TRUNC(SUMIF(X1231:X1236, RIGHTB(O1236, 1), H1231:H1236)*U1236, 2)</f>
        <v>146.91</v>
      </c>
      <c r="F1236" s="28">
        <f t="shared" si="202"/>
        <v>146</v>
      </c>
      <c r="G1236" s="25">
        <v>0</v>
      </c>
      <c r="H1236" s="28">
        <f t="shared" si="203"/>
        <v>0</v>
      </c>
      <c r="I1236" s="25">
        <v>0</v>
      </c>
      <c r="J1236" s="28">
        <f t="shared" si="204"/>
        <v>0</v>
      </c>
      <c r="K1236" s="25">
        <f t="shared" si="205"/>
        <v>146</v>
      </c>
      <c r="L1236" s="28">
        <f t="shared" si="205"/>
        <v>146</v>
      </c>
      <c r="M1236" s="22" t="s">
        <v>50</v>
      </c>
      <c r="N1236" s="2" t="s">
        <v>1095</v>
      </c>
      <c r="O1236" s="2" t="s">
        <v>1169</v>
      </c>
      <c r="P1236" s="2" t="s">
        <v>62</v>
      </c>
      <c r="Q1236" s="2" t="s">
        <v>62</v>
      </c>
      <c r="R1236" s="2" t="s">
        <v>62</v>
      </c>
      <c r="S1236" s="3">
        <v>1</v>
      </c>
      <c r="T1236" s="3">
        <v>0</v>
      </c>
      <c r="U1236" s="3">
        <v>0.03</v>
      </c>
      <c r="V1236" s="3"/>
      <c r="W1236" s="3"/>
      <c r="X1236" s="3"/>
      <c r="Y1236" s="3"/>
      <c r="Z1236" s="3"/>
      <c r="AA1236" s="3"/>
      <c r="AB1236" s="3"/>
      <c r="AC1236" s="3"/>
      <c r="AD1236" s="3"/>
      <c r="AE1236" s="3"/>
      <c r="AF1236" s="3"/>
      <c r="AG1236" s="3"/>
      <c r="AH1236" s="3"/>
      <c r="AI1236" s="3"/>
      <c r="AJ1236" s="3"/>
      <c r="AK1236" s="3"/>
      <c r="AL1236" s="3"/>
      <c r="AM1236" s="3"/>
      <c r="AN1236" s="3"/>
      <c r="AO1236" s="3"/>
      <c r="AP1236" s="3"/>
      <c r="AQ1236" s="3"/>
      <c r="AR1236" s="3"/>
      <c r="AS1236" s="3"/>
      <c r="AT1236" s="3"/>
      <c r="AU1236" s="3"/>
      <c r="AV1236" s="2" t="s">
        <v>50</v>
      </c>
      <c r="AW1236" s="2" t="s">
        <v>2306</v>
      </c>
      <c r="AX1236" s="2" t="s">
        <v>50</v>
      </c>
      <c r="AY1236" s="2" t="s">
        <v>50</v>
      </c>
      <c r="AZ1236" s="2" t="s">
        <v>50</v>
      </c>
    </row>
    <row r="1237" spans="1:52" ht="30" customHeight="1" x14ac:dyDescent="0.3">
      <c r="A1237" s="22" t="s">
        <v>1190</v>
      </c>
      <c r="B1237" s="22" t="s">
        <v>50</v>
      </c>
      <c r="C1237" s="22" t="s">
        <v>50</v>
      </c>
      <c r="D1237" s="23"/>
      <c r="E1237" s="25"/>
      <c r="F1237" s="28">
        <f>TRUNC(SUMIF(N1231:N1236, N1230, F1231:F1236),0)</f>
        <v>578</v>
      </c>
      <c r="G1237" s="25"/>
      <c r="H1237" s="28">
        <f>TRUNC(SUMIF(N1231:N1236, N1230, H1231:H1236),0)</f>
        <v>4897</v>
      </c>
      <c r="I1237" s="25"/>
      <c r="J1237" s="28">
        <f>TRUNC(SUMIF(N1231:N1236, N1230, J1231:J1236),0)</f>
        <v>0</v>
      </c>
      <c r="K1237" s="25"/>
      <c r="L1237" s="28">
        <f>F1237+H1237+J1237</f>
        <v>5475</v>
      </c>
      <c r="M1237" s="22" t="s">
        <v>50</v>
      </c>
      <c r="N1237" s="2" t="s">
        <v>97</v>
      </c>
      <c r="O1237" s="2" t="s">
        <v>97</v>
      </c>
      <c r="P1237" s="2" t="s">
        <v>50</v>
      </c>
      <c r="Q1237" s="2" t="s">
        <v>50</v>
      </c>
      <c r="R1237" s="2" t="s">
        <v>50</v>
      </c>
      <c r="S1237" s="3"/>
      <c r="T1237" s="3"/>
      <c r="U1237" s="3"/>
      <c r="V1237" s="3"/>
      <c r="W1237" s="3"/>
      <c r="X1237" s="3"/>
      <c r="Y1237" s="3"/>
      <c r="Z1237" s="3"/>
      <c r="AA1237" s="3"/>
      <c r="AB1237" s="3"/>
      <c r="AC1237" s="3"/>
      <c r="AD1237" s="3"/>
      <c r="AE1237" s="3"/>
      <c r="AF1237" s="3"/>
      <c r="AG1237" s="3"/>
      <c r="AH1237" s="3"/>
      <c r="AI1237" s="3"/>
      <c r="AJ1237" s="3"/>
      <c r="AK1237" s="3"/>
      <c r="AL1237" s="3"/>
      <c r="AM1237" s="3"/>
      <c r="AN1237" s="3"/>
      <c r="AO1237" s="3"/>
      <c r="AP1237" s="3"/>
      <c r="AQ1237" s="3"/>
      <c r="AR1237" s="3"/>
      <c r="AS1237" s="3"/>
      <c r="AT1237" s="3"/>
      <c r="AU1237" s="3"/>
      <c r="AV1237" s="2" t="s">
        <v>50</v>
      </c>
      <c r="AW1237" s="2" t="s">
        <v>50</v>
      </c>
      <c r="AX1237" s="2" t="s">
        <v>50</v>
      </c>
      <c r="AY1237" s="2" t="s">
        <v>50</v>
      </c>
      <c r="AZ1237" s="2" t="s">
        <v>50</v>
      </c>
    </row>
    <row r="1238" spans="1:52" ht="30" customHeight="1" x14ac:dyDescent="0.3">
      <c r="A1238" s="23"/>
      <c r="B1238" s="23"/>
      <c r="C1238" s="23"/>
      <c r="D1238" s="23"/>
      <c r="E1238" s="25"/>
      <c r="F1238" s="28"/>
      <c r="G1238" s="25"/>
      <c r="H1238" s="28"/>
      <c r="I1238" s="25"/>
      <c r="J1238" s="28"/>
      <c r="K1238" s="25"/>
      <c r="L1238" s="28"/>
      <c r="M1238" s="23"/>
    </row>
    <row r="1239" spans="1:52" ht="30" customHeight="1" x14ac:dyDescent="0.3">
      <c r="A1239" s="19" t="s">
        <v>2307</v>
      </c>
      <c r="B1239" s="20"/>
      <c r="C1239" s="20"/>
      <c r="D1239" s="20"/>
      <c r="E1239" s="24"/>
      <c r="F1239" s="27"/>
      <c r="G1239" s="24"/>
      <c r="H1239" s="27"/>
      <c r="I1239" s="24"/>
      <c r="J1239" s="27"/>
      <c r="K1239" s="24"/>
      <c r="L1239" s="27"/>
      <c r="M1239" s="21"/>
      <c r="N1239" s="1" t="s">
        <v>1099</v>
      </c>
    </row>
    <row r="1240" spans="1:52" ht="30" customHeight="1" x14ac:dyDescent="0.3">
      <c r="A1240" s="22" t="s">
        <v>1092</v>
      </c>
      <c r="B1240" s="22" t="s">
        <v>1097</v>
      </c>
      <c r="C1240" s="22" t="s">
        <v>310</v>
      </c>
      <c r="D1240" s="23">
        <v>1.03</v>
      </c>
      <c r="E1240" s="25">
        <f>단가대비표!O242</f>
        <v>550</v>
      </c>
      <c r="F1240" s="28">
        <f t="shared" ref="F1240:F1245" si="206">TRUNC(E1240*D1240,0)</f>
        <v>566</v>
      </c>
      <c r="G1240" s="25">
        <f>단가대비표!P242</f>
        <v>0</v>
      </c>
      <c r="H1240" s="28">
        <f t="shared" ref="H1240:H1245" si="207">TRUNC(G1240*D1240,0)</f>
        <v>0</v>
      </c>
      <c r="I1240" s="25">
        <f>단가대비표!V242</f>
        <v>0</v>
      </c>
      <c r="J1240" s="28">
        <f t="shared" ref="J1240:J1245" si="208">TRUNC(I1240*D1240,0)</f>
        <v>0</v>
      </c>
      <c r="K1240" s="25">
        <f t="shared" ref="K1240:L1245" si="209">TRUNC(E1240+G1240+I1240,0)</f>
        <v>550</v>
      </c>
      <c r="L1240" s="28">
        <f t="shared" si="209"/>
        <v>566</v>
      </c>
      <c r="M1240" s="22" t="s">
        <v>50</v>
      </c>
      <c r="N1240" s="2" t="s">
        <v>1099</v>
      </c>
      <c r="O1240" s="2" t="s">
        <v>2308</v>
      </c>
      <c r="P1240" s="2" t="s">
        <v>62</v>
      </c>
      <c r="Q1240" s="2" t="s">
        <v>62</v>
      </c>
      <c r="R1240" s="2" t="s">
        <v>63</v>
      </c>
      <c r="S1240" s="3"/>
      <c r="T1240" s="3"/>
      <c r="U1240" s="3"/>
      <c r="V1240" s="3">
        <v>1</v>
      </c>
      <c r="W1240" s="3">
        <v>2</v>
      </c>
      <c r="X1240" s="3"/>
      <c r="Y1240" s="3"/>
      <c r="Z1240" s="3"/>
      <c r="AA1240" s="3"/>
      <c r="AB1240" s="3"/>
      <c r="AC1240" s="3"/>
      <c r="AD1240" s="3"/>
      <c r="AE1240" s="3"/>
      <c r="AF1240" s="3"/>
      <c r="AG1240" s="3"/>
      <c r="AH1240" s="3"/>
      <c r="AI1240" s="3"/>
      <c r="AJ1240" s="3"/>
      <c r="AK1240" s="3"/>
      <c r="AL1240" s="3"/>
      <c r="AM1240" s="3"/>
      <c r="AN1240" s="3"/>
      <c r="AO1240" s="3"/>
      <c r="AP1240" s="3"/>
      <c r="AQ1240" s="3"/>
      <c r="AR1240" s="3"/>
      <c r="AS1240" s="3"/>
      <c r="AT1240" s="3"/>
      <c r="AU1240" s="3"/>
      <c r="AV1240" s="2" t="s">
        <v>50</v>
      </c>
      <c r="AW1240" s="2" t="s">
        <v>2309</v>
      </c>
      <c r="AX1240" s="2" t="s">
        <v>50</v>
      </c>
      <c r="AY1240" s="2" t="s">
        <v>50</v>
      </c>
      <c r="AZ1240" s="2" t="s">
        <v>50</v>
      </c>
    </row>
    <row r="1241" spans="1:52" ht="30" customHeight="1" x14ac:dyDescent="0.3">
      <c r="A1241" s="22" t="s">
        <v>1249</v>
      </c>
      <c r="B1241" s="22" t="s">
        <v>1250</v>
      </c>
      <c r="C1241" s="22" t="s">
        <v>93</v>
      </c>
      <c r="D1241" s="23">
        <v>1</v>
      </c>
      <c r="E1241" s="25">
        <f>TRUNC(SUMIF(V1240:V1245, RIGHTB(O1241, 1), F1240:F1245)*U1241, 2)</f>
        <v>11.32</v>
      </c>
      <c r="F1241" s="28">
        <f t="shared" si="206"/>
        <v>11</v>
      </c>
      <c r="G1241" s="25">
        <v>0</v>
      </c>
      <c r="H1241" s="28">
        <f t="shared" si="207"/>
        <v>0</v>
      </c>
      <c r="I1241" s="25">
        <v>0</v>
      </c>
      <c r="J1241" s="28">
        <f t="shared" si="208"/>
        <v>0</v>
      </c>
      <c r="K1241" s="25">
        <f t="shared" si="209"/>
        <v>11</v>
      </c>
      <c r="L1241" s="28">
        <f t="shared" si="209"/>
        <v>11</v>
      </c>
      <c r="M1241" s="22" t="s">
        <v>50</v>
      </c>
      <c r="N1241" s="2" t="s">
        <v>1099</v>
      </c>
      <c r="O1241" s="2" t="s">
        <v>94</v>
      </c>
      <c r="P1241" s="2" t="s">
        <v>62</v>
      </c>
      <c r="Q1241" s="2" t="s">
        <v>62</v>
      </c>
      <c r="R1241" s="2" t="s">
        <v>62</v>
      </c>
      <c r="S1241" s="3">
        <v>0</v>
      </c>
      <c r="T1241" s="3">
        <v>0</v>
      </c>
      <c r="U1241" s="3">
        <v>0.02</v>
      </c>
      <c r="V1241" s="3"/>
      <c r="W1241" s="3"/>
      <c r="X1241" s="3"/>
      <c r="Y1241" s="3"/>
      <c r="Z1241" s="3"/>
      <c r="AA1241" s="3"/>
      <c r="AB1241" s="3"/>
      <c r="AC1241" s="3"/>
      <c r="AD1241" s="3"/>
      <c r="AE1241" s="3"/>
      <c r="AF1241" s="3"/>
      <c r="AG1241" s="3"/>
      <c r="AH1241" s="3"/>
      <c r="AI1241" s="3"/>
      <c r="AJ1241" s="3"/>
      <c r="AK1241" s="3"/>
      <c r="AL1241" s="3"/>
      <c r="AM1241" s="3"/>
      <c r="AN1241" s="3"/>
      <c r="AO1241" s="3"/>
      <c r="AP1241" s="3"/>
      <c r="AQ1241" s="3"/>
      <c r="AR1241" s="3"/>
      <c r="AS1241" s="3"/>
      <c r="AT1241" s="3"/>
      <c r="AU1241" s="3"/>
      <c r="AV1241" s="2" t="s">
        <v>50</v>
      </c>
      <c r="AW1241" s="2" t="s">
        <v>2310</v>
      </c>
      <c r="AX1241" s="2" t="s">
        <v>50</v>
      </c>
      <c r="AY1241" s="2" t="s">
        <v>50</v>
      </c>
      <c r="AZ1241" s="2" t="s">
        <v>50</v>
      </c>
    </row>
    <row r="1242" spans="1:52" ht="30" customHeight="1" x14ac:dyDescent="0.3">
      <c r="A1242" s="22" t="s">
        <v>1459</v>
      </c>
      <c r="B1242" s="22" t="s">
        <v>1569</v>
      </c>
      <c r="C1242" s="22" t="s">
        <v>93</v>
      </c>
      <c r="D1242" s="23">
        <v>1</v>
      </c>
      <c r="E1242" s="25">
        <f>TRUNC(SUMIF(W1240:W1245, RIGHTB(O1242, 1), F1240:F1245)*U1242, 2)</f>
        <v>84.9</v>
      </c>
      <c r="F1242" s="28">
        <f t="shared" si="206"/>
        <v>84</v>
      </c>
      <c r="G1242" s="25">
        <v>0</v>
      </c>
      <c r="H1242" s="28">
        <f t="shared" si="207"/>
        <v>0</v>
      </c>
      <c r="I1242" s="25">
        <v>0</v>
      </c>
      <c r="J1242" s="28">
        <f t="shared" si="208"/>
        <v>0</v>
      </c>
      <c r="K1242" s="25">
        <f t="shared" si="209"/>
        <v>84</v>
      </c>
      <c r="L1242" s="28">
        <f t="shared" si="209"/>
        <v>84</v>
      </c>
      <c r="M1242" s="22" t="s">
        <v>50</v>
      </c>
      <c r="N1242" s="2" t="s">
        <v>1099</v>
      </c>
      <c r="O1242" s="2" t="s">
        <v>1165</v>
      </c>
      <c r="P1242" s="2" t="s">
        <v>62</v>
      </c>
      <c r="Q1242" s="2" t="s">
        <v>62</v>
      </c>
      <c r="R1242" s="2" t="s">
        <v>62</v>
      </c>
      <c r="S1242" s="3">
        <v>0</v>
      </c>
      <c r="T1242" s="3">
        <v>0</v>
      </c>
      <c r="U1242" s="3">
        <v>0.15</v>
      </c>
      <c r="V1242" s="3"/>
      <c r="W1242" s="3"/>
      <c r="X1242" s="3"/>
      <c r="Y1242" s="3"/>
      <c r="Z1242" s="3"/>
      <c r="AA1242" s="3"/>
      <c r="AB1242" s="3"/>
      <c r="AC1242" s="3"/>
      <c r="AD1242" s="3"/>
      <c r="AE1242" s="3"/>
      <c r="AF1242" s="3"/>
      <c r="AG1242" s="3"/>
      <c r="AH1242" s="3"/>
      <c r="AI1242" s="3"/>
      <c r="AJ1242" s="3"/>
      <c r="AK1242" s="3"/>
      <c r="AL1242" s="3"/>
      <c r="AM1242" s="3"/>
      <c r="AN1242" s="3"/>
      <c r="AO1242" s="3"/>
      <c r="AP1242" s="3"/>
      <c r="AQ1242" s="3"/>
      <c r="AR1242" s="3"/>
      <c r="AS1242" s="3"/>
      <c r="AT1242" s="3"/>
      <c r="AU1242" s="3"/>
      <c r="AV1242" s="2" t="s">
        <v>50</v>
      </c>
      <c r="AW1242" s="2" t="s">
        <v>2311</v>
      </c>
      <c r="AX1242" s="2" t="s">
        <v>50</v>
      </c>
      <c r="AY1242" s="2" t="s">
        <v>50</v>
      </c>
      <c r="AZ1242" s="2" t="s">
        <v>50</v>
      </c>
    </row>
    <row r="1243" spans="1:52" ht="30" customHeight="1" x14ac:dyDescent="0.3">
      <c r="A1243" s="22" t="s">
        <v>1450</v>
      </c>
      <c r="B1243" s="22" t="s">
        <v>1221</v>
      </c>
      <c r="C1243" s="22" t="s">
        <v>1208</v>
      </c>
      <c r="D1243" s="23">
        <f>공량산출근거서_일위대가!K579</f>
        <v>6.0000000000000001E-3</v>
      </c>
      <c r="E1243" s="25">
        <f>단가대비표!O30</f>
        <v>0</v>
      </c>
      <c r="F1243" s="28">
        <f t="shared" si="206"/>
        <v>0</v>
      </c>
      <c r="G1243" s="25">
        <f>단가대비표!P30</f>
        <v>172068</v>
      </c>
      <c r="H1243" s="28">
        <f t="shared" si="207"/>
        <v>1032</v>
      </c>
      <c r="I1243" s="25">
        <f>단가대비표!V30</f>
        <v>0</v>
      </c>
      <c r="J1243" s="28">
        <f t="shared" si="208"/>
        <v>0</v>
      </c>
      <c r="K1243" s="25">
        <f t="shared" si="209"/>
        <v>172068</v>
      </c>
      <c r="L1243" s="28">
        <f t="shared" si="209"/>
        <v>1032</v>
      </c>
      <c r="M1243" s="22" t="s">
        <v>50</v>
      </c>
      <c r="N1243" s="2" t="s">
        <v>1099</v>
      </c>
      <c r="O1243" s="2" t="s">
        <v>1531</v>
      </c>
      <c r="P1243" s="2" t="s">
        <v>62</v>
      </c>
      <c r="Q1243" s="2" t="s">
        <v>62</v>
      </c>
      <c r="R1243" s="2" t="s">
        <v>63</v>
      </c>
      <c r="S1243" s="3"/>
      <c r="T1243" s="3"/>
      <c r="U1243" s="3"/>
      <c r="V1243" s="3"/>
      <c r="W1243" s="3"/>
      <c r="X1243" s="3">
        <v>3</v>
      </c>
      <c r="Y1243" s="3"/>
      <c r="Z1243" s="3"/>
      <c r="AA1243" s="3"/>
      <c r="AB1243" s="3"/>
      <c r="AC1243" s="3"/>
      <c r="AD1243" s="3"/>
      <c r="AE1243" s="3"/>
      <c r="AF1243" s="3"/>
      <c r="AG1243" s="3"/>
      <c r="AH1243" s="3"/>
      <c r="AI1243" s="3"/>
      <c r="AJ1243" s="3"/>
      <c r="AK1243" s="3"/>
      <c r="AL1243" s="3"/>
      <c r="AM1243" s="3"/>
      <c r="AN1243" s="3"/>
      <c r="AO1243" s="3"/>
      <c r="AP1243" s="3"/>
      <c r="AQ1243" s="3"/>
      <c r="AR1243" s="3"/>
      <c r="AS1243" s="3"/>
      <c r="AT1243" s="3"/>
      <c r="AU1243" s="3"/>
      <c r="AV1243" s="2" t="s">
        <v>50</v>
      </c>
      <c r="AW1243" s="2" t="s">
        <v>2312</v>
      </c>
      <c r="AX1243" s="2" t="s">
        <v>50</v>
      </c>
      <c r="AY1243" s="2" t="s">
        <v>50</v>
      </c>
      <c r="AZ1243" s="2" t="s">
        <v>50</v>
      </c>
    </row>
    <row r="1244" spans="1:52" ht="30" customHeight="1" x14ac:dyDescent="0.3">
      <c r="A1244" s="22" t="s">
        <v>2075</v>
      </c>
      <c r="B1244" s="22" t="s">
        <v>1221</v>
      </c>
      <c r="C1244" s="22" t="s">
        <v>1208</v>
      </c>
      <c r="D1244" s="23">
        <f>공량산출근거서_일위대가!K580</f>
        <v>1.4E-2</v>
      </c>
      <c r="E1244" s="25">
        <f>단가대비표!O40</f>
        <v>0</v>
      </c>
      <c r="F1244" s="28">
        <f t="shared" si="206"/>
        <v>0</v>
      </c>
      <c r="G1244" s="25">
        <f>단가대비표!P40</f>
        <v>414968</v>
      </c>
      <c r="H1244" s="28">
        <f t="shared" si="207"/>
        <v>5809</v>
      </c>
      <c r="I1244" s="25">
        <f>단가대비표!V40</f>
        <v>0</v>
      </c>
      <c r="J1244" s="28">
        <f t="shared" si="208"/>
        <v>0</v>
      </c>
      <c r="K1244" s="25">
        <f t="shared" si="209"/>
        <v>414968</v>
      </c>
      <c r="L1244" s="28">
        <f t="shared" si="209"/>
        <v>5809</v>
      </c>
      <c r="M1244" s="22" t="s">
        <v>50</v>
      </c>
      <c r="N1244" s="2" t="s">
        <v>1099</v>
      </c>
      <c r="O1244" s="2" t="s">
        <v>2092</v>
      </c>
      <c r="P1244" s="2" t="s">
        <v>62</v>
      </c>
      <c r="Q1244" s="2" t="s">
        <v>62</v>
      </c>
      <c r="R1244" s="2" t="s">
        <v>63</v>
      </c>
      <c r="S1244" s="3"/>
      <c r="T1244" s="3"/>
      <c r="U1244" s="3"/>
      <c r="V1244" s="3"/>
      <c r="W1244" s="3"/>
      <c r="X1244" s="3">
        <v>3</v>
      </c>
      <c r="Y1244" s="3"/>
      <c r="Z1244" s="3"/>
      <c r="AA1244" s="3"/>
      <c r="AB1244" s="3"/>
      <c r="AC1244" s="3"/>
      <c r="AD1244" s="3"/>
      <c r="AE1244" s="3"/>
      <c r="AF1244" s="3"/>
      <c r="AG1244" s="3"/>
      <c r="AH1244" s="3"/>
      <c r="AI1244" s="3"/>
      <c r="AJ1244" s="3"/>
      <c r="AK1244" s="3"/>
      <c r="AL1244" s="3"/>
      <c r="AM1244" s="3"/>
      <c r="AN1244" s="3"/>
      <c r="AO1244" s="3"/>
      <c r="AP1244" s="3"/>
      <c r="AQ1244" s="3"/>
      <c r="AR1244" s="3"/>
      <c r="AS1244" s="3"/>
      <c r="AT1244" s="3"/>
      <c r="AU1244" s="3"/>
      <c r="AV1244" s="2" t="s">
        <v>50</v>
      </c>
      <c r="AW1244" s="2" t="s">
        <v>2313</v>
      </c>
      <c r="AX1244" s="2" t="s">
        <v>50</v>
      </c>
      <c r="AY1244" s="2" t="s">
        <v>50</v>
      </c>
      <c r="AZ1244" s="2" t="s">
        <v>50</v>
      </c>
    </row>
    <row r="1245" spans="1:52" ht="30" customHeight="1" x14ac:dyDescent="0.3">
      <c r="A1245" s="22" t="s">
        <v>1215</v>
      </c>
      <c r="B1245" s="22" t="s">
        <v>1216</v>
      </c>
      <c r="C1245" s="22" t="s">
        <v>93</v>
      </c>
      <c r="D1245" s="23">
        <v>1</v>
      </c>
      <c r="E1245" s="25">
        <f>TRUNC(SUMIF(X1240:X1245, RIGHTB(O1245, 1), H1240:H1245)*U1245, 2)</f>
        <v>205.23</v>
      </c>
      <c r="F1245" s="28">
        <f t="shared" si="206"/>
        <v>205</v>
      </c>
      <c r="G1245" s="25">
        <v>0</v>
      </c>
      <c r="H1245" s="28">
        <f t="shared" si="207"/>
        <v>0</v>
      </c>
      <c r="I1245" s="25">
        <v>0</v>
      </c>
      <c r="J1245" s="28">
        <f t="shared" si="208"/>
        <v>0</v>
      </c>
      <c r="K1245" s="25">
        <f t="shared" si="209"/>
        <v>205</v>
      </c>
      <c r="L1245" s="28">
        <f t="shared" si="209"/>
        <v>205</v>
      </c>
      <c r="M1245" s="22" t="s">
        <v>50</v>
      </c>
      <c r="N1245" s="2" t="s">
        <v>1099</v>
      </c>
      <c r="O1245" s="2" t="s">
        <v>1169</v>
      </c>
      <c r="P1245" s="2" t="s">
        <v>62</v>
      </c>
      <c r="Q1245" s="2" t="s">
        <v>62</v>
      </c>
      <c r="R1245" s="2" t="s">
        <v>62</v>
      </c>
      <c r="S1245" s="3">
        <v>1</v>
      </c>
      <c r="T1245" s="3">
        <v>0</v>
      </c>
      <c r="U1245" s="3">
        <v>0.03</v>
      </c>
      <c r="V1245" s="3"/>
      <c r="W1245" s="3"/>
      <c r="X1245" s="3"/>
      <c r="Y1245" s="3"/>
      <c r="Z1245" s="3"/>
      <c r="AA1245" s="3"/>
      <c r="AB1245" s="3"/>
      <c r="AC1245" s="3"/>
      <c r="AD1245" s="3"/>
      <c r="AE1245" s="3"/>
      <c r="AF1245" s="3"/>
      <c r="AG1245" s="3"/>
      <c r="AH1245" s="3"/>
      <c r="AI1245" s="3"/>
      <c r="AJ1245" s="3"/>
      <c r="AK1245" s="3"/>
      <c r="AL1245" s="3"/>
      <c r="AM1245" s="3"/>
      <c r="AN1245" s="3"/>
      <c r="AO1245" s="3"/>
      <c r="AP1245" s="3"/>
      <c r="AQ1245" s="3"/>
      <c r="AR1245" s="3"/>
      <c r="AS1245" s="3"/>
      <c r="AT1245" s="3"/>
      <c r="AU1245" s="3"/>
      <c r="AV1245" s="2" t="s">
        <v>50</v>
      </c>
      <c r="AW1245" s="2" t="s">
        <v>2314</v>
      </c>
      <c r="AX1245" s="2" t="s">
        <v>50</v>
      </c>
      <c r="AY1245" s="2" t="s">
        <v>50</v>
      </c>
      <c r="AZ1245" s="2" t="s">
        <v>50</v>
      </c>
    </row>
    <row r="1246" spans="1:52" ht="30" customHeight="1" x14ac:dyDescent="0.3">
      <c r="A1246" s="22" t="s">
        <v>1190</v>
      </c>
      <c r="B1246" s="22" t="s">
        <v>50</v>
      </c>
      <c r="C1246" s="22" t="s">
        <v>50</v>
      </c>
      <c r="D1246" s="23"/>
      <c r="E1246" s="25"/>
      <c r="F1246" s="28">
        <f>TRUNC(SUMIF(N1240:N1245, N1239, F1240:F1245),0)</f>
        <v>866</v>
      </c>
      <c r="G1246" s="25"/>
      <c r="H1246" s="28">
        <f>TRUNC(SUMIF(N1240:N1245, N1239, H1240:H1245),0)</f>
        <v>6841</v>
      </c>
      <c r="I1246" s="25"/>
      <c r="J1246" s="28">
        <f>TRUNC(SUMIF(N1240:N1245, N1239, J1240:J1245),0)</f>
        <v>0</v>
      </c>
      <c r="K1246" s="25"/>
      <c r="L1246" s="28">
        <f>F1246+H1246+J1246</f>
        <v>7707</v>
      </c>
      <c r="M1246" s="22" t="s">
        <v>50</v>
      </c>
      <c r="N1246" s="2" t="s">
        <v>97</v>
      </c>
      <c r="O1246" s="2" t="s">
        <v>97</v>
      </c>
      <c r="P1246" s="2" t="s">
        <v>50</v>
      </c>
      <c r="Q1246" s="2" t="s">
        <v>50</v>
      </c>
      <c r="R1246" s="2" t="s">
        <v>50</v>
      </c>
      <c r="S1246" s="3"/>
      <c r="T1246" s="3"/>
      <c r="U1246" s="3"/>
      <c r="V1246" s="3"/>
      <c r="W1246" s="3"/>
      <c r="X1246" s="3"/>
      <c r="Y1246" s="3"/>
      <c r="Z1246" s="3"/>
      <c r="AA1246" s="3"/>
      <c r="AB1246" s="3"/>
      <c r="AC1246" s="3"/>
      <c r="AD1246" s="3"/>
      <c r="AE1246" s="3"/>
      <c r="AF1246" s="3"/>
      <c r="AG1246" s="3"/>
      <c r="AH1246" s="3"/>
      <c r="AI1246" s="3"/>
      <c r="AJ1246" s="3"/>
      <c r="AK1246" s="3"/>
      <c r="AL1246" s="3"/>
      <c r="AM1246" s="3"/>
      <c r="AN1246" s="3"/>
      <c r="AO1246" s="3"/>
      <c r="AP1246" s="3"/>
      <c r="AQ1246" s="3"/>
      <c r="AR1246" s="3"/>
      <c r="AS1246" s="3"/>
      <c r="AT1246" s="3"/>
      <c r="AU1246" s="3"/>
      <c r="AV1246" s="2" t="s">
        <v>50</v>
      </c>
      <c r="AW1246" s="2" t="s">
        <v>50</v>
      </c>
      <c r="AX1246" s="2" t="s">
        <v>50</v>
      </c>
      <c r="AY1246" s="2" t="s">
        <v>50</v>
      </c>
      <c r="AZ1246" s="2" t="s">
        <v>50</v>
      </c>
    </row>
    <row r="1247" spans="1:52" ht="30" customHeight="1" x14ac:dyDescent="0.3">
      <c r="A1247" s="23"/>
      <c r="B1247" s="23"/>
      <c r="C1247" s="23"/>
      <c r="D1247" s="23"/>
      <c r="E1247" s="25"/>
      <c r="F1247" s="28"/>
      <c r="G1247" s="25"/>
      <c r="H1247" s="28"/>
      <c r="I1247" s="25"/>
      <c r="J1247" s="28"/>
      <c r="K1247" s="25"/>
      <c r="L1247" s="28"/>
      <c r="M1247" s="23"/>
    </row>
    <row r="1248" spans="1:52" ht="30" customHeight="1" x14ac:dyDescent="0.3">
      <c r="A1248" s="19" t="s">
        <v>2315</v>
      </c>
      <c r="B1248" s="20"/>
      <c r="C1248" s="20"/>
      <c r="D1248" s="20"/>
      <c r="E1248" s="24"/>
      <c r="F1248" s="27"/>
      <c r="G1248" s="24"/>
      <c r="H1248" s="27"/>
      <c r="I1248" s="24"/>
      <c r="J1248" s="27"/>
      <c r="K1248" s="24"/>
      <c r="L1248" s="27"/>
      <c r="M1248" s="21"/>
      <c r="N1248" s="1" t="s">
        <v>1103</v>
      </c>
    </row>
    <row r="1249" spans="1:52" ht="30" customHeight="1" x14ac:dyDescent="0.3">
      <c r="A1249" s="22" t="s">
        <v>1092</v>
      </c>
      <c r="B1249" s="22" t="s">
        <v>1101</v>
      </c>
      <c r="C1249" s="22" t="s">
        <v>310</v>
      </c>
      <c r="D1249" s="23">
        <v>1.03</v>
      </c>
      <c r="E1249" s="25">
        <f>단가대비표!O243</f>
        <v>730</v>
      </c>
      <c r="F1249" s="28">
        <f t="shared" ref="F1249:F1254" si="210">TRUNC(E1249*D1249,0)</f>
        <v>751</v>
      </c>
      <c r="G1249" s="25">
        <f>단가대비표!P243</f>
        <v>0</v>
      </c>
      <c r="H1249" s="28">
        <f t="shared" ref="H1249:H1254" si="211">TRUNC(G1249*D1249,0)</f>
        <v>0</v>
      </c>
      <c r="I1249" s="25">
        <f>단가대비표!V243</f>
        <v>0</v>
      </c>
      <c r="J1249" s="28">
        <f t="shared" ref="J1249:J1254" si="212">TRUNC(I1249*D1249,0)</f>
        <v>0</v>
      </c>
      <c r="K1249" s="25">
        <f t="shared" ref="K1249:L1254" si="213">TRUNC(E1249+G1249+I1249,0)</f>
        <v>730</v>
      </c>
      <c r="L1249" s="28">
        <f t="shared" si="213"/>
        <v>751</v>
      </c>
      <c r="M1249" s="22" t="s">
        <v>50</v>
      </c>
      <c r="N1249" s="2" t="s">
        <v>1103</v>
      </c>
      <c r="O1249" s="2" t="s">
        <v>2316</v>
      </c>
      <c r="P1249" s="2" t="s">
        <v>62</v>
      </c>
      <c r="Q1249" s="2" t="s">
        <v>62</v>
      </c>
      <c r="R1249" s="2" t="s">
        <v>63</v>
      </c>
      <c r="S1249" s="3"/>
      <c r="T1249" s="3"/>
      <c r="U1249" s="3"/>
      <c r="V1249" s="3">
        <v>1</v>
      </c>
      <c r="W1249" s="3">
        <v>2</v>
      </c>
      <c r="X1249" s="3"/>
      <c r="Y1249" s="3"/>
      <c r="Z1249" s="3"/>
      <c r="AA1249" s="3"/>
      <c r="AB1249" s="3"/>
      <c r="AC1249" s="3"/>
      <c r="AD1249" s="3"/>
      <c r="AE1249" s="3"/>
      <c r="AF1249" s="3"/>
      <c r="AG1249" s="3"/>
      <c r="AH1249" s="3"/>
      <c r="AI1249" s="3"/>
      <c r="AJ1249" s="3"/>
      <c r="AK1249" s="3"/>
      <c r="AL1249" s="3"/>
      <c r="AM1249" s="3"/>
      <c r="AN1249" s="3"/>
      <c r="AO1249" s="3"/>
      <c r="AP1249" s="3"/>
      <c r="AQ1249" s="3"/>
      <c r="AR1249" s="3"/>
      <c r="AS1249" s="3"/>
      <c r="AT1249" s="3"/>
      <c r="AU1249" s="3"/>
      <c r="AV1249" s="2" t="s">
        <v>50</v>
      </c>
      <c r="AW1249" s="2" t="s">
        <v>2317</v>
      </c>
      <c r="AX1249" s="2" t="s">
        <v>50</v>
      </c>
      <c r="AY1249" s="2" t="s">
        <v>50</v>
      </c>
      <c r="AZ1249" s="2" t="s">
        <v>50</v>
      </c>
    </row>
    <row r="1250" spans="1:52" ht="30" customHeight="1" x14ac:dyDescent="0.3">
      <c r="A1250" s="22" t="s">
        <v>1249</v>
      </c>
      <c r="B1250" s="22" t="s">
        <v>1250</v>
      </c>
      <c r="C1250" s="22" t="s">
        <v>93</v>
      </c>
      <c r="D1250" s="23">
        <v>1</v>
      </c>
      <c r="E1250" s="25">
        <f>TRUNC(SUMIF(V1249:V1254, RIGHTB(O1250, 1), F1249:F1254)*U1250, 2)</f>
        <v>15.02</v>
      </c>
      <c r="F1250" s="28">
        <f t="shared" si="210"/>
        <v>15</v>
      </c>
      <c r="G1250" s="25">
        <v>0</v>
      </c>
      <c r="H1250" s="28">
        <f t="shared" si="211"/>
        <v>0</v>
      </c>
      <c r="I1250" s="25">
        <v>0</v>
      </c>
      <c r="J1250" s="28">
        <f t="shared" si="212"/>
        <v>0</v>
      </c>
      <c r="K1250" s="25">
        <f t="shared" si="213"/>
        <v>15</v>
      </c>
      <c r="L1250" s="28">
        <f t="shared" si="213"/>
        <v>15</v>
      </c>
      <c r="M1250" s="22" t="s">
        <v>50</v>
      </c>
      <c r="N1250" s="2" t="s">
        <v>1103</v>
      </c>
      <c r="O1250" s="2" t="s">
        <v>94</v>
      </c>
      <c r="P1250" s="2" t="s">
        <v>62</v>
      </c>
      <c r="Q1250" s="2" t="s">
        <v>62</v>
      </c>
      <c r="R1250" s="2" t="s">
        <v>62</v>
      </c>
      <c r="S1250" s="3">
        <v>0</v>
      </c>
      <c r="T1250" s="3">
        <v>0</v>
      </c>
      <c r="U1250" s="3">
        <v>0.02</v>
      </c>
      <c r="V1250" s="3"/>
      <c r="W1250" s="3"/>
      <c r="X1250" s="3"/>
      <c r="Y1250" s="3"/>
      <c r="Z1250" s="3"/>
      <c r="AA1250" s="3"/>
      <c r="AB1250" s="3"/>
      <c r="AC1250" s="3"/>
      <c r="AD1250" s="3"/>
      <c r="AE1250" s="3"/>
      <c r="AF1250" s="3"/>
      <c r="AG1250" s="3"/>
      <c r="AH1250" s="3"/>
      <c r="AI1250" s="3"/>
      <c r="AJ1250" s="3"/>
      <c r="AK1250" s="3"/>
      <c r="AL1250" s="3"/>
      <c r="AM1250" s="3"/>
      <c r="AN1250" s="3"/>
      <c r="AO1250" s="3"/>
      <c r="AP1250" s="3"/>
      <c r="AQ1250" s="3"/>
      <c r="AR1250" s="3"/>
      <c r="AS1250" s="3"/>
      <c r="AT1250" s="3"/>
      <c r="AU1250" s="3"/>
      <c r="AV1250" s="2" t="s">
        <v>50</v>
      </c>
      <c r="AW1250" s="2" t="s">
        <v>2318</v>
      </c>
      <c r="AX1250" s="2" t="s">
        <v>50</v>
      </c>
      <c r="AY1250" s="2" t="s">
        <v>50</v>
      </c>
      <c r="AZ1250" s="2" t="s">
        <v>50</v>
      </c>
    </row>
    <row r="1251" spans="1:52" ht="30" customHeight="1" x14ac:dyDescent="0.3">
      <c r="A1251" s="22" t="s">
        <v>1459</v>
      </c>
      <c r="B1251" s="22" t="s">
        <v>1569</v>
      </c>
      <c r="C1251" s="22" t="s">
        <v>93</v>
      </c>
      <c r="D1251" s="23">
        <v>1</v>
      </c>
      <c r="E1251" s="25">
        <f>TRUNC(SUMIF(W1249:W1254, RIGHTB(O1251, 1), F1249:F1254)*U1251, 2)</f>
        <v>112.65</v>
      </c>
      <c r="F1251" s="28">
        <f t="shared" si="210"/>
        <v>112</v>
      </c>
      <c r="G1251" s="25">
        <v>0</v>
      </c>
      <c r="H1251" s="28">
        <f t="shared" si="211"/>
        <v>0</v>
      </c>
      <c r="I1251" s="25">
        <v>0</v>
      </c>
      <c r="J1251" s="28">
        <f t="shared" si="212"/>
        <v>0</v>
      </c>
      <c r="K1251" s="25">
        <f t="shared" si="213"/>
        <v>112</v>
      </c>
      <c r="L1251" s="28">
        <f t="shared" si="213"/>
        <v>112</v>
      </c>
      <c r="M1251" s="22" t="s">
        <v>50</v>
      </c>
      <c r="N1251" s="2" t="s">
        <v>1103</v>
      </c>
      <c r="O1251" s="2" t="s">
        <v>1165</v>
      </c>
      <c r="P1251" s="2" t="s">
        <v>62</v>
      </c>
      <c r="Q1251" s="2" t="s">
        <v>62</v>
      </c>
      <c r="R1251" s="2" t="s">
        <v>62</v>
      </c>
      <c r="S1251" s="3">
        <v>0</v>
      </c>
      <c r="T1251" s="3">
        <v>0</v>
      </c>
      <c r="U1251" s="3">
        <v>0.15</v>
      </c>
      <c r="V1251" s="3"/>
      <c r="W1251" s="3"/>
      <c r="X1251" s="3"/>
      <c r="Y1251" s="3"/>
      <c r="Z1251" s="3"/>
      <c r="AA1251" s="3"/>
      <c r="AB1251" s="3"/>
      <c r="AC1251" s="3"/>
      <c r="AD1251" s="3"/>
      <c r="AE1251" s="3"/>
      <c r="AF1251" s="3"/>
      <c r="AG1251" s="3"/>
      <c r="AH1251" s="3"/>
      <c r="AI1251" s="3"/>
      <c r="AJ1251" s="3"/>
      <c r="AK1251" s="3"/>
      <c r="AL1251" s="3"/>
      <c r="AM1251" s="3"/>
      <c r="AN1251" s="3"/>
      <c r="AO1251" s="3"/>
      <c r="AP1251" s="3"/>
      <c r="AQ1251" s="3"/>
      <c r="AR1251" s="3"/>
      <c r="AS1251" s="3"/>
      <c r="AT1251" s="3"/>
      <c r="AU1251" s="3"/>
      <c r="AV1251" s="2" t="s">
        <v>50</v>
      </c>
      <c r="AW1251" s="2" t="s">
        <v>2319</v>
      </c>
      <c r="AX1251" s="2" t="s">
        <v>50</v>
      </c>
      <c r="AY1251" s="2" t="s">
        <v>50</v>
      </c>
      <c r="AZ1251" s="2" t="s">
        <v>50</v>
      </c>
    </row>
    <row r="1252" spans="1:52" ht="30" customHeight="1" x14ac:dyDescent="0.3">
      <c r="A1252" s="22" t="s">
        <v>2075</v>
      </c>
      <c r="B1252" s="22" t="s">
        <v>1221</v>
      </c>
      <c r="C1252" s="22" t="s">
        <v>1208</v>
      </c>
      <c r="D1252" s="23">
        <f>공량산출근거서_일위대가!K584</f>
        <v>7.0000000000000001E-3</v>
      </c>
      <c r="E1252" s="25">
        <f>단가대비표!O51</f>
        <v>0</v>
      </c>
      <c r="F1252" s="28">
        <f t="shared" si="210"/>
        <v>0</v>
      </c>
      <c r="G1252" s="25">
        <f>단가대비표!P51</f>
        <v>414968</v>
      </c>
      <c r="H1252" s="28">
        <f t="shared" si="211"/>
        <v>2904</v>
      </c>
      <c r="I1252" s="25">
        <f>단가대비표!V51</f>
        <v>0</v>
      </c>
      <c r="J1252" s="28">
        <f t="shared" si="212"/>
        <v>0</v>
      </c>
      <c r="K1252" s="25">
        <f t="shared" si="213"/>
        <v>414968</v>
      </c>
      <c r="L1252" s="28">
        <f t="shared" si="213"/>
        <v>2904</v>
      </c>
      <c r="M1252" s="22" t="s">
        <v>50</v>
      </c>
      <c r="N1252" s="2" t="s">
        <v>1103</v>
      </c>
      <c r="O1252" s="2" t="s">
        <v>2076</v>
      </c>
      <c r="P1252" s="2" t="s">
        <v>62</v>
      </c>
      <c r="Q1252" s="2" t="s">
        <v>62</v>
      </c>
      <c r="R1252" s="2" t="s">
        <v>63</v>
      </c>
      <c r="S1252" s="3"/>
      <c r="T1252" s="3"/>
      <c r="U1252" s="3"/>
      <c r="V1252" s="3"/>
      <c r="W1252" s="3"/>
      <c r="X1252" s="3">
        <v>3</v>
      </c>
      <c r="Y1252" s="3"/>
      <c r="Z1252" s="3"/>
      <c r="AA1252" s="3"/>
      <c r="AB1252" s="3"/>
      <c r="AC1252" s="3"/>
      <c r="AD1252" s="3"/>
      <c r="AE1252" s="3"/>
      <c r="AF1252" s="3"/>
      <c r="AG1252" s="3"/>
      <c r="AH1252" s="3"/>
      <c r="AI1252" s="3"/>
      <c r="AJ1252" s="3"/>
      <c r="AK1252" s="3"/>
      <c r="AL1252" s="3"/>
      <c r="AM1252" s="3"/>
      <c r="AN1252" s="3"/>
      <c r="AO1252" s="3"/>
      <c r="AP1252" s="3"/>
      <c r="AQ1252" s="3"/>
      <c r="AR1252" s="3"/>
      <c r="AS1252" s="3"/>
      <c r="AT1252" s="3"/>
      <c r="AU1252" s="3"/>
      <c r="AV1252" s="2" t="s">
        <v>50</v>
      </c>
      <c r="AW1252" s="2" t="s">
        <v>2320</v>
      </c>
      <c r="AX1252" s="2" t="s">
        <v>50</v>
      </c>
      <c r="AY1252" s="2" t="s">
        <v>50</v>
      </c>
      <c r="AZ1252" s="2" t="s">
        <v>50</v>
      </c>
    </row>
    <row r="1253" spans="1:52" ht="30" customHeight="1" x14ac:dyDescent="0.3">
      <c r="A1253" s="22" t="s">
        <v>1450</v>
      </c>
      <c r="B1253" s="22" t="s">
        <v>1221</v>
      </c>
      <c r="C1253" s="22" t="s">
        <v>1208</v>
      </c>
      <c r="D1253" s="23">
        <f>공량산출근거서_일위대가!K585</f>
        <v>1.7999999999999999E-2</v>
      </c>
      <c r="E1253" s="25">
        <f>단가대비표!O53</f>
        <v>0</v>
      </c>
      <c r="F1253" s="28">
        <f t="shared" si="210"/>
        <v>0</v>
      </c>
      <c r="G1253" s="25">
        <f>단가대비표!P53</f>
        <v>172068</v>
      </c>
      <c r="H1253" s="28">
        <f t="shared" si="211"/>
        <v>3097</v>
      </c>
      <c r="I1253" s="25">
        <f>단가대비표!V53</f>
        <v>0</v>
      </c>
      <c r="J1253" s="28">
        <f t="shared" si="212"/>
        <v>0</v>
      </c>
      <c r="K1253" s="25">
        <f t="shared" si="213"/>
        <v>172068</v>
      </c>
      <c r="L1253" s="28">
        <f t="shared" si="213"/>
        <v>3097</v>
      </c>
      <c r="M1253" s="22" t="s">
        <v>50</v>
      </c>
      <c r="N1253" s="2" t="s">
        <v>1103</v>
      </c>
      <c r="O1253" s="2" t="s">
        <v>1451</v>
      </c>
      <c r="P1253" s="2" t="s">
        <v>62</v>
      </c>
      <c r="Q1253" s="2" t="s">
        <v>62</v>
      </c>
      <c r="R1253" s="2" t="s">
        <v>63</v>
      </c>
      <c r="S1253" s="3"/>
      <c r="T1253" s="3"/>
      <c r="U1253" s="3"/>
      <c r="V1253" s="3"/>
      <c r="W1253" s="3"/>
      <c r="X1253" s="3">
        <v>3</v>
      </c>
      <c r="Y1253" s="3"/>
      <c r="Z1253" s="3"/>
      <c r="AA1253" s="3"/>
      <c r="AB1253" s="3"/>
      <c r="AC1253" s="3"/>
      <c r="AD1253" s="3"/>
      <c r="AE1253" s="3"/>
      <c r="AF1253" s="3"/>
      <c r="AG1253" s="3"/>
      <c r="AH1253" s="3"/>
      <c r="AI1253" s="3"/>
      <c r="AJ1253" s="3"/>
      <c r="AK1253" s="3"/>
      <c r="AL1253" s="3"/>
      <c r="AM1253" s="3"/>
      <c r="AN1253" s="3"/>
      <c r="AO1253" s="3"/>
      <c r="AP1253" s="3"/>
      <c r="AQ1253" s="3"/>
      <c r="AR1253" s="3"/>
      <c r="AS1253" s="3"/>
      <c r="AT1253" s="3"/>
      <c r="AU1253" s="3"/>
      <c r="AV1253" s="2" t="s">
        <v>50</v>
      </c>
      <c r="AW1253" s="2" t="s">
        <v>2321</v>
      </c>
      <c r="AX1253" s="2" t="s">
        <v>50</v>
      </c>
      <c r="AY1253" s="2" t="s">
        <v>50</v>
      </c>
      <c r="AZ1253" s="2" t="s">
        <v>50</v>
      </c>
    </row>
    <row r="1254" spans="1:52" ht="30" customHeight="1" x14ac:dyDescent="0.3">
      <c r="A1254" s="22" t="s">
        <v>1215</v>
      </c>
      <c r="B1254" s="22" t="s">
        <v>1216</v>
      </c>
      <c r="C1254" s="22" t="s">
        <v>93</v>
      </c>
      <c r="D1254" s="23">
        <v>1</v>
      </c>
      <c r="E1254" s="25">
        <f>TRUNC(SUMIF(X1249:X1254, RIGHTB(O1254, 1), H1249:H1254)*U1254, 2)</f>
        <v>180.03</v>
      </c>
      <c r="F1254" s="28">
        <f t="shared" si="210"/>
        <v>180</v>
      </c>
      <c r="G1254" s="25">
        <v>0</v>
      </c>
      <c r="H1254" s="28">
        <f t="shared" si="211"/>
        <v>0</v>
      </c>
      <c r="I1254" s="25">
        <v>0</v>
      </c>
      <c r="J1254" s="28">
        <f t="shared" si="212"/>
        <v>0</v>
      </c>
      <c r="K1254" s="25">
        <f t="shared" si="213"/>
        <v>180</v>
      </c>
      <c r="L1254" s="28">
        <f t="shared" si="213"/>
        <v>180</v>
      </c>
      <c r="M1254" s="22" t="s">
        <v>50</v>
      </c>
      <c r="N1254" s="2" t="s">
        <v>1103</v>
      </c>
      <c r="O1254" s="2" t="s">
        <v>1169</v>
      </c>
      <c r="P1254" s="2" t="s">
        <v>62</v>
      </c>
      <c r="Q1254" s="2" t="s">
        <v>62</v>
      </c>
      <c r="R1254" s="2" t="s">
        <v>62</v>
      </c>
      <c r="S1254" s="3">
        <v>1</v>
      </c>
      <c r="T1254" s="3">
        <v>0</v>
      </c>
      <c r="U1254" s="3">
        <v>0.03</v>
      </c>
      <c r="V1254" s="3"/>
      <c r="W1254" s="3"/>
      <c r="X1254" s="3"/>
      <c r="Y1254" s="3"/>
      <c r="Z1254" s="3"/>
      <c r="AA1254" s="3"/>
      <c r="AB1254" s="3"/>
      <c r="AC1254" s="3"/>
      <c r="AD1254" s="3"/>
      <c r="AE1254" s="3"/>
      <c r="AF1254" s="3"/>
      <c r="AG1254" s="3"/>
      <c r="AH1254" s="3"/>
      <c r="AI1254" s="3"/>
      <c r="AJ1254" s="3"/>
      <c r="AK1254" s="3"/>
      <c r="AL1254" s="3"/>
      <c r="AM1254" s="3"/>
      <c r="AN1254" s="3"/>
      <c r="AO1254" s="3"/>
      <c r="AP1254" s="3"/>
      <c r="AQ1254" s="3"/>
      <c r="AR1254" s="3"/>
      <c r="AS1254" s="3"/>
      <c r="AT1254" s="3"/>
      <c r="AU1254" s="3"/>
      <c r="AV1254" s="2" t="s">
        <v>50</v>
      </c>
      <c r="AW1254" s="2" t="s">
        <v>2322</v>
      </c>
      <c r="AX1254" s="2" t="s">
        <v>50</v>
      </c>
      <c r="AY1254" s="2" t="s">
        <v>50</v>
      </c>
      <c r="AZ1254" s="2" t="s">
        <v>50</v>
      </c>
    </row>
    <row r="1255" spans="1:52" ht="30" customHeight="1" x14ac:dyDescent="0.3">
      <c r="A1255" s="22" t="s">
        <v>1190</v>
      </c>
      <c r="B1255" s="22" t="s">
        <v>50</v>
      </c>
      <c r="C1255" s="22" t="s">
        <v>50</v>
      </c>
      <c r="D1255" s="23"/>
      <c r="E1255" s="25"/>
      <c r="F1255" s="28">
        <f>TRUNC(SUMIF(N1249:N1254, N1248, F1249:F1254),0)</f>
        <v>1058</v>
      </c>
      <c r="G1255" s="25"/>
      <c r="H1255" s="28">
        <f>TRUNC(SUMIF(N1249:N1254, N1248, H1249:H1254),0)</f>
        <v>6001</v>
      </c>
      <c r="I1255" s="25"/>
      <c r="J1255" s="28">
        <f>TRUNC(SUMIF(N1249:N1254, N1248, J1249:J1254),0)</f>
        <v>0</v>
      </c>
      <c r="K1255" s="25"/>
      <c r="L1255" s="28">
        <f>F1255+H1255+J1255</f>
        <v>7059</v>
      </c>
      <c r="M1255" s="22" t="s">
        <v>50</v>
      </c>
      <c r="N1255" s="2" t="s">
        <v>97</v>
      </c>
      <c r="O1255" s="2" t="s">
        <v>97</v>
      </c>
      <c r="P1255" s="2" t="s">
        <v>50</v>
      </c>
      <c r="Q1255" s="2" t="s">
        <v>50</v>
      </c>
      <c r="R1255" s="2" t="s">
        <v>50</v>
      </c>
      <c r="S1255" s="3"/>
      <c r="T1255" s="3"/>
      <c r="U1255" s="3"/>
      <c r="V1255" s="3"/>
      <c r="W1255" s="3"/>
      <c r="X1255" s="3"/>
      <c r="Y1255" s="3"/>
      <c r="Z1255" s="3"/>
      <c r="AA1255" s="3"/>
      <c r="AB1255" s="3"/>
      <c r="AC1255" s="3"/>
      <c r="AD1255" s="3"/>
      <c r="AE1255" s="3"/>
      <c r="AF1255" s="3"/>
      <c r="AG1255" s="3"/>
      <c r="AH1255" s="3"/>
      <c r="AI1255" s="3"/>
      <c r="AJ1255" s="3"/>
      <c r="AK1255" s="3"/>
      <c r="AL1255" s="3"/>
      <c r="AM1255" s="3"/>
      <c r="AN1255" s="3"/>
      <c r="AO1255" s="3"/>
      <c r="AP1255" s="3"/>
      <c r="AQ1255" s="3"/>
      <c r="AR1255" s="3"/>
      <c r="AS1255" s="3"/>
      <c r="AT1255" s="3"/>
      <c r="AU1255" s="3"/>
      <c r="AV1255" s="2" t="s">
        <v>50</v>
      </c>
      <c r="AW1255" s="2" t="s">
        <v>50</v>
      </c>
      <c r="AX1255" s="2" t="s">
        <v>50</v>
      </c>
      <c r="AY1255" s="2" t="s">
        <v>50</v>
      </c>
      <c r="AZ1255" s="2" t="s">
        <v>50</v>
      </c>
    </row>
    <row r="1256" spans="1:52" ht="30" customHeight="1" x14ac:dyDescent="0.3">
      <c r="A1256" s="23"/>
      <c r="B1256" s="23"/>
      <c r="C1256" s="23"/>
      <c r="D1256" s="23"/>
      <c r="E1256" s="25"/>
      <c r="F1256" s="28"/>
      <c r="G1256" s="25"/>
      <c r="H1256" s="28"/>
      <c r="I1256" s="25"/>
      <c r="J1256" s="28"/>
      <c r="K1256" s="25"/>
      <c r="L1256" s="28"/>
      <c r="M1256" s="23"/>
    </row>
    <row r="1257" spans="1:52" ht="30" customHeight="1" x14ac:dyDescent="0.3">
      <c r="A1257" s="19" t="s">
        <v>2323</v>
      </c>
      <c r="B1257" s="20"/>
      <c r="C1257" s="20"/>
      <c r="D1257" s="20"/>
      <c r="E1257" s="24"/>
      <c r="F1257" s="27"/>
      <c r="G1257" s="24"/>
      <c r="H1257" s="27"/>
      <c r="I1257" s="24"/>
      <c r="J1257" s="27"/>
      <c r="K1257" s="24"/>
      <c r="L1257" s="27"/>
      <c r="M1257" s="21"/>
      <c r="N1257" s="1" t="s">
        <v>1107</v>
      </c>
    </row>
    <row r="1258" spans="1:52" ht="30" customHeight="1" x14ac:dyDescent="0.3">
      <c r="A1258" s="22" t="s">
        <v>490</v>
      </c>
      <c r="B1258" s="22" t="s">
        <v>1105</v>
      </c>
      <c r="C1258" s="22" t="s">
        <v>310</v>
      </c>
      <c r="D1258" s="23">
        <v>1</v>
      </c>
      <c r="E1258" s="25">
        <f>단가대비표!O244</f>
        <v>900</v>
      </c>
      <c r="F1258" s="28">
        <f>TRUNC(E1258*D1258,0)</f>
        <v>900</v>
      </c>
      <c r="G1258" s="25">
        <f>단가대비표!P244</f>
        <v>0</v>
      </c>
      <c r="H1258" s="28">
        <f>TRUNC(G1258*D1258,0)</f>
        <v>0</v>
      </c>
      <c r="I1258" s="25">
        <f>단가대비표!V244</f>
        <v>0</v>
      </c>
      <c r="J1258" s="28">
        <f>TRUNC(I1258*D1258,0)</f>
        <v>0</v>
      </c>
      <c r="K1258" s="25">
        <f t="shared" ref="K1258:L1260" si="214">TRUNC(E1258+G1258+I1258,0)</f>
        <v>900</v>
      </c>
      <c r="L1258" s="28">
        <f t="shared" si="214"/>
        <v>900</v>
      </c>
      <c r="M1258" s="22" t="s">
        <v>50</v>
      </c>
      <c r="N1258" s="2" t="s">
        <v>1107</v>
      </c>
      <c r="O1258" s="2" t="s">
        <v>1545</v>
      </c>
      <c r="P1258" s="2" t="s">
        <v>62</v>
      </c>
      <c r="Q1258" s="2" t="s">
        <v>62</v>
      </c>
      <c r="R1258" s="2" t="s">
        <v>63</v>
      </c>
      <c r="S1258" s="3"/>
      <c r="T1258" s="3"/>
      <c r="U1258" s="3"/>
      <c r="V1258" s="3"/>
      <c r="W1258" s="3"/>
      <c r="X1258" s="3"/>
      <c r="Y1258" s="3"/>
      <c r="Z1258" s="3"/>
      <c r="AA1258" s="3"/>
      <c r="AB1258" s="3"/>
      <c r="AC1258" s="3"/>
      <c r="AD1258" s="3"/>
      <c r="AE1258" s="3"/>
      <c r="AF1258" s="3"/>
      <c r="AG1258" s="3"/>
      <c r="AH1258" s="3"/>
      <c r="AI1258" s="3"/>
      <c r="AJ1258" s="3"/>
      <c r="AK1258" s="3"/>
      <c r="AL1258" s="3"/>
      <c r="AM1258" s="3"/>
      <c r="AN1258" s="3"/>
      <c r="AO1258" s="3"/>
      <c r="AP1258" s="3"/>
      <c r="AQ1258" s="3"/>
      <c r="AR1258" s="3"/>
      <c r="AS1258" s="3"/>
      <c r="AT1258" s="3"/>
      <c r="AU1258" s="3"/>
      <c r="AV1258" s="2" t="s">
        <v>50</v>
      </c>
      <c r="AW1258" s="2" t="s">
        <v>2324</v>
      </c>
      <c r="AX1258" s="2" t="s">
        <v>50</v>
      </c>
      <c r="AY1258" s="2" t="s">
        <v>50</v>
      </c>
      <c r="AZ1258" s="2" t="s">
        <v>50</v>
      </c>
    </row>
    <row r="1259" spans="1:52" ht="30" customHeight="1" x14ac:dyDescent="0.3">
      <c r="A1259" s="22" t="s">
        <v>1262</v>
      </c>
      <c r="B1259" s="22" t="s">
        <v>1221</v>
      </c>
      <c r="C1259" s="22" t="s">
        <v>1208</v>
      </c>
      <c r="D1259" s="23">
        <f>공량산출근거서_일위대가!K588</f>
        <v>0.04</v>
      </c>
      <c r="E1259" s="25">
        <f>단가대비표!O49</f>
        <v>0</v>
      </c>
      <c r="F1259" s="28">
        <f>TRUNC(E1259*D1259,0)</f>
        <v>0</v>
      </c>
      <c r="G1259" s="25">
        <f>단가대비표!P49</f>
        <v>273676</v>
      </c>
      <c r="H1259" s="28">
        <f>TRUNC(G1259*D1259,0)</f>
        <v>10947</v>
      </c>
      <c r="I1259" s="25">
        <f>단가대비표!V49</f>
        <v>0</v>
      </c>
      <c r="J1259" s="28">
        <f>TRUNC(I1259*D1259,0)</f>
        <v>0</v>
      </c>
      <c r="K1259" s="25">
        <f t="shared" si="214"/>
        <v>273676</v>
      </c>
      <c r="L1259" s="28">
        <f t="shared" si="214"/>
        <v>10947</v>
      </c>
      <c r="M1259" s="22" t="s">
        <v>50</v>
      </c>
      <c r="N1259" s="2" t="s">
        <v>1107</v>
      </c>
      <c r="O1259" s="2" t="s">
        <v>1263</v>
      </c>
      <c r="P1259" s="2" t="s">
        <v>62</v>
      </c>
      <c r="Q1259" s="2" t="s">
        <v>62</v>
      </c>
      <c r="R1259" s="2" t="s">
        <v>63</v>
      </c>
      <c r="S1259" s="3"/>
      <c r="T1259" s="3"/>
      <c r="U1259" s="3"/>
      <c r="V1259" s="3">
        <v>1</v>
      </c>
      <c r="W1259" s="3"/>
      <c r="X1259" s="3"/>
      <c r="Y1259" s="3"/>
      <c r="Z1259" s="3"/>
      <c r="AA1259" s="3"/>
      <c r="AB1259" s="3"/>
      <c r="AC1259" s="3"/>
      <c r="AD1259" s="3"/>
      <c r="AE1259" s="3"/>
      <c r="AF1259" s="3"/>
      <c r="AG1259" s="3"/>
      <c r="AH1259" s="3"/>
      <c r="AI1259" s="3"/>
      <c r="AJ1259" s="3"/>
      <c r="AK1259" s="3"/>
      <c r="AL1259" s="3"/>
      <c r="AM1259" s="3"/>
      <c r="AN1259" s="3"/>
      <c r="AO1259" s="3"/>
      <c r="AP1259" s="3"/>
      <c r="AQ1259" s="3"/>
      <c r="AR1259" s="3"/>
      <c r="AS1259" s="3"/>
      <c r="AT1259" s="3"/>
      <c r="AU1259" s="3"/>
      <c r="AV1259" s="2" t="s">
        <v>50</v>
      </c>
      <c r="AW1259" s="2" t="s">
        <v>2325</v>
      </c>
      <c r="AX1259" s="2" t="s">
        <v>50</v>
      </c>
      <c r="AY1259" s="2" t="s">
        <v>50</v>
      </c>
      <c r="AZ1259" s="2" t="s">
        <v>50</v>
      </c>
    </row>
    <row r="1260" spans="1:52" ht="30" customHeight="1" x14ac:dyDescent="0.3">
      <c r="A1260" s="22" t="s">
        <v>1215</v>
      </c>
      <c r="B1260" s="22" t="s">
        <v>1216</v>
      </c>
      <c r="C1260" s="22" t="s">
        <v>93</v>
      </c>
      <c r="D1260" s="23">
        <v>1</v>
      </c>
      <c r="E1260" s="25">
        <f>TRUNC(SUMIF(V1258:V1260, RIGHTB(O1260, 1), H1258:H1260)*U1260, 2)</f>
        <v>328.41</v>
      </c>
      <c r="F1260" s="28">
        <f>TRUNC(E1260*D1260,0)</f>
        <v>328</v>
      </c>
      <c r="G1260" s="25">
        <v>0</v>
      </c>
      <c r="H1260" s="28">
        <f>TRUNC(G1260*D1260,0)</f>
        <v>0</v>
      </c>
      <c r="I1260" s="25">
        <v>0</v>
      </c>
      <c r="J1260" s="28">
        <f>TRUNC(I1260*D1260,0)</f>
        <v>0</v>
      </c>
      <c r="K1260" s="25">
        <f t="shared" si="214"/>
        <v>328</v>
      </c>
      <c r="L1260" s="28">
        <f t="shared" si="214"/>
        <v>328</v>
      </c>
      <c r="M1260" s="22" t="s">
        <v>50</v>
      </c>
      <c r="N1260" s="2" t="s">
        <v>1107</v>
      </c>
      <c r="O1260" s="2" t="s">
        <v>94</v>
      </c>
      <c r="P1260" s="2" t="s">
        <v>62</v>
      </c>
      <c r="Q1260" s="2" t="s">
        <v>62</v>
      </c>
      <c r="R1260" s="2" t="s">
        <v>62</v>
      </c>
      <c r="S1260" s="3">
        <v>1</v>
      </c>
      <c r="T1260" s="3">
        <v>0</v>
      </c>
      <c r="U1260" s="3">
        <v>0.03</v>
      </c>
      <c r="V1260" s="3">
        <v>1</v>
      </c>
      <c r="W1260" s="3"/>
      <c r="X1260" s="3"/>
      <c r="Y1260" s="3"/>
      <c r="Z1260" s="3"/>
      <c r="AA1260" s="3"/>
      <c r="AB1260" s="3"/>
      <c r="AC1260" s="3"/>
      <c r="AD1260" s="3"/>
      <c r="AE1260" s="3"/>
      <c r="AF1260" s="3"/>
      <c r="AG1260" s="3"/>
      <c r="AH1260" s="3"/>
      <c r="AI1260" s="3"/>
      <c r="AJ1260" s="3"/>
      <c r="AK1260" s="3"/>
      <c r="AL1260" s="3"/>
      <c r="AM1260" s="3"/>
      <c r="AN1260" s="3"/>
      <c r="AO1260" s="3"/>
      <c r="AP1260" s="3"/>
      <c r="AQ1260" s="3"/>
      <c r="AR1260" s="3"/>
      <c r="AS1260" s="3"/>
      <c r="AT1260" s="3"/>
      <c r="AU1260" s="3"/>
      <c r="AV1260" s="2" t="s">
        <v>50</v>
      </c>
      <c r="AW1260" s="2" t="s">
        <v>2326</v>
      </c>
      <c r="AX1260" s="2" t="s">
        <v>50</v>
      </c>
      <c r="AY1260" s="2" t="s">
        <v>50</v>
      </c>
      <c r="AZ1260" s="2" t="s">
        <v>50</v>
      </c>
    </row>
    <row r="1261" spans="1:52" ht="30" customHeight="1" x14ac:dyDescent="0.3">
      <c r="A1261" s="22" t="s">
        <v>1190</v>
      </c>
      <c r="B1261" s="22" t="s">
        <v>50</v>
      </c>
      <c r="C1261" s="22" t="s">
        <v>50</v>
      </c>
      <c r="D1261" s="23"/>
      <c r="E1261" s="25"/>
      <c r="F1261" s="28">
        <f>TRUNC(SUMIF(N1258:N1260, N1257, F1258:F1260),0)</f>
        <v>1228</v>
      </c>
      <c r="G1261" s="25"/>
      <c r="H1261" s="28">
        <f>TRUNC(SUMIF(N1258:N1260, N1257, H1258:H1260),0)</f>
        <v>10947</v>
      </c>
      <c r="I1261" s="25"/>
      <c r="J1261" s="28">
        <f>TRUNC(SUMIF(N1258:N1260, N1257, J1258:J1260),0)</f>
        <v>0</v>
      </c>
      <c r="K1261" s="25"/>
      <c r="L1261" s="28">
        <f>F1261+H1261+J1261</f>
        <v>12175</v>
      </c>
      <c r="M1261" s="22" t="s">
        <v>50</v>
      </c>
      <c r="N1261" s="2" t="s">
        <v>97</v>
      </c>
      <c r="O1261" s="2" t="s">
        <v>97</v>
      </c>
      <c r="P1261" s="2" t="s">
        <v>50</v>
      </c>
      <c r="Q1261" s="2" t="s">
        <v>50</v>
      </c>
      <c r="R1261" s="2" t="s">
        <v>50</v>
      </c>
      <c r="S1261" s="3"/>
      <c r="T1261" s="3"/>
      <c r="U1261" s="3"/>
      <c r="V1261" s="3"/>
      <c r="W1261" s="3"/>
      <c r="X1261" s="3"/>
      <c r="Y1261" s="3"/>
      <c r="Z1261" s="3"/>
      <c r="AA1261" s="3"/>
      <c r="AB1261" s="3"/>
      <c r="AC1261" s="3"/>
      <c r="AD1261" s="3"/>
      <c r="AE1261" s="3"/>
      <c r="AF1261" s="3"/>
      <c r="AG1261" s="3"/>
      <c r="AH1261" s="3"/>
      <c r="AI1261" s="3"/>
      <c r="AJ1261" s="3"/>
      <c r="AK1261" s="3"/>
      <c r="AL1261" s="3"/>
      <c r="AM1261" s="3"/>
      <c r="AN1261" s="3"/>
      <c r="AO1261" s="3"/>
      <c r="AP1261" s="3"/>
      <c r="AQ1261" s="3"/>
      <c r="AR1261" s="3"/>
      <c r="AS1261" s="3"/>
      <c r="AT1261" s="3"/>
      <c r="AU1261" s="3"/>
      <c r="AV1261" s="2" t="s">
        <v>50</v>
      </c>
      <c r="AW1261" s="2" t="s">
        <v>50</v>
      </c>
      <c r="AX1261" s="2" t="s">
        <v>50</v>
      </c>
      <c r="AY1261" s="2" t="s">
        <v>50</v>
      </c>
      <c r="AZ1261" s="2" t="s">
        <v>50</v>
      </c>
    </row>
    <row r="1262" spans="1:52" ht="30" customHeight="1" x14ac:dyDescent="0.3">
      <c r="A1262" s="23"/>
      <c r="B1262" s="23"/>
      <c r="C1262" s="23"/>
      <c r="D1262" s="23"/>
      <c r="E1262" s="25"/>
      <c r="F1262" s="28"/>
      <c r="G1262" s="25"/>
      <c r="H1262" s="28"/>
      <c r="I1262" s="25"/>
      <c r="J1262" s="28"/>
      <c r="K1262" s="25"/>
      <c r="L1262" s="28"/>
      <c r="M1262" s="23"/>
    </row>
    <row r="1263" spans="1:52" ht="30" customHeight="1" x14ac:dyDescent="0.3">
      <c r="A1263" s="19" t="s">
        <v>2327</v>
      </c>
      <c r="B1263" s="20"/>
      <c r="C1263" s="20"/>
      <c r="D1263" s="20"/>
      <c r="E1263" s="24"/>
      <c r="F1263" s="27"/>
      <c r="G1263" s="24"/>
      <c r="H1263" s="27"/>
      <c r="I1263" s="24"/>
      <c r="J1263" s="27"/>
      <c r="K1263" s="24"/>
      <c r="L1263" s="27"/>
      <c r="M1263" s="21"/>
      <c r="N1263" s="1" t="s">
        <v>1111</v>
      </c>
    </row>
    <row r="1264" spans="1:52" ht="30" customHeight="1" x14ac:dyDescent="0.3">
      <c r="A1264" s="22" t="s">
        <v>490</v>
      </c>
      <c r="B1264" s="22" t="s">
        <v>1109</v>
      </c>
      <c r="C1264" s="22" t="s">
        <v>310</v>
      </c>
      <c r="D1264" s="23">
        <v>1</v>
      </c>
      <c r="E1264" s="25">
        <f>단가대비표!O245</f>
        <v>950</v>
      </c>
      <c r="F1264" s="28">
        <f>TRUNC(E1264*D1264,0)</f>
        <v>950</v>
      </c>
      <c r="G1264" s="25">
        <f>단가대비표!P245</f>
        <v>0</v>
      </c>
      <c r="H1264" s="28">
        <f>TRUNC(G1264*D1264,0)</f>
        <v>0</v>
      </c>
      <c r="I1264" s="25">
        <f>단가대비표!V245</f>
        <v>0</v>
      </c>
      <c r="J1264" s="28">
        <f>TRUNC(I1264*D1264,0)</f>
        <v>0</v>
      </c>
      <c r="K1264" s="25">
        <f t="shared" ref="K1264:L1266" si="215">TRUNC(E1264+G1264+I1264,0)</f>
        <v>950</v>
      </c>
      <c r="L1264" s="28">
        <f t="shared" si="215"/>
        <v>950</v>
      </c>
      <c r="M1264" s="22" t="s">
        <v>50</v>
      </c>
      <c r="N1264" s="2" t="s">
        <v>1111</v>
      </c>
      <c r="O1264" s="2" t="s">
        <v>1550</v>
      </c>
      <c r="P1264" s="2" t="s">
        <v>62</v>
      </c>
      <c r="Q1264" s="2" t="s">
        <v>62</v>
      </c>
      <c r="R1264" s="2" t="s">
        <v>63</v>
      </c>
      <c r="S1264" s="3"/>
      <c r="T1264" s="3"/>
      <c r="U1264" s="3"/>
      <c r="V1264" s="3"/>
      <c r="W1264" s="3"/>
      <c r="X1264" s="3"/>
      <c r="Y1264" s="3"/>
      <c r="Z1264" s="3"/>
      <c r="AA1264" s="3"/>
      <c r="AB1264" s="3"/>
      <c r="AC1264" s="3"/>
      <c r="AD1264" s="3"/>
      <c r="AE1264" s="3"/>
      <c r="AF1264" s="3"/>
      <c r="AG1264" s="3"/>
      <c r="AH1264" s="3"/>
      <c r="AI1264" s="3"/>
      <c r="AJ1264" s="3"/>
      <c r="AK1264" s="3"/>
      <c r="AL1264" s="3"/>
      <c r="AM1264" s="3"/>
      <c r="AN1264" s="3"/>
      <c r="AO1264" s="3"/>
      <c r="AP1264" s="3"/>
      <c r="AQ1264" s="3"/>
      <c r="AR1264" s="3"/>
      <c r="AS1264" s="3"/>
      <c r="AT1264" s="3"/>
      <c r="AU1264" s="3"/>
      <c r="AV1264" s="2" t="s">
        <v>50</v>
      </c>
      <c r="AW1264" s="2" t="s">
        <v>2328</v>
      </c>
      <c r="AX1264" s="2" t="s">
        <v>50</v>
      </c>
      <c r="AY1264" s="2" t="s">
        <v>50</v>
      </c>
      <c r="AZ1264" s="2" t="s">
        <v>50</v>
      </c>
    </row>
    <row r="1265" spans="1:52" ht="30" customHeight="1" x14ac:dyDescent="0.3">
      <c r="A1265" s="22" t="s">
        <v>1262</v>
      </c>
      <c r="B1265" s="22" t="s">
        <v>1221</v>
      </c>
      <c r="C1265" s="22" t="s">
        <v>1208</v>
      </c>
      <c r="D1265" s="23">
        <f>공량산출근거서_일위대가!K591</f>
        <v>0.04</v>
      </c>
      <c r="E1265" s="25">
        <f>단가대비표!O49</f>
        <v>0</v>
      </c>
      <c r="F1265" s="28">
        <f>TRUNC(E1265*D1265,0)</f>
        <v>0</v>
      </c>
      <c r="G1265" s="25">
        <f>단가대비표!P49</f>
        <v>273676</v>
      </c>
      <c r="H1265" s="28">
        <f>TRUNC(G1265*D1265,0)</f>
        <v>10947</v>
      </c>
      <c r="I1265" s="25">
        <f>단가대비표!V49</f>
        <v>0</v>
      </c>
      <c r="J1265" s="28">
        <f>TRUNC(I1265*D1265,0)</f>
        <v>0</v>
      </c>
      <c r="K1265" s="25">
        <f t="shared" si="215"/>
        <v>273676</v>
      </c>
      <c r="L1265" s="28">
        <f t="shared" si="215"/>
        <v>10947</v>
      </c>
      <c r="M1265" s="22" t="s">
        <v>50</v>
      </c>
      <c r="N1265" s="2" t="s">
        <v>1111</v>
      </c>
      <c r="O1265" s="2" t="s">
        <v>1263</v>
      </c>
      <c r="P1265" s="2" t="s">
        <v>62</v>
      </c>
      <c r="Q1265" s="2" t="s">
        <v>62</v>
      </c>
      <c r="R1265" s="2" t="s">
        <v>63</v>
      </c>
      <c r="S1265" s="3"/>
      <c r="T1265" s="3"/>
      <c r="U1265" s="3"/>
      <c r="V1265" s="3">
        <v>1</v>
      </c>
      <c r="W1265" s="3"/>
      <c r="X1265" s="3"/>
      <c r="Y1265" s="3"/>
      <c r="Z1265" s="3"/>
      <c r="AA1265" s="3"/>
      <c r="AB1265" s="3"/>
      <c r="AC1265" s="3"/>
      <c r="AD1265" s="3"/>
      <c r="AE1265" s="3"/>
      <c r="AF1265" s="3"/>
      <c r="AG1265" s="3"/>
      <c r="AH1265" s="3"/>
      <c r="AI1265" s="3"/>
      <c r="AJ1265" s="3"/>
      <c r="AK1265" s="3"/>
      <c r="AL1265" s="3"/>
      <c r="AM1265" s="3"/>
      <c r="AN1265" s="3"/>
      <c r="AO1265" s="3"/>
      <c r="AP1265" s="3"/>
      <c r="AQ1265" s="3"/>
      <c r="AR1265" s="3"/>
      <c r="AS1265" s="3"/>
      <c r="AT1265" s="3"/>
      <c r="AU1265" s="3"/>
      <c r="AV1265" s="2" t="s">
        <v>50</v>
      </c>
      <c r="AW1265" s="2" t="s">
        <v>2329</v>
      </c>
      <c r="AX1265" s="2" t="s">
        <v>50</v>
      </c>
      <c r="AY1265" s="2" t="s">
        <v>50</v>
      </c>
      <c r="AZ1265" s="2" t="s">
        <v>50</v>
      </c>
    </row>
    <row r="1266" spans="1:52" ht="30" customHeight="1" x14ac:dyDescent="0.3">
      <c r="A1266" s="22" t="s">
        <v>1215</v>
      </c>
      <c r="B1266" s="22" t="s">
        <v>1216</v>
      </c>
      <c r="C1266" s="22" t="s">
        <v>93</v>
      </c>
      <c r="D1266" s="23">
        <v>1</v>
      </c>
      <c r="E1266" s="25">
        <f>TRUNC(SUMIF(V1264:V1266, RIGHTB(O1266, 1), H1264:H1266)*U1266, 2)</f>
        <v>328.41</v>
      </c>
      <c r="F1266" s="28">
        <f>TRUNC(E1266*D1266,0)</f>
        <v>328</v>
      </c>
      <c r="G1266" s="25">
        <v>0</v>
      </c>
      <c r="H1266" s="28">
        <f>TRUNC(G1266*D1266,0)</f>
        <v>0</v>
      </c>
      <c r="I1266" s="25">
        <v>0</v>
      </c>
      <c r="J1266" s="28">
        <f>TRUNC(I1266*D1266,0)</f>
        <v>0</v>
      </c>
      <c r="K1266" s="25">
        <f t="shared" si="215"/>
        <v>328</v>
      </c>
      <c r="L1266" s="28">
        <f t="shared" si="215"/>
        <v>328</v>
      </c>
      <c r="M1266" s="22" t="s">
        <v>50</v>
      </c>
      <c r="N1266" s="2" t="s">
        <v>1111</v>
      </c>
      <c r="O1266" s="2" t="s">
        <v>94</v>
      </c>
      <c r="P1266" s="2" t="s">
        <v>62</v>
      </c>
      <c r="Q1266" s="2" t="s">
        <v>62</v>
      </c>
      <c r="R1266" s="2" t="s">
        <v>62</v>
      </c>
      <c r="S1266" s="3">
        <v>1</v>
      </c>
      <c r="T1266" s="3">
        <v>0</v>
      </c>
      <c r="U1266" s="3">
        <v>0.03</v>
      </c>
      <c r="V1266" s="3">
        <v>1</v>
      </c>
      <c r="W1266" s="3"/>
      <c r="X1266" s="3"/>
      <c r="Y1266" s="3"/>
      <c r="Z1266" s="3"/>
      <c r="AA1266" s="3"/>
      <c r="AB1266" s="3"/>
      <c r="AC1266" s="3"/>
      <c r="AD1266" s="3"/>
      <c r="AE1266" s="3"/>
      <c r="AF1266" s="3"/>
      <c r="AG1266" s="3"/>
      <c r="AH1266" s="3"/>
      <c r="AI1266" s="3"/>
      <c r="AJ1266" s="3"/>
      <c r="AK1266" s="3"/>
      <c r="AL1266" s="3"/>
      <c r="AM1266" s="3"/>
      <c r="AN1266" s="3"/>
      <c r="AO1266" s="3"/>
      <c r="AP1266" s="3"/>
      <c r="AQ1266" s="3"/>
      <c r="AR1266" s="3"/>
      <c r="AS1266" s="3"/>
      <c r="AT1266" s="3"/>
      <c r="AU1266" s="3"/>
      <c r="AV1266" s="2" t="s">
        <v>50</v>
      </c>
      <c r="AW1266" s="2" t="s">
        <v>2330</v>
      </c>
      <c r="AX1266" s="2" t="s">
        <v>50</v>
      </c>
      <c r="AY1266" s="2" t="s">
        <v>50</v>
      </c>
      <c r="AZ1266" s="2" t="s">
        <v>50</v>
      </c>
    </row>
    <row r="1267" spans="1:52" ht="30" customHeight="1" x14ac:dyDescent="0.3">
      <c r="A1267" s="22" t="s">
        <v>1190</v>
      </c>
      <c r="B1267" s="22" t="s">
        <v>50</v>
      </c>
      <c r="C1267" s="22" t="s">
        <v>50</v>
      </c>
      <c r="D1267" s="23"/>
      <c r="E1267" s="25"/>
      <c r="F1267" s="28">
        <f>TRUNC(SUMIF(N1264:N1266, N1263, F1264:F1266),0)</f>
        <v>1278</v>
      </c>
      <c r="G1267" s="25"/>
      <c r="H1267" s="28">
        <f>TRUNC(SUMIF(N1264:N1266, N1263, H1264:H1266),0)</f>
        <v>10947</v>
      </c>
      <c r="I1267" s="25"/>
      <c r="J1267" s="28">
        <f>TRUNC(SUMIF(N1264:N1266, N1263, J1264:J1266),0)</f>
        <v>0</v>
      </c>
      <c r="K1267" s="25"/>
      <c r="L1267" s="28">
        <f>F1267+H1267+J1267</f>
        <v>12225</v>
      </c>
      <c r="M1267" s="22" t="s">
        <v>50</v>
      </c>
      <c r="N1267" s="2" t="s">
        <v>97</v>
      </c>
      <c r="O1267" s="2" t="s">
        <v>97</v>
      </c>
      <c r="P1267" s="2" t="s">
        <v>50</v>
      </c>
      <c r="Q1267" s="2" t="s">
        <v>50</v>
      </c>
      <c r="R1267" s="2" t="s">
        <v>50</v>
      </c>
      <c r="S1267" s="3"/>
      <c r="T1267" s="3"/>
      <c r="U1267" s="3"/>
      <c r="V1267" s="3"/>
      <c r="W1267" s="3"/>
      <c r="X1267" s="3"/>
      <c r="Y1267" s="3"/>
      <c r="Z1267" s="3"/>
      <c r="AA1267" s="3"/>
      <c r="AB1267" s="3"/>
      <c r="AC1267" s="3"/>
      <c r="AD1267" s="3"/>
      <c r="AE1267" s="3"/>
      <c r="AF1267" s="3"/>
      <c r="AG1267" s="3"/>
      <c r="AH1267" s="3"/>
      <c r="AI1267" s="3"/>
      <c r="AJ1267" s="3"/>
      <c r="AK1267" s="3"/>
      <c r="AL1267" s="3"/>
      <c r="AM1267" s="3"/>
      <c r="AN1267" s="3"/>
      <c r="AO1267" s="3"/>
      <c r="AP1267" s="3"/>
      <c r="AQ1267" s="3"/>
      <c r="AR1267" s="3"/>
      <c r="AS1267" s="3"/>
      <c r="AT1267" s="3"/>
      <c r="AU1267" s="3"/>
      <c r="AV1267" s="2" t="s">
        <v>50</v>
      </c>
      <c r="AW1267" s="2" t="s">
        <v>50</v>
      </c>
      <c r="AX1267" s="2" t="s">
        <v>50</v>
      </c>
      <c r="AY1267" s="2" t="s">
        <v>50</v>
      </c>
      <c r="AZ1267" s="2" t="s">
        <v>50</v>
      </c>
    </row>
    <row r="1268" spans="1:52" ht="30" customHeight="1" x14ac:dyDescent="0.3">
      <c r="A1268" s="23"/>
      <c r="B1268" s="23"/>
      <c r="C1268" s="23"/>
      <c r="D1268" s="23"/>
      <c r="E1268" s="25"/>
      <c r="F1268" s="28"/>
      <c r="G1268" s="25"/>
      <c r="H1268" s="28"/>
      <c r="I1268" s="25"/>
      <c r="J1268" s="28"/>
      <c r="K1268" s="25"/>
      <c r="L1268" s="28"/>
      <c r="M1268" s="23"/>
    </row>
    <row r="1269" spans="1:52" ht="30" customHeight="1" x14ac:dyDescent="0.3">
      <c r="A1269" s="19" t="s">
        <v>2331</v>
      </c>
      <c r="B1269" s="20"/>
      <c r="C1269" s="20"/>
      <c r="D1269" s="20"/>
      <c r="E1269" s="24"/>
      <c r="F1269" s="27"/>
      <c r="G1269" s="24"/>
      <c r="H1269" s="27"/>
      <c r="I1269" s="24"/>
      <c r="J1269" s="27"/>
      <c r="K1269" s="24"/>
      <c r="L1269" s="27"/>
      <c r="M1269" s="21"/>
      <c r="N1269" s="1" t="s">
        <v>1115</v>
      </c>
    </row>
    <row r="1270" spans="1:52" ht="30" customHeight="1" x14ac:dyDescent="0.3">
      <c r="A1270" s="22" t="s">
        <v>490</v>
      </c>
      <c r="B1270" s="22" t="s">
        <v>1117</v>
      </c>
      <c r="C1270" s="22" t="s">
        <v>310</v>
      </c>
      <c r="D1270" s="23">
        <v>1</v>
      </c>
      <c r="E1270" s="25">
        <f>단가대비표!O246</f>
        <v>1000</v>
      </c>
      <c r="F1270" s="28">
        <f>TRUNC(E1270*D1270,0)</f>
        <v>1000</v>
      </c>
      <c r="G1270" s="25">
        <f>단가대비표!P246</f>
        <v>0</v>
      </c>
      <c r="H1270" s="28">
        <f>TRUNC(G1270*D1270,0)</f>
        <v>0</v>
      </c>
      <c r="I1270" s="25">
        <f>단가대비표!V246</f>
        <v>0</v>
      </c>
      <c r="J1270" s="28">
        <f>TRUNC(I1270*D1270,0)</f>
        <v>0</v>
      </c>
      <c r="K1270" s="25">
        <f t="shared" ref="K1270:L1272" si="216">TRUNC(E1270+G1270+I1270,0)</f>
        <v>1000</v>
      </c>
      <c r="L1270" s="28">
        <f t="shared" si="216"/>
        <v>1000</v>
      </c>
      <c r="M1270" s="22" t="s">
        <v>50</v>
      </c>
      <c r="N1270" s="2" t="s">
        <v>1115</v>
      </c>
      <c r="O1270" s="2" t="s">
        <v>1555</v>
      </c>
      <c r="P1270" s="2" t="s">
        <v>62</v>
      </c>
      <c r="Q1270" s="2" t="s">
        <v>62</v>
      </c>
      <c r="R1270" s="2" t="s">
        <v>63</v>
      </c>
      <c r="S1270" s="3"/>
      <c r="T1270" s="3"/>
      <c r="U1270" s="3"/>
      <c r="V1270" s="3"/>
      <c r="W1270" s="3"/>
      <c r="X1270" s="3"/>
      <c r="Y1270" s="3"/>
      <c r="Z1270" s="3"/>
      <c r="AA1270" s="3"/>
      <c r="AB1270" s="3"/>
      <c r="AC1270" s="3"/>
      <c r="AD1270" s="3"/>
      <c r="AE1270" s="3"/>
      <c r="AF1270" s="3"/>
      <c r="AG1270" s="3"/>
      <c r="AH1270" s="3"/>
      <c r="AI1270" s="3"/>
      <c r="AJ1270" s="3"/>
      <c r="AK1270" s="3"/>
      <c r="AL1270" s="3"/>
      <c r="AM1270" s="3"/>
      <c r="AN1270" s="3"/>
      <c r="AO1270" s="3"/>
      <c r="AP1270" s="3"/>
      <c r="AQ1270" s="3"/>
      <c r="AR1270" s="3"/>
      <c r="AS1270" s="3"/>
      <c r="AT1270" s="3"/>
      <c r="AU1270" s="3"/>
      <c r="AV1270" s="2" t="s">
        <v>50</v>
      </c>
      <c r="AW1270" s="2" t="s">
        <v>2332</v>
      </c>
      <c r="AX1270" s="2" t="s">
        <v>50</v>
      </c>
      <c r="AY1270" s="2" t="s">
        <v>50</v>
      </c>
      <c r="AZ1270" s="2" t="s">
        <v>50</v>
      </c>
    </row>
    <row r="1271" spans="1:52" ht="30" customHeight="1" x14ac:dyDescent="0.3">
      <c r="A1271" s="22" t="s">
        <v>1262</v>
      </c>
      <c r="B1271" s="22" t="s">
        <v>1221</v>
      </c>
      <c r="C1271" s="22" t="s">
        <v>1208</v>
      </c>
      <c r="D1271" s="23">
        <f>공량산출근거서_일위대가!K594</f>
        <v>0.04</v>
      </c>
      <c r="E1271" s="25">
        <f>단가대비표!O49</f>
        <v>0</v>
      </c>
      <c r="F1271" s="28">
        <f>TRUNC(E1271*D1271,0)</f>
        <v>0</v>
      </c>
      <c r="G1271" s="25">
        <f>단가대비표!P49</f>
        <v>273676</v>
      </c>
      <c r="H1271" s="28">
        <f>TRUNC(G1271*D1271,0)</f>
        <v>10947</v>
      </c>
      <c r="I1271" s="25">
        <f>단가대비표!V49</f>
        <v>0</v>
      </c>
      <c r="J1271" s="28">
        <f>TRUNC(I1271*D1271,0)</f>
        <v>0</v>
      </c>
      <c r="K1271" s="25">
        <f t="shared" si="216"/>
        <v>273676</v>
      </c>
      <c r="L1271" s="28">
        <f t="shared" si="216"/>
        <v>10947</v>
      </c>
      <c r="M1271" s="22" t="s">
        <v>50</v>
      </c>
      <c r="N1271" s="2" t="s">
        <v>1115</v>
      </c>
      <c r="O1271" s="2" t="s">
        <v>1263</v>
      </c>
      <c r="P1271" s="2" t="s">
        <v>62</v>
      </c>
      <c r="Q1271" s="2" t="s">
        <v>62</v>
      </c>
      <c r="R1271" s="2" t="s">
        <v>63</v>
      </c>
      <c r="S1271" s="3"/>
      <c r="T1271" s="3"/>
      <c r="U1271" s="3"/>
      <c r="V1271" s="3">
        <v>1</v>
      </c>
      <c r="W1271" s="3"/>
      <c r="X1271" s="3"/>
      <c r="Y1271" s="3"/>
      <c r="Z1271" s="3"/>
      <c r="AA1271" s="3"/>
      <c r="AB1271" s="3"/>
      <c r="AC1271" s="3"/>
      <c r="AD1271" s="3"/>
      <c r="AE1271" s="3"/>
      <c r="AF1271" s="3"/>
      <c r="AG1271" s="3"/>
      <c r="AH1271" s="3"/>
      <c r="AI1271" s="3"/>
      <c r="AJ1271" s="3"/>
      <c r="AK1271" s="3"/>
      <c r="AL1271" s="3"/>
      <c r="AM1271" s="3"/>
      <c r="AN1271" s="3"/>
      <c r="AO1271" s="3"/>
      <c r="AP1271" s="3"/>
      <c r="AQ1271" s="3"/>
      <c r="AR1271" s="3"/>
      <c r="AS1271" s="3"/>
      <c r="AT1271" s="3"/>
      <c r="AU1271" s="3"/>
      <c r="AV1271" s="2" t="s">
        <v>50</v>
      </c>
      <c r="AW1271" s="2" t="s">
        <v>2333</v>
      </c>
      <c r="AX1271" s="2" t="s">
        <v>50</v>
      </c>
      <c r="AY1271" s="2" t="s">
        <v>50</v>
      </c>
      <c r="AZ1271" s="2" t="s">
        <v>50</v>
      </c>
    </row>
    <row r="1272" spans="1:52" ht="30" customHeight="1" x14ac:dyDescent="0.3">
      <c r="A1272" s="22" t="s">
        <v>1215</v>
      </c>
      <c r="B1272" s="22" t="s">
        <v>1216</v>
      </c>
      <c r="C1272" s="22" t="s">
        <v>93</v>
      </c>
      <c r="D1272" s="23">
        <v>1</v>
      </c>
      <c r="E1272" s="25">
        <f>TRUNC(SUMIF(V1270:V1272, RIGHTB(O1272, 1), H1270:H1272)*U1272, 2)</f>
        <v>328.41</v>
      </c>
      <c r="F1272" s="28">
        <f>TRUNC(E1272*D1272,0)</f>
        <v>328</v>
      </c>
      <c r="G1272" s="25">
        <v>0</v>
      </c>
      <c r="H1272" s="28">
        <f>TRUNC(G1272*D1272,0)</f>
        <v>0</v>
      </c>
      <c r="I1272" s="25">
        <v>0</v>
      </c>
      <c r="J1272" s="28">
        <f>TRUNC(I1272*D1272,0)</f>
        <v>0</v>
      </c>
      <c r="K1272" s="25">
        <f t="shared" si="216"/>
        <v>328</v>
      </c>
      <c r="L1272" s="28">
        <f t="shared" si="216"/>
        <v>328</v>
      </c>
      <c r="M1272" s="22" t="s">
        <v>50</v>
      </c>
      <c r="N1272" s="2" t="s">
        <v>1115</v>
      </c>
      <c r="O1272" s="2" t="s">
        <v>94</v>
      </c>
      <c r="P1272" s="2" t="s">
        <v>62</v>
      </c>
      <c r="Q1272" s="2" t="s">
        <v>62</v>
      </c>
      <c r="R1272" s="2" t="s">
        <v>62</v>
      </c>
      <c r="S1272" s="3">
        <v>1</v>
      </c>
      <c r="T1272" s="3">
        <v>0</v>
      </c>
      <c r="U1272" s="3">
        <v>0.03</v>
      </c>
      <c r="V1272" s="3">
        <v>1</v>
      </c>
      <c r="W1272" s="3"/>
      <c r="X1272" s="3"/>
      <c r="Y1272" s="3"/>
      <c r="Z1272" s="3"/>
      <c r="AA1272" s="3"/>
      <c r="AB1272" s="3"/>
      <c r="AC1272" s="3"/>
      <c r="AD1272" s="3"/>
      <c r="AE1272" s="3"/>
      <c r="AF1272" s="3"/>
      <c r="AG1272" s="3"/>
      <c r="AH1272" s="3"/>
      <c r="AI1272" s="3"/>
      <c r="AJ1272" s="3"/>
      <c r="AK1272" s="3"/>
      <c r="AL1272" s="3"/>
      <c r="AM1272" s="3"/>
      <c r="AN1272" s="3"/>
      <c r="AO1272" s="3"/>
      <c r="AP1272" s="3"/>
      <c r="AQ1272" s="3"/>
      <c r="AR1272" s="3"/>
      <c r="AS1272" s="3"/>
      <c r="AT1272" s="3"/>
      <c r="AU1272" s="3"/>
      <c r="AV1272" s="2" t="s">
        <v>50</v>
      </c>
      <c r="AW1272" s="2" t="s">
        <v>2334</v>
      </c>
      <c r="AX1272" s="2" t="s">
        <v>50</v>
      </c>
      <c r="AY1272" s="2" t="s">
        <v>50</v>
      </c>
      <c r="AZ1272" s="2" t="s">
        <v>50</v>
      </c>
    </row>
    <row r="1273" spans="1:52" ht="30" customHeight="1" x14ac:dyDescent="0.3">
      <c r="A1273" s="22" t="s">
        <v>1190</v>
      </c>
      <c r="B1273" s="22" t="s">
        <v>50</v>
      </c>
      <c r="C1273" s="22" t="s">
        <v>50</v>
      </c>
      <c r="D1273" s="23"/>
      <c r="E1273" s="25"/>
      <c r="F1273" s="28">
        <f>TRUNC(SUMIF(N1270:N1272, N1269, F1270:F1272),0)</f>
        <v>1328</v>
      </c>
      <c r="G1273" s="25"/>
      <c r="H1273" s="28">
        <f>TRUNC(SUMIF(N1270:N1272, N1269, H1270:H1272),0)</f>
        <v>10947</v>
      </c>
      <c r="I1273" s="25"/>
      <c r="J1273" s="28">
        <f>TRUNC(SUMIF(N1270:N1272, N1269, J1270:J1272),0)</f>
        <v>0</v>
      </c>
      <c r="K1273" s="25"/>
      <c r="L1273" s="28">
        <f>F1273+H1273+J1273</f>
        <v>12275</v>
      </c>
      <c r="M1273" s="22" t="s">
        <v>50</v>
      </c>
      <c r="N1273" s="2" t="s">
        <v>97</v>
      </c>
      <c r="O1273" s="2" t="s">
        <v>97</v>
      </c>
      <c r="P1273" s="2" t="s">
        <v>50</v>
      </c>
      <c r="Q1273" s="2" t="s">
        <v>50</v>
      </c>
      <c r="R1273" s="2" t="s">
        <v>50</v>
      </c>
      <c r="S1273" s="3"/>
      <c r="T1273" s="3"/>
      <c r="U1273" s="3"/>
      <c r="V1273" s="3"/>
      <c r="W1273" s="3"/>
      <c r="X1273" s="3"/>
      <c r="Y1273" s="3"/>
      <c r="Z1273" s="3"/>
      <c r="AA1273" s="3"/>
      <c r="AB1273" s="3"/>
      <c r="AC1273" s="3"/>
      <c r="AD1273" s="3"/>
      <c r="AE1273" s="3"/>
      <c r="AF1273" s="3"/>
      <c r="AG1273" s="3"/>
      <c r="AH1273" s="3"/>
      <c r="AI1273" s="3"/>
      <c r="AJ1273" s="3"/>
      <c r="AK1273" s="3"/>
      <c r="AL1273" s="3"/>
      <c r="AM1273" s="3"/>
      <c r="AN1273" s="3"/>
      <c r="AO1273" s="3"/>
      <c r="AP1273" s="3"/>
      <c r="AQ1273" s="3"/>
      <c r="AR1273" s="3"/>
      <c r="AS1273" s="3"/>
      <c r="AT1273" s="3"/>
      <c r="AU1273" s="3"/>
      <c r="AV1273" s="2" t="s">
        <v>50</v>
      </c>
      <c r="AW1273" s="2" t="s">
        <v>50</v>
      </c>
      <c r="AX1273" s="2" t="s">
        <v>50</v>
      </c>
      <c r="AY1273" s="2" t="s">
        <v>50</v>
      </c>
      <c r="AZ1273" s="2" t="s">
        <v>50</v>
      </c>
    </row>
    <row r="1274" spans="1:52" ht="30" customHeight="1" x14ac:dyDescent="0.3">
      <c r="A1274" s="23"/>
      <c r="B1274" s="23"/>
      <c r="C1274" s="23"/>
      <c r="D1274" s="23"/>
      <c r="E1274" s="25"/>
      <c r="F1274" s="28"/>
      <c r="G1274" s="25"/>
      <c r="H1274" s="28"/>
      <c r="I1274" s="25"/>
      <c r="J1274" s="28"/>
      <c r="K1274" s="25"/>
      <c r="L1274" s="28"/>
      <c r="M1274" s="23"/>
    </row>
    <row r="1275" spans="1:52" ht="30" customHeight="1" x14ac:dyDescent="0.3">
      <c r="A1275" s="19" t="s">
        <v>2335</v>
      </c>
      <c r="B1275" s="20"/>
      <c r="C1275" s="20"/>
      <c r="D1275" s="20"/>
      <c r="E1275" s="24"/>
      <c r="F1275" s="27"/>
      <c r="G1275" s="24"/>
      <c r="H1275" s="27"/>
      <c r="I1275" s="24"/>
      <c r="J1275" s="27"/>
      <c r="K1275" s="24"/>
      <c r="L1275" s="27"/>
      <c r="M1275" s="21"/>
      <c r="N1275" s="1" t="s">
        <v>1119</v>
      </c>
    </row>
    <row r="1276" spans="1:52" ht="30" customHeight="1" x14ac:dyDescent="0.3">
      <c r="A1276" s="22" t="s">
        <v>490</v>
      </c>
      <c r="B1276" s="22" t="s">
        <v>1117</v>
      </c>
      <c r="C1276" s="22" t="s">
        <v>310</v>
      </c>
      <c r="D1276" s="23">
        <v>1</v>
      </c>
      <c r="E1276" s="25">
        <f>단가대비표!O247</f>
        <v>1200</v>
      </c>
      <c r="F1276" s="28">
        <f>TRUNC(E1276*D1276,0)</f>
        <v>1200</v>
      </c>
      <c r="G1276" s="25">
        <f>단가대비표!P247</f>
        <v>0</v>
      </c>
      <c r="H1276" s="28">
        <f>TRUNC(G1276*D1276,0)</f>
        <v>0</v>
      </c>
      <c r="I1276" s="25">
        <f>단가대비표!V247</f>
        <v>0</v>
      </c>
      <c r="J1276" s="28">
        <f>TRUNC(I1276*D1276,0)</f>
        <v>0</v>
      </c>
      <c r="K1276" s="25">
        <f t="shared" ref="K1276:L1278" si="217">TRUNC(E1276+G1276+I1276,0)</f>
        <v>1200</v>
      </c>
      <c r="L1276" s="28">
        <f t="shared" si="217"/>
        <v>1200</v>
      </c>
      <c r="M1276" s="22" t="s">
        <v>50</v>
      </c>
      <c r="N1276" s="2" t="s">
        <v>1119</v>
      </c>
      <c r="O1276" s="2" t="s">
        <v>1560</v>
      </c>
      <c r="P1276" s="2" t="s">
        <v>62</v>
      </c>
      <c r="Q1276" s="2" t="s">
        <v>62</v>
      </c>
      <c r="R1276" s="2" t="s">
        <v>63</v>
      </c>
      <c r="S1276" s="3"/>
      <c r="T1276" s="3"/>
      <c r="U1276" s="3"/>
      <c r="V1276" s="3"/>
      <c r="W1276" s="3"/>
      <c r="X1276" s="3"/>
      <c r="Y1276" s="3"/>
      <c r="Z1276" s="3"/>
      <c r="AA1276" s="3"/>
      <c r="AB1276" s="3"/>
      <c r="AC1276" s="3"/>
      <c r="AD1276" s="3"/>
      <c r="AE1276" s="3"/>
      <c r="AF1276" s="3"/>
      <c r="AG1276" s="3"/>
      <c r="AH1276" s="3"/>
      <c r="AI1276" s="3"/>
      <c r="AJ1276" s="3"/>
      <c r="AK1276" s="3"/>
      <c r="AL1276" s="3"/>
      <c r="AM1276" s="3"/>
      <c r="AN1276" s="3"/>
      <c r="AO1276" s="3"/>
      <c r="AP1276" s="3"/>
      <c r="AQ1276" s="3"/>
      <c r="AR1276" s="3"/>
      <c r="AS1276" s="3"/>
      <c r="AT1276" s="3"/>
      <c r="AU1276" s="3"/>
      <c r="AV1276" s="2" t="s">
        <v>50</v>
      </c>
      <c r="AW1276" s="2" t="s">
        <v>2336</v>
      </c>
      <c r="AX1276" s="2" t="s">
        <v>50</v>
      </c>
      <c r="AY1276" s="2" t="s">
        <v>50</v>
      </c>
      <c r="AZ1276" s="2" t="s">
        <v>50</v>
      </c>
    </row>
    <row r="1277" spans="1:52" ht="30" customHeight="1" x14ac:dyDescent="0.3">
      <c r="A1277" s="22" t="s">
        <v>1262</v>
      </c>
      <c r="B1277" s="22" t="s">
        <v>1221</v>
      </c>
      <c r="C1277" s="22" t="s">
        <v>1208</v>
      </c>
      <c r="D1277" s="23">
        <f>공량산출근거서_일위대가!K597</f>
        <v>0.04</v>
      </c>
      <c r="E1277" s="25">
        <f>단가대비표!O49</f>
        <v>0</v>
      </c>
      <c r="F1277" s="28">
        <f>TRUNC(E1277*D1277,0)</f>
        <v>0</v>
      </c>
      <c r="G1277" s="25">
        <f>단가대비표!P49</f>
        <v>273676</v>
      </c>
      <c r="H1277" s="28">
        <f>TRUNC(G1277*D1277,0)</f>
        <v>10947</v>
      </c>
      <c r="I1277" s="25">
        <f>단가대비표!V49</f>
        <v>0</v>
      </c>
      <c r="J1277" s="28">
        <f>TRUNC(I1277*D1277,0)</f>
        <v>0</v>
      </c>
      <c r="K1277" s="25">
        <f t="shared" si="217"/>
        <v>273676</v>
      </c>
      <c r="L1277" s="28">
        <f t="shared" si="217"/>
        <v>10947</v>
      </c>
      <c r="M1277" s="22" t="s">
        <v>50</v>
      </c>
      <c r="N1277" s="2" t="s">
        <v>1119</v>
      </c>
      <c r="O1277" s="2" t="s">
        <v>1263</v>
      </c>
      <c r="P1277" s="2" t="s">
        <v>62</v>
      </c>
      <c r="Q1277" s="2" t="s">
        <v>62</v>
      </c>
      <c r="R1277" s="2" t="s">
        <v>63</v>
      </c>
      <c r="S1277" s="3"/>
      <c r="T1277" s="3"/>
      <c r="U1277" s="3"/>
      <c r="V1277" s="3">
        <v>1</v>
      </c>
      <c r="W1277" s="3"/>
      <c r="X1277" s="3"/>
      <c r="Y1277" s="3"/>
      <c r="Z1277" s="3"/>
      <c r="AA1277" s="3"/>
      <c r="AB1277" s="3"/>
      <c r="AC1277" s="3"/>
      <c r="AD1277" s="3"/>
      <c r="AE1277" s="3"/>
      <c r="AF1277" s="3"/>
      <c r="AG1277" s="3"/>
      <c r="AH1277" s="3"/>
      <c r="AI1277" s="3"/>
      <c r="AJ1277" s="3"/>
      <c r="AK1277" s="3"/>
      <c r="AL1277" s="3"/>
      <c r="AM1277" s="3"/>
      <c r="AN1277" s="3"/>
      <c r="AO1277" s="3"/>
      <c r="AP1277" s="3"/>
      <c r="AQ1277" s="3"/>
      <c r="AR1277" s="3"/>
      <c r="AS1277" s="3"/>
      <c r="AT1277" s="3"/>
      <c r="AU1277" s="3"/>
      <c r="AV1277" s="2" t="s">
        <v>50</v>
      </c>
      <c r="AW1277" s="2" t="s">
        <v>2337</v>
      </c>
      <c r="AX1277" s="2" t="s">
        <v>50</v>
      </c>
      <c r="AY1277" s="2" t="s">
        <v>50</v>
      </c>
      <c r="AZ1277" s="2" t="s">
        <v>50</v>
      </c>
    </row>
    <row r="1278" spans="1:52" ht="30" customHeight="1" x14ac:dyDescent="0.3">
      <c r="A1278" s="22" t="s">
        <v>1215</v>
      </c>
      <c r="B1278" s="22" t="s">
        <v>1216</v>
      </c>
      <c r="C1278" s="22" t="s">
        <v>93</v>
      </c>
      <c r="D1278" s="23">
        <v>1</v>
      </c>
      <c r="E1278" s="25">
        <f>TRUNC(SUMIF(V1276:V1278, RIGHTB(O1278, 1), H1276:H1278)*U1278, 2)</f>
        <v>328.41</v>
      </c>
      <c r="F1278" s="28">
        <f>TRUNC(E1278*D1278,0)</f>
        <v>328</v>
      </c>
      <c r="G1278" s="25">
        <v>0</v>
      </c>
      <c r="H1278" s="28">
        <f>TRUNC(G1278*D1278,0)</f>
        <v>0</v>
      </c>
      <c r="I1278" s="25">
        <v>0</v>
      </c>
      <c r="J1278" s="28">
        <f>TRUNC(I1278*D1278,0)</f>
        <v>0</v>
      </c>
      <c r="K1278" s="25">
        <f t="shared" si="217"/>
        <v>328</v>
      </c>
      <c r="L1278" s="28">
        <f t="shared" si="217"/>
        <v>328</v>
      </c>
      <c r="M1278" s="22" t="s">
        <v>50</v>
      </c>
      <c r="N1278" s="2" t="s">
        <v>1119</v>
      </c>
      <c r="O1278" s="2" t="s">
        <v>94</v>
      </c>
      <c r="P1278" s="2" t="s">
        <v>62</v>
      </c>
      <c r="Q1278" s="2" t="s">
        <v>62</v>
      </c>
      <c r="R1278" s="2" t="s">
        <v>62</v>
      </c>
      <c r="S1278" s="3">
        <v>1</v>
      </c>
      <c r="T1278" s="3">
        <v>0</v>
      </c>
      <c r="U1278" s="3">
        <v>0.03</v>
      </c>
      <c r="V1278" s="3">
        <v>1</v>
      </c>
      <c r="W1278" s="3"/>
      <c r="X1278" s="3"/>
      <c r="Y1278" s="3"/>
      <c r="Z1278" s="3"/>
      <c r="AA1278" s="3"/>
      <c r="AB1278" s="3"/>
      <c r="AC1278" s="3"/>
      <c r="AD1278" s="3"/>
      <c r="AE1278" s="3"/>
      <c r="AF1278" s="3"/>
      <c r="AG1278" s="3"/>
      <c r="AH1278" s="3"/>
      <c r="AI1278" s="3"/>
      <c r="AJ1278" s="3"/>
      <c r="AK1278" s="3"/>
      <c r="AL1278" s="3"/>
      <c r="AM1278" s="3"/>
      <c r="AN1278" s="3"/>
      <c r="AO1278" s="3"/>
      <c r="AP1278" s="3"/>
      <c r="AQ1278" s="3"/>
      <c r="AR1278" s="3"/>
      <c r="AS1278" s="3"/>
      <c r="AT1278" s="3"/>
      <c r="AU1278" s="3"/>
      <c r="AV1278" s="2" t="s">
        <v>50</v>
      </c>
      <c r="AW1278" s="2" t="s">
        <v>2338</v>
      </c>
      <c r="AX1278" s="2" t="s">
        <v>50</v>
      </c>
      <c r="AY1278" s="2" t="s">
        <v>50</v>
      </c>
      <c r="AZ1278" s="2" t="s">
        <v>50</v>
      </c>
    </row>
    <row r="1279" spans="1:52" ht="30" customHeight="1" x14ac:dyDescent="0.3">
      <c r="A1279" s="22" t="s">
        <v>1190</v>
      </c>
      <c r="B1279" s="22" t="s">
        <v>50</v>
      </c>
      <c r="C1279" s="22" t="s">
        <v>50</v>
      </c>
      <c r="D1279" s="23"/>
      <c r="E1279" s="25"/>
      <c r="F1279" s="28">
        <f>TRUNC(SUMIF(N1276:N1278, N1275, F1276:F1278),0)</f>
        <v>1528</v>
      </c>
      <c r="G1279" s="25"/>
      <c r="H1279" s="28">
        <f>TRUNC(SUMIF(N1276:N1278, N1275, H1276:H1278),0)</f>
        <v>10947</v>
      </c>
      <c r="I1279" s="25"/>
      <c r="J1279" s="28">
        <f>TRUNC(SUMIF(N1276:N1278, N1275, J1276:J1278),0)</f>
        <v>0</v>
      </c>
      <c r="K1279" s="25"/>
      <c r="L1279" s="28">
        <f>F1279+H1279+J1279</f>
        <v>12475</v>
      </c>
      <c r="M1279" s="22" t="s">
        <v>50</v>
      </c>
      <c r="N1279" s="2" t="s">
        <v>97</v>
      </c>
      <c r="O1279" s="2" t="s">
        <v>97</v>
      </c>
      <c r="P1279" s="2" t="s">
        <v>50</v>
      </c>
      <c r="Q1279" s="2" t="s">
        <v>50</v>
      </c>
      <c r="R1279" s="2" t="s">
        <v>50</v>
      </c>
      <c r="S1279" s="3"/>
      <c r="T1279" s="3"/>
      <c r="U1279" s="3"/>
      <c r="V1279" s="3"/>
      <c r="W1279" s="3"/>
      <c r="X1279" s="3"/>
      <c r="Y1279" s="3"/>
      <c r="Z1279" s="3"/>
      <c r="AA1279" s="3"/>
      <c r="AB1279" s="3"/>
      <c r="AC1279" s="3"/>
      <c r="AD1279" s="3"/>
      <c r="AE1279" s="3"/>
      <c r="AF1279" s="3"/>
      <c r="AG1279" s="3"/>
      <c r="AH1279" s="3"/>
      <c r="AI1279" s="3"/>
      <c r="AJ1279" s="3"/>
      <c r="AK1279" s="3"/>
      <c r="AL1279" s="3"/>
      <c r="AM1279" s="3"/>
      <c r="AN1279" s="3"/>
      <c r="AO1279" s="3"/>
      <c r="AP1279" s="3"/>
      <c r="AQ1279" s="3"/>
      <c r="AR1279" s="3"/>
      <c r="AS1279" s="3"/>
      <c r="AT1279" s="3"/>
      <c r="AU1279" s="3"/>
      <c r="AV1279" s="2" t="s">
        <v>50</v>
      </c>
      <c r="AW1279" s="2" t="s">
        <v>50</v>
      </c>
      <c r="AX1279" s="2" t="s">
        <v>50</v>
      </c>
      <c r="AY1279" s="2" t="s">
        <v>50</v>
      </c>
      <c r="AZ1279" s="2" t="s">
        <v>50</v>
      </c>
    </row>
    <row r="1280" spans="1:52" ht="30" customHeight="1" x14ac:dyDescent="0.3">
      <c r="A1280" s="23"/>
      <c r="B1280" s="23"/>
      <c r="C1280" s="23"/>
      <c r="D1280" s="23"/>
      <c r="E1280" s="25"/>
      <c r="F1280" s="28"/>
      <c r="G1280" s="25"/>
      <c r="H1280" s="28"/>
      <c r="I1280" s="25"/>
      <c r="J1280" s="28"/>
      <c r="K1280" s="25"/>
      <c r="L1280" s="28"/>
      <c r="M1280" s="23"/>
    </row>
    <row r="1281" spans="1:52" ht="30" customHeight="1" x14ac:dyDescent="0.3">
      <c r="A1281" s="19" t="s">
        <v>2339</v>
      </c>
      <c r="B1281" s="20"/>
      <c r="C1281" s="20"/>
      <c r="D1281" s="20"/>
      <c r="E1281" s="24"/>
      <c r="F1281" s="27"/>
      <c r="G1281" s="24"/>
      <c r="H1281" s="27"/>
      <c r="I1281" s="24"/>
      <c r="J1281" s="27"/>
      <c r="K1281" s="24"/>
      <c r="L1281" s="27"/>
      <c r="M1281" s="21"/>
      <c r="N1281" s="1" t="s">
        <v>1122</v>
      </c>
    </row>
    <row r="1282" spans="1:52" ht="30" customHeight="1" x14ac:dyDescent="0.3">
      <c r="A1282" s="22" t="s">
        <v>524</v>
      </c>
      <c r="B1282" s="22" t="s">
        <v>50</v>
      </c>
      <c r="C1282" s="22" t="s">
        <v>123</v>
      </c>
      <c r="D1282" s="23">
        <v>1</v>
      </c>
      <c r="E1282" s="25">
        <f>단가대비표!O249</f>
        <v>2704</v>
      </c>
      <c r="F1282" s="28">
        <f>TRUNC(E1282*D1282,0)</f>
        <v>2704</v>
      </c>
      <c r="G1282" s="25">
        <f>단가대비표!P249</f>
        <v>0</v>
      </c>
      <c r="H1282" s="28">
        <f>TRUNC(G1282*D1282,0)</f>
        <v>0</v>
      </c>
      <c r="I1282" s="25">
        <f>단가대비표!V249</f>
        <v>0</v>
      </c>
      <c r="J1282" s="28">
        <f>TRUNC(I1282*D1282,0)</f>
        <v>0</v>
      </c>
      <c r="K1282" s="25">
        <f t="shared" ref="K1282:L1285" si="218">TRUNC(E1282+G1282+I1282,0)</f>
        <v>2704</v>
      </c>
      <c r="L1282" s="28">
        <f t="shared" si="218"/>
        <v>2704</v>
      </c>
      <c r="M1282" s="22" t="s">
        <v>50</v>
      </c>
      <c r="N1282" s="2" t="s">
        <v>1122</v>
      </c>
      <c r="O1282" s="2" t="s">
        <v>1598</v>
      </c>
      <c r="P1282" s="2" t="s">
        <v>62</v>
      </c>
      <c r="Q1282" s="2" t="s">
        <v>62</v>
      </c>
      <c r="R1282" s="2" t="s">
        <v>63</v>
      </c>
      <c r="S1282" s="3"/>
      <c r="T1282" s="3"/>
      <c r="U1282" s="3"/>
      <c r="V1282" s="3"/>
      <c r="W1282" s="3"/>
      <c r="X1282" s="3"/>
      <c r="Y1282" s="3"/>
      <c r="Z1282" s="3"/>
      <c r="AA1282" s="3"/>
      <c r="AB1282" s="3"/>
      <c r="AC1282" s="3"/>
      <c r="AD1282" s="3"/>
      <c r="AE1282" s="3"/>
      <c r="AF1282" s="3"/>
      <c r="AG1282" s="3"/>
      <c r="AH1282" s="3"/>
      <c r="AI1282" s="3"/>
      <c r="AJ1282" s="3"/>
      <c r="AK1282" s="3"/>
      <c r="AL1282" s="3"/>
      <c r="AM1282" s="3"/>
      <c r="AN1282" s="3"/>
      <c r="AO1282" s="3"/>
      <c r="AP1282" s="3"/>
      <c r="AQ1282" s="3"/>
      <c r="AR1282" s="3"/>
      <c r="AS1282" s="3"/>
      <c r="AT1282" s="3"/>
      <c r="AU1282" s="3"/>
      <c r="AV1282" s="2" t="s">
        <v>50</v>
      </c>
      <c r="AW1282" s="2" t="s">
        <v>2340</v>
      </c>
      <c r="AX1282" s="2" t="s">
        <v>50</v>
      </c>
      <c r="AY1282" s="2" t="s">
        <v>50</v>
      </c>
      <c r="AZ1282" s="2" t="s">
        <v>50</v>
      </c>
    </row>
    <row r="1283" spans="1:52" ht="30" customHeight="1" x14ac:dyDescent="0.3">
      <c r="A1283" s="22" t="s">
        <v>1450</v>
      </c>
      <c r="B1283" s="22" t="s">
        <v>1221</v>
      </c>
      <c r="C1283" s="22" t="s">
        <v>1208</v>
      </c>
      <c r="D1283" s="23">
        <f>공량산출근거서_일위대가!K601</f>
        <v>5.8000000000000003E-2</v>
      </c>
      <c r="E1283" s="25">
        <f>단가대비표!O30</f>
        <v>0</v>
      </c>
      <c r="F1283" s="28">
        <f>TRUNC(E1283*D1283,0)</f>
        <v>0</v>
      </c>
      <c r="G1283" s="25">
        <f>단가대비표!P30</f>
        <v>172068</v>
      </c>
      <c r="H1283" s="28">
        <f>TRUNC(G1283*D1283,0)</f>
        <v>9979</v>
      </c>
      <c r="I1283" s="25">
        <f>단가대비표!V30</f>
        <v>0</v>
      </c>
      <c r="J1283" s="28">
        <f>TRUNC(I1283*D1283,0)</f>
        <v>0</v>
      </c>
      <c r="K1283" s="25">
        <f t="shared" si="218"/>
        <v>172068</v>
      </c>
      <c r="L1283" s="28">
        <f t="shared" si="218"/>
        <v>9979</v>
      </c>
      <c r="M1283" s="22" t="s">
        <v>50</v>
      </c>
      <c r="N1283" s="2" t="s">
        <v>1122</v>
      </c>
      <c r="O1283" s="2" t="s">
        <v>1531</v>
      </c>
      <c r="P1283" s="2" t="s">
        <v>62</v>
      </c>
      <c r="Q1283" s="2" t="s">
        <v>62</v>
      </c>
      <c r="R1283" s="2" t="s">
        <v>63</v>
      </c>
      <c r="S1283" s="3"/>
      <c r="T1283" s="3"/>
      <c r="U1283" s="3"/>
      <c r="V1283" s="3">
        <v>1</v>
      </c>
      <c r="W1283" s="3"/>
      <c r="X1283" s="3"/>
      <c r="Y1283" s="3"/>
      <c r="Z1283" s="3"/>
      <c r="AA1283" s="3"/>
      <c r="AB1283" s="3"/>
      <c r="AC1283" s="3"/>
      <c r="AD1283" s="3"/>
      <c r="AE1283" s="3"/>
      <c r="AF1283" s="3"/>
      <c r="AG1283" s="3"/>
      <c r="AH1283" s="3"/>
      <c r="AI1283" s="3"/>
      <c r="AJ1283" s="3"/>
      <c r="AK1283" s="3"/>
      <c r="AL1283" s="3"/>
      <c r="AM1283" s="3"/>
      <c r="AN1283" s="3"/>
      <c r="AO1283" s="3"/>
      <c r="AP1283" s="3"/>
      <c r="AQ1283" s="3"/>
      <c r="AR1283" s="3"/>
      <c r="AS1283" s="3"/>
      <c r="AT1283" s="3"/>
      <c r="AU1283" s="3"/>
      <c r="AV1283" s="2" t="s">
        <v>50</v>
      </c>
      <c r="AW1283" s="2" t="s">
        <v>2341</v>
      </c>
      <c r="AX1283" s="2" t="s">
        <v>50</v>
      </c>
      <c r="AY1283" s="2" t="s">
        <v>50</v>
      </c>
      <c r="AZ1283" s="2" t="s">
        <v>50</v>
      </c>
    </row>
    <row r="1284" spans="1:52" ht="30" customHeight="1" x14ac:dyDescent="0.3">
      <c r="A1284" s="22" t="s">
        <v>1307</v>
      </c>
      <c r="B1284" s="22" t="s">
        <v>1221</v>
      </c>
      <c r="C1284" s="22" t="s">
        <v>1208</v>
      </c>
      <c r="D1284" s="23">
        <f>공량산출근거서_일위대가!K602</f>
        <v>2.9000000000000001E-2</v>
      </c>
      <c r="E1284" s="25">
        <f>단가대비표!O39</f>
        <v>0</v>
      </c>
      <c r="F1284" s="28">
        <f>TRUNC(E1284*D1284,0)</f>
        <v>0</v>
      </c>
      <c r="G1284" s="25">
        <f>단가대비표!P39</f>
        <v>304156</v>
      </c>
      <c r="H1284" s="28">
        <f>TRUNC(G1284*D1284,0)</f>
        <v>8820</v>
      </c>
      <c r="I1284" s="25">
        <f>단가대비표!V39</f>
        <v>0</v>
      </c>
      <c r="J1284" s="28">
        <f>TRUNC(I1284*D1284,0)</f>
        <v>0</v>
      </c>
      <c r="K1284" s="25">
        <f t="shared" si="218"/>
        <v>304156</v>
      </c>
      <c r="L1284" s="28">
        <f t="shared" si="218"/>
        <v>8820</v>
      </c>
      <c r="M1284" s="22" t="s">
        <v>50</v>
      </c>
      <c r="N1284" s="2" t="s">
        <v>1122</v>
      </c>
      <c r="O1284" s="2" t="s">
        <v>1321</v>
      </c>
      <c r="P1284" s="2" t="s">
        <v>62</v>
      </c>
      <c r="Q1284" s="2" t="s">
        <v>62</v>
      </c>
      <c r="R1284" s="2" t="s">
        <v>63</v>
      </c>
      <c r="S1284" s="3"/>
      <c r="T1284" s="3"/>
      <c r="U1284" s="3"/>
      <c r="V1284" s="3">
        <v>1</v>
      </c>
      <c r="W1284" s="3"/>
      <c r="X1284" s="3"/>
      <c r="Y1284" s="3"/>
      <c r="Z1284" s="3"/>
      <c r="AA1284" s="3"/>
      <c r="AB1284" s="3"/>
      <c r="AC1284" s="3"/>
      <c r="AD1284" s="3"/>
      <c r="AE1284" s="3"/>
      <c r="AF1284" s="3"/>
      <c r="AG1284" s="3"/>
      <c r="AH1284" s="3"/>
      <c r="AI1284" s="3"/>
      <c r="AJ1284" s="3"/>
      <c r="AK1284" s="3"/>
      <c r="AL1284" s="3"/>
      <c r="AM1284" s="3"/>
      <c r="AN1284" s="3"/>
      <c r="AO1284" s="3"/>
      <c r="AP1284" s="3"/>
      <c r="AQ1284" s="3"/>
      <c r="AR1284" s="3"/>
      <c r="AS1284" s="3"/>
      <c r="AT1284" s="3"/>
      <c r="AU1284" s="3"/>
      <c r="AV1284" s="2" t="s">
        <v>50</v>
      </c>
      <c r="AW1284" s="2" t="s">
        <v>2342</v>
      </c>
      <c r="AX1284" s="2" t="s">
        <v>50</v>
      </c>
      <c r="AY1284" s="2" t="s">
        <v>50</v>
      </c>
      <c r="AZ1284" s="2" t="s">
        <v>50</v>
      </c>
    </row>
    <row r="1285" spans="1:52" ht="30" customHeight="1" x14ac:dyDescent="0.3">
      <c r="A1285" s="22" t="s">
        <v>1215</v>
      </c>
      <c r="B1285" s="22" t="s">
        <v>1216</v>
      </c>
      <c r="C1285" s="22" t="s">
        <v>93</v>
      </c>
      <c r="D1285" s="23">
        <v>1</v>
      </c>
      <c r="E1285" s="25">
        <f>TRUNC(SUMIF(V1282:V1285, RIGHTB(O1285, 1), H1282:H1285)*U1285, 2)</f>
        <v>563.97</v>
      </c>
      <c r="F1285" s="28">
        <f>TRUNC(E1285*D1285,0)</f>
        <v>563</v>
      </c>
      <c r="G1285" s="25">
        <v>0</v>
      </c>
      <c r="H1285" s="28">
        <f>TRUNC(G1285*D1285,0)</f>
        <v>0</v>
      </c>
      <c r="I1285" s="25">
        <v>0</v>
      </c>
      <c r="J1285" s="28">
        <f>TRUNC(I1285*D1285,0)</f>
        <v>0</v>
      </c>
      <c r="K1285" s="25">
        <f t="shared" si="218"/>
        <v>563</v>
      </c>
      <c r="L1285" s="28">
        <f t="shared" si="218"/>
        <v>563</v>
      </c>
      <c r="M1285" s="22" t="s">
        <v>50</v>
      </c>
      <c r="N1285" s="2" t="s">
        <v>1122</v>
      </c>
      <c r="O1285" s="2" t="s">
        <v>94</v>
      </c>
      <c r="P1285" s="2" t="s">
        <v>62</v>
      </c>
      <c r="Q1285" s="2" t="s">
        <v>62</v>
      </c>
      <c r="R1285" s="2" t="s">
        <v>62</v>
      </c>
      <c r="S1285" s="3">
        <v>1</v>
      </c>
      <c r="T1285" s="3">
        <v>0</v>
      </c>
      <c r="U1285" s="3">
        <v>0.03</v>
      </c>
      <c r="V1285" s="3"/>
      <c r="W1285" s="3"/>
      <c r="X1285" s="3"/>
      <c r="Y1285" s="3"/>
      <c r="Z1285" s="3"/>
      <c r="AA1285" s="3"/>
      <c r="AB1285" s="3"/>
      <c r="AC1285" s="3"/>
      <c r="AD1285" s="3"/>
      <c r="AE1285" s="3"/>
      <c r="AF1285" s="3"/>
      <c r="AG1285" s="3"/>
      <c r="AH1285" s="3"/>
      <c r="AI1285" s="3"/>
      <c r="AJ1285" s="3"/>
      <c r="AK1285" s="3"/>
      <c r="AL1285" s="3"/>
      <c r="AM1285" s="3"/>
      <c r="AN1285" s="3"/>
      <c r="AO1285" s="3"/>
      <c r="AP1285" s="3"/>
      <c r="AQ1285" s="3"/>
      <c r="AR1285" s="3"/>
      <c r="AS1285" s="3"/>
      <c r="AT1285" s="3"/>
      <c r="AU1285" s="3"/>
      <c r="AV1285" s="2" t="s">
        <v>50</v>
      </c>
      <c r="AW1285" s="2" t="s">
        <v>2343</v>
      </c>
      <c r="AX1285" s="2" t="s">
        <v>50</v>
      </c>
      <c r="AY1285" s="2" t="s">
        <v>50</v>
      </c>
      <c r="AZ1285" s="2" t="s">
        <v>50</v>
      </c>
    </row>
    <row r="1286" spans="1:52" ht="30" customHeight="1" x14ac:dyDescent="0.3">
      <c r="A1286" s="22" t="s">
        <v>1190</v>
      </c>
      <c r="B1286" s="22" t="s">
        <v>50</v>
      </c>
      <c r="C1286" s="22" t="s">
        <v>50</v>
      </c>
      <c r="D1286" s="23"/>
      <c r="E1286" s="25"/>
      <c r="F1286" s="28">
        <f>TRUNC(SUMIF(N1282:N1285, N1281, F1282:F1285),0)</f>
        <v>3267</v>
      </c>
      <c r="G1286" s="25"/>
      <c r="H1286" s="28">
        <f>TRUNC(SUMIF(N1282:N1285, N1281, H1282:H1285),0)</f>
        <v>18799</v>
      </c>
      <c r="I1286" s="25"/>
      <c r="J1286" s="28">
        <f>TRUNC(SUMIF(N1282:N1285, N1281, J1282:J1285),0)</f>
        <v>0</v>
      </c>
      <c r="K1286" s="25"/>
      <c r="L1286" s="28">
        <f>F1286+H1286+J1286</f>
        <v>22066</v>
      </c>
      <c r="M1286" s="22" t="s">
        <v>50</v>
      </c>
      <c r="N1286" s="2" t="s">
        <v>97</v>
      </c>
      <c r="O1286" s="2" t="s">
        <v>97</v>
      </c>
      <c r="P1286" s="2" t="s">
        <v>50</v>
      </c>
      <c r="Q1286" s="2" t="s">
        <v>50</v>
      </c>
      <c r="R1286" s="2" t="s">
        <v>50</v>
      </c>
      <c r="S1286" s="3"/>
      <c r="T1286" s="3"/>
      <c r="U1286" s="3"/>
      <c r="V1286" s="3"/>
      <c r="W1286" s="3"/>
      <c r="X1286" s="3"/>
      <c r="Y1286" s="3"/>
      <c r="Z1286" s="3"/>
      <c r="AA1286" s="3"/>
      <c r="AB1286" s="3"/>
      <c r="AC1286" s="3"/>
      <c r="AD1286" s="3"/>
      <c r="AE1286" s="3"/>
      <c r="AF1286" s="3"/>
      <c r="AG1286" s="3"/>
      <c r="AH1286" s="3"/>
      <c r="AI1286" s="3"/>
      <c r="AJ1286" s="3"/>
      <c r="AK1286" s="3"/>
      <c r="AL1286" s="3"/>
      <c r="AM1286" s="3"/>
      <c r="AN1286" s="3"/>
      <c r="AO1286" s="3"/>
      <c r="AP1286" s="3"/>
      <c r="AQ1286" s="3"/>
      <c r="AR1286" s="3"/>
      <c r="AS1286" s="3"/>
      <c r="AT1286" s="3"/>
      <c r="AU1286" s="3"/>
      <c r="AV1286" s="2" t="s">
        <v>50</v>
      </c>
      <c r="AW1286" s="2" t="s">
        <v>50</v>
      </c>
      <c r="AX1286" s="2" t="s">
        <v>50</v>
      </c>
      <c r="AY1286" s="2" t="s">
        <v>50</v>
      </c>
      <c r="AZ1286" s="2" t="s">
        <v>50</v>
      </c>
    </row>
    <row r="1287" spans="1:52" ht="30" customHeight="1" x14ac:dyDescent="0.3">
      <c r="A1287" s="23"/>
      <c r="B1287" s="23"/>
      <c r="C1287" s="23"/>
      <c r="D1287" s="23"/>
      <c r="E1287" s="25"/>
      <c r="F1287" s="28"/>
      <c r="G1287" s="25"/>
      <c r="H1287" s="28"/>
      <c r="I1287" s="25"/>
      <c r="J1287" s="28"/>
      <c r="K1287" s="25"/>
      <c r="L1287" s="28"/>
      <c r="M1287" s="23"/>
    </row>
    <row r="1288" spans="1:52" ht="30" customHeight="1" x14ac:dyDescent="0.3">
      <c r="A1288" s="19" t="s">
        <v>2344</v>
      </c>
      <c r="B1288" s="20"/>
      <c r="C1288" s="20"/>
      <c r="D1288" s="20"/>
      <c r="E1288" s="24"/>
      <c r="F1288" s="27"/>
      <c r="G1288" s="24"/>
      <c r="H1288" s="27"/>
      <c r="I1288" s="24"/>
      <c r="J1288" s="27"/>
      <c r="K1288" s="24"/>
      <c r="L1288" s="27"/>
      <c r="M1288" s="21"/>
      <c r="N1288" s="1" t="s">
        <v>1127</v>
      </c>
    </row>
    <row r="1289" spans="1:52" ht="30" customHeight="1" x14ac:dyDescent="0.3">
      <c r="A1289" s="22" t="s">
        <v>1124</v>
      </c>
      <c r="B1289" s="22" t="s">
        <v>1125</v>
      </c>
      <c r="C1289" s="22" t="s">
        <v>123</v>
      </c>
      <c r="D1289" s="23">
        <v>1</v>
      </c>
      <c r="E1289" s="25">
        <f>단가대비표!O296</f>
        <v>500000</v>
      </c>
      <c r="F1289" s="28">
        <f>TRUNC(E1289*D1289,0)</f>
        <v>500000</v>
      </c>
      <c r="G1289" s="25">
        <f>단가대비표!P296</f>
        <v>0</v>
      </c>
      <c r="H1289" s="28">
        <f>TRUNC(G1289*D1289,0)</f>
        <v>0</v>
      </c>
      <c r="I1289" s="25">
        <f>단가대비표!V296</f>
        <v>0</v>
      </c>
      <c r="J1289" s="28">
        <f>TRUNC(I1289*D1289,0)</f>
        <v>0</v>
      </c>
      <c r="K1289" s="25">
        <f t="shared" ref="K1289:L1291" si="219">TRUNC(E1289+G1289+I1289,0)</f>
        <v>500000</v>
      </c>
      <c r="L1289" s="28">
        <f t="shared" si="219"/>
        <v>500000</v>
      </c>
      <c r="M1289" s="22" t="s">
        <v>50</v>
      </c>
      <c r="N1289" s="2" t="s">
        <v>1127</v>
      </c>
      <c r="O1289" s="2" t="s">
        <v>2345</v>
      </c>
      <c r="P1289" s="2" t="s">
        <v>62</v>
      </c>
      <c r="Q1289" s="2" t="s">
        <v>62</v>
      </c>
      <c r="R1289" s="2" t="s">
        <v>63</v>
      </c>
      <c r="S1289" s="3"/>
      <c r="T1289" s="3"/>
      <c r="U1289" s="3"/>
      <c r="V1289" s="3"/>
      <c r="W1289" s="3"/>
      <c r="X1289" s="3"/>
      <c r="Y1289" s="3"/>
      <c r="Z1289" s="3"/>
      <c r="AA1289" s="3"/>
      <c r="AB1289" s="3"/>
      <c r="AC1289" s="3"/>
      <c r="AD1289" s="3"/>
      <c r="AE1289" s="3"/>
      <c r="AF1289" s="3"/>
      <c r="AG1289" s="3"/>
      <c r="AH1289" s="3"/>
      <c r="AI1289" s="3"/>
      <c r="AJ1289" s="3"/>
      <c r="AK1289" s="3"/>
      <c r="AL1289" s="3"/>
      <c r="AM1289" s="3"/>
      <c r="AN1289" s="3"/>
      <c r="AO1289" s="3"/>
      <c r="AP1289" s="3"/>
      <c r="AQ1289" s="3"/>
      <c r="AR1289" s="3"/>
      <c r="AS1289" s="3"/>
      <c r="AT1289" s="3"/>
      <c r="AU1289" s="3"/>
      <c r="AV1289" s="2" t="s">
        <v>50</v>
      </c>
      <c r="AW1289" s="2" t="s">
        <v>2346</v>
      </c>
      <c r="AX1289" s="2" t="s">
        <v>50</v>
      </c>
      <c r="AY1289" s="2" t="s">
        <v>50</v>
      </c>
      <c r="AZ1289" s="2" t="s">
        <v>50</v>
      </c>
    </row>
    <row r="1290" spans="1:52" ht="30" customHeight="1" x14ac:dyDescent="0.3">
      <c r="A1290" s="22" t="s">
        <v>1425</v>
      </c>
      <c r="B1290" s="22" t="s">
        <v>1221</v>
      </c>
      <c r="C1290" s="22" t="s">
        <v>1208</v>
      </c>
      <c r="D1290" s="23">
        <f>공량산출근거서_일위대가!K605</f>
        <v>0.2</v>
      </c>
      <c r="E1290" s="25">
        <f>단가대비표!O52</f>
        <v>0</v>
      </c>
      <c r="F1290" s="28">
        <f>TRUNC(E1290*D1290,0)</f>
        <v>0</v>
      </c>
      <c r="G1290" s="25">
        <f>단가대비표!P52</f>
        <v>485075</v>
      </c>
      <c r="H1290" s="28">
        <f>TRUNC(G1290*D1290,0)</f>
        <v>97015</v>
      </c>
      <c r="I1290" s="25">
        <f>단가대비표!V52</f>
        <v>0</v>
      </c>
      <c r="J1290" s="28">
        <f>TRUNC(I1290*D1290,0)</f>
        <v>0</v>
      </c>
      <c r="K1290" s="25">
        <f t="shared" si="219"/>
        <v>485075</v>
      </c>
      <c r="L1290" s="28">
        <f t="shared" si="219"/>
        <v>97015</v>
      </c>
      <c r="M1290" s="22" t="s">
        <v>50</v>
      </c>
      <c r="N1290" s="2" t="s">
        <v>1127</v>
      </c>
      <c r="O1290" s="2" t="s">
        <v>1426</v>
      </c>
      <c r="P1290" s="2" t="s">
        <v>62</v>
      </c>
      <c r="Q1290" s="2" t="s">
        <v>62</v>
      </c>
      <c r="R1290" s="2" t="s">
        <v>63</v>
      </c>
      <c r="S1290" s="3"/>
      <c r="T1290" s="3"/>
      <c r="U1290" s="3"/>
      <c r="V1290" s="3">
        <v>1</v>
      </c>
      <c r="W1290" s="3"/>
      <c r="X1290" s="3"/>
      <c r="Y1290" s="3"/>
      <c r="Z1290" s="3"/>
      <c r="AA1290" s="3"/>
      <c r="AB1290" s="3"/>
      <c r="AC1290" s="3"/>
      <c r="AD1290" s="3"/>
      <c r="AE1290" s="3"/>
      <c r="AF1290" s="3"/>
      <c r="AG1290" s="3"/>
      <c r="AH1290" s="3"/>
      <c r="AI1290" s="3"/>
      <c r="AJ1290" s="3"/>
      <c r="AK1290" s="3"/>
      <c r="AL1290" s="3"/>
      <c r="AM1290" s="3"/>
      <c r="AN1290" s="3"/>
      <c r="AO1290" s="3"/>
      <c r="AP1290" s="3"/>
      <c r="AQ1290" s="3"/>
      <c r="AR1290" s="3"/>
      <c r="AS1290" s="3"/>
      <c r="AT1290" s="3"/>
      <c r="AU1290" s="3"/>
      <c r="AV1290" s="2" t="s">
        <v>50</v>
      </c>
      <c r="AW1290" s="2" t="s">
        <v>2347</v>
      </c>
      <c r="AX1290" s="2" t="s">
        <v>50</v>
      </c>
      <c r="AY1290" s="2" t="s">
        <v>50</v>
      </c>
      <c r="AZ1290" s="2" t="s">
        <v>50</v>
      </c>
    </row>
    <row r="1291" spans="1:52" ht="30" customHeight="1" x14ac:dyDescent="0.3">
      <c r="A1291" s="22" t="s">
        <v>1215</v>
      </c>
      <c r="B1291" s="22" t="s">
        <v>1216</v>
      </c>
      <c r="C1291" s="22" t="s">
        <v>93</v>
      </c>
      <c r="D1291" s="23">
        <v>1</v>
      </c>
      <c r="E1291" s="25">
        <f>TRUNC(SUMIF(V1289:V1291, RIGHTB(O1291, 1), H1289:H1291)*U1291, 2)</f>
        <v>2910.45</v>
      </c>
      <c r="F1291" s="28">
        <f>TRUNC(E1291*D1291,0)</f>
        <v>2910</v>
      </c>
      <c r="G1291" s="25">
        <v>0</v>
      </c>
      <c r="H1291" s="28">
        <f>TRUNC(G1291*D1291,0)</f>
        <v>0</v>
      </c>
      <c r="I1291" s="25">
        <v>0</v>
      </c>
      <c r="J1291" s="28">
        <f>TRUNC(I1291*D1291,0)</f>
        <v>0</v>
      </c>
      <c r="K1291" s="25">
        <f t="shared" si="219"/>
        <v>2910</v>
      </c>
      <c r="L1291" s="28">
        <f t="shared" si="219"/>
        <v>2910</v>
      </c>
      <c r="M1291" s="22" t="s">
        <v>50</v>
      </c>
      <c r="N1291" s="2" t="s">
        <v>1127</v>
      </c>
      <c r="O1291" s="2" t="s">
        <v>94</v>
      </c>
      <c r="P1291" s="2" t="s">
        <v>62</v>
      </c>
      <c r="Q1291" s="2" t="s">
        <v>62</v>
      </c>
      <c r="R1291" s="2" t="s">
        <v>62</v>
      </c>
      <c r="S1291" s="3">
        <v>1</v>
      </c>
      <c r="T1291" s="3">
        <v>0</v>
      </c>
      <c r="U1291" s="3">
        <v>0.03</v>
      </c>
      <c r="V1291" s="3">
        <v>1</v>
      </c>
      <c r="W1291" s="3"/>
      <c r="X1291" s="3"/>
      <c r="Y1291" s="3"/>
      <c r="Z1291" s="3"/>
      <c r="AA1291" s="3"/>
      <c r="AB1291" s="3"/>
      <c r="AC1291" s="3"/>
      <c r="AD1291" s="3"/>
      <c r="AE1291" s="3"/>
      <c r="AF1291" s="3"/>
      <c r="AG1291" s="3"/>
      <c r="AH1291" s="3"/>
      <c r="AI1291" s="3"/>
      <c r="AJ1291" s="3"/>
      <c r="AK1291" s="3"/>
      <c r="AL1291" s="3"/>
      <c r="AM1291" s="3"/>
      <c r="AN1291" s="3"/>
      <c r="AO1291" s="3"/>
      <c r="AP1291" s="3"/>
      <c r="AQ1291" s="3"/>
      <c r="AR1291" s="3"/>
      <c r="AS1291" s="3"/>
      <c r="AT1291" s="3"/>
      <c r="AU1291" s="3"/>
      <c r="AV1291" s="2" t="s">
        <v>50</v>
      </c>
      <c r="AW1291" s="2" t="s">
        <v>2348</v>
      </c>
      <c r="AX1291" s="2" t="s">
        <v>50</v>
      </c>
      <c r="AY1291" s="2" t="s">
        <v>50</v>
      </c>
      <c r="AZ1291" s="2" t="s">
        <v>50</v>
      </c>
    </row>
    <row r="1292" spans="1:52" ht="30" customHeight="1" x14ac:dyDescent="0.3">
      <c r="A1292" s="22" t="s">
        <v>1190</v>
      </c>
      <c r="B1292" s="22" t="s">
        <v>50</v>
      </c>
      <c r="C1292" s="22" t="s">
        <v>50</v>
      </c>
      <c r="D1292" s="23"/>
      <c r="E1292" s="25"/>
      <c r="F1292" s="28">
        <f>TRUNC(SUMIF(N1289:N1291, N1288, F1289:F1291),0)</f>
        <v>502910</v>
      </c>
      <c r="G1292" s="25"/>
      <c r="H1292" s="28">
        <f>TRUNC(SUMIF(N1289:N1291, N1288, H1289:H1291),0)</f>
        <v>97015</v>
      </c>
      <c r="I1292" s="25"/>
      <c r="J1292" s="28">
        <f>TRUNC(SUMIF(N1289:N1291, N1288, J1289:J1291),0)</f>
        <v>0</v>
      </c>
      <c r="K1292" s="25"/>
      <c r="L1292" s="28">
        <f>F1292+H1292+J1292</f>
        <v>599925</v>
      </c>
      <c r="M1292" s="22" t="s">
        <v>50</v>
      </c>
      <c r="N1292" s="2" t="s">
        <v>97</v>
      </c>
      <c r="O1292" s="2" t="s">
        <v>97</v>
      </c>
      <c r="P1292" s="2" t="s">
        <v>50</v>
      </c>
      <c r="Q1292" s="2" t="s">
        <v>50</v>
      </c>
      <c r="R1292" s="2" t="s">
        <v>50</v>
      </c>
      <c r="S1292" s="3"/>
      <c r="T1292" s="3"/>
      <c r="U1292" s="3"/>
      <c r="V1292" s="3"/>
      <c r="W1292" s="3"/>
      <c r="X1292" s="3"/>
      <c r="Y1292" s="3"/>
      <c r="Z1292" s="3"/>
      <c r="AA1292" s="3"/>
      <c r="AB1292" s="3"/>
      <c r="AC1292" s="3"/>
      <c r="AD1292" s="3"/>
      <c r="AE1292" s="3"/>
      <c r="AF1292" s="3"/>
      <c r="AG1292" s="3"/>
      <c r="AH1292" s="3"/>
      <c r="AI1292" s="3"/>
      <c r="AJ1292" s="3"/>
      <c r="AK1292" s="3"/>
      <c r="AL1292" s="3"/>
      <c r="AM1292" s="3"/>
      <c r="AN1292" s="3"/>
      <c r="AO1292" s="3"/>
      <c r="AP1292" s="3"/>
      <c r="AQ1292" s="3"/>
      <c r="AR1292" s="3"/>
      <c r="AS1292" s="3"/>
      <c r="AT1292" s="3"/>
      <c r="AU1292" s="3"/>
      <c r="AV1292" s="2" t="s">
        <v>50</v>
      </c>
      <c r="AW1292" s="2" t="s">
        <v>50</v>
      </c>
      <c r="AX1292" s="2" t="s">
        <v>50</v>
      </c>
      <c r="AY1292" s="2" t="s">
        <v>50</v>
      </c>
      <c r="AZ1292" s="2" t="s">
        <v>50</v>
      </c>
    </row>
    <row r="1293" spans="1:52" ht="30" customHeight="1" x14ac:dyDescent="0.3">
      <c r="A1293" s="23"/>
      <c r="B1293" s="23"/>
      <c r="C1293" s="23"/>
      <c r="D1293" s="23"/>
      <c r="E1293" s="25"/>
      <c r="F1293" s="28"/>
      <c r="G1293" s="25"/>
      <c r="H1293" s="28"/>
      <c r="I1293" s="25"/>
      <c r="J1293" s="28"/>
      <c r="K1293" s="25"/>
      <c r="L1293" s="28"/>
      <c r="M1293" s="23"/>
    </row>
    <row r="1294" spans="1:52" ht="30" customHeight="1" x14ac:dyDescent="0.3">
      <c r="A1294" s="19" t="s">
        <v>2349</v>
      </c>
      <c r="B1294" s="20"/>
      <c r="C1294" s="20"/>
      <c r="D1294" s="20"/>
      <c r="E1294" s="24"/>
      <c r="F1294" s="27"/>
      <c r="G1294" s="24"/>
      <c r="H1294" s="27"/>
      <c r="I1294" s="24"/>
      <c r="J1294" s="27"/>
      <c r="K1294" s="24"/>
      <c r="L1294" s="27"/>
      <c r="M1294" s="21"/>
      <c r="N1294" s="1" t="s">
        <v>1154</v>
      </c>
    </row>
    <row r="1295" spans="1:52" ht="30" customHeight="1" x14ac:dyDescent="0.3">
      <c r="A1295" s="22" t="s">
        <v>2351</v>
      </c>
      <c r="B1295" s="22" t="s">
        <v>2352</v>
      </c>
      <c r="C1295" s="22" t="s">
        <v>102</v>
      </c>
      <c r="D1295" s="23">
        <v>1</v>
      </c>
      <c r="E1295" s="25">
        <f>단가대비표!O66</f>
        <v>2720500</v>
      </c>
      <c r="F1295" s="28">
        <f t="shared" ref="F1295:F1324" si="220">TRUNC(E1295*D1295,0)</f>
        <v>2720500</v>
      </c>
      <c r="G1295" s="25">
        <f>단가대비표!P66</f>
        <v>0</v>
      </c>
      <c r="H1295" s="28">
        <f t="shared" ref="H1295:H1324" si="221">TRUNC(G1295*D1295,0)</f>
        <v>0</v>
      </c>
      <c r="I1295" s="25">
        <f>단가대비표!V66</f>
        <v>0</v>
      </c>
      <c r="J1295" s="28">
        <f t="shared" ref="J1295:J1324" si="222">TRUNC(I1295*D1295,0)</f>
        <v>0</v>
      </c>
      <c r="K1295" s="25">
        <f t="shared" ref="K1295:K1324" si="223">TRUNC(E1295+G1295+I1295,0)</f>
        <v>2720500</v>
      </c>
      <c r="L1295" s="28">
        <f t="shared" ref="L1295:L1324" si="224">TRUNC(F1295+H1295+J1295,0)</f>
        <v>2720500</v>
      </c>
      <c r="M1295" s="22" t="s">
        <v>50</v>
      </c>
      <c r="N1295" s="2" t="s">
        <v>1154</v>
      </c>
      <c r="O1295" s="2" t="s">
        <v>2353</v>
      </c>
      <c r="P1295" s="2" t="s">
        <v>62</v>
      </c>
      <c r="Q1295" s="2" t="s">
        <v>62</v>
      </c>
      <c r="R1295" s="2" t="s">
        <v>63</v>
      </c>
      <c r="S1295" s="3"/>
      <c r="T1295" s="3"/>
      <c r="U1295" s="3"/>
      <c r="V1295" s="3"/>
      <c r="W1295" s="3"/>
      <c r="X1295" s="3"/>
      <c r="Y1295" s="3"/>
      <c r="Z1295" s="3"/>
      <c r="AA1295" s="3"/>
      <c r="AB1295" s="3"/>
      <c r="AC1295" s="3"/>
      <c r="AD1295" s="3"/>
      <c r="AE1295" s="3"/>
      <c r="AF1295" s="3"/>
      <c r="AG1295" s="3"/>
      <c r="AH1295" s="3"/>
      <c r="AI1295" s="3"/>
      <c r="AJ1295" s="3"/>
      <c r="AK1295" s="3"/>
      <c r="AL1295" s="3"/>
      <c r="AM1295" s="3"/>
      <c r="AN1295" s="3"/>
      <c r="AO1295" s="3"/>
      <c r="AP1295" s="3"/>
      <c r="AQ1295" s="3"/>
      <c r="AR1295" s="3"/>
      <c r="AS1295" s="3"/>
      <c r="AT1295" s="3"/>
      <c r="AU1295" s="3"/>
      <c r="AV1295" s="2" t="s">
        <v>50</v>
      </c>
      <c r="AW1295" s="2" t="s">
        <v>2354</v>
      </c>
      <c r="AX1295" s="2" t="s">
        <v>50</v>
      </c>
      <c r="AY1295" s="2" t="s">
        <v>50</v>
      </c>
      <c r="AZ1295" s="2" t="s">
        <v>50</v>
      </c>
    </row>
    <row r="1296" spans="1:52" ht="30" customHeight="1" x14ac:dyDescent="0.3">
      <c r="A1296" s="22" t="s">
        <v>304</v>
      </c>
      <c r="B1296" s="22" t="s">
        <v>305</v>
      </c>
      <c r="C1296" s="22" t="s">
        <v>196</v>
      </c>
      <c r="D1296" s="23">
        <v>1</v>
      </c>
      <c r="E1296" s="25">
        <f>단가대비표!O12</f>
        <v>5690</v>
      </c>
      <c r="F1296" s="28">
        <f t="shared" si="220"/>
        <v>5690</v>
      </c>
      <c r="G1296" s="25">
        <f>단가대비표!P12</f>
        <v>0</v>
      </c>
      <c r="H1296" s="28">
        <f t="shared" si="221"/>
        <v>0</v>
      </c>
      <c r="I1296" s="25">
        <f>단가대비표!V12</f>
        <v>0</v>
      </c>
      <c r="J1296" s="28">
        <f t="shared" si="222"/>
        <v>0</v>
      </c>
      <c r="K1296" s="25">
        <f t="shared" si="223"/>
        <v>5690</v>
      </c>
      <c r="L1296" s="28">
        <f t="shared" si="224"/>
        <v>5690</v>
      </c>
      <c r="M1296" s="22" t="s">
        <v>50</v>
      </c>
      <c r="N1296" s="2" t="s">
        <v>1154</v>
      </c>
      <c r="O1296" s="2" t="s">
        <v>2355</v>
      </c>
      <c r="P1296" s="2" t="s">
        <v>62</v>
      </c>
      <c r="Q1296" s="2" t="s">
        <v>62</v>
      </c>
      <c r="R1296" s="2" t="s">
        <v>63</v>
      </c>
      <c r="S1296" s="3"/>
      <c r="T1296" s="3"/>
      <c r="U1296" s="3"/>
      <c r="V1296" s="3"/>
      <c r="W1296" s="3"/>
      <c r="X1296" s="3"/>
      <c r="Y1296" s="3"/>
      <c r="Z1296" s="3"/>
      <c r="AA1296" s="3"/>
      <c r="AB1296" s="3"/>
      <c r="AC1296" s="3"/>
      <c r="AD1296" s="3"/>
      <c r="AE1296" s="3"/>
      <c r="AF1296" s="3"/>
      <c r="AG1296" s="3"/>
      <c r="AH1296" s="3"/>
      <c r="AI1296" s="3"/>
      <c r="AJ1296" s="3"/>
      <c r="AK1296" s="3"/>
      <c r="AL1296" s="3"/>
      <c r="AM1296" s="3"/>
      <c r="AN1296" s="3"/>
      <c r="AO1296" s="3"/>
      <c r="AP1296" s="3"/>
      <c r="AQ1296" s="3"/>
      <c r="AR1296" s="3"/>
      <c r="AS1296" s="3"/>
      <c r="AT1296" s="3"/>
      <c r="AU1296" s="3"/>
      <c r="AV1296" s="2" t="s">
        <v>50</v>
      </c>
      <c r="AW1296" s="2" t="s">
        <v>2356</v>
      </c>
      <c r="AX1296" s="2" t="s">
        <v>50</v>
      </c>
      <c r="AY1296" s="2" t="s">
        <v>50</v>
      </c>
      <c r="AZ1296" s="2" t="s">
        <v>50</v>
      </c>
    </row>
    <row r="1297" spans="1:52" ht="30" customHeight="1" x14ac:dyDescent="0.3">
      <c r="A1297" s="22" t="s">
        <v>2357</v>
      </c>
      <c r="B1297" s="22" t="s">
        <v>2358</v>
      </c>
      <c r="C1297" s="22" t="s">
        <v>196</v>
      </c>
      <c r="D1297" s="23">
        <v>1</v>
      </c>
      <c r="E1297" s="25">
        <f>단가대비표!O11</f>
        <v>5690</v>
      </c>
      <c r="F1297" s="28">
        <f t="shared" si="220"/>
        <v>5690</v>
      </c>
      <c r="G1297" s="25">
        <f>단가대비표!P11</f>
        <v>0</v>
      </c>
      <c r="H1297" s="28">
        <f t="shared" si="221"/>
        <v>0</v>
      </c>
      <c r="I1297" s="25">
        <f>단가대비표!V11</f>
        <v>0</v>
      </c>
      <c r="J1297" s="28">
        <f t="shared" si="222"/>
        <v>0</v>
      </c>
      <c r="K1297" s="25">
        <f t="shared" si="223"/>
        <v>5690</v>
      </c>
      <c r="L1297" s="28">
        <f t="shared" si="224"/>
        <v>5690</v>
      </c>
      <c r="M1297" s="22" t="s">
        <v>50</v>
      </c>
      <c r="N1297" s="2" t="s">
        <v>1154</v>
      </c>
      <c r="O1297" s="2" t="s">
        <v>2359</v>
      </c>
      <c r="P1297" s="2" t="s">
        <v>62</v>
      </c>
      <c r="Q1297" s="2" t="s">
        <v>62</v>
      </c>
      <c r="R1297" s="2" t="s">
        <v>63</v>
      </c>
      <c r="S1297" s="3"/>
      <c r="T1297" s="3"/>
      <c r="U1297" s="3"/>
      <c r="V1297" s="3"/>
      <c r="W1297" s="3"/>
      <c r="X1297" s="3"/>
      <c r="Y1297" s="3"/>
      <c r="Z1297" s="3"/>
      <c r="AA1297" s="3"/>
      <c r="AB1297" s="3"/>
      <c r="AC1297" s="3"/>
      <c r="AD1297" s="3"/>
      <c r="AE1297" s="3"/>
      <c r="AF1297" s="3"/>
      <c r="AG1297" s="3"/>
      <c r="AH1297" s="3"/>
      <c r="AI1297" s="3"/>
      <c r="AJ1297" s="3"/>
      <c r="AK1297" s="3"/>
      <c r="AL1297" s="3"/>
      <c r="AM1297" s="3"/>
      <c r="AN1297" s="3"/>
      <c r="AO1297" s="3"/>
      <c r="AP1297" s="3"/>
      <c r="AQ1297" s="3"/>
      <c r="AR1297" s="3"/>
      <c r="AS1297" s="3"/>
      <c r="AT1297" s="3"/>
      <c r="AU1297" s="3"/>
      <c r="AV1297" s="2" t="s">
        <v>50</v>
      </c>
      <c r="AW1297" s="2" t="s">
        <v>2360</v>
      </c>
      <c r="AX1297" s="2" t="s">
        <v>50</v>
      </c>
      <c r="AY1297" s="2" t="s">
        <v>50</v>
      </c>
      <c r="AZ1297" s="2" t="s">
        <v>50</v>
      </c>
    </row>
    <row r="1298" spans="1:52" ht="30" customHeight="1" x14ac:dyDescent="0.3">
      <c r="A1298" s="22" t="s">
        <v>194</v>
      </c>
      <c r="B1298" s="22" t="s">
        <v>195</v>
      </c>
      <c r="C1298" s="22" t="s">
        <v>196</v>
      </c>
      <c r="D1298" s="23">
        <v>1</v>
      </c>
      <c r="E1298" s="25">
        <f>단가대비표!O68</f>
        <v>10000</v>
      </c>
      <c r="F1298" s="28">
        <f t="shared" si="220"/>
        <v>10000</v>
      </c>
      <c r="G1298" s="25">
        <f>단가대비표!P68</f>
        <v>0</v>
      </c>
      <c r="H1298" s="28">
        <f t="shared" si="221"/>
        <v>0</v>
      </c>
      <c r="I1298" s="25">
        <f>단가대비표!V68</f>
        <v>0</v>
      </c>
      <c r="J1298" s="28">
        <f t="shared" si="222"/>
        <v>0</v>
      </c>
      <c r="K1298" s="25">
        <f t="shared" si="223"/>
        <v>10000</v>
      </c>
      <c r="L1298" s="28">
        <f t="shared" si="224"/>
        <v>10000</v>
      </c>
      <c r="M1298" s="22" t="s">
        <v>50</v>
      </c>
      <c r="N1298" s="2" t="s">
        <v>1154</v>
      </c>
      <c r="O1298" s="2" t="s">
        <v>197</v>
      </c>
      <c r="P1298" s="2" t="s">
        <v>62</v>
      </c>
      <c r="Q1298" s="2" t="s">
        <v>62</v>
      </c>
      <c r="R1298" s="2" t="s">
        <v>63</v>
      </c>
      <c r="S1298" s="3"/>
      <c r="T1298" s="3"/>
      <c r="U1298" s="3"/>
      <c r="V1298" s="3"/>
      <c r="W1298" s="3"/>
      <c r="X1298" s="3"/>
      <c r="Y1298" s="3"/>
      <c r="Z1298" s="3"/>
      <c r="AA1298" s="3"/>
      <c r="AB1298" s="3"/>
      <c r="AC1298" s="3"/>
      <c r="AD1298" s="3"/>
      <c r="AE1298" s="3"/>
      <c r="AF1298" s="3"/>
      <c r="AG1298" s="3"/>
      <c r="AH1298" s="3"/>
      <c r="AI1298" s="3"/>
      <c r="AJ1298" s="3"/>
      <c r="AK1298" s="3"/>
      <c r="AL1298" s="3"/>
      <c r="AM1298" s="3"/>
      <c r="AN1298" s="3"/>
      <c r="AO1298" s="3"/>
      <c r="AP1298" s="3"/>
      <c r="AQ1298" s="3"/>
      <c r="AR1298" s="3"/>
      <c r="AS1298" s="3"/>
      <c r="AT1298" s="3"/>
      <c r="AU1298" s="3"/>
      <c r="AV1298" s="2" t="s">
        <v>50</v>
      </c>
      <c r="AW1298" s="2" t="s">
        <v>2361</v>
      </c>
      <c r="AX1298" s="2" t="s">
        <v>50</v>
      </c>
      <c r="AY1298" s="2" t="s">
        <v>50</v>
      </c>
      <c r="AZ1298" s="2" t="s">
        <v>50</v>
      </c>
    </row>
    <row r="1299" spans="1:52" ht="30" customHeight="1" x14ac:dyDescent="0.3">
      <c r="A1299" s="22" t="s">
        <v>1010</v>
      </c>
      <c r="B1299" s="22" t="s">
        <v>1011</v>
      </c>
      <c r="C1299" s="22" t="s">
        <v>196</v>
      </c>
      <c r="D1299" s="23">
        <v>1</v>
      </c>
      <c r="E1299" s="25">
        <f>단가대비표!O17</f>
        <v>3300</v>
      </c>
      <c r="F1299" s="28">
        <f t="shared" si="220"/>
        <v>3300</v>
      </c>
      <c r="G1299" s="25">
        <f>단가대비표!P17</f>
        <v>0</v>
      </c>
      <c r="H1299" s="28">
        <f t="shared" si="221"/>
        <v>0</v>
      </c>
      <c r="I1299" s="25">
        <f>단가대비표!V17</f>
        <v>0</v>
      </c>
      <c r="J1299" s="28">
        <f t="shared" si="222"/>
        <v>0</v>
      </c>
      <c r="K1299" s="25">
        <f t="shared" si="223"/>
        <v>3300</v>
      </c>
      <c r="L1299" s="28">
        <f t="shared" si="224"/>
        <v>3300</v>
      </c>
      <c r="M1299" s="22" t="s">
        <v>50</v>
      </c>
      <c r="N1299" s="2" t="s">
        <v>1154</v>
      </c>
      <c r="O1299" s="2" t="s">
        <v>2362</v>
      </c>
      <c r="P1299" s="2" t="s">
        <v>62</v>
      </c>
      <c r="Q1299" s="2" t="s">
        <v>62</v>
      </c>
      <c r="R1299" s="2" t="s">
        <v>63</v>
      </c>
      <c r="S1299" s="3"/>
      <c r="T1299" s="3"/>
      <c r="U1299" s="3"/>
      <c r="V1299" s="3"/>
      <c r="W1299" s="3"/>
      <c r="X1299" s="3"/>
      <c r="Y1299" s="3"/>
      <c r="Z1299" s="3"/>
      <c r="AA1299" s="3"/>
      <c r="AB1299" s="3"/>
      <c r="AC1299" s="3"/>
      <c r="AD1299" s="3"/>
      <c r="AE1299" s="3"/>
      <c r="AF1299" s="3"/>
      <c r="AG1299" s="3"/>
      <c r="AH1299" s="3"/>
      <c r="AI1299" s="3"/>
      <c r="AJ1299" s="3"/>
      <c r="AK1299" s="3"/>
      <c r="AL1299" s="3"/>
      <c r="AM1299" s="3"/>
      <c r="AN1299" s="3"/>
      <c r="AO1299" s="3"/>
      <c r="AP1299" s="3"/>
      <c r="AQ1299" s="3"/>
      <c r="AR1299" s="3"/>
      <c r="AS1299" s="3"/>
      <c r="AT1299" s="3"/>
      <c r="AU1299" s="3"/>
      <c r="AV1299" s="2" t="s">
        <v>50</v>
      </c>
      <c r="AW1299" s="2" t="s">
        <v>2363</v>
      </c>
      <c r="AX1299" s="2" t="s">
        <v>50</v>
      </c>
      <c r="AY1299" s="2" t="s">
        <v>50</v>
      </c>
      <c r="AZ1299" s="2" t="s">
        <v>50</v>
      </c>
    </row>
    <row r="1300" spans="1:52" ht="30" customHeight="1" x14ac:dyDescent="0.3">
      <c r="A1300" s="22" t="s">
        <v>2364</v>
      </c>
      <c r="B1300" s="22" t="s">
        <v>2365</v>
      </c>
      <c r="C1300" s="22" t="s">
        <v>196</v>
      </c>
      <c r="D1300" s="23">
        <v>1</v>
      </c>
      <c r="E1300" s="25">
        <f>단가대비표!O72</f>
        <v>4100</v>
      </c>
      <c r="F1300" s="28">
        <f t="shared" si="220"/>
        <v>4100</v>
      </c>
      <c r="G1300" s="25">
        <f>단가대비표!P72</f>
        <v>0</v>
      </c>
      <c r="H1300" s="28">
        <f t="shared" si="221"/>
        <v>0</v>
      </c>
      <c r="I1300" s="25">
        <f>단가대비표!V72</f>
        <v>0</v>
      </c>
      <c r="J1300" s="28">
        <f t="shared" si="222"/>
        <v>0</v>
      </c>
      <c r="K1300" s="25">
        <f t="shared" si="223"/>
        <v>4100</v>
      </c>
      <c r="L1300" s="28">
        <f t="shared" si="224"/>
        <v>4100</v>
      </c>
      <c r="M1300" s="22" t="s">
        <v>50</v>
      </c>
      <c r="N1300" s="2" t="s">
        <v>1154</v>
      </c>
      <c r="O1300" s="2" t="s">
        <v>2366</v>
      </c>
      <c r="P1300" s="2" t="s">
        <v>62</v>
      </c>
      <c r="Q1300" s="2" t="s">
        <v>62</v>
      </c>
      <c r="R1300" s="2" t="s">
        <v>63</v>
      </c>
      <c r="S1300" s="3"/>
      <c r="T1300" s="3"/>
      <c r="U1300" s="3"/>
      <c r="V1300" s="3"/>
      <c r="W1300" s="3"/>
      <c r="X1300" s="3"/>
      <c r="Y1300" s="3"/>
      <c r="Z1300" s="3"/>
      <c r="AA1300" s="3"/>
      <c r="AB1300" s="3"/>
      <c r="AC1300" s="3"/>
      <c r="AD1300" s="3"/>
      <c r="AE1300" s="3"/>
      <c r="AF1300" s="3"/>
      <c r="AG1300" s="3"/>
      <c r="AH1300" s="3"/>
      <c r="AI1300" s="3"/>
      <c r="AJ1300" s="3"/>
      <c r="AK1300" s="3"/>
      <c r="AL1300" s="3"/>
      <c r="AM1300" s="3"/>
      <c r="AN1300" s="3"/>
      <c r="AO1300" s="3"/>
      <c r="AP1300" s="3"/>
      <c r="AQ1300" s="3"/>
      <c r="AR1300" s="3"/>
      <c r="AS1300" s="3"/>
      <c r="AT1300" s="3"/>
      <c r="AU1300" s="3"/>
      <c r="AV1300" s="2" t="s">
        <v>50</v>
      </c>
      <c r="AW1300" s="2" t="s">
        <v>2367</v>
      </c>
      <c r="AX1300" s="2" t="s">
        <v>50</v>
      </c>
      <c r="AY1300" s="2" t="s">
        <v>50</v>
      </c>
      <c r="AZ1300" s="2" t="s">
        <v>50</v>
      </c>
    </row>
    <row r="1301" spans="1:52" ht="30" customHeight="1" x14ac:dyDescent="0.3">
      <c r="A1301" s="22" t="s">
        <v>2368</v>
      </c>
      <c r="B1301" s="22" t="s">
        <v>2369</v>
      </c>
      <c r="C1301" s="22" t="s">
        <v>196</v>
      </c>
      <c r="D1301" s="23">
        <v>1</v>
      </c>
      <c r="E1301" s="25">
        <f>단가대비표!O25</f>
        <v>36000</v>
      </c>
      <c r="F1301" s="28">
        <f t="shared" si="220"/>
        <v>36000</v>
      </c>
      <c r="G1301" s="25">
        <f>단가대비표!P25</f>
        <v>0</v>
      </c>
      <c r="H1301" s="28">
        <f t="shared" si="221"/>
        <v>0</v>
      </c>
      <c r="I1301" s="25">
        <f>단가대비표!V25</f>
        <v>0</v>
      </c>
      <c r="J1301" s="28">
        <f t="shared" si="222"/>
        <v>0</v>
      </c>
      <c r="K1301" s="25">
        <f t="shared" si="223"/>
        <v>36000</v>
      </c>
      <c r="L1301" s="28">
        <f t="shared" si="224"/>
        <v>36000</v>
      </c>
      <c r="M1301" s="22" t="s">
        <v>50</v>
      </c>
      <c r="N1301" s="2" t="s">
        <v>1154</v>
      </c>
      <c r="O1301" s="2" t="s">
        <v>2370</v>
      </c>
      <c r="P1301" s="2" t="s">
        <v>62</v>
      </c>
      <c r="Q1301" s="2" t="s">
        <v>62</v>
      </c>
      <c r="R1301" s="2" t="s">
        <v>63</v>
      </c>
      <c r="S1301" s="3"/>
      <c r="T1301" s="3"/>
      <c r="U1301" s="3"/>
      <c r="V1301" s="3"/>
      <c r="W1301" s="3"/>
      <c r="X1301" s="3"/>
      <c r="Y1301" s="3"/>
      <c r="Z1301" s="3"/>
      <c r="AA1301" s="3"/>
      <c r="AB1301" s="3"/>
      <c r="AC1301" s="3"/>
      <c r="AD1301" s="3"/>
      <c r="AE1301" s="3"/>
      <c r="AF1301" s="3"/>
      <c r="AG1301" s="3"/>
      <c r="AH1301" s="3"/>
      <c r="AI1301" s="3"/>
      <c r="AJ1301" s="3"/>
      <c r="AK1301" s="3"/>
      <c r="AL1301" s="3"/>
      <c r="AM1301" s="3"/>
      <c r="AN1301" s="3"/>
      <c r="AO1301" s="3"/>
      <c r="AP1301" s="3"/>
      <c r="AQ1301" s="3"/>
      <c r="AR1301" s="3"/>
      <c r="AS1301" s="3"/>
      <c r="AT1301" s="3"/>
      <c r="AU1301" s="3"/>
      <c r="AV1301" s="2" t="s">
        <v>50</v>
      </c>
      <c r="AW1301" s="2" t="s">
        <v>2371</v>
      </c>
      <c r="AX1301" s="2" t="s">
        <v>50</v>
      </c>
      <c r="AY1301" s="2" t="s">
        <v>50</v>
      </c>
      <c r="AZ1301" s="2" t="s">
        <v>50</v>
      </c>
    </row>
    <row r="1302" spans="1:52" ht="30" customHeight="1" x14ac:dyDescent="0.3">
      <c r="A1302" s="22" t="s">
        <v>2372</v>
      </c>
      <c r="B1302" s="22" t="s">
        <v>2373</v>
      </c>
      <c r="C1302" s="22" t="s">
        <v>123</v>
      </c>
      <c r="D1302" s="23">
        <v>1</v>
      </c>
      <c r="E1302" s="25">
        <f>단가대비표!O26</f>
        <v>115200</v>
      </c>
      <c r="F1302" s="28">
        <f t="shared" si="220"/>
        <v>115200</v>
      </c>
      <c r="G1302" s="25">
        <f>단가대비표!P26</f>
        <v>0</v>
      </c>
      <c r="H1302" s="28">
        <f t="shared" si="221"/>
        <v>0</v>
      </c>
      <c r="I1302" s="25">
        <f>단가대비표!V26</f>
        <v>0</v>
      </c>
      <c r="J1302" s="28">
        <f t="shared" si="222"/>
        <v>0</v>
      </c>
      <c r="K1302" s="25">
        <f t="shared" si="223"/>
        <v>115200</v>
      </c>
      <c r="L1302" s="28">
        <f t="shared" si="224"/>
        <v>115200</v>
      </c>
      <c r="M1302" s="22" t="s">
        <v>50</v>
      </c>
      <c r="N1302" s="2" t="s">
        <v>1154</v>
      </c>
      <c r="O1302" s="2" t="s">
        <v>2374</v>
      </c>
      <c r="P1302" s="2" t="s">
        <v>62</v>
      </c>
      <c r="Q1302" s="2" t="s">
        <v>62</v>
      </c>
      <c r="R1302" s="2" t="s">
        <v>63</v>
      </c>
      <c r="S1302" s="3"/>
      <c r="T1302" s="3"/>
      <c r="U1302" s="3"/>
      <c r="V1302" s="3"/>
      <c r="W1302" s="3"/>
      <c r="X1302" s="3"/>
      <c r="Y1302" s="3"/>
      <c r="Z1302" s="3"/>
      <c r="AA1302" s="3"/>
      <c r="AB1302" s="3"/>
      <c r="AC1302" s="3"/>
      <c r="AD1302" s="3"/>
      <c r="AE1302" s="3"/>
      <c r="AF1302" s="3"/>
      <c r="AG1302" s="3"/>
      <c r="AH1302" s="3"/>
      <c r="AI1302" s="3"/>
      <c r="AJ1302" s="3"/>
      <c r="AK1302" s="3"/>
      <c r="AL1302" s="3"/>
      <c r="AM1302" s="3"/>
      <c r="AN1302" s="3"/>
      <c r="AO1302" s="3"/>
      <c r="AP1302" s="3"/>
      <c r="AQ1302" s="3"/>
      <c r="AR1302" s="3"/>
      <c r="AS1302" s="3"/>
      <c r="AT1302" s="3"/>
      <c r="AU1302" s="3"/>
      <c r="AV1302" s="2" t="s">
        <v>50</v>
      </c>
      <c r="AW1302" s="2" t="s">
        <v>2375</v>
      </c>
      <c r="AX1302" s="2" t="s">
        <v>50</v>
      </c>
      <c r="AY1302" s="2" t="s">
        <v>50</v>
      </c>
      <c r="AZ1302" s="2" t="s">
        <v>50</v>
      </c>
    </row>
    <row r="1303" spans="1:52" ht="30" customHeight="1" x14ac:dyDescent="0.3">
      <c r="A1303" s="22" t="s">
        <v>2376</v>
      </c>
      <c r="B1303" s="22" t="s">
        <v>548</v>
      </c>
      <c r="C1303" s="22" t="s">
        <v>118</v>
      </c>
      <c r="D1303" s="23">
        <v>1</v>
      </c>
      <c r="E1303" s="25">
        <f>단가대비표!O57</f>
        <v>1450000</v>
      </c>
      <c r="F1303" s="28">
        <f t="shared" si="220"/>
        <v>1450000</v>
      </c>
      <c r="G1303" s="25">
        <f>단가대비표!P57</f>
        <v>0</v>
      </c>
      <c r="H1303" s="28">
        <f t="shared" si="221"/>
        <v>0</v>
      </c>
      <c r="I1303" s="25">
        <f>단가대비표!V57</f>
        <v>0</v>
      </c>
      <c r="J1303" s="28">
        <f t="shared" si="222"/>
        <v>0</v>
      </c>
      <c r="K1303" s="25">
        <f t="shared" si="223"/>
        <v>1450000</v>
      </c>
      <c r="L1303" s="28">
        <f t="shared" si="224"/>
        <v>1450000</v>
      </c>
      <c r="M1303" s="22" t="s">
        <v>50</v>
      </c>
      <c r="N1303" s="2" t="s">
        <v>1154</v>
      </c>
      <c r="O1303" s="2" t="s">
        <v>2377</v>
      </c>
      <c r="P1303" s="2" t="s">
        <v>62</v>
      </c>
      <c r="Q1303" s="2" t="s">
        <v>62</v>
      </c>
      <c r="R1303" s="2" t="s">
        <v>63</v>
      </c>
      <c r="S1303" s="3"/>
      <c r="T1303" s="3"/>
      <c r="U1303" s="3"/>
      <c r="V1303" s="3"/>
      <c r="W1303" s="3"/>
      <c r="X1303" s="3"/>
      <c r="Y1303" s="3"/>
      <c r="Z1303" s="3"/>
      <c r="AA1303" s="3"/>
      <c r="AB1303" s="3"/>
      <c r="AC1303" s="3"/>
      <c r="AD1303" s="3"/>
      <c r="AE1303" s="3"/>
      <c r="AF1303" s="3"/>
      <c r="AG1303" s="3"/>
      <c r="AH1303" s="3"/>
      <c r="AI1303" s="3"/>
      <c r="AJ1303" s="3"/>
      <c r="AK1303" s="3"/>
      <c r="AL1303" s="3"/>
      <c r="AM1303" s="3"/>
      <c r="AN1303" s="3"/>
      <c r="AO1303" s="3"/>
      <c r="AP1303" s="3"/>
      <c r="AQ1303" s="3"/>
      <c r="AR1303" s="3"/>
      <c r="AS1303" s="3"/>
      <c r="AT1303" s="3"/>
      <c r="AU1303" s="3"/>
      <c r="AV1303" s="2" t="s">
        <v>50</v>
      </c>
      <c r="AW1303" s="2" t="s">
        <v>2378</v>
      </c>
      <c r="AX1303" s="2" t="s">
        <v>50</v>
      </c>
      <c r="AY1303" s="2" t="s">
        <v>50</v>
      </c>
      <c r="AZ1303" s="2" t="s">
        <v>50</v>
      </c>
    </row>
    <row r="1304" spans="1:52" ht="30" customHeight="1" x14ac:dyDescent="0.3">
      <c r="A1304" s="22" t="s">
        <v>543</v>
      </c>
      <c r="B1304" s="22" t="s">
        <v>50</v>
      </c>
      <c r="C1304" s="22" t="s">
        <v>196</v>
      </c>
      <c r="D1304" s="23">
        <v>1</v>
      </c>
      <c r="E1304" s="25">
        <f>단가대비표!O56</f>
        <v>59400</v>
      </c>
      <c r="F1304" s="28">
        <f t="shared" si="220"/>
        <v>59400</v>
      </c>
      <c r="G1304" s="25">
        <f>단가대비표!P56</f>
        <v>0</v>
      </c>
      <c r="H1304" s="28">
        <f t="shared" si="221"/>
        <v>0</v>
      </c>
      <c r="I1304" s="25">
        <f>단가대비표!V56</f>
        <v>0</v>
      </c>
      <c r="J1304" s="28">
        <f t="shared" si="222"/>
        <v>0</v>
      </c>
      <c r="K1304" s="25">
        <f t="shared" si="223"/>
        <v>59400</v>
      </c>
      <c r="L1304" s="28">
        <f t="shared" si="224"/>
        <v>59400</v>
      </c>
      <c r="M1304" s="22" t="s">
        <v>50</v>
      </c>
      <c r="N1304" s="2" t="s">
        <v>1154</v>
      </c>
      <c r="O1304" s="2" t="s">
        <v>1618</v>
      </c>
      <c r="P1304" s="2" t="s">
        <v>62</v>
      </c>
      <c r="Q1304" s="2" t="s">
        <v>62</v>
      </c>
      <c r="R1304" s="2" t="s">
        <v>63</v>
      </c>
      <c r="S1304" s="3"/>
      <c r="T1304" s="3"/>
      <c r="U1304" s="3"/>
      <c r="V1304" s="3"/>
      <c r="W1304" s="3"/>
      <c r="X1304" s="3"/>
      <c r="Y1304" s="3"/>
      <c r="Z1304" s="3"/>
      <c r="AA1304" s="3"/>
      <c r="AB1304" s="3"/>
      <c r="AC1304" s="3"/>
      <c r="AD1304" s="3"/>
      <c r="AE1304" s="3"/>
      <c r="AF1304" s="3"/>
      <c r="AG1304" s="3"/>
      <c r="AH1304" s="3"/>
      <c r="AI1304" s="3"/>
      <c r="AJ1304" s="3"/>
      <c r="AK1304" s="3"/>
      <c r="AL1304" s="3"/>
      <c r="AM1304" s="3"/>
      <c r="AN1304" s="3"/>
      <c r="AO1304" s="3"/>
      <c r="AP1304" s="3"/>
      <c r="AQ1304" s="3"/>
      <c r="AR1304" s="3"/>
      <c r="AS1304" s="3"/>
      <c r="AT1304" s="3"/>
      <c r="AU1304" s="3"/>
      <c r="AV1304" s="2" t="s">
        <v>50</v>
      </c>
      <c r="AW1304" s="2" t="s">
        <v>2379</v>
      </c>
      <c r="AX1304" s="2" t="s">
        <v>50</v>
      </c>
      <c r="AY1304" s="2" t="s">
        <v>50</v>
      </c>
      <c r="AZ1304" s="2" t="s">
        <v>50</v>
      </c>
    </row>
    <row r="1305" spans="1:52" ht="30" customHeight="1" x14ac:dyDescent="0.3">
      <c r="A1305" s="22" t="s">
        <v>2380</v>
      </c>
      <c r="B1305" s="22" t="s">
        <v>2381</v>
      </c>
      <c r="C1305" s="22" t="s">
        <v>196</v>
      </c>
      <c r="D1305" s="23">
        <v>1</v>
      </c>
      <c r="E1305" s="25">
        <f>단가대비표!O23</f>
        <v>12000</v>
      </c>
      <c r="F1305" s="28">
        <f t="shared" si="220"/>
        <v>12000</v>
      </c>
      <c r="G1305" s="25">
        <f>단가대비표!P23</f>
        <v>0</v>
      </c>
      <c r="H1305" s="28">
        <f t="shared" si="221"/>
        <v>0</v>
      </c>
      <c r="I1305" s="25">
        <f>단가대비표!V23</f>
        <v>0</v>
      </c>
      <c r="J1305" s="28">
        <f t="shared" si="222"/>
        <v>0</v>
      </c>
      <c r="K1305" s="25">
        <f t="shared" si="223"/>
        <v>12000</v>
      </c>
      <c r="L1305" s="28">
        <f t="shared" si="224"/>
        <v>12000</v>
      </c>
      <c r="M1305" s="22" t="s">
        <v>50</v>
      </c>
      <c r="N1305" s="2" t="s">
        <v>1154</v>
      </c>
      <c r="O1305" s="2" t="s">
        <v>2382</v>
      </c>
      <c r="P1305" s="2" t="s">
        <v>62</v>
      </c>
      <c r="Q1305" s="2" t="s">
        <v>62</v>
      </c>
      <c r="R1305" s="2" t="s">
        <v>63</v>
      </c>
      <c r="S1305" s="3"/>
      <c r="T1305" s="3"/>
      <c r="U1305" s="3"/>
      <c r="V1305" s="3"/>
      <c r="W1305" s="3"/>
      <c r="X1305" s="3"/>
      <c r="Y1305" s="3"/>
      <c r="Z1305" s="3"/>
      <c r="AA1305" s="3"/>
      <c r="AB1305" s="3"/>
      <c r="AC1305" s="3"/>
      <c r="AD1305" s="3"/>
      <c r="AE1305" s="3"/>
      <c r="AF1305" s="3"/>
      <c r="AG1305" s="3"/>
      <c r="AH1305" s="3"/>
      <c r="AI1305" s="3"/>
      <c r="AJ1305" s="3"/>
      <c r="AK1305" s="3"/>
      <c r="AL1305" s="3"/>
      <c r="AM1305" s="3"/>
      <c r="AN1305" s="3"/>
      <c r="AO1305" s="3"/>
      <c r="AP1305" s="3"/>
      <c r="AQ1305" s="3"/>
      <c r="AR1305" s="3"/>
      <c r="AS1305" s="3"/>
      <c r="AT1305" s="3"/>
      <c r="AU1305" s="3"/>
      <c r="AV1305" s="2" t="s">
        <v>50</v>
      </c>
      <c r="AW1305" s="2" t="s">
        <v>2383</v>
      </c>
      <c r="AX1305" s="2" t="s">
        <v>50</v>
      </c>
      <c r="AY1305" s="2" t="s">
        <v>50</v>
      </c>
      <c r="AZ1305" s="2" t="s">
        <v>50</v>
      </c>
    </row>
    <row r="1306" spans="1:52" ht="30" customHeight="1" x14ac:dyDescent="0.3">
      <c r="A1306" s="22" t="s">
        <v>2384</v>
      </c>
      <c r="B1306" s="22" t="s">
        <v>2385</v>
      </c>
      <c r="C1306" s="22" t="s">
        <v>196</v>
      </c>
      <c r="D1306" s="23">
        <v>1</v>
      </c>
      <c r="E1306" s="25">
        <f>단가대비표!O24</f>
        <v>84000</v>
      </c>
      <c r="F1306" s="28">
        <f t="shared" si="220"/>
        <v>84000</v>
      </c>
      <c r="G1306" s="25">
        <f>단가대비표!P24</f>
        <v>0</v>
      </c>
      <c r="H1306" s="28">
        <f t="shared" si="221"/>
        <v>0</v>
      </c>
      <c r="I1306" s="25">
        <f>단가대비표!V24</f>
        <v>0</v>
      </c>
      <c r="J1306" s="28">
        <f t="shared" si="222"/>
        <v>0</v>
      </c>
      <c r="K1306" s="25">
        <f t="shared" si="223"/>
        <v>84000</v>
      </c>
      <c r="L1306" s="28">
        <f t="shared" si="224"/>
        <v>84000</v>
      </c>
      <c r="M1306" s="22" t="s">
        <v>50</v>
      </c>
      <c r="N1306" s="2" t="s">
        <v>1154</v>
      </c>
      <c r="O1306" s="2" t="s">
        <v>2386</v>
      </c>
      <c r="P1306" s="2" t="s">
        <v>62</v>
      </c>
      <c r="Q1306" s="2" t="s">
        <v>62</v>
      </c>
      <c r="R1306" s="2" t="s">
        <v>63</v>
      </c>
      <c r="S1306" s="3"/>
      <c r="T1306" s="3"/>
      <c r="U1306" s="3"/>
      <c r="V1306" s="3"/>
      <c r="W1306" s="3"/>
      <c r="X1306" s="3"/>
      <c r="Y1306" s="3"/>
      <c r="Z1306" s="3"/>
      <c r="AA1306" s="3"/>
      <c r="AB1306" s="3"/>
      <c r="AC1306" s="3"/>
      <c r="AD1306" s="3"/>
      <c r="AE1306" s="3"/>
      <c r="AF1306" s="3"/>
      <c r="AG1306" s="3"/>
      <c r="AH1306" s="3"/>
      <c r="AI1306" s="3"/>
      <c r="AJ1306" s="3"/>
      <c r="AK1306" s="3"/>
      <c r="AL1306" s="3"/>
      <c r="AM1306" s="3"/>
      <c r="AN1306" s="3"/>
      <c r="AO1306" s="3"/>
      <c r="AP1306" s="3"/>
      <c r="AQ1306" s="3"/>
      <c r="AR1306" s="3"/>
      <c r="AS1306" s="3"/>
      <c r="AT1306" s="3"/>
      <c r="AU1306" s="3"/>
      <c r="AV1306" s="2" t="s">
        <v>50</v>
      </c>
      <c r="AW1306" s="2" t="s">
        <v>2387</v>
      </c>
      <c r="AX1306" s="2" t="s">
        <v>50</v>
      </c>
      <c r="AY1306" s="2" t="s">
        <v>50</v>
      </c>
      <c r="AZ1306" s="2" t="s">
        <v>50</v>
      </c>
    </row>
    <row r="1307" spans="1:52" ht="30" customHeight="1" x14ac:dyDescent="0.3">
      <c r="A1307" s="22" t="s">
        <v>2388</v>
      </c>
      <c r="B1307" s="22" t="s">
        <v>2389</v>
      </c>
      <c r="C1307" s="22" t="s">
        <v>196</v>
      </c>
      <c r="D1307" s="23">
        <v>1</v>
      </c>
      <c r="E1307" s="25">
        <f>단가대비표!O20</f>
        <v>12900</v>
      </c>
      <c r="F1307" s="28">
        <f t="shared" si="220"/>
        <v>12900</v>
      </c>
      <c r="G1307" s="25">
        <f>단가대비표!P20</f>
        <v>0</v>
      </c>
      <c r="H1307" s="28">
        <f t="shared" si="221"/>
        <v>0</v>
      </c>
      <c r="I1307" s="25">
        <f>단가대비표!V20</f>
        <v>0</v>
      </c>
      <c r="J1307" s="28">
        <f t="shared" si="222"/>
        <v>0</v>
      </c>
      <c r="K1307" s="25">
        <f t="shared" si="223"/>
        <v>12900</v>
      </c>
      <c r="L1307" s="28">
        <f t="shared" si="224"/>
        <v>12900</v>
      </c>
      <c r="M1307" s="22" t="s">
        <v>50</v>
      </c>
      <c r="N1307" s="2" t="s">
        <v>1154</v>
      </c>
      <c r="O1307" s="2" t="s">
        <v>2390</v>
      </c>
      <c r="P1307" s="2" t="s">
        <v>62</v>
      </c>
      <c r="Q1307" s="2" t="s">
        <v>62</v>
      </c>
      <c r="R1307" s="2" t="s">
        <v>63</v>
      </c>
      <c r="S1307" s="3"/>
      <c r="T1307" s="3"/>
      <c r="U1307" s="3"/>
      <c r="V1307" s="3"/>
      <c r="W1307" s="3"/>
      <c r="X1307" s="3"/>
      <c r="Y1307" s="3"/>
      <c r="Z1307" s="3"/>
      <c r="AA1307" s="3"/>
      <c r="AB1307" s="3"/>
      <c r="AC1307" s="3"/>
      <c r="AD1307" s="3"/>
      <c r="AE1307" s="3"/>
      <c r="AF1307" s="3"/>
      <c r="AG1307" s="3"/>
      <c r="AH1307" s="3"/>
      <c r="AI1307" s="3"/>
      <c r="AJ1307" s="3"/>
      <c r="AK1307" s="3"/>
      <c r="AL1307" s="3"/>
      <c r="AM1307" s="3"/>
      <c r="AN1307" s="3"/>
      <c r="AO1307" s="3"/>
      <c r="AP1307" s="3"/>
      <c r="AQ1307" s="3"/>
      <c r="AR1307" s="3"/>
      <c r="AS1307" s="3"/>
      <c r="AT1307" s="3"/>
      <c r="AU1307" s="3"/>
      <c r="AV1307" s="2" t="s">
        <v>50</v>
      </c>
      <c r="AW1307" s="2" t="s">
        <v>2391</v>
      </c>
      <c r="AX1307" s="2" t="s">
        <v>50</v>
      </c>
      <c r="AY1307" s="2" t="s">
        <v>50</v>
      </c>
      <c r="AZ1307" s="2" t="s">
        <v>50</v>
      </c>
    </row>
    <row r="1308" spans="1:52" ht="30" customHeight="1" x14ac:dyDescent="0.3">
      <c r="A1308" s="22" t="s">
        <v>294</v>
      </c>
      <c r="B1308" s="22" t="s">
        <v>2392</v>
      </c>
      <c r="C1308" s="22" t="s">
        <v>196</v>
      </c>
      <c r="D1308" s="23">
        <v>1</v>
      </c>
      <c r="E1308" s="25">
        <f>단가대비표!O14</f>
        <v>680</v>
      </c>
      <c r="F1308" s="28">
        <f t="shared" si="220"/>
        <v>680</v>
      </c>
      <c r="G1308" s="25">
        <f>단가대비표!P14</f>
        <v>0</v>
      </c>
      <c r="H1308" s="28">
        <f t="shared" si="221"/>
        <v>0</v>
      </c>
      <c r="I1308" s="25">
        <f>단가대비표!V14</f>
        <v>0</v>
      </c>
      <c r="J1308" s="28">
        <f t="shared" si="222"/>
        <v>0</v>
      </c>
      <c r="K1308" s="25">
        <f t="shared" si="223"/>
        <v>680</v>
      </c>
      <c r="L1308" s="28">
        <f t="shared" si="224"/>
        <v>680</v>
      </c>
      <c r="M1308" s="22" t="s">
        <v>50</v>
      </c>
      <c r="N1308" s="2" t="s">
        <v>1154</v>
      </c>
      <c r="O1308" s="2" t="s">
        <v>2393</v>
      </c>
      <c r="P1308" s="2" t="s">
        <v>62</v>
      </c>
      <c r="Q1308" s="2" t="s">
        <v>62</v>
      </c>
      <c r="R1308" s="2" t="s">
        <v>63</v>
      </c>
      <c r="S1308" s="3"/>
      <c r="T1308" s="3"/>
      <c r="U1308" s="3"/>
      <c r="V1308" s="3"/>
      <c r="W1308" s="3"/>
      <c r="X1308" s="3"/>
      <c r="Y1308" s="3"/>
      <c r="Z1308" s="3"/>
      <c r="AA1308" s="3"/>
      <c r="AB1308" s="3"/>
      <c r="AC1308" s="3"/>
      <c r="AD1308" s="3"/>
      <c r="AE1308" s="3"/>
      <c r="AF1308" s="3"/>
      <c r="AG1308" s="3"/>
      <c r="AH1308" s="3"/>
      <c r="AI1308" s="3"/>
      <c r="AJ1308" s="3"/>
      <c r="AK1308" s="3"/>
      <c r="AL1308" s="3"/>
      <c r="AM1308" s="3"/>
      <c r="AN1308" s="3"/>
      <c r="AO1308" s="3"/>
      <c r="AP1308" s="3"/>
      <c r="AQ1308" s="3"/>
      <c r="AR1308" s="3"/>
      <c r="AS1308" s="3"/>
      <c r="AT1308" s="3"/>
      <c r="AU1308" s="3"/>
      <c r="AV1308" s="2" t="s">
        <v>50</v>
      </c>
      <c r="AW1308" s="2" t="s">
        <v>2394</v>
      </c>
      <c r="AX1308" s="2" t="s">
        <v>50</v>
      </c>
      <c r="AY1308" s="2" t="s">
        <v>50</v>
      </c>
      <c r="AZ1308" s="2" t="s">
        <v>50</v>
      </c>
    </row>
    <row r="1309" spans="1:52" ht="30" customHeight="1" x14ac:dyDescent="0.3">
      <c r="A1309" s="22" t="s">
        <v>294</v>
      </c>
      <c r="B1309" s="22" t="s">
        <v>295</v>
      </c>
      <c r="C1309" s="22" t="s">
        <v>196</v>
      </c>
      <c r="D1309" s="23">
        <v>1</v>
      </c>
      <c r="E1309" s="25">
        <f>단가대비표!O15</f>
        <v>2500</v>
      </c>
      <c r="F1309" s="28">
        <f t="shared" si="220"/>
        <v>2500</v>
      </c>
      <c r="G1309" s="25">
        <f>단가대비표!P15</f>
        <v>0</v>
      </c>
      <c r="H1309" s="28">
        <f t="shared" si="221"/>
        <v>0</v>
      </c>
      <c r="I1309" s="25">
        <f>단가대비표!V15</f>
        <v>0</v>
      </c>
      <c r="J1309" s="28">
        <f t="shared" si="222"/>
        <v>0</v>
      </c>
      <c r="K1309" s="25">
        <f t="shared" si="223"/>
        <v>2500</v>
      </c>
      <c r="L1309" s="28">
        <f t="shared" si="224"/>
        <v>2500</v>
      </c>
      <c r="M1309" s="22" t="s">
        <v>50</v>
      </c>
      <c r="N1309" s="2" t="s">
        <v>1154</v>
      </c>
      <c r="O1309" s="2" t="s">
        <v>2395</v>
      </c>
      <c r="P1309" s="2" t="s">
        <v>62</v>
      </c>
      <c r="Q1309" s="2" t="s">
        <v>62</v>
      </c>
      <c r="R1309" s="2" t="s">
        <v>63</v>
      </c>
      <c r="S1309" s="3"/>
      <c r="T1309" s="3"/>
      <c r="U1309" s="3"/>
      <c r="V1309" s="3"/>
      <c r="W1309" s="3"/>
      <c r="X1309" s="3"/>
      <c r="Y1309" s="3"/>
      <c r="Z1309" s="3"/>
      <c r="AA1309" s="3"/>
      <c r="AB1309" s="3"/>
      <c r="AC1309" s="3"/>
      <c r="AD1309" s="3"/>
      <c r="AE1309" s="3"/>
      <c r="AF1309" s="3"/>
      <c r="AG1309" s="3"/>
      <c r="AH1309" s="3"/>
      <c r="AI1309" s="3"/>
      <c r="AJ1309" s="3"/>
      <c r="AK1309" s="3"/>
      <c r="AL1309" s="3"/>
      <c r="AM1309" s="3"/>
      <c r="AN1309" s="3"/>
      <c r="AO1309" s="3"/>
      <c r="AP1309" s="3"/>
      <c r="AQ1309" s="3"/>
      <c r="AR1309" s="3"/>
      <c r="AS1309" s="3"/>
      <c r="AT1309" s="3"/>
      <c r="AU1309" s="3"/>
      <c r="AV1309" s="2" t="s">
        <v>50</v>
      </c>
      <c r="AW1309" s="2" t="s">
        <v>2396</v>
      </c>
      <c r="AX1309" s="2" t="s">
        <v>50</v>
      </c>
      <c r="AY1309" s="2" t="s">
        <v>50</v>
      </c>
      <c r="AZ1309" s="2" t="s">
        <v>50</v>
      </c>
    </row>
    <row r="1310" spans="1:52" ht="30" customHeight="1" x14ac:dyDescent="0.3">
      <c r="A1310" s="22" t="s">
        <v>1055</v>
      </c>
      <c r="B1310" s="22" t="s">
        <v>2397</v>
      </c>
      <c r="C1310" s="22" t="s">
        <v>196</v>
      </c>
      <c r="D1310" s="23">
        <v>1</v>
      </c>
      <c r="E1310" s="25">
        <f>단가대비표!O70</f>
        <v>13970</v>
      </c>
      <c r="F1310" s="28">
        <f t="shared" si="220"/>
        <v>13970</v>
      </c>
      <c r="G1310" s="25">
        <f>단가대비표!P70</f>
        <v>0</v>
      </c>
      <c r="H1310" s="28">
        <f t="shared" si="221"/>
        <v>0</v>
      </c>
      <c r="I1310" s="25">
        <f>단가대비표!V70</f>
        <v>0</v>
      </c>
      <c r="J1310" s="28">
        <f t="shared" si="222"/>
        <v>0</v>
      </c>
      <c r="K1310" s="25">
        <f t="shared" si="223"/>
        <v>13970</v>
      </c>
      <c r="L1310" s="28">
        <f t="shared" si="224"/>
        <v>13970</v>
      </c>
      <c r="M1310" s="22" t="s">
        <v>50</v>
      </c>
      <c r="N1310" s="2" t="s">
        <v>1154</v>
      </c>
      <c r="O1310" s="2" t="s">
        <v>2398</v>
      </c>
      <c r="P1310" s="2" t="s">
        <v>62</v>
      </c>
      <c r="Q1310" s="2" t="s">
        <v>62</v>
      </c>
      <c r="R1310" s="2" t="s">
        <v>63</v>
      </c>
      <c r="S1310" s="3"/>
      <c r="T1310" s="3"/>
      <c r="U1310" s="3"/>
      <c r="V1310" s="3"/>
      <c r="W1310" s="3"/>
      <c r="X1310" s="3"/>
      <c r="Y1310" s="3"/>
      <c r="Z1310" s="3"/>
      <c r="AA1310" s="3"/>
      <c r="AB1310" s="3"/>
      <c r="AC1310" s="3"/>
      <c r="AD1310" s="3"/>
      <c r="AE1310" s="3"/>
      <c r="AF1310" s="3"/>
      <c r="AG1310" s="3"/>
      <c r="AH1310" s="3"/>
      <c r="AI1310" s="3"/>
      <c r="AJ1310" s="3"/>
      <c r="AK1310" s="3"/>
      <c r="AL1310" s="3"/>
      <c r="AM1310" s="3"/>
      <c r="AN1310" s="3"/>
      <c r="AO1310" s="3"/>
      <c r="AP1310" s="3"/>
      <c r="AQ1310" s="3"/>
      <c r="AR1310" s="3"/>
      <c r="AS1310" s="3"/>
      <c r="AT1310" s="3"/>
      <c r="AU1310" s="3"/>
      <c r="AV1310" s="2" t="s">
        <v>50</v>
      </c>
      <c r="AW1310" s="2" t="s">
        <v>2399</v>
      </c>
      <c r="AX1310" s="2" t="s">
        <v>50</v>
      </c>
      <c r="AY1310" s="2" t="s">
        <v>50</v>
      </c>
      <c r="AZ1310" s="2" t="s">
        <v>50</v>
      </c>
    </row>
    <row r="1311" spans="1:52" ht="30" customHeight="1" x14ac:dyDescent="0.3">
      <c r="A1311" s="22" t="s">
        <v>1060</v>
      </c>
      <c r="B1311" s="22" t="s">
        <v>2400</v>
      </c>
      <c r="C1311" s="22" t="s">
        <v>196</v>
      </c>
      <c r="D1311" s="23">
        <v>1</v>
      </c>
      <c r="E1311" s="25">
        <f>단가대비표!O71</f>
        <v>15970</v>
      </c>
      <c r="F1311" s="28">
        <f t="shared" si="220"/>
        <v>15970</v>
      </c>
      <c r="G1311" s="25">
        <f>단가대비표!P71</f>
        <v>0</v>
      </c>
      <c r="H1311" s="28">
        <f t="shared" si="221"/>
        <v>0</v>
      </c>
      <c r="I1311" s="25">
        <f>단가대비표!V71</f>
        <v>0</v>
      </c>
      <c r="J1311" s="28">
        <f t="shared" si="222"/>
        <v>0</v>
      </c>
      <c r="K1311" s="25">
        <f t="shared" si="223"/>
        <v>15970</v>
      </c>
      <c r="L1311" s="28">
        <f t="shared" si="224"/>
        <v>15970</v>
      </c>
      <c r="M1311" s="22" t="s">
        <v>50</v>
      </c>
      <c r="N1311" s="2" t="s">
        <v>1154</v>
      </c>
      <c r="O1311" s="2" t="s">
        <v>2401</v>
      </c>
      <c r="P1311" s="2" t="s">
        <v>62</v>
      </c>
      <c r="Q1311" s="2" t="s">
        <v>62</v>
      </c>
      <c r="R1311" s="2" t="s">
        <v>63</v>
      </c>
      <c r="S1311" s="3"/>
      <c r="T1311" s="3"/>
      <c r="U1311" s="3"/>
      <c r="V1311" s="3"/>
      <c r="W1311" s="3"/>
      <c r="X1311" s="3"/>
      <c r="Y1311" s="3"/>
      <c r="Z1311" s="3"/>
      <c r="AA1311" s="3"/>
      <c r="AB1311" s="3"/>
      <c r="AC1311" s="3"/>
      <c r="AD1311" s="3"/>
      <c r="AE1311" s="3"/>
      <c r="AF1311" s="3"/>
      <c r="AG1311" s="3"/>
      <c r="AH1311" s="3"/>
      <c r="AI1311" s="3"/>
      <c r="AJ1311" s="3"/>
      <c r="AK1311" s="3"/>
      <c r="AL1311" s="3"/>
      <c r="AM1311" s="3"/>
      <c r="AN1311" s="3"/>
      <c r="AO1311" s="3"/>
      <c r="AP1311" s="3"/>
      <c r="AQ1311" s="3"/>
      <c r="AR1311" s="3"/>
      <c r="AS1311" s="3"/>
      <c r="AT1311" s="3"/>
      <c r="AU1311" s="3"/>
      <c r="AV1311" s="2" t="s">
        <v>50</v>
      </c>
      <c r="AW1311" s="2" t="s">
        <v>2402</v>
      </c>
      <c r="AX1311" s="2" t="s">
        <v>50</v>
      </c>
      <c r="AY1311" s="2" t="s">
        <v>50</v>
      </c>
      <c r="AZ1311" s="2" t="s">
        <v>50</v>
      </c>
    </row>
    <row r="1312" spans="1:52" ht="30" customHeight="1" x14ac:dyDescent="0.3">
      <c r="A1312" s="22" t="s">
        <v>1050</v>
      </c>
      <c r="B1312" s="22" t="s">
        <v>2403</v>
      </c>
      <c r="C1312" s="22" t="s">
        <v>196</v>
      </c>
      <c r="D1312" s="23">
        <v>1</v>
      </c>
      <c r="E1312" s="25">
        <f>단가대비표!O69</f>
        <v>30000</v>
      </c>
      <c r="F1312" s="28">
        <f t="shared" si="220"/>
        <v>30000</v>
      </c>
      <c r="G1312" s="25">
        <f>단가대비표!P69</f>
        <v>0</v>
      </c>
      <c r="H1312" s="28">
        <f t="shared" si="221"/>
        <v>0</v>
      </c>
      <c r="I1312" s="25">
        <f>단가대비표!V69</f>
        <v>0</v>
      </c>
      <c r="J1312" s="28">
        <f t="shared" si="222"/>
        <v>0</v>
      </c>
      <c r="K1312" s="25">
        <f t="shared" si="223"/>
        <v>30000</v>
      </c>
      <c r="L1312" s="28">
        <f t="shared" si="224"/>
        <v>30000</v>
      </c>
      <c r="M1312" s="22" t="s">
        <v>50</v>
      </c>
      <c r="N1312" s="2" t="s">
        <v>1154</v>
      </c>
      <c r="O1312" s="2" t="s">
        <v>2404</v>
      </c>
      <c r="P1312" s="2" t="s">
        <v>62</v>
      </c>
      <c r="Q1312" s="2" t="s">
        <v>62</v>
      </c>
      <c r="R1312" s="2" t="s">
        <v>63</v>
      </c>
      <c r="S1312" s="3"/>
      <c r="T1312" s="3"/>
      <c r="U1312" s="3"/>
      <c r="V1312" s="3"/>
      <c r="W1312" s="3"/>
      <c r="X1312" s="3"/>
      <c r="Y1312" s="3"/>
      <c r="Z1312" s="3"/>
      <c r="AA1312" s="3"/>
      <c r="AB1312" s="3"/>
      <c r="AC1312" s="3"/>
      <c r="AD1312" s="3"/>
      <c r="AE1312" s="3"/>
      <c r="AF1312" s="3"/>
      <c r="AG1312" s="3"/>
      <c r="AH1312" s="3"/>
      <c r="AI1312" s="3"/>
      <c r="AJ1312" s="3"/>
      <c r="AK1312" s="3"/>
      <c r="AL1312" s="3"/>
      <c r="AM1312" s="3"/>
      <c r="AN1312" s="3"/>
      <c r="AO1312" s="3"/>
      <c r="AP1312" s="3"/>
      <c r="AQ1312" s="3"/>
      <c r="AR1312" s="3"/>
      <c r="AS1312" s="3"/>
      <c r="AT1312" s="3"/>
      <c r="AU1312" s="3"/>
      <c r="AV1312" s="2" t="s">
        <v>50</v>
      </c>
      <c r="AW1312" s="2" t="s">
        <v>2405</v>
      </c>
      <c r="AX1312" s="2" t="s">
        <v>50</v>
      </c>
      <c r="AY1312" s="2" t="s">
        <v>50</v>
      </c>
      <c r="AZ1312" s="2" t="s">
        <v>50</v>
      </c>
    </row>
    <row r="1313" spans="1:52" ht="30" customHeight="1" x14ac:dyDescent="0.3">
      <c r="A1313" s="22" t="s">
        <v>770</v>
      </c>
      <c r="B1313" s="22" t="s">
        <v>2406</v>
      </c>
      <c r="C1313" s="22" t="s">
        <v>196</v>
      </c>
      <c r="D1313" s="23">
        <v>1</v>
      </c>
      <c r="E1313" s="25">
        <f>단가대비표!O13</f>
        <v>16800</v>
      </c>
      <c r="F1313" s="28">
        <f t="shared" si="220"/>
        <v>16800</v>
      </c>
      <c r="G1313" s="25">
        <f>단가대비표!P13</f>
        <v>0</v>
      </c>
      <c r="H1313" s="28">
        <f t="shared" si="221"/>
        <v>0</v>
      </c>
      <c r="I1313" s="25">
        <f>단가대비표!V13</f>
        <v>0</v>
      </c>
      <c r="J1313" s="28">
        <f t="shared" si="222"/>
        <v>0</v>
      </c>
      <c r="K1313" s="25">
        <f t="shared" si="223"/>
        <v>16800</v>
      </c>
      <c r="L1313" s="28">
        <f t="shared" si="224"/>
        <v>16800</v>
      </c>
      <c r="M1313" s="22" t="s">
        <v>50</v>
      </c>
      <c r="N1313" s="2" t="s">
        <v>1154</v>
      </c>
      <c r="O1313" s="2" t="s">
        <v>2407</v>
      </c>
      <c r="P1313" s="2" t="s">
        <v>62</v>
      </c>
      <c r="Q1313" s="2" t="s">
        <v>62</v>
      </c>
      <c r="R1313" s="2" t="s">
        <v>63</v>
      </c>
      <c r="S1313" s="3"/>
      <c r="T1313" s="3"/>
      <c r="U1313" s="3"/>
      <c r="V1313" s="3"/>
      <c r="W1313" s="3"/>
      <c r="X1313" s="3"/>
      <c r="Y1313" s="3"/>
      <c r="Z1313" s="3"/>
      <c r="AA1313" s="3"/>
      <c r="AB1313" s="3"/>
      <c r="AC1313" s="3"/>
      <c r="AD1313" s="3"/>
      <c r="AE1313" s="3"/>
      <c r="AF1313" s="3"/>
      <c r="AG1313" s="3"/>
      <c r="AH1313" s="3"/>
      <c r="AI1313" s="3"/>
      <c r="AJ1313" s="3"/>
      <c r="AK1313" s="3"/>
      <c r="AL1313" s="3"/>
      <c r="AM1313" s="3"/>
      <c r="AN1313" s="3"/>
      <c r="AO1313" s="3"/>
      <c r="AP1313" s="3"/>
      <c r="AQ1313" s="3"/>
      <c r="AR1313" s="3"/>
      <c r="AS1313" s="3"/>
      <c r="AT1313" s="3"/>
      <c r="AU1313" s="3"/>
      <c r="AV1313" s="2" t="s">
        <v>50</v>
      </c>
      <c r="AW1313" s="2" t="s">
        <v>2408</v>
      </c>
      <c r="AX1313" s="2" t="s">
        <v>50</v>
      </c>
      <c r="AY1313" s="2" t="s">
        <v>50</v>
      </c>
      <c r="AZ1313" s="2" t="s">
        <v>50</v>
      </c>
    </row>
    <row r="1314" spans="1:52" ht="30" customHeight="1" x14ac:dyDescent="0.3">
      <c r="A1314" s="22" t="s">
        <v>958</v>
      </c>
      <c r="B1314" s="22" t="s">
        <v>2409</v>
      </c>
      <c r="C1314" s="22" t="s">
        <v>196</v>
      </c>
      <c r="D1314" s="23">
        <v>1</v>
      </c>
      <c r="E1314" s="25">
        <f>단가대비표!O21</f>
        <v>5800</v>
      </c>
      <c r="F1314" s="28">
        <f t="shared" si="220"/>
        <v>5800</v>
      </c>
      <c r="G1314" s="25">
        <f>단가대비표!P21</f>
        <v>0</v>
      </c>
      <c r="H1314" s="28">
        <f t="shared" si="221"/>
        <v>0</v>
      </c>
      <c r="I1314" s="25">
        <f>단가대비표!V21</f>
        <v>0</v>
      </c>
      <c r="J1314" s="28">
        <f t="shared" si="222"/>
        <v>0</v>
      </c>
      <c r="K1314" s="25">
        <f t="shared" si="223"/>
        <v>5800</v>
      </c>
      <c r="L1314" s="28">
        <f t="shared" si="224"/>
        <v>5800</v>
      </c>
      <c r="M1314" s="22" t="s">
        <v>50</v>
      </c>
      <c r="N1314" s="2" t="s">
        <v>1154</v>
      </c>
      <c r="O1314" s="2" t="s">
        <v>2410</v>
      </c>
      <c r="P1314" s="2" t="s">
        <v>62</v>
      </c>
      <c r="Q1314" s="2" t="s">
        <v>62</v>
      </c>
      <c r="R1314" s="2" t="s">
        <v>63</v>
      </c>
      <c r="S1314" s="3"/>
      <c r="T1314" s="3"/>
      <c r="U1314" s="3"/>
      <c r="V1314" s="3"/>
      <c r="W1314" s="3"/>
      <c r="X1314" s="3"/>
      <c r="Y1314" s="3"/>
      <c r="Z1314" s="3"/>
      <c r="AA1314" s="3"/>
      <c r="AB1314" s="3"/>
      <c r="AC1314" s="3"/>
      <c r="AD1314" s="3"/>
      <c r="AE1314" s="3"/>
      <c r="AF1314" s="3"/>
      <c r="AG1314" s="3"/>
      <c r="AH1314" s="3"/>
      <c r="AI1314" s="3"/>
      <c r="AJ1314" s="3"/>
      <c r="AK1314" s="3"/>
      <c r="AL1314" s="3"/>
      <c r="AM1314" s="3"/>
      <c r="AN1314" s="3"/>
      <c r="AO1314" s="3"/>
      <c r="AP1314" s="3"/>
      <c r="AQ1314" s="3"/>
      <c r="AR1314" s="3"/>
      <c r="AS1314" s="3"/>
      <c r="AT1314" s="3"/>
      <c r="AU1314" s="3"/>
      <c r="AV1314" s="2" t="s">
        <v>50</v>
      </c>
      <c r="AW1314" s="2" t="s">
        <v>2411</v>
      </c>
      <c r="AX1314" s="2" t="s">
        <v>50</v>
      </c>
      <c r="AY1314" s="2" t="s">
        <v>50</v>
      </c>
      <c r="AZ1314" s="2" t="s">
        <v>50</v>
      </c>
    </row>
    <row r="1315" spans="1:52" ht="30" customHeight="1" x14ac:dyDescent="0.3">
      <c r="A1315" s="22" t="s">
        <v>2412</v>
      </c>
      <c r="B1315" s="22" t="s">
        <v>2413</v>
      </c>
      <c r="C1315" s="22" t="s">
        <v>196</v>
      </c>
      <c r="D1315" s="23">
        <v>1</v>
      </c>
      <c r="E1315" s="25">
        <f>단가대비표!O18</f>
        <v>6500</v>
      </c>
      <c r="F1315" s="28">
        <f t="shared" si="220"/>
        <v>6500</v>
      </c>
      <c r="G1315" s="25">
        <f>단가대비표!P18</f>
        <v>0</v>
      </c>
      <c r="H1315" s="28">
        <f t="shared" si="221"/>
        <v>0</v>
      </c>
      <c r="I1315" s="25">
        <f>단가대비표!V18</f>
        <v>0</v>
      </c>
      <c r="J1315" s="28">
        <f t="shared" si="222"/>
        <v>0</v>
      </c>
      <c r="K1315" s="25">
        <f t="shared" si="223"/>
        <v>6500</v>
      </c>
      <c r="L1315" s="28">
        <f t="shared" si="224"/>
        <v>6500</v>
      </c>
      <c r="M1315" s="22" t="s">
        <v>50</v>
      </c>
      <c r="N1315" s="2" t="s">
        <v>1154</v>
      </c>
      <c r="O1315" s="2" t="s">
        <v>2414</v>
      </c>
      <c r="P1315" s="2" t="s">
        <v>62</v>
      </c>
      <c r="Q1315" s="2" t="s">
        <v>62</v>
      </c>
      <c r="R1315" s="2" t="s">
        <v>63</v>
      </c>
      <c r="S1315" s="3"/>
      <c r="T1315" s="3"/>
      <c r="U1315" s="3"/>
      <c r="V1315" s="3"/>
      <c r="W1315" s="3"/>
      <c r="X1315" s="3"/>
      <c r="Y1315" s="3"/>
      <c r="Z1315" s="3"/>
      <c r="AA1315" s="3"/>
      <c r="AB1315" s="3"/>
      <c r="AC1315" s="3"/>
      <c r="AD1315" s="3"/>
      <c r="AE1315" s="3"/>
      <c r="AF1315" s="3"/>
      <c r="AG1315" s="3"/>
      <c r="AH1315" s="3"/>
      <c r="AI1315" s="3"/>
      <c r="AJ1315" s="3"/>
      <c r="AK1315" s="3"/>
      <c r="AL1315" s="3"/>
      <c r="AM1315" s="3"/>
      <c r="AN1315" s="3"/>
      <c r="AO1315" s="3"/>
      <c r="AP1315" s="3"/>
      <c r="AQ1315" s="3"/>
      <c r="AR1315" s="3"/>
      <c r="AS1315" s="3"/>
      <c r="AT1315" s="3"/>
      <c r="AU1315" s="3"/>
      <c r="AV1315" s="2" t="s">
        <v>50</v>
      </c>
      <c r="AW1315" s="2" t="s">
        <v>2415</v>
      </c>
      <c r="AX1315" s="2" t="s">
        <v>50</v>
      </c>
      <c r="AY1315" s="2" t="s">
        <v>50</v>
      </c>
      <c r="AZ1315" s="2" t="s">
        <v>50</v>
      </c>
    </row>
    <row r="1316" spans="1:52" ht="30" customHeight="1" x14ac:dyDescent="0.3">
      <c r="A1316" s="22" t="s">
        <v>2416</v>
      </c>
      <c r="B1316" s="22" t="s">
        <v>2417</v>
      </c>
      <c r="C1316" s="22" t="s">
        <v>196</v>
      </c>
      <c r="D1316" s="23">
        <v>1</v>
      </c>
      <c r="E1316" s="25">
        <f>단가대비표!O22</f>
        <v>6600</v>
      </c>
      <c r="F1316" s="28">
        <f t="shared" si="220"/>
        <v>6600</v>
      </c>
      <c r="G1316" s="25">
        <f>단가대비표!P22</f>
        <v>0</v>
      </c>
      <c r="H1316" s="28">
        <f t="shared" si="221"/>
        <v>0</v>
      </c>
      <c r="I1316" s="25">
        <f>단가대비표!V22</f>
        <v>0</v>
      </c>
      <c r="J1316" s="28">
        <f t="shared" si="222"/>
        <v>0</v>
      </c>
      <c r="K1316" s="25">
        <f t="shared" si="223"/>
        <v>6600</v>
      </c>
      <c r="L1316" s="28">
        <f t="shared" si="224"/>
        <v>6600</v>
      </c>
      <c r="M1316" s="22" t="s">
        <v>50</v>
      </c>
      <c r="N1316" s="2" t="s">
        <v>1154</v>
      </c>
      <c r="O1316" s="2" t="s">
        <v>2418</v>
      </c>
      <c r="P1316" s="2" t="s">
        <v>62</v>
      </c>
      <c r="Q1316" s="2" t="s">
        <v>62</v>
      </c>
      <c r="R1316" s="2" t="s">
        <v>63</v>
      </c>
      <c r="S1316" s="3"/>
      <c r="T1316" s="3"/>
      <c r="U1316" s="3"/>
      <c r="V1316" s="3"/>
      <c r="W1316" s="3"/>
      <c r="X1316" s="3"/>
      <c r="Y1316" s="3"/>
      <c r="Z1316" s="3"/>
      <c r="AA1316" s="3"/>
      <c r="AB1316" s="3"/>
      <c r="AC1316" s="3"/>
      <c r="AD1316" s="3"/>
      <c r="AE1316" s="3"/>
      <c r="AF1316" s="3"/>
      <c r="AG1316" s="3"/>
      <c r="AH1316" s="3"/>
      <c r="AI1316" s="3"/>
      <c r="AJ1316" s="3"/>
      <c r="AK1316" s="3"/>
      <c r="AL1316" s="3"/>
      <c r="AM1316" s="3"/>
      <c r="AN1316" s="3"/>
      <c r="AO1316" s="3"/>
      <c r="AP1316" s="3"/>
      <c r="AQ1316" s="3"/>
      <c r="AR1316" s="3"/>
      <c r="AS1316" s="3"/>
      <c r="AT1316" s="3"/>
      <c r="AU1316" s="3"/>
      <c r="AV1316" s="2" t="s">
        <v>50</v>
      </c>
      <c r="AW1316" s="2" t="s">
        <v>2419</v>
      </c>
      <c r="AX1316" s="2" t="s">
        <v>50</v>
      </c>
      <c r="AY1316" s="2" t="s">
        <v>50</v>
      </c>
      <c r="AZ1316" s="2" t="s">
        <v>50</v>
      </c>
    </row>
    <row r="1317" spans="1:52" ht="30" customHeight="1" x14ac:dyDescent="0.3">
      <c r="A1317" s="22" t="s">
        <v>2420</v>
      </c>
      <c r="B1317" s="22" t="s">
        <v>2421</v>
      </c>
      <c r="C1317" s="22" t="s">
        <v>196</v>
      </c>
      <c r="D1317" s="23">
        <v>1</v>
      </c>
      <c r="E1317" s="25">
        <f>단가대비표!O19</f>
        <v>3800</v>
      </c>
      <c r="F1317" s="28">
        <f t="shared" si="220"/>
        <v>3800</v>
      </c>
      <c r="G1317" s="25">
        <f>단가대비표!P19</f>
        <v>0</v>
      </c>
      <c r="H1317" s="28">
        <f t="shared" si="221"/>
        <v>0</v>
      </c>
      <c r="I1317" s="25">
        <f>단가대비표!V19</f>
        <v>0</v>
      </c>
      <c r="J1317" s="28">
        <f t="shared" si="222"/>
        <v>0</v>
      </c>
      <c r="K1317" s="25">
        <f t="shared" si="223"/>
        <v>3800</v>
      </c>
      <c r="L1317" s="28">
        <f t="shared" si="224"/>
        <v>3800</v>
      </c>
      <c r="M1317" s="22" t="s">
        <v>50</v>
      </c>
      <c r="N1317" s="2" t="s">
        <v>1154</v>
      </c>
      <c r="O1317" s="2" t="s">
        <v>2422</v>
      </c>
      <c r="P1317" s="2" t="s">
        <v>62</v>
      </c>
      <c r="Q1317" s="2" t="s">
        <v>62</v>
      </c>
      <c r="R1317" s="2" t="s">
        <v>63</v>
      </c>
      <c r="S1317" s="3"/>
      <c r="T1317" s="3"/>
      <c r="U1317" s="3"/>
      <c r="V1317" s="3"/>
      <c r="W1317" s="3"/>
      <c r="X1317" s="3"/>
      <c r="Y1317" s="3"/>
      <c r="Z1317" s="3"/>
      <c r="AA1317" s="3"/>
      <c r="AB1317" s="3"/>
      <c r="AC1317" s="3"/>
      <c r="AD1317" s="3"/>
      <c r="AE1317" s="3"/>
      <c r="AF1317" s="3"/>
      <c r="AG1317" s="3"/>
      <c r="AH1317" s="3"/>
      <c r="AI1317" s="3"/>
      <c r="AJ1317" s="3"/>
      <c r="AK1317" s="3"/>
      <c r="AL1317" s="3"/>
      <c r="AM1317" s="3"/>
      <c r="AN1317" s="3"/>
      <c r="AO1317" s="3"/>
      <c r="AP1317" s="3"/>
      <c r="AQ1317" s="3"/>
      <c r="AR1317" s="3"/>
      <c r="AS1317" s="3"/>
      <c r="AT1317" s="3"/>
      <c r="AU1317" s="3"/>
      <c r="AV1317" s="2" t="s">
        <v>50</v>
      </c>
      <c r="AW1317" s="2" t="s">
        <v>2423</v>
      </c>
      <c r="AX1317" s="2" t="s">
        <v>50</v>
      </c>
      <c r="AY1317" s="2" t="s">
        <v>50</v>
      </c>
      <c r="AZ1317" s="2" t="s">
        <v>50</v>
      </c>
    </row>
    <row r="1318" spans="1:52" ht="30" customHeight="1" x14ac:dyDescent="0.3">
      <c r="A1318" s="22" t="s">
        <v>2424</v>
      </c>
      <c r="B1318" s="22" t="s">
        <v>557</v>
      </c>
      <c r="C1318" s="22" t="s">
        <v>196</v>
      </c>
      <c r="D1318" s="23">
        <v>1</v>
      </c>
      <c r="E1318" s="25">
        <f>단가대비표!O64</f>
        <v>350000</v>
      </c>
      <c r="F1318" s="28">
        <f t="shared" si="220"/>
        <v>350000</v>
      </c>
      <c r="G1318" s="25">
        <f>단가대비표!P64</f>
        <v>0</v>
      </c>
      <c r="H1318" s="28">
        <f t="shared" si="221"/>
        <v>0</v>
      </c>
      <c r="I1318" s="25">
        <f>단가대비표!V64</f>
        <v>0</v>
      </c>
      <c r="J1318" s="28">
        <f t="shared" si="222"/>
        <v>0</v>
      </c>
      <c r="K1318" s="25">
        <f t="shared" si="223"/>
        <v>350000</v>
      </c>
      <c r="L1318" s="28">
        <f t="shared" si="224"/>
        <v>350000</v>
      </c>
      <c r="M1318" s="22" t="s">
        <v>50</v>
      </c>
      <c r="N1318" s="2" t="s">
        <v>1154</v>
      </c>
      <c r="O1318" s="2" t="s">
        <v>2425</v>
      </c>
      <c r="P1318" s="2" t="s">
        <v>62</v>
      </c>
      <c r="Q1318" s="2" t="s">
        <v>62</v>
      </c>
      <c r="R1318" s="2" t="s">
        <v>63</v>
      </c>
      <c r="S1318" s="3"/>
      <c r="T1318" s="3"/>
      <c r="U1318" s="3"/>
      <c r="V1318" s="3"/>
      <c r="W1318" s="3"/>
      <c r="X1318" s="3"/>
      <c r="Y1318" s="3"/>
      <c r="Z1318" s="3"/>
      <c r="AA1318" s="3"/>
      <c r="AB1318" s="3"/>
      <c r="AC1318" s="3"/>
      <c r="AD1318" s="3"/>
      <c r="AE1318" s="3"/>
      <c r="AF1318" s="3"/>
      <c r="AG1318" s="3"/>
      <c r="AH1318" s="3"/>
      <c r="AI1318" s="3"/>
      <c r="AJ1318" s="3"/>
      <c r="AK1318" s="3"/>
      <c r="AL1318" s="3"/>
      <c r="AM1318" s="3"/>
      <c r="AN1318" s="3"/>
      <c r="AO1318" s="3"/>
      <c r="AP1318" s="3"/>
      <c r="AQ1318" s="3"/>
      <c r="AR1318" s="3"/>
      <c r="AS1318" s="3"/>
      <c r="AT1318" s="3"/>
      <c r="AU1318" s="3"/>
      <c r="AV1318" s="2" t="s">
        <v>50</v>
      </c>
      <c r="AW1318" s="2" t="s">
        <v>2426</v>
      </c>
      <c r="AX1318" s="2" t="s">
        <v>50</v>
      </c>
      <c r="AY1318" s="2" t="s">
        <v>50</v>
      </c>
      <c r="AZ1318" s="2" t="s">
        <v>50</v>
      </c>
    </row>
    <row r="1319" spans="1:52" ht="30" customHeight="1" x14ac:dyDescent="0.3">
      <c r="A1319" s="22" t="s">
        <v>2427</v>
      </c>
      <c r="B1319" s="22" t="s">
        <v>2428</v>
      </c>
      <c r="C1319" s="22" t="s">
        <v>196</v>
      </c>
      <c r="D1319" s="23">
        <v>1</v>
      </c>
      <c r="E1319" s="25">
        <f>단가대비표!O73</f>
        <v>4680</v>
      </c>
      <c r="F1319" s="28">
        <f t="shared" si="220"/>
        <v>4680</v>
      </c>
      <c r="G1319" s="25">
        <f>단가대비표!P73</f>
        <v>0</v>
      </c>
      <c r="H1319" s="28">
        <f t="shared" si="221"/>
        <v>0</v>
      </c>
      <c r="I1319" s="25">
        <f>단가대비표!V73</f>
        <v>0</v>
      </c>
      <c r="J1319" s="28">
        <f t="shared" si="222"/>
        <v>0</v>
      </c>
      <c r="K1319" s="25">
        <f t="shared" si="223"/>
        <v>4680</v>
      </c>
      <c r="L1319" s="28">
        <f t="shared" si="224"/>
        <v>4680</v>
      </c>
      <c r="M1319" s="22" t="s">
        <v>50</v>
      </c>
      <c r="N1319" s="2" t="s">
        <v>1154</v>
      </c>
      <c r="O1319" s="2" t="s">
        <v>2429</v>
      </c>
      <c r="P1319" s="2" t="s">
        <v>62</v>
      </c>
      <c r="Q1319" s="2" t="s">
        <v>62</v>
      </c>
      <c r="R1319" s="2" t="s">
        <v>63</v>
      </c>
      <c r="S1319" s="3"/>
      <c r="T1319" s="3"/>
      <c r="U1319" s="3"/>
      <c r="V1319" s="3"/>
      <c r="W1319" s="3"/>
      <c r="X1319" s="3"/>
      <c r="Y1319" s="3"/>
      <c r="Z1319" s="3"/>
      <c r="AA1319" s="3"/>
      <c r="AB1319" s="3"/>
      <c r="AC1319" s="3"/>
      <c r="AD1319" s="3"/>
      <c r="AE1319" s="3"/>
      <c r="AF1319" s="3"/>
      <c r="AG1319" s="3"/>
      <c r="AH1319" s="3"/>
      <c r="AI1319" s="3"/>
      <c r="AJ1319" s="3"/>
      <c r="AK1319" s="3"/>
      <c r="AL1319" s="3"/>
      <c r="AM1319" s="3"/>
      <c r="AN1319" s="3"/>
      <c r="AO1319" s="3"/>
      <c r="AP1319" s="3"/>
      <c r="AQ1319" s="3"/>
      <c r="AR1319" s="3"/>
      <c r="AS1319" s="3"/>
      <c r="AT1319" s="3"/>
      <c r="AU1319" s="3"/>
      <c r="AV1319" s="2" t="s">
        <v>50</v>
      </c>
      <c r="AW1319" s="2" t="s">
        <v>2430</v>
      </c>
      <c r="AX1319" s="2" t="s">
        <v>50</v>
      </c>
      <c r="AY1319" s="2" t="s">
        <v>50</v>
      </c>
      <c r="AZ1319" s="2" t="s">
        <v>50</v>
      </c>
    </row>
    <row r="1320" spans="1:52" ht="30" customHeight="1" x14ac:dyDescent="0.3">
      <c r="A1320" s="22" t="s">
        <v>427</v>
      </c>
      <c r="B1320" s="22" t="s">
        <v>2431</v>
      </c>
      <c r="C1320" s="22" t="s">
        <v>2432</v>
      </c>
      <c r="D1320" s="23">
        <v>1</v>
      </c>
      <c r="E1320" s="25">
        <f>단가대비표!O9</f>
        <v>507</v>
      </c>
      <c r="F1320" s="28">
        <f t="shared" si="220"/>
        <v>507</v>
      </c>
      <c r="G1320" s="25">
        <f>단가대비표!P9</f>
        <v>0</v>
      </c>
      <c r="H1320" s="28">
        <f t="shared" si="221"/>
        <v>0</v>
      </c>
      <c r="I1320" s="25">
        <f>단가대비표!V9</f>
        <v>0</v>
      </c>
      <c r="J1320" s="28">
        <f t="shared" si="222"/>
        <v>0</v>
      </c>
      <c r="K1320" s="25">
        <f t="shared" si="223"/>
        <v>507</v>
      </c>
      <c r="L1320" s="28">
        <f t="shared" si="224"/>
        <v>507</v>
      </c>
      <c r="M1320" s="22" t="s">
        <v>50</v>
      </c>
      <c r="N1320" s="2" t="s">
        <v>1154</v>
      </c>
      <c r="O1320" s="2" t="s">
        <v>2433</v>
      </c>
      <c r="P1320" s="2" t="s">
        <v>62</v>
      </c>
      <c r="Q1320" s="2" t="s">
        <v>62</v>
      </c>
      <c r="R1320" s="2" t="s">
        <v>63</v>
      </c>
      <c r="S1320" s="3"/>
      <c r="T1320" s="3"/>
      <c r="U1320" s="3"/>
      <c r="V1320" s="3"/>
      <c r="W1320" s="3"/>
      <c r="X1320" s="3"/>
      <c r="Y1320" s="3"/>
      <c r="Z1320" s="3"/>
      <c r="AA1320" s="3"/>
      <c r="AB1320" s="3"/>
      <c r="AC1320" s="3"/>
      <c r="AD1320" s="3"/>
      <c r="AE1320" s="3"/>
      <c r="AF1320" s="3"/>
      <c r="AG1320" s="3"/>
      <c r="AH1320" s="3"/>
      <c r="AI1320" s="3"/>
      <c r="AJ1320" s="3"/>
      <c r="AK1320" s="3"/>
      <c r="AL1320" s="3"/>
      <c r="AM1320" s="3"/>
      <c r="AN1320" s="3"/>
      <c r="AO1320" s="3"/>
      <c r="AP1320" s="3"/>
      <c r="AQ1320" s="3"/>
      <c r="AR1320" s="3"/>
      <c r="AS1320" s="3"/>
      <c r="AT1320" s="3"/>
      <c r="AU1320" s="3"/>
      <c r="AV1320" s="2" t="s">
        <v>50</v>
      </c>
      <c r="AW1320" s="2" t="s">
        <v>2434</v>
      </c>
      <c r="AX1320" s="2" t="s">
        <v>50</v>
      </c>
      <c r="AY1320" s="2" t="s">
        <v>50</v>
      </c>
      <c r="AZ1320" s="2" t="s">
        <v>50</v>
      </c>
    </row>
    <row r="1321" spans="1:52" ht="30" customHeight="1" x14ac:dyDescent="0.3">
      <c r="A1321" s="22" t="s">
        <v>2435</v>
      </c>
      <c r="B1321" s="22" t="s">
        <v>2436</v>
      </c>
      <c r="C1321" s="22" t="s">
        <v>2432</v>
      </c>
      <c r="D1321" s="23">
        <v>1</v>
      </c>
      <c r="E1321" s="25">
        <f>단가대비표!O10</f>
        <v>8577</v>
      </c>
      <c r="F1321" s="28">
        <f t="shared" si="220"/>
        <v>8577</v>
      </c>
      <c r="G1321" s="25">
        <f>단가대비표!P10</f>
        <v>0</v>
      </c>
      <c r="H1321" s="28">
        <f t="shared" si="221"/>
        <v>0</v>
      </c>
      <c r="I1321" s="25">
        <f>단가대비표!V10</f>
        <v>0</v>
      </c>
      <c r="J1321" s="28">
        <f t="shared" si="222"/>
        <v>0</v>
      </c>
      <c r="K1321" s="25">
        <f t="shared" si="223"/>
        <v>8577</v>
      </c>
      <c r="L1321" s="28">
        <f t="shared" si="224"/>
        <v>8577</v>
      </c>
      <c r="M1321" s="22" t="s">
        <v>50</v>
      </c>
      <c r="N1321" s="2" t="s">
        <v>1154</v>
      </c>
      <c r="O1321" s="2" t="s">
        <v>2437</v>
      </c>
      <c r="P1321" s="2" t="s">
        <v>62</v>
      </c>
      <c r="Q1321" s="2" t="s">
        <v>62</v>
      </c>
      <c r="R1321" s="2" t="s">
        <v>63</v>
      </c>
      <c r="S1321" s="3"/>
      <c r="T1321" s="3"/>
      <c r="U1321" s="3"/>
      <c r="V1321" s="3"/>
      <c r="W1321" s="3"/>
      <c r="X1321" s="3"/>
      <c r="Y1321" s="3"/>
      <c r="Z1321" s="3"/>
      <c r="AA1321" s="3"/>
      <c r="AB1321" s="3"/>
      <c r="AC1321" s="3"/>
      <c r="AD1321" s="3"/>
      <c r="AE1321" s="3"/>
      <c r="AF1321" s="3"/>
      <c r="AG1321" s="3"/>
      <c r="AH1321" s="3"/>
      <c r="AI1321" s="3"/>
      <c r="AJ1321" s="3"/>
      <c r="AK1321" s="3"/>
      <c r="AL1321" s="3"/>
      <c r="AM1321" s="3"/>
      <c r="AN1321" s="3"/>
      <c r="AO1321" s="3"/>
      <c r="AP1321" s="3"/>
      <c r="AQ1321" s="3"/>
      <c r="AR1321" s="3"/>
      <c r="AS1321" s="3"/>
      <c r="AT1321" s="3"/>
      <c r="AU1321" s="3"/>
      <c r="AV1321" s="2" t="s">
        <v>50</v>
      </c>
      <c r="AW1321" s="2" t="s">
        <v>2438</v>
      </c>
      <c r="AX1321" s="2" t="s">
        <v>50</v>
      </c>
      <c r="AY1321" s="2" t="s">
        <v>50</v>
      </c>
      <c r="AZ1321" s="2" t="s">
        <v>50</v>
      </c>
    </row>
    <row r="1322" spans="1:52" ht="30" customHeight="1" x14ac:dyDescent="0.3">
      <c r="A1322" s="22" t="s">
        <v>116</v>
      </c>
      <c r="B1322" s="22" t="s">
        <v>117</v>
      </c>
      <c r="C1322" s="22" t="s">
        <v>118</v>
      </c>
      <c r="D1322" s="23">
        <v>1</v>
      </c>
      <c r="E1322" s="25">
        <f>단가대비표!O103</f>
        <v>1620000</v>
      </c>
      <c r="F1322" s="28">
        <f t="shared" si="220"/>
        <v>1620000</v>
      </c>
      <c r="G1322" s="25">
        <f>단가대비표!P103</f>
        <v>0</v>
      </c>
      <c r="H1322" s="28">
        <f t="shared" si="221"/>
        <v>0</v>
      </c>
      <c r="I1322" s="25">
        <f>단가대비표!V103</f>
        <v>0</v>
      </c>
      <c r="J1322" s="28">
        <f t="shared" si="222"/>
        <v>0</v>
      </c>
      <c r="K1322" s="25">
        <f t="shared" si="223"/>
        <v>1620000</v>
      </c>
      <c r="L1322" s="28">
        <f t="shared" si="224"/>
        <v>1620000</v>
      </c>
      <c r="M1322" s="22" t="s">
        <v>50</v>
      </c>
      <c r="N1322" s="2" t="s">
        <v>1154</v>
      </c>
      <c r="O1322" s="2" t="s">
        <v>119</v>
      </c>
      <c r="P1322" s="2" t="s">
        <v>62</v>
      </c>
      <c r="Q1322" s="2" t="s">
        <v>62</v>
      </c>
      <c r="R1322" s="2" t="s">
        <v>63</v>
      </c>
      <c r="S1322" s="3"/>
      <c r="T1322" s="3"/>
      <c r="U1322" s="3"/>
      <c r="V1322" s="3"/>
      <c r="W1322" s="3"/>
      <c r="X1322" s="3"/>
      <c r="Y1322" s="3"/>
      <c r="Z1322" s="3"/>
      <c r="AA1322" s="3"/>
      <c r="AB1322" s="3"/>
      <c r="AC1322" s="3"/>
      <c r="AD1322" s="3"/>
      <c r="AE1322" s="3"/>
      <c r="AF1322" s="3"/>
      <c r="AG1322" s="3"/>
      <c r="AH1322" s="3"/>
      <c r="AI1322" s="3"/>
      <c r="AJ1322" s="3"/>
      <c r="AK1322" s="3"/>
      <c r="AL1322" s="3"/>
      <c r="AM1322" s="3"/>
      <c r="AN1322" s="3"/>
      <c r="AO1322" s="3"/>
      <c r="AP1322" s="3"/>
      <c r="AQ1322" s="3"/>
      <c r="AR1322" s="3"/>
      <c r="AS1322" s="3"/>
      <c r="AT1322" s="3"/>
      <c r="AU1322" s="3"/>
      <c r="AV1322" s="2" t="s">
        <v>50</v>
      </c>
      <c r="AW1322" s="2" t="s">
        <v>2439</v>
      </c>
      <c r="AX1322" s="2" t="s">
        <v>50</v>
      </c>
      <c r="AY1322" s="2" t="s">
        <v>50</v>
      </c>
      <c r="AZ1322" s="2" t="s">
        <v>50</v>
      </c>
    </row>
    <row r="1323" spans="1:52" ht="30" customHeight="1" x14ac:dyDescent="0.3">
      <c r="A1323" s="22" t="s">
        <v>2440</v>
      </c>
      <c r="B1323" s="22" t="s">
        <v>2441</v>
      </c>
      <c r="C1323" s="22" t="s">
        <v>1208</v>
      </c>
      <c r="D1323" s="23">
        <f>ROUNDUP(공량산출근거서_일위대가!K627,0)</f>
        <v>1</v>
      </c>
      <c r="E1323" s="25">
        <f>단가대비표!O54</f>
        <v>0</v>
      </c>
      <c r="F1323" s="28">
        <f t="shared" si="220"/>
        <v>0</v>
      </c>
      <c r="G1323" s="25">
        <f>단가대비표!P54</f>
        <v>122522</v>
      </c>
      <c r="H1323" s="28">
        <f t="shared" si="221"/>
        <v>122522</v>
      </c>
      <c r="I1323" s="25">
        <f>단가대비표!V54</f>
        <v>0</v>
      </c>
      <c r="J1323" s="28">
        <f t="shared" si="222"/>
        <v>0</v>
      </c>
      <c r="K1323" s="25">
        <f t="shared" si="223"/>
        <v>122522</v>
      </c>
      <c r="L1323" s="28">
        <f t="shared" si="224"/>
        <v>122522</v>
      </c>
      <c r="M1323" s="22" t="s">
        <v>2442</v>
      </c>
      <c r="N1323" s="2" t="s">
        <v>1154</v>
      </c>
      <c r="O1323" s="2" t="s">
        <v>2443</v>
      </c>
      <c r="P1323" s="2" t="s">
        <v>62</v>
      </c>
      <c r="Q1323" s="2" t="s">
        <v>62</v>
      </c>
      <c r="R1323" s="2" t="s">
        <v>63</v>
      </c>
      <c r="S1323" s="3"/>
      <c r="T1323" s="3"/>
      <c r="U1323" s="3"/>
      <c r="V1323" s="3"/>
      <c r="W1323" s="3"/>
      <c r="X1323" s="3"/>
      <c r="Y1323" s="3"/>
      <c r="Z1323" s="3"/>
      <c r="AA1323" s="3"/>
      <c r="AB1323" s="3"/>
      <c r="AC1323" s="3"/>
      <c r="AD1323" s="3"/>
      <c r="AE1323" s="3"/>
      <c r="AF1323" s="3"/>
      <c r="AG1323" s="3"/>
      <c r="AH1323" s="3"/>
      <c r="AI1323" s="3"/>
      <c r="AJ1323" s="3"/>
      <c r="AK1323" s="3"/>
      <c r="AL1323" s="3"/>
      <c r="AM1323" s="3"/>
      <c r="AN1323" s="3"/>
      <c r="AO1323" s="3"/>
      <c r="AP1323" s="3"/>
      <c r="AQ1323" s="3"/>
      <c r="AR1323" s="3"/>
      <c r="AS1323" s="3"/>
      <c r="AT1323" s="3"/>
      <c r="AU1323" s="3"/>
      <c r="AV1323" s="2" t="s">
        <v>50</v>
      </c>
      <c r="AW1323" s="2" t="s">
        <v>2444</v>
      </c>
      <c r="AX1323" s="2" t="s">
        <v>50</v>
      </c>
      <c r="AY1323" s="2" t="s">
        <v>50</v>
      </c>
      <c r="AZ1323" s="2" t="s">
        <v>50</v>
      </c>
    </row>
    <row r="1324" spans="1:52" ht="30" customHeight="1" x14ac:dyDescent="0.3">
      <c r="A1324" s="22" t="s">
        <v>2445</v>
      </c>
      <c r="B1324" s="22" t="s">
        <v>2441</v>
      </c>
      <c r="C1324" s="22" t="s">
        <v>1208</v>
      </c>
      <c r="D1324" s="23">
        <f>공량산출근거서_일위대가!K628</f>
        <v>2</v>
      </c>
      <c r="E1324" s="25">
        <f>단가대비표!O55</f>
        <v>0</v>
      </c>
      <c r="F1324" s="28">
        <f t="shared" si="220"/>
        <v>0</v>
      </c>
      <c r="G1324" s="25">
        <f>단가대비표!P55</f>
        <v>99248</v>
      </c>
      <c r="H1324" s="28">
        <f t="shared" si="221"/>
        <v>198496</v>
      </c>
      <c r="I1324" s="25">
        <f>단가대비표!V55</f>
        <v>0</v>
      </c>
      <c r="J1324" s="28">
        <f t="shared" si="222"/>
        <v>0</v>
      </c>
      <c r="K1324" s="25">
        <f t="shared" si="223"/>
        <v>99248</v>
      </c>
      <c r="L1324" s="28">
        <f t="shared" si="224"/>
        <v>198496</v>
      </c>
      <c r="M1324" s="22" t="s">
        <v>2442</v>
      </c>
      <c r="N1324" s="2" t="s">
        <v>1154</v>
      </c>
      <c r="O1324" s="2" t="s">
        <v>2446</v>
      </c>
      <c r="P1324" s="2" t="s">
        <v>62</v>
      </c>
      <c r="Q1324" s="2" t="s">
        <v>62</v>
      </c>
      <c r="R1324" s="2" t="s">
        <v>63</v>
      </c>
      <c r="S1324" s="3"/>
      <c r="T1324" s="3"/>
      <c r="U1324" s="3"/>
      <c r="V1324" s="3"/>
      <c r="W1324" s="3"/>
      <c r="X1324" s="3"/>
      <c r="Y1324" s="3"/>
      <c r="Z1324" s="3"/>
      <c r="AA1324" s="3"/>
      <c r="AB1324" s="3"/>
      <c r="AC1324" s="3"/>
      <c r="AD1324" s="3"/>
      <c r="AE1324" s="3"/>
      <c r="AF1324" s="3"/>
      <c r="AG1324" s="3"/>
      <c r="AH1324" s="3"/>
      <c r="AI1324" s="3"/>
      <c r="AJ1324" s="3"/>
      <c r="AK1324" s="3"/>
      <c r="AL1324" s="3"/>
      <c r="AM1324" s="3"/>
      <c r="AN1324" s="3"/>
      <c r="AO1324" s="3"/>
      <c r="AP1324" s="3"/>
      <c r="AQ1324" s="3"/>
      <c r="AR1324" s="3"/>
      <c r="AS1324" s="3"/>
      <c r="AT1324" s="3"/>
      <c r="AU1324" s="3"/>
      <c r="AV1324" s="2" t="s">
        <v>50</v>
      </c>
      <c r="AW1324" s="2" t="s">
        <v>2447</v>
      </c>
      <c r="AX1324" s="2" t="s">
        <v>50</v>
      </c>
      <c r="AY1324" s="2" t="s">
        <v>50</v>
      </c>
      <c r="AZ1324" s="2" t="s">
        <v>50</v>
      </c>
    </row>
    <row r="1325" spans="1:52" ht="30" customHeight="1" x14ac:dyDescent="0.3">
      <c r="A1325" s="22" t="s">
        <v>1190</v>
      </c>
      <c r="B1325" s="22" t="s">
        <v>50</v>
      </c>
      <c r="C1325" s="22" t="s">
        <v>50</v>
      </c>
      <c r="D1325" s="23"/>
      <c r="E1325" s="25"/>
      <c r="F1325" s="28">
        <f>TRUNC(SUMIF(N1295:N1324, N1294, F1295:F1324),0)</f>
        <v>6605164</v>
      </c>
      <c r="G1325" s="25"/>
      <c r="H1325" s="28">
        <f>TRUNC(SUMIF(N1295:N1324, N1294, H1295:H1324),0)</f>
        <v>321018</v>
      </c>
      <c r="I1325" s="25"/>
      <c r="J1325" s="28">
        <f>TRUNC(SUMIF(N1295:N1324, N1294, J1295:J1324),0)</f>
        <v>0</v>
      </c>
      <c r="K1325" s="25"/>
      <c r="L1325" s="28">
        <f>F1325+H1325+J1325</f>
        <v>6926182</v>
      </c>
      <c r="M1325" s="22" t="s">
        <v>50</v>
      </c>
      <c r="N1325" s="2" t="s">
        <v>97</v>
      </c>
      <c r="O1325" s="2" t="s">
        <v>97</v>
      </c>
      <c r="P1325" s="2" t="s">
        <v>50</v>
      </c>
      <c r="Q1325" s="2" t="s">
        <v>50</v>
      </c>
      <c r="R1325" s="2" t="s">
        <v>50</v>
      </c>
      <c r="S1325" s="3"/>
      <c r="T1325" s="3"/>
      <c r="U1325" s="3"/>
      <c r="V1325" s="3"/>
      <c r="W1325" s="3"/>
      <c r="X1325" s="3"/>
      <c r="Y1325" s="3"/>
      <c r="Z1325" s="3"/>
      <c r="AA1325" s="3"/>
      <c r="AB1325" s="3"/>
      <c r="AC1325" s="3"/>
      <c r="AD1325" s="3"/>
      <c r="AE1325" s="3"/>
      <c r="AF1325" s="3"/>
      <c r="AG1325" s="3"/>
      <c r="AH1325" s="3"/>
      <c r="AI1325" s="3"/>
      <c r="AJ1325" s="3"/>
      <c r="AK1325" s="3"/>
      <c r="AL1325" s="3"/>
      <c r="AM1325" s="3"/>
      <c r="AN1325" s="3"/>
      <c r="AO1325" s="3"/>
      <c r="AP1325" s="3"/>
      <c r="AQ1325" s="3"/>
      <c r="AR1325" s="3"/>
      <c r="AS1325" s="3"/>
      <c r="AT1325" s="3"/>
      <c r="AU1325" s="3"/>
      <c r="AV1325" s="2" t="s">
        <v>50</v>
      </c>
      <c r="AW1325" s="2" t="s">
        <v>50</v>
      </c>
      <c r="AX1325" s="2" t="s">
        <v>50</v>
      </c>
      <c r="AY1325" s="2" t="s">
        <v>50</v>
      </c>
      <c r="AZ1325" s="2" t="s">
        <v>50</v>
      </c>
    </row>
    <row r="1326" spans="1:52" ht="30" customHeight="1" x14ac:dyDescent="0.3">
      <c r="A1326" s="23"/>
      <c r="B1326" s="23"/>
      <c r="C1326" s="23"/>
      <c r="D1326" s="23"/>
      <c r="E1326" s="25"/>
      <c r="F1326" s="28"/>
      <c r="G1326" s="25"/>
      <c r="H1326" s="28"/>
      <c r="I1326" s="25"/>
      <c r="J1326" s="28"/>
      <c r="K1326" s="25"/>
      <c r="L1326" s="28"/>
      <c r="M1326" s="23"/>
    </row>
    <row r="1327" spans="1:52" ht="30" customHeight="1" x14ac:dyDescent="0.3">
      <c r="A1327" s="19" t="s">
        <v>2448</v>
      </c>
      <c r="B1327" s="20"/>
      <c r="C1327" s="20"/>
      <c r="D1327" s="20"/>
      <c r="E1327" s="24"/>
      <c r="F1327" s="27"/>
      <c r="G1327" s="24"/>
      <c r="H1327" s="27"/>
      <c r="I1327" s="24"/>
      <c r="J1327" s="27"/>
      <c r="K1327" s="24"/>
      <c r="L1327" s="27"/>
      <c r="M1327" s="21"/>
      <c r="N1327" s="1" t="s">
        <v>1158</v>
      </c>
    </row>
    <row r="1328" spans="1:52" ht="30" customHeight="1" x14ac:dyDescent="0.3">
      <c r="A1328" s="22" t="s">
        <v>579</v>
      </c>
      <c r="B1328" s="22" t="s">
        <v>580</v>
      </c>
      <c r="C1328" s="22" t="s">
        <v>196</v>
      </c>
      <c r="D1328" s="23">
        <v>1</v>
      </c>
      <c r="E1328" s="25">
        <f>단가대비표!O83</f>
        <v>550000</v>
      </c>
      <c r="F1328" s="28">
        <f t="shared" ref="F1328:F1349" si="225">TRUNC(E1328*D1328,0)</f>
        <v>550000</v>
      </c>
      <c r="G1328" s="25">
        <f>단가대비표!P83</f>
        <v>0</v>
      </c>
      <c r="H1328" s="28">
        <f t="shared" ref="H1328:H1349" si="226">TRUNC(G1328*D1328,0)</f>
        <v>0</v>
      </c>
      <c r="I1328" s="25">
        <f>단가대비표!V83</f>
        <v>0</v>
      </c>
      <c r="J1328" s="28">
        <f t="shared" ref="J1328:J1349" si="227">TRUNC(I1328*D1328,0)</f>
        <v>0</v>
      </c>
      <c r="K1328" s="25">
        <f t="shared" ref="K1328:K1349" si="228">TRUNC(E1328+G1328+I1328,0)</f>
        <v>550000</v>
      </c>
      <c r="L1328" s="28">
        <f t="shared" ref="L1328:L1349" si="229">TRUNC(F1328+H1328+J1328,0)</f>
        <v>550000</v>
      </c>
      <c r="M1328" s="22" t="s">
        <v>50</v>
      </c>
      <c r="N1328" s="2" t="s">
        <v>1158</v>
      </c>
      <c r="O1328" s="2" t="s">
        <v>1659</v>
      </c>
      <c r="P1328" s="2" t="s">
        <v>62</v>
      </c>
      <c r="Q1328" s="2" t="s">
        <v>62</v>
      </c>
      <c r="R1328" s="2" t="s">
        <v>63</v>
      </c>
      <c r="S1328" s="3"/>
      <c r="T1328" s="3"/>
      <c r="U1328" s="3"/>
      <c r="V1328" s="3"/>
      <c r="W1328" s="3"/>
      <c r="X1328" s="3"/>
      <c r="Y1328" s="3"/>
      <c r="Z1328" s="3"/>
      <c r="AA1328" s="3"/>
      <c r="AB1328" s="3"/>
      <c r="AC1328" s="3"/>
      <c r="AD1328" s="3"/>
      <c r="AE1328" s="3"/>
      <c r="AF1328" s="3"/>
      <c r="AG1328" s="3"/>
      <c r="AH1328" s="3"/>
      <c r="AI1328" s="3"/>
      <c r="AJ1328" s="3"/>
      <c r="AK1328" s="3"/>
      <c r="AL1328" s="3"/>
      <c r="AM1328" s="3"/>
      <c r="AN1328" s="3"/>
      <c r="AO1328" s="3"/>
      <c r="AP1328" s="3"/>
      <c r="AQ1328" s="3"/>
      <c r="AR1328" s="3"/>
      <c r="AS1328" s="3"/>
      <c r="AT1328" s="3"/>
      <c r="AU1328" s="3"/>
      <c r="AV1328" s="2" t="s">
        <v>50</v>
      </c>
      <c r="AW1328" s="2" t="s">
        <v>2450</v>
      </c>
      <c r="AX1328" s="2" t="s">
        <v>50</v>
      </c>
      <c r="AY1328" s="2" t="s">
        <v>50</v>
      </c>
      <c r="AZ1328" s="2" t="s">
        <v>50</v>
      </c>
    </row>
    <row r="1329" spans="1:52" ht="30" customHeight="1" x14ac:dyDescent="0.3">
      <c r="A1329" s="22" t="s">
        <v>250</v>
      </c>
      <c r="B1329" s="22" t="s">
        <v>251</v>
      </c>
      <c r="C1329" s="22" t="s">
        <v>196</v>
      </c>
      <c r="D1329" s="23">
        <v>1</v>
      </c>
      <c r="E1329" s="25">
        <f>단가대비표!O99</f>
        <v>253000</v>
      </c>
      <c r="F1329" s="28">
        <f t="shared" si="225"/>
        <v>253000</v>
      </c>
      <c r="G1329" s="25">
        <f>단가대비표!P99</f>
        <v>0</v>
      </c>
      <c r="H1329" s="28">
        <f t="shared" si="226"/>
        <v>0</v>
      </c>
      <c r="I1329" s="25">
        <f>단가대비표!V99</f>
        <v>0</v>
      </c>
      <c r="J1329" s="28">
        <f t="shared" si="227"/>
        <v>0</v>
      </c>
      <c r="K1329" s="25">
        <f t="shared" si="228"/>
        <v>253000</v>
      </c>
      <c r="L1329" s="28">
        <f t="shared" si="229"/>
        <v>253000</v>
      </c>
      <c r="M1329" s="22" t="s">
        <v>50</v>
      </c>
      <c r="N1329" s="2" t="s">
        <v>1158</v>
      </c>
      <c r="O1329" s="2" t="s">
        <v>252</v>
      </c>
      <c r="P1329" s="2" t="s">
        <v>62</v>
      </c>
      <c r="Q1329" s="2" t="s">
        <v>62</v>
      </c>
      <c r="R1329" s="2" t="s">
        <v>63</v>
      </c>
      <c r="S1329" s="3"/>
      <c r="T1329" s="3"/>
      <c r="U1329" s="3"/>
      <c r="V1329" s="3"/>
      <c r="W1329" s="3"/>
      <c r="X1329" s="3"/>
      <c r="Y1329" s="3"/>
      <c r="Z1329" s="3"/>
      <c r="AA1329" s="3"/>
      <c r="AB1329" s="3"/>
      <c r="AC1329" s="3"/>
      <c r="AD1329" s="3"/>
      <c r="AE1329" s="3"/>
      <c r="AF1329" s="3"/>
      <c r="AG1329" s="3"/>
      <c r="AH1329" s="3"/>
      <c r="AI1329" s="3"/>
      <c r="AJ1329" s="3"/>
      <c r="AK1329" s="3"/>
      <c r="AL1329" s="3"/>
      <c r="AM1329" s="3"/>
      <c r="AN1329" s="3"/>
      <c r="AO1329" s="3"/>
      <c r="AP1329" s="3"/>
      <c r="AQ1329" s="3"/>
      <c r="AR1329" s="3"/>
      <c r="AS1329" s="3"/>
      <c r="AT1329" s="3"/>
      <c r="AU1329" s="3"/>
      <c r="AV1329" s="2" t="s">
        <v>50</v>
      </c>
      <c r="AW1329" s="2" t="s">
        <v>2451</v>
      </c>
      <c r="AX1329" s="2" t="s">
        <v>50</v>
      </c>
      <c r="AY1329" s="2" t="s">
        <v>50</v>
      </c>
      <c r="AZ1329" s="2" t="s">
        <v>50</v>
      </c>
    </row>
    <row r="1330" spans="1:52" ht="30" customHeight="1" x14ac:dyDescent="0.3">
      <c r="A1330" s="22" t="s">
        <v>210</v>
      </c>
      <c r="B1330" s="22" t="s">
        <v>211</v>
      </c>
      <c r="C1330" s="22" t="s">
        <v>196</v>
      </c>
      <c r="D1330" s="23">
        <v>1</v>
      </c>
      <c r="E1330" s="25">
        <f>단가대비표!O88</f>
        <v>188000</v>
      </c>
      <c r="F1330" s="28">
        <f t="shared" si="225"/>
        <v>188000</v>
      </c>
      <c r="G1330" s="25">
        <f>단가대비표!P88</f>
        <v>0</v>
      </c>
      <c r="H1330" s="28">
        <f t="shared" si="226"/>
        <v>0</v>
      </c>
      <c r="I1330" s="25">
        <f>단가대비표!V88</f>
        <v>0</v>
      </c>
      <c r="J1330" s="28">
        <f t="shared" si="227"/>
        <v>0</v>
      </c>
      <c r="K1330" s="25">
        <f t="shared" si="228"/>
        <v>188000</v>
      </c>
      <c r="L1330" s="28">
        <f t="shared" si="229"/>
        <v>188000</v>
      </c>
      <c r="M1330" s="22" t="s">
        <v>50</v>
      </c>
      <c r="N1330" s="2" t="s">
        <v>1158</v>
      </c>
      <c r="O1330" s="2" t="s">
        <v>212</v>
      </c>
      <c r="P1330" s="2" t="s">
        <v>62</v>
      </c>
      <c r="Q1330" s="2" t="s">
        <v>62</v>
      </c>
      <c r="R1330" s="2" t="s">
        <v>63</v>
      </c>
      <c r="S1330" s="3"/>
      <c r="T1330" s="3"/>
      <c r="U1330" s="3"/>
      <c r="V1330" s="3"/>
      <c r="W1330" s="3"/>
      <c r="X1330" s="3"/>
      <c r="Y1330" s="3"/>
      <c r="Z1330" s="3"/>
      <c r="AA1330" s="3"/>
      <c r="AB1330" s="3"/>
      <c r="AC1330" s="3"/>
      <c r="AD1330" s="3"/>
      <c r="AE1330" s="3"/>
      <c r="AF1330" s="3"/>
      <c r="AG1330" s="3"/>
      <c r="AH1330" s="3"/>
      <c r="AI1330" s="3"/>
      <c r="AJ1330" s="3"/>
      <c r="AK1330" s="3"/>
      <c r="AL1330" s="3"/>
      <c r="AM1330" s="3"/>
      <c r="AN1330" s="3"/>
      <c r="AO1330" s="3"/>
      <c r="AP1330" s="3"/>
      <c r="AQ1330" s="3"/>
      <c r="AR1330" s="3"/>
      <c r="AS1330" s="3"/>
      <c r="AT1330" s="3"/>
      <c r="AU1330" s="3"/>
      <c r="AV1330" s="2" t="s">
        <v>50</v>
      </c>
      <c r="AW1330" s="2" t="s">
        <v>2452</v>
      </c>
      <c r="AX1330" s="2" t="s">
        <v>50</v>
      </c>
      <c r="AY1330" s="2" t="s">
        <v>50</v>
      </c>
      <c r="AZ1330" s="2" t="s">
        <v>50</v>
      </c>
    </row>
    <row r="1331" spans="1:52" ht="30" customHeight="1" x14ac:dyDescent="0.3">
      <c r="A1331" s="22" t="s">
        <v>214</v>
      </c>
      <c r="B1331" s="22" t="s">
        <v>215</v>
      </c>
      <c r="C1331" s="22" t="s">
        <v>196</v>
      </c>
      <c r="D1331" s="23">
        <v>1</v>
      </c>
      <c r="E1331" s="25">
        <f>단가대비표!O89</f>
        <v>969000</v>
      </c>
      <c r="F1331" s="28">
        <f t="shared" si="225"/>
        <v>969000</v>
      </c>
      <c r="G1331" s="25">
        <f>단가대비표!P89</f>
        <v>0</v>
      </c>
      <c r="H1331" s="28">
        <f t="shared" si="226"/>
        <v>0</v>
      </c>
      <c r="I1331" s="25">
        <f>단가대비표!V89</f>
        <v>0</v>
      </c>
      <c r="J1331" s="28">
        <f t="shared" si="227"/>
        <v>0</v>
      </c>
      <c r="K1331" s="25">
        <f t="shared" si="228"/>
        <v>969000</v>
      </c>
      <c r="L1331" s="28">
        <f t="shared" si="229"/>
        <v>969000</v>
      </c>
      <c r="M1331" s="22" t="s">
        <v>50</v>
      </c>
      <c r="N1331" s="2" t="s">
        <v>1158</v>
      </c>
      <c r="O1331" s="2" t="s">
        <v>216</v>
      </c>
      <c r="P1331" s="2" t="s">
        <v>62</v>
      </c>
      <c r="Q1331" s="2" t="s">
        <v>62</v>
      </c>
      <c r="R1331" s="2" t="s">
        <v>63</v>
      </c>
      <c r="S1331" s="3"/>
      <c r="T1331" s="3"/>
      <c r="U1331" s="3"/>
      <c r="V1331" s="3"/>
      <c r="W1331" s="3"/>
      <c r="X1331" s="3"/>
      <c r="Y1331" s="3"/>
      <c r="Z1331" s="3"/>
      <c r="AA1331" s="3"/>
      <c r="AB1331" s="3"/>
      <c r="AC1331" s="3"/>
      <c r="AD1331" s="3"/>
      <c r="AE1331" s="3"/>
      <c r="AF1331" s="3"/>
      <c r="AG1331" s="3"/>
      <c r="AH1331" s="3"/>
      <c r="AI1331" s="3"/>
      <c r="AJ1331" s="3"/>
      <c r="AK1331" s="3"/>
      <c r="AL1331" s="3"/>
      <c r="AM1331" s="3"/>
      <c r="AN1331" s="3"/>
      <c r="AO1331" s="3"/>
      <c r="AP1331" s="3"/>
      <c r="AQ1331" s="3"/>
      <c r="AR1331" s="3"/>
      <c r="AS1331" s="3"/>
      <c r="AT1331" s="3"/>
      <c r="AU1331" s="3"/>
      <c r="AV1331" s="2" t="s">
        <v>50</v>
      </c>
      <c r="AW1331" s="2" t="s">
        <v>2453</v>
      </c>
      <c r="AX1331" s="2" t="s">
        <v>50</v>
      </c>
      <c r="AY1331" s="2" t="s">
        <v>50</v>
      </c>
      <c r="AZ1331" s="2" t="s">
        <v>50</v>
      </c>
    </row>
    <row r="1332" spans="1:52" ht="30" customHeight="1" x14ac:dyDescent="0.3">
      <c r="A1332" s="22" t="s">
        <v>218</v>
      </c>
      <c r="B1332" s="22" t="s">
        <v>219</v>
      </c>
      <c r="C1332" s="22" t="s">
        <v>196</v>
      </c>
      <c r="D1332" s="23">
        <v>1</v>
      </c>
      <c r="E1332" s="25">
        <f>단가대비표!O90</f>
        <v>1064000</v>
      </c>
      <c r="F1332" s="28">
        <f t="shared" si="225"/>
        <v>1064000</v>
      </c>
      <c r="G1332" s="25">
        <f>단가대비표!P90</f>
        <v>0</v>
      </c>
      <c r="H1332" s="28">
        <f t="shared" si="226"/>
        <v>0</v>
      </c>
      <c r="I1332" s="25">
        <f>단가대비표!V90</f>
        <v>0</v>
      </c>
      <c r="J1332" s="28">
        <f t="shared" si="227"/>
        <v>0</v>
      </c>
      <c r="K1332" s="25">
        <f t="shared" si="228"/>
        <v>1064000</v>
      </c>
      <c r="L1332" s="28">
        <f t="shared" si="229"/>
        <v>1064000</v>
      </c>
      <c r="M1332" s="22" t="s">
        <v>50</v>
      </c>
      <c r="N1332" s="2" t="s">
        <v>1158</v>
      </c>
      <c r="O1332" s="2" t="s">
        <v>220</v>
      </c>
      <c r="P1332" s="2" t="s">
        <v>62</v>
      </c>
      <c r="Q1332" s="2" t="s">
        <v>62</v>
      </c>
      <c r="R1332" s="2" t="s">
        <v>63</v>
      </c>
      <c r="S1332" s="3"/>
      <c r="T1332" s="3"/>
      <c r="U1332" s="3"/>
      <c r="V1332" s="3"/>
      <c r="W1332" s="3"/>
      <c r="X1332" s="3"/>
      <c r="Y1332" s="3"/>
      <c r="Z1332" s="3"/>
      <c r="AA1332" s="3"/>
      <c r="AB1332" s="3"/>
      <c r="AC1332" s="3"/>
      <c r="AD1332" s="3"/>
      <c r="AE1332" s="3"/>
      <c r="AF1332" s="3"/>
      <c r="AG1332" s="3"/>
      <c r="AH1332" s="3"/>
      <c r="AI1332" s="3"/>
      <c r="AJ1332" s="3"/>
      <c r="AK1332" s="3"/>
      <c r="AL1332" s="3"/>
      <c r="AM1332" s="3"/>
      <c r="AN1332" s="3"/>
      <c r="AO1332" s="3"/>
      <c r="AP1332" s="3"/>
      <c r="AQ1332" s="3"/>
      <c r="AR1332" s="3"/>
      <c r="AS1332" s="3"/>
      <c r="AT1332" s="3"/>
      <c r="AU1332" s="3"/>
      <c r="AV1332" s="2" t="s">
        <v>50</v>
      </c>
      <c r="AW1332" s="2" t="s">
        <v>2454</v>
      </c>
      <c r="AX1332" s="2" t="s">
        <v>50</v>
      </c>
      <c r="AY1332" s="2" t="s">
        <v>50</v>
      </c>
      <c r="AZ1332" s="2" t="s">
        <v>50</v>
      </c>
    </row>
    <row r="1333" spans="1:52" ht="30" customHeight="1" x14ac:dyDescent="0.3">
      <c r="A1333" s="22" t="s">
        <v>218</v>
      </c>
      <c r="B1333" s="22" t="s">
        <v>222</v>
      </c>
      <c r="C1333" s="22" t="s">
        <v>196</v>
      </c>
      <c r="D1333" s="23">
        <v>1</v>
      </c>
      <c r="E1333" s="25">
        <f>단가대비표!O91</f>
        <v>423000</v>
      </c>
      <c r="F1333" s="28">
        <f t="shared" si="225"/>
        <v>423000</v>
      </c>
      <c r="G1333" s="25">
        <f>단가대비표!P91</f>
        <v>0</v>
      </c>
      <c r="H1333" s="28">
        <f t="shared" si="226"/>
        <v>0</v>
      </c>
      <c r="I1333" s="25">
        <f>단가대비표!V91</f>
        <v>0</v>
      </c>
      <c r="J1333" s="28">
        <f t="shared" si="227"/>
        <v>0</v>
      </c>
      <c r="K1333" s="25">
        <f t="shared" si="228"/>
        <v>423000</v>
      </c>
      <c r="L1333" s="28">
        <f t="shared" si="229"/>
        <v>423000</v>
      </c>
      <c r="M1333" s="22" t="s">
        <v>50</v>
      </c>
      <c r="N1333" s="2" t="s">
        <v>1158</v>
      </c>
      <c r="O1333" s="2" t="s">
        <v>223</v>
      </c>
      <c r="P1333" s="2" t="s">
        <v>62</v>
      </c>
      <c r="Q1333" s="2" t="s">
        <v>62</v>
      </c>
      <c r="R1333" s="2" t="s">
        <v>63</v>
      </c>
      <c r="S1333" s="3"/>
      <c r="T1333" s="3"/>
      <c r="U1333" s="3"/>
      <c r="V1333" s="3"/>
      <c r="W1333" s="3"/>
      <c r="X1333" s="3"/>
      <c r="Y1333" s="3"/>
      <c r="Z1333" s="3"/>
      <c r="AA1333" s="3"/>
      <c r="AB1333" s="3"/>
      <c r="AC1333" s="3"/>
      <c r="AD1333" s="3"/>
      <c r="AE1333" s="3"/>
      <c r="AF1333" s="3"/>
      <c r="AG1333" s="3"/>
      <c r="AH1333" s="3"/>
      <c r="AI1333" s="3"/>
      <c r="AJ1333" s="3"/>
      <c r="AK1333" s="3"/>
      <c r="AL1333" s="3"/>
      <c r="AM1333" s="3"/>
      <c r="AN1333" s="3"/>
      <c r="AO1333" s="3"/>
      <c r="AP1333" s="3"/>
      <c r="AQ1333" s="3"/>
      <c r="AR1333" s="3"/>
      <c r="AS1333" s="3"/>
      <c r="AT1333" s="3"/>
      <c r="AU1333" s="3"/>
      <c r="AV1333" s="2" t="s">
        <v>50</v>
      </c>
      <c r="AW1333" s="2" t="s">
        <v>2455</v>
      </c>
      <c r="AX1333" s="2" t="s">
        <v>50</v>
      </c>
      <c r="AY1333" s="2" t="s">
        <v>50</v>
      </c>
      <c r="AZ1333" s="2" t="s">
        <v>50</v>
      </c>
    </row>
    <row r="1334" spans="1:52" ht="30" customHeight="1" x14ac:dyDescent="0.3">
      <c r="A1334" s="22" t="s">
        <v>232</v>
      </c>
      <c r="B1334" s="22" t="s">
        <v>233</v>
      </c>
      <c r="C1334" s="22" t="s">
        <v>196</v>
      </c>
      <c r="D1334" s="23">
        <v>1</v>
      </c>
      <c r="E1334" s="25">
        <f>단가대비표!O94</f>
        <v>162000</v>
      </c>
      <c r="F1334" s="28">
        <f t="shared" si="225"/>
        <v>162000</v>
      </c>
      <c r="G1334" s="25">
        <f>단가대비표!P94</f>
        <v>0</v>
      </c>
      <c r="H1334" s="28">
        <f t="shared" si="226"/>
        <v>0</v>
      </c>
      <c r="I1334" s="25">
        <f>단가대비표!V94</f>
        <v>0</v>
      </c>
      <c r="J1334" s="28">
        <f t="shared" si="227"/>
        <v>0</v>
      </c>
      <c r="K1334" s="25">
        <f t="shared" si="228"/>
        <v>162000</v>
      </c>
      <c r="L1334" s="28">
        <f t="shared" si="229"/>
        <v>162000</v>
      </c>
      <c r="M1334" s="22" t="s">
        <v>50</v>
      </c>
      <c r="N1334" s="2" t="s">
        <v>1158</v>
      </c>
      <c r="O1334" s="2" t="s">
        <v>234</v>
      </c>
      <c r="P1334" s="2" t="s">
        <v>62</v>
      </c>
      <c r="Q1334" s="2" t="s">
        <v>62</v>
      </c>
      <c r="R1334" s="2" t="s">
        <v>63</v>
      </c>
      <c r="S1334" s="3"/>
      <c r="T1334" s="3"/>
      <c r="U1334" s="3"/>
      <c r="V1334" s="3"/>
      <c r="W1334" s="3"/>
      <c r="X1334" s="3"/>
      <c r="Y1334" s="3"/>
      <c r="Z1334" s="3"/>
      <c r="AA1334" s="3"/>
      <c r="AB1334" s="3"/>
      <c r="AC1334" s="3"/>
      <c r="AD1334" s="3"/>
      <c r="AE1334" s="3"/>
      <c r="AF1334" s="3"/>
      <c r="AG1334" s="3"/>
      <c r="AH1334" s="3"/>
      <c r="AI1334" s="3"/>
      <c r="AJ1334" s="3"/>
      <c r="AK1334" s="3"/>
      <c r="AL1334" s="3"/>
      <c r="AM1334" s="3"/>
      <c r="AN1334" s="3"/>
      <c r="AO1334" s="3"/>
      <c r="AP1334" s="3"/>
      <c r="AQ1334" s="3"/>
      <c r="AR1334" s="3"/>
      <c r="AS1334" s="3"/>
      <c r="AT1334" s="3"/>
      <c r="AU1334" s="3"/>
      <c r="AV1334" s="2" t="s">
        <v>50</v>
      </c>
      <c r="AW1334" s="2" t="s">
        <v>2456</v>
      </c>
      <c r="AX1334" s="2" t="s">
        <v>50</v>
      </c>
      <c r="AY1334" s="2" t="s">
        <v>50</v>
      </c>
      <c r="AZ1334" s="2" t="s">
        <v>50</v>
      </c>
    </row>
    <row r="1335" spans="1:52" ht="30" customHeight="1" x14ac:dyDescent="0.3">
      <c r="A1335" s="22" t="s">
        <v>225</v>
      </c>
      <c r="B1335" s="22" t="s">
        <v>226</v>
      </c>
      <c r="C1335" s="22" t="s">
        <v>196</v>
      </c>
      <c r="D1335" s="23">
        <v>1</v>
      </c>
      <c r="E1335" s="25">
        <f>단가대비표!O92</f>
        <v>223000</v>
      </c>
      <c r="F1335" s="28">
        <f t="shared" si="225"/>
        <v>223000</v>
      </c>
      <c r="G1335" s="25">
        <f>단가대비표!P92</f>
        <v>0</v>
      </c>
      <c r="H1335" s="28">
        <f t="shared" si="226"/>
        <v>0</v>
      </c>
      <c r="I1335" s="25">
        <f>단가대비표!V92</f>
        <v>0</v>
      </c>
      <c r="J1335" s="28">
        <f t="shared" si="227"/>
        <v>0</v>
      </c>
      <c r="K1335" s="25">
        <f t="shared" si="228"/>
        <v>223000</v>
      </c>
      <c r="L1335" s="28">
        <f t="shared" si="229"/>
        <v>223000</v>
      </c>
      <c r="M1335" s="22" t="s">
        <v>50</v>
      </c>
      <c r="N1335" s="2" t="s">
        <v>1158</v>
      </c>
      <c r="O1335" s="2" t="s">
        <v>227</v>
      </c>
      <c r="P1335" s="2" t="s">
        <v>62</v>
      </c>
      <c r="Q1335" s="2" t="s">
        <v>62</v>
      </c>
      <c r="R1335" s="2" t="s">
        <v>63</v>
      </c>
      <c r="S1335" s="3"/>
      <c r="T1335" s="3"/>
      <c r="U1335" s="3"/>
      <c r="V1335" s="3"/>
      <c r="W1335" s="3"/>
      <c r="X1335" s="3"/>
      <c r="Y1335" s="3"/>
      <c r="Z1335" s="3"/>
      <c r="AA1335" s="3"/>
      <c r="AB1335" s="3"/>
      <c r="AC1335" s="3"/>
      <c r="AD1335" s="3"/>
      <c r="AE1335" s="3"/>
      <c r="AF1335" s="3"/>
      <c r="AG1335" s="3"/>
      <c r="AH1335" s="3"/>
      <c r="AI1335" s="3"/>
      <c r="AJ1335" s="3"/>
      <c r="AK1335" s="3"/>
      <c r="AL1335" s="3"/>
      <c r="AM1335" s="3"/>
      <c r="AN1335" s="3"/>
      <c r="AO1335" s="3"/>
      <c r="AP1335" s="3"/>
      <c r="AQ1335" s="3"/>
      <c r="AR1335" s="3"/>
      <c r="AS1335" s="3"/>
      <c r="AT1335" s="3"/>
      <c r="AU1335" s="3"/>
      <c r="AV1335" s="2" t="s">
        <v>50</v>
      </c>
      <c r="AW1335" s="2" t="s">
        <v>2457</v>
      </c>
      <c r="AX1335" s="2" t="s">
        <v>50</v>
      </c>
      <c r="AY1335" s="2" t="s">
        <v>50</v>
      </c>
      <c r="AZ1335" s="2" t="s">
        <v>50</v>
      </c>
    </row>
    <row r="1336" spans="1:52" ht="30" customHeight="1" x14ac:dyDescent="0.3">
      <c r="A1336" s="22" t="s">
        <v>239</v>
      </c>
      <c r="B1336" s="22" t="s">
        <v>240</v>
      </c>
      <c r="C1336" s="22" t="s">
        <v>196</v>
      </c>
      <c r="D1336" s="23">
        <v>1</v>
      </c>
      <c r="E1336" s="25">
        <f>단가대비표!O96</f>
        <v>865000</v>
      </c>
      <c r="F1336" s="28">
        <f t="shared" si="225"/>
        <v>865000</v>
      </c>
      <c r="G1336" s="25">
        <f>단가대비표!P96</f>
        <v>0</v>
      </c>
      <c r="H1336" s="28">
        <f t="shared" si="226"/>
        <v>0</v>
      </c>
      <c r="I1336" s="25">
        <f>단가대비표!V96</f>
        <v>0</v>
      </c>
      <c r="J1336" s="28">
        <f t="shared" si="227"/>
        <v>0</v>
      </c>
      <c r="K1336" s="25">
        <f t="shared" si="228"/>
        <v>865000</v>
      </c>
      <c r="L1336" s="28">
        <f t="shared" si="229"/>
        <v>865000</v>
      </c>
      <c r="M1336" s="22" t="s">
        <v>50</v>
      </c>
      <c r="N1336" s="2" t="s">
        <v>1158</v>
      </c>
      <c r="O1336" s="2" t="s">
        <v>241</v>
      </c>
      <c r="P1336" s="2" t="s">
        <v>62</v>
      </c>
      <c r="Q1336" s="2" t="s">
        <v>62</v>
      </c>
      <c r="R1336" s="2" t="s">
        <v>63</v>
      </c>
      <c r="S1336" s="3"/>
      <c r="T1336" s="3"/>
      <c r="U1336" s="3"/>
      <c r="V1336" s="3"/>
      <c r="W1336" s="3"/>
      <c r="X1336" s="3"/>
      <c r="Y1336" s="3"/>
      <c r="Z1336" s="3"/>
      <c r="AA1336" s="3"/>
      <c r="AB1336" s="3"/>
      <c r="AC1336" s="3"/>
      <c r="AD1336" s="3"/>
      <c r="AE1336" s="3"/>
      <c r="AF1336" s="3"/>
      <c r="AG1336" s="3"/>
      <c r="AH1336" s="3"/>
      <c r="AI1336" s="3"/>
      <c r="AJ1336" s="3"/>
      <c r="AK1336" s="3"/>
      <c r="AL1336" s="3"/>
      <c r="AM1336" s="3"/>
      <c r="AN1336" s="3"/>
      <c r="AO1336" s="3"/>
      <c r="AP1336" s="3"/>
      <c r="AQ1336" s="3"/>
      <c r="AR1336" s="3"/>
      <c r="AS1336" s="3"/>
      <c r="AT1336" s="3"/>
      <c r="AU1336" s="3"/>
      <c r="AV1336" s="2" t="s">
        <v>50</v>
      </c>
      <c r="AW1336" s="2" t="s">
        <v>2458</v>
      </c>
      <c r="AX1336" s="2" t="s">
        <v>50</v>
      </c>
      <c r="AY1336" s="2" t="s">
        <v>50</v>
      </c>
      <c r="AZ1336" s="2" t="s">
        <v>50</v>
      </c>
    </row>
    <row r="1337" spans="1:52" ht="30" customHeight="1" x14ac:dyDescent="0.3">
      <c r="A1337" s="22" t="s">
        <v>246</v>
      </c>
      <c r="B1337" s="22" t="s">
        <v>247</v>
      </c>
      <c r="C1337" s="22" t="s">
        <v>196</v>
      </c>
      <c r="D1337" s="23">
        <v>1</v>
      </c>
      <c r="E1337" s="25">
        <f>단가대비표!O98</f>
        <v>11000</v>
      </c>
      <c r="F1337" s="28">
        <f t="shared" si="225"/>
        <v>11000</v>
      </c>
      <c r="G1337" s="25">
        <f>단가대비표!P98</f>
        <v>0</v>
      </c>
      <c r="H1337" s="28">
        <f t="shared" si="226"/>
        <v>0</v>
      </c>
      <c r="I1337" s="25">
        <f>단가대비표!V98</f>
        <v>0</v>
      </c>
      <c r="J1337" s="28">
        <f t="shared" si="227"/>
        <v>0</v>
      </c>
      <c r="K1337" s="25">
        <f t="shared" si="228"/>
        <v>11000</v>
      </c>
      <c r="L1337" s="28">
        <f t="shared" si="229"/>
        <v>11000</v>
      </c>
      <c r="M1337" s="22" t="s">
        <v>50</v>
      </c>
      <c r="N1337" s="2" t="s">
        <v>1158</v>
      </c>
      <c r="O1337" s="2" t="s">
        <v>248</v>
      </c>
      <c r="P1337" s="2" t="s">
        <v>62</v>
      </c>
      <c r="Q1337" s="2" t="s">
        <v>62</v>
      </c>
      <c r="R1337" s="2" t="s">
        <v>63</v>
      </c>
      <c r="S1337" s="3"/>
      <c r="T1337" s="3"/>
      <c r="U1337" s="3"/>
      <c r="V1337" s="3"/>
      <c r="W1337" s="3"/>
      <c r="X1337" s="3"/>
      <c r="Y1337" s="3"/>
      <c r="Z1337" s="3"/>
      <c r="AA1337" s="3"/>
      <c r="AB1337" s="3"/>
      <c r="AC1337" s="3"/>
      <c r="AD1337" s="3"/>
      <c r="AE1337" s="3"/>
      <c r="AF1337" s="3"/>
      <c r="AG1337" s="3"/>
      <c r="AH1337" s="3"/>
      <c r="AI1337" s="3"/>
      <c r="AJ1337" s="3"/>
      <c r="AK1337" s="3"/>
      <c r="AL1337" s="3"/>
      <c r="AM1337" s="3"/>
      <c r="AN1337" s="3"/>
      <c r="AO1337" s="3"/>
      <c r="AP1337" s="3"/>
      <c r="AQ1337" s="3"/>
      <c r="AR1337" s="3"/>
      <c r="AS1337" s="3"/>
      <c r="AT1337" s="3"/>
      <c r="AU1337" s="3"/>
      <c r="AV1337" s="2" t="s">
        <v>50</v>
      </c>
      <c r="AW1337" s="2" t="s">
        <v>2459</v>
      </c>
      <c r="AX1337" s="2" t="s">
        <v>50</v>
      </c>
      <c r="AY1337" s="2" t="s">
        <v>50</v>
      </c>
      <c r="AZ1337" s="2" t="s">
        <v>50</v>
      </c>
    </row>
    <row r="1338" spans="1:52" ht="30" customHeight="1" x14ac:dyDescent="0.3">
      <c r="A1338" s="22" t="s">
        <v>199</v>
      </c>
      <c r="B1338" s="22" t="s">
        <v>200</v>
      </c>
      <c r="C1338" s="22" t="s">
        <v>201</v>
      </c>
      <c r="D1338" s="23">
        <v>1</v>
      </c>
      <c r="E1338" s="25">
        <f>단가대비표!O85</f>
        <v>63000</v>
      </c>
      <c r="F1338" s="28">
        <f t="shared" si="225"/>
        <v>63000</v>
      </c>
      <c r="G1338" s="25">
        <f>단가대비표!P85</f>
        <v>0</v>
      </c>
      <c r="H1338" s="28">
        <f t="shared" si="226"/>
        <v>0</v>
      </c>
      <c r="I1338" s="25">
        <f>단가대비표!V85</f>
        <v>0</v>
      </c>
      <c r="J1338" s="28">
        <f t="shared" si="227"/>
        <v>0</v>
      </c>
      <c r="K1338" s="25">
        <f t="shared" si="228"/>
        <v>63000</v>
      </c>
      <c r="L1338" s="28">
        <f t="shared" si="229"/>
        <v>63000</v>
      </c>
      <c r="M1338" s="22" t="s">
        <v>50</v>
      </c>
      <c r="N1338" s="2" t="s">
        <v>1158</v>
      </c>
      <c r="O1338" s="2" t="s">
        <v>202</v>
      </c>
      <c r="P1338" s="2" t="s">
        <v>62</v>
      </c>
      <c r="Q1338" s="2" t="s">
        <v>62</v>
      </c>
      <c r="R1338" s="2" t="s">
        <v>63</v>
      </c>
      <c r="S1338" s="3"/>
      <c r="T1338" s="3"/>
      <c r="U1338" s="3"/>
      <c r="V1338" s="3"/>
      <c r="W1338" s="3"/>
      <c r="X1338" s="3"/>
      <c r="Y1338" s="3"/>
      <c r="Z1338" s="3"/>
      <c r="AA1338" s="3"/>
      <c r="AB1338" s="3"/>
      <c r="AC1338" s="3"/>
      <c r="AD1338" s="3"/>
      <c r="AE1338" s="3"/>
      <c r="AF1338" s="3"/>
      <c r="AG1338" s="3"/>
      <c r="AH1338" s="3"/>
      <c r="AI1338" s="3"/>
      <c r="AJ1338" s="3"/>
      <c r="AK1338" s="3"/>
      <c r="AL1338" s="3"/>
      <c r="AM1338" s="3"/>
      <c r="AN1338" s="3"/>
      <c r="AO1338" s="3"/>
      <c r="AP1338" s="3"/>
      <c r="AQ1338" s="3"/>
      <c r="AR1338" s="3"/>
      <c r="AS1338" s="3"/>
      <c r="AT1338" s="3"/>
      <c r="AU1338" s="3"/>
      <c r="AV1338" s="2" t="s">
        <v>50</v>
      </c>
      <c r="AW1338" s="2" t="s">
        <v>2460</v>
      </c>
      <c r="AX1338" s="2" t="s">
        <v>50</v>
      </c>
      <c r="AY1338" s="2" t="s">
        <v>50</v>
      </c>
      <c r="AZ1338" s="2" t="s">
        <v>50</v>
      </c>
    </row>
    <row r="1339" spans="1:52" ht="30" customHeight="1" x14ac:dyDescent="0.3">
      <c r="A1339" s="22" t="s">
        <v>199</v>
      </c>
      <c r="B1339" s="22" t="s">
        <v>204</v>
      </c>
      <c r="C1339" s="22" t="s">
        <v>201</v>
      </c>
      <c r="D1339" s="23">
        <v>1</v>
      </c>
      <c r="E1339" s="25">
        <f>단가대비표!O86</f>
        <v>126000</v>
      </c>
      <c r="F1339" s="28">
        <f t="shared" si="225"/>
        <v>126000</v>
      </c>
      <c r="G1339" s="25">
        <f>단가대비표!P86</f>
        <v>0</v>
      </c>
      <c r="H1339" s="28">
        <f t="shared" si="226"/>
        <v>0</v>
      </c>
      <c r="I1339" s="25">
        <f>단가대비표!V86</f>
        <v>0</v>
      </c>
      <c r="J1339" s="28">
        <f t="shared" si="227"/>
        <v>0</v>
      </c>
      <c r="K1339" s="25">
        <f t="shared" si="228"/>
        <v>126000</v>
      </c>
      <c r="L1339" s="28">
        <f t="shared" si="229"/>
        <v>126000</v>
      </c>
      <c r="M1339" s="22" t="s">
        <v>50</v>
      </c>
      <c r="N1339" s="2" t="s">
        <v>1158</v>
      </c>
      <c r="O1339" s="2" t="s">
        <v>205</v>
      </c>
      <c r="P1339" s="2" t="s">
        <v>62</v>
      </c>
      <c r="Q1339" s="2" t="s">
        <v>62</v>
      </c>
      <c r="R1339" s="2" t="s">
        <v>63</v>
      </c>
      <c r="S1339" s="3"/>
      <c r="T1339" s="3"/>
      <c r="U1339" s="3"/>
      <c r="V1339" s="3"/>
      <c r="W1339" s="3"/>
      <c r="X1339" s="3"/>
      <c r="Y1339" s="3"/>
      <c r="Z1339" s="3"/>
      <c r="AA1339" s="3"/>
      <c r="AB1339" s="3"/>
      <c r="AC1339" s="3"/>
      <c r="AD1339" s="3"/>
      <c r="AE1339" s="3"/>
      <c r="AF1339" s="3"/>
      <c r="AG1339" s="3"/>
      <c r="AH1339" s="3"/>
      <c r="AI1339" s="3"/>
      <c r="AJ1339" s="3"/>
      <c r="AK1339" s="3"/>
      <c r="AL1339" s="3"/>
      <c r="AM1339" s="3"/>
      <c r="AN1339" s="3"/>
      <c r="AO1339" s="3"/>
      <c r="AP1339" s="3"/>
      <c r="AQ1339" s="3"/>
      <c r="AR1339" s="3"/>
      <c r="AS1339" s="3"/>
      <c r="AT1339" s="3"/>
      <c r="AU1339" s="3"/>
      <c r="AV1339" s="2" t="s">
        <v>50</v>
      </c>
      <c r="AW1339" s="2" t="s">
        <v>2461</v>
      </c>
      <c r="AX1339" s="2" t="s">
        <v>50</v>
      </c>
      <c r="AY1339" s="2" t="s">
        <v>50</v>
      </c>
      <c r="AZ1339" s="2" t="s">
        <v>50</v>
      </c>
    </row>
    <row r="1340" spans="1:52" ht="30" customHeight="1" x14ac:dyDescent="0.3">
      <c r="A1340" s="22" t="s">
        <v>199</v>
      </c>
      <c r="B1340" s="22" t="s">
        <v>207</v>
      </c>
      <c r="C1340" s="22" t="s">
        <v>201</v>
      </c>
      <c r="D1340" s="23">
        <v>1</v>
      </c>
      <c r="E1340" s="25">
        <f>단가대비표!O87</f>
        <v>379000</v>
      </c>
      <c r="F1340" s="28">
        <f t="shared" si="225"/>
        <v>379000</v>
      </c>
      <c r="G1340" s="25">
        <f>단가대비표!P87</f>
        <v>0</v>
      </c>
      <c r="H1340" s="28">
        <f t="shared" si="226"/>
        <v>0</v>
      </c>
      <c r="I1340" s="25">
        <f>단가대비표!V87</f>
        <v>0</v>
      </c>
      <c r="J1340" s="28">
        <f t="shared" si="227"/>
        <v>0</v>
      </c>
      <c r="K1340" s="25">
        <f t="shared" si="228"/>
        <v>379000</v>
      </c>
      <c r="L1340" s="28">
        <f t="shared" si="229"/>
        <v>379000</v>
      </c>
      <c r="M1340" s="22" t="s">
        <v>50</v>
      </c>
      <c r="N1340" s="2" t="s">
        <v>1158</v>
      </c>
      <c r="O1340" s="2" t="s">
        <v>208</v>
      </c>
      <c r="P1340" s="2" t="s">
        <v>62</v>
      </c>
      <c r="Q1340" s="2" t="s">
        <v>62</v>
      </c>
      <c r="R1340" s="2" t="s">
        <v>63</v>
      </c>
      <c r="S1340" s="3"/>
      <c r="T1340" s="3"/>
      <c r="U1340" s="3"/>
      <c r="V1340" s="3"/>
      <c r="W1340" s="3"/>
      <c r="X1340" s="3"/>
      <c r="Y1340" s="3"/>
      <c r="Z1340" s="3"/>
      <c r="AA1340" s="3"/>
      <c r="AB1340" s="3"/>
      <c r="AC1340" s="3"/>
      <c r="AD1340" s="3"/>
      <c r="AE1340" s="3"/>
      <c r="AF1340" s="3"/>
      <c r="AG1340" s="3"/>
      <c r="AH1340" s="3"/>
      <c r="AI1340" s="3"/>
      <c r="AJ1340" s="3"/>
      <c r="AK1340" s="3"/>
      <c r="AL1340" s="3"/>
      <c r="AM1340" s="3"/>
      <c r="AN1340" s="3"/>
      <c r="AO1340" s="3"/>
      <c r="AP1340" s="3"/>
      <c r="AQ1340" s="3"/>
      <c r="AR1340" s="3"/>
      <c r="AS1340" s="3"/>
      <c r="AT1340" s="3"/>
      <c r="AU1340" s="3"/>
      <c r="AV1340" s="2" t="s">
        <v>50</v>
      </c>
      <c r="AW1340" s="2" t="s">
        <v>2462</v>
      </c>
      <c r="AX1340" s="2" t="s">
        <v>50</v>
      </c>
      <c r="AY1340" s="2" t="s">
        <v>50</v>
      </c>
      <c r="AZ1340" s="2" t="s">
        <v>50</v>
      </c>
    </row>
    <row r="1341" spans="1:52" ht="30" customHeight="1" x14ac:dyDescent="0.3">
      <c r="A1341" s="22" t="s">
        <v>2424</v>
      </c>
      <c r="B1341" s="22" t="s">
        <v>553</v>
      </c>
      <c r="C1341" s="22" t="s">
        <v>196</v>
      </c>
      <c r="D1341" s="23">
        <v>1</v>
      </c>
      <c r="E1341" s="25">
        <f>단가대비표!O62</f>
        <v>385000</v>
      </c>
      <c r="F1341" s="28">
        <f t="shared" si="225"/>
        <v>385000</v>
      </c>
      <c r="G1341" s="25">
        <f>단가대비표!P62</f>
        <v>0</v>
      </c>
      <c r="H1341" s="28">
        <f t="shared" si="226"/>
        <v>0</v>
      </c>
      <c r="I1341" s="25">
        <f>단가대비표!V62</f>
        <v>0</v>
      </c>
      <c r="J1341" s="28">
        <f t="shared" si="227"/>
        <v>0</v>
      </c>
      <c r="K1341" s="25">
        <f t="shared" si="228"/>
        <v>385000</v>
      </c>
      <c r="L1341" s="28">
        <f t="shared" si="229"/>
        <v>385000</v>
      </c>
      <c r="M1341" s="22" t="s">
        <v>50</v>
      </c>
      <c r="N1341" s="2" t="s">
        <v>1158</v>
      </c>
      <c r="O1341" s="2" t="s">
        <v>2463</v>
      </c>
      <c r="P1341" s="2" t="s">
        <v>62</v>
      </c>
      <c r="Q1341" s="2" t="s">
        <v>62</v>
      </c>
      <c r="R1341" s="2" t="s">
        <v>63</v>
      </c>
      <c r="S1341" s="3"/>
      <c r="T1341" s="3"/>
      <c r="U1341" s="3"/>
      <c r="V1341" s="3"/>
      <c r="W1341" s="3"/>
      <c r="X1341" s="3"/>
      <c r="Y1341" s="3"/>
      <c r="Z1341" s="3"/>
      <c r="AA1341" s="3"/>
      <c r="AB1341" s="3"/>
      <c r="AC1341" s="3"/>
      <c r="AD1341" s="3"/>
      <c r="AE1341" s="3"/>
      <c r="AF1341" s="3"/>
      <c r="AG1341" s="3"/>
      <c r="AH1341" s="3"/>
      <c r="AI1341" s="3"/>
      <c r="AJ1341" s="3"/>
      <c r="AK1341" s="3"/>
      <c r="AL1341" s="3"/>
      <c r="AM1341" s="3"/>
      <c r="AN1341" s="3"/>
      <c r="AO1341" s="3"/>
      <c r="AP1341" s="3"/>
      <c r="AQ1341" s="3"/>
      <c r="AR1341" s="3"/>
      <c r="AS1341" s="3"/>
      <c r="AT1341" s="3"/>
      <c r="AU1341" s="3"/>
      <c r="AV1341" s="2" t="s">
        <v>50</v>
      </c>
      <c r="AW1341" s="2" t="s">
        <v>2464</v>
      </c>
      <c r="AX1341" s="2" t="s">
        <v>50</v>
      </c>
      <c r="AY1341" s="2" t="s">
        <v>50</v>
      </c>
      <c r="AZ1341" s="2" t="s">
        <v>50</v>
      </c>
    </row>
    <row r="1342" spans="1:52" ht="30" customHeight="1" x14ac:dyDescent="0.3">
      <c r="A1342" s="22" t="s">
        <v>944</v>
      </c>
      <c r="B1342" s="22" t="s">
        <v>2465</v>
      </c>
      <c r="C1342" s="22" t="s">
        <v>196</v>
      </c>
      <c r="D1342" s="23">
        <v>1</v>
      </c>
      <c r="E1342" s="25">
        <f>단가대비표!O74</f>
        <v>1950</v>
      </c>
      <c r="F1342" s="28">
        <f t="shared" si="225"/>
        <v>1950</v>
      </c>
      <c r="G1342" s="25">
        <f>단가대비표!P74</f>
        <v>0</v>
      </c>
      <c r="H1342" s="28">
        <f t="shared" si="226"/>
        <v>0</v>
      </c>
      <c r="I1342" s="25">
        <f>단가대비표!V74</f>
        <v>0</v>
      </c>
      <c r="J1342" s="28">
        <f t="shared" si="227"/>
        <v>0</v>
      </c>
      <c r="K1342" s="25">
        <f t="shared" si="228"/>
        <v>1950</v>
      </c>
      <c r="L1342" s="28">
        <f t="shared" si="229"/>
        <v>1950</v>
      </c>
      <c r="M1342" s="22" t="s">
        <v>50</v>
      </c>
      <c r="N1342" s="2" t="s">
        <v>1158</v>
      </c>
      <c r="O1342" s="2" t="s">
        <v>2466</v>
      </c>
      <c r="P1342" s="2" t="s">
        <v>62</v>
      </c>
      <c r="Q1342" s="2" t="s">
        <v>62</v>
      </c>
      <c r="R1342" s="2" t="s">
        <v>63</v>
      </c>
      <c r="S1342" s="3"/>
      <c r="T1342" s="3"/>
      <c r="U1342" s="3"/>
      <c r="V1342" s="3"/>
      <c r="W1342" s="3"/>
      <c r="X1342" s="3"/>
      <c r="Y1342" s="3"/>
      <c r="Z1342" s="3"/>
      <c r="AA1342" s="3"/>
      <c r="AB1342" s="3"/>
      <c r="AC1342" s="3"/>
      <c r="AD1342" s="3"/>
      <c r="AE1342" s="3"/>
      <c r="AF1342" s="3"/>
      <c r="AG1342" s="3"/>
      <c r="AH1342" s="3"/>
      <c r="AI1342" s="3"/>
      <c r="AJ1342" s="3"/>
      <c r="AK1342" s="3"/>
      <c r="AL1342" s="3"/>
      <c r="AM1342" s="3"/>
      <c r="AN1342" s="3"/>
      <c r="AO1342" s="3"/>
      <c r="AP1342" s="3"/>
      <c r="AQ1342" s="3"/>
      <c r="AR1342" s="3"/>
      <c r="AS1342" s="3"/>
      <c r="AT1342" s="3"/>
      <c r="AU1342" s="3"/>
      <c r="AV1342" s="2" t="s">
        <v>50</v>
      </c>
      <c r="AW1342" s="2" t="s">
        <v>2467</v>
      </c>
      <c r="AX1342" s="2" t="s">
        <v>50</v>
      </c>
      <c r="AY1342" s="2" t="s">
        <v>50</v>
      </c>
      <c r="AZ1342" s="2" t="s">
        <v>50</v>
      </c>
    </row>
    <row r="1343" spans="1:52" ht="30" customHeight="1" x14ac:dyDescent="0.3">
      <c r="A1343" s="22" t="s">
        <v>427</v>
      </c>
      <c r="B1343" s="22" t="s">
        <v>2431</v>
      </c>
      <c r="C1343" s="22" t="s">
        <v>2432</v>
      </c>
      <c r="D1343" s="23">
        <v>1</v>
      </c>
      <c r="E1343" s="25">
        <f>단가대비표!O9</f>
        <v>507</v>
      </c>
      <c r="F1343" s="28">
        <f t="shared" si="225"/>
        <v>507</v>
      </c>
      <c r="G1343" s="25">
        <f>단가대비표!P9</f>
        <v>0</v>
      </c>
      <c r="H1343" s="28">
        <f t="shared" si="226"/>
        <v>0</v>
      </c>
      <c r="I1343" s="25">
        <f>단가대비표!V9</f>
        <v>0</v>
      </c>
      <c r="J1343" s="28">
        <f t="shared" si="227"/>
        <v>0</v>
      </c>
      <c r="K1343" s="25">
        <f t="shared" si="228"/>
        <v>507</v>
      </c>
      <c r="L1343" s="28">
        <f t="shared" si="229"/>
        <v>507</v>
      </c>
      <c r="M1343" s="22" t="s">
        <v>50</v>
      </c>
      <c r="N1343" s="2" t="s">
        <v>1158</v>
      </c>
      <c r="O1343" s="2" t="s">
        <v>2433</v>
      </c>
      <c r="P1343" s="2" t="s">
        <v>62</v>
      </c>
      <c r="Q1343" s="2" t="s">
        <v>62</v>
      </c>
      <c r="R1343" s="2" t="s">
        <v>63</v>
      </c>
      <c r="S1343" s="3"/>
      <c r="T1343" s="3"/>
      <c r="U1343" s="3"/>
      <c r="V1343" s="3"/>
      <c r="W1343" s="3"/>
      <c r="X1343" s="3"/>
      <c r="Y1343" s="3"/>
      <c r="Z1343" s="3"/>
      <c r="AA1343" s="3"/>
      <c r="AB1343" s="3"/>
      <c r="AC1343" s="3"/>
      <c r="AD1343" s="3"/>
      <c r="AE1343" s="3"/>
      <c r="AF1343" s="3"/>
      <c r="AG1343" s="3"/>
      <c r="AH1343" s="3"/>
      <c r="AI1343" s="3"/>
      <c r="AJ1343" s="3"/>
      <c r="AK1343" s="3"/>
      <c r="AL1343" s="3"/>
      <c r="AM1343" s="3"/>
      <c r="AN1343" s="3"/>
      <c r="AO1343" s="3"/>
      <c r="AP1343" s="3"/>
      <c r="AQ1343" s="3"/>
      <c r="AR1343" s="3"/>
      <c r="AS1343" s="3"/>
      <c r="AT1343" s="3"/>
      <c r="AU1343" s="3"/>
      <c r="AV1343" s="2" t="s">
        <v>50</v>
      </c>
      <c r="AW1343" s="2" t="s">
        <v>2468</v>
      </c>
      <c r="AX1343" s="2" t="s">
        <v>50</v>
      </c>
      <c r="AY1343" s="2" t="s">
        <v>50</v>
      </c>
      <c r="AZ1343" s="2" t="s">
        <v>50</v>
      </c>
    </row>
    <row r="1344" spans="1:52" ht="30" customHeight="1" x14ac:dyDescent="0.3">
      <c r="A1344" s="22" t="s">
        <v>294</v>
      </c>
      <c r="B1344" s="22" t="s">
        <v>295</v>
      </c>
      <c r="C1344" s="22" t="s">
        <v>196</v>
      </c>
      <c r="D1344" s="23">
        <v>1</v>
      </c>
      <c r="E1344" s="25">
        <f>단가대비표!O15</f>
        <v>2500</v>
      </c>
      <c r="F1344" s="28">
        <f t="shared" si="225"/>
        <v>2500</v>
      </c>
      <c r="G1344" s="25">
        <f>단가대비표!P15</f>
        <v>0</v>
      </c>
      <c r="H1344" s="28">
        <f t="shared" si="226"/>
        <v>0</v>
      </c>
      <c r="I1344" s="25">
        <f>단가대비표!V15</f>
        <v>0</v>
      </c>
      <c r="J1344" s="28">
        <f t="shared" si="227"/>
        <v>0</v>
      </c>
      <c r="K1344" s="25">
        <f t="shared" si="228"/>
        <v>2500</v>
      </c>
      <c r="L1344" s="28">
        <f t="shared" si="229"/>
        <v>2500</v>
      </c>
      <c r="M1344" s="22" t="s">
        <v>50</v>
      </c>
      <c r="N1344" s="2" t="s">
        <v>1158</v>
      </c>
      <c r="O1344" s="2" t="s">
        <v>2395</v>
      </c>
      <c r="P1344" s="2" t="s">
        <v>62</v>
      </c>
      <c r="Q1344" s="2" t="s">
        <v>62</v>
      </c>
      <c r="R1344" s="2" t="s">
        <v>63</v>
      </c>
      <c r="S1344" s="3"/>
      <c r="T1344" s="3"/>
      <c r="U1344" s="3"/>
      <c r="V1344" s="3"/>
      <c r="W1344" s="3"/>
      <c r="X1344" s="3"/>
      <c r="Y1344" s="3"/>
      <c r="Z1344" s="3"/>
      <c r="AA1344" s="3"/>
      <c r="AB1344" s="3"/>
      <c r="AC1344" s="3"/>
      <c r="AD1344" s="3"/>
      <c r="AE1344" s="3"/>
      <c r="AF1344" s="3"/>
      <c r="AG1344" s="3"/>
      <c r="AH1344" s="3"/>
      <c r="AI1344" s="3"/>
      <c r="AJ1344" s="3"/>
      <c r="AK1344" s="3"/>
      <c r="AL1344" s="3"/>
      <c r="AM1344" s="3"/>
      <c r="AN1344" s="3"/>
      <c r="AO1344" s="3"/>
      <c r="AP1344" s="3"/>
      <c r="AQ1344" s="3"/>
      <c r="AR1344" s="3"/>
      <c r="AS1344" s="3"/>
      <c r="AT1344" s="3"/>
      <c r="AU1344" s="3"/>
      <c r="AV1344" s="2" t="s">
        <v>50</v>
      </c>
      <c r="AW1344" s="2" t="s">
        <v>2469</v>
      </c>
      <c r="AX1344" s="2" t="s">
        <v>50</v>
      </c>
      <c r="AY1344" s="2" t="s">
        <v>50</v>
      </c>
      <c r="AZ1344" s="2" t="s">
        <v>50</v>
      </c>
    </row>
    <row r="1345" spans="1:52" ht="30" customHeight="1" x14ac:dyDescent="0.3">
      <c r="A1345" s="22" t="s">
        <v>2440</v>
      </c>
      <c r="B1345" s="22" t="s">
        <v>2441</v>
      </c>
      <c r="C1345" s="22" t="s">
        <v>1208</v>
      </c>
      <c r="D1345" s="23">
        <f>ROUNDUP(공량산출근거서_일위대가!K635,0)</f>
        <v>1</v>
      </c>
      <c r="E1345" s="25">
        <f>단가대비표!O54</f>
        <v>0</v>
      </c>
      <c r="F1345" s="28">
        <f t="shared" si="225"/>
        <v>0</v>
      </c>
      <c r="G1345" s="25">
        <f>단가대비표!P54</f>
        <v>122522</v>
      </c>
      <c r="H1345" s="28">
        <f t="shared" si="226"/>
        <v>122522</v>
      </c>
      <c r="I1345" s="25">
        <f>단가대비표!V54</f>
        <v>0</v>
      </c>
      <c r="J1345" s="28">
        <f t="shared" si="227"/>
        <v>0</v>
      </c>
      <c r="K1345" s="25">
        <f t="shared" si="228"/>
        <v>122522</v>
      </c>
      <c r="L1345" s="28">
        <f t="shared" si="229"/>
        <v>122522</v>
      </c>
      <c r="M1345" s="22" t="s">
        <v>2442</v>
      </c>
      <c r="N1345" s="2" t="s">
        <v>1158</v>
      </c>
      <c r="O1345" s="2" t="s">
        <v>2443</v>
      </c>
      <c r="P1345" s="2" t="s">
        <v>62</v>
      </c>
      <c r="Q1345" s="2" t="s">
        <v>62</v>
      </c>
      <c r="R1345" s="2" t="s">
        <v>63</v>
      </c>
      <c r="S1345" s="3"/>
      <c r="T1345" s="3"/>
      <c r="U1345" s="3"/>
      <c r="V1345" s="3"/>
      <c r="W1345" s="3"/>
      <c r="X1345" s="3"/>
      <c r="Y1345" s="3"/>
      <c r="Z1345" s="3"/>
      <c r="AA1345" s="3"/>
      <c r="AB1345" s="3"/>
      <c r="AC1345" s="3"/>
      <c r="AD1345" s="3"/>
      <c r="AE1345" s="3"/>
      <c r="AF1345" s="3"/>
      <c r="AG1345" s="3"/>
      <c r="AH1345" s="3"/>
      <c r="AI1345" s="3"/>
      <c r="AJ1345" s="3"/>
      <c r="AK1345" s="3"/>
      <c r="AL1345" s="3"/>
      <c r="AM1345" s="3"/>
      <c r="AN1345" s="3"/>
      <c r="AO1345" s="3"/>
      <c r="AP1345" s="3"/>
      <c r="AQ1345" s="3"/>
      <c r="AR1345" s="3"/>
      <c r="AS1345" s="3"/>
      <c r="AT1345" s="3"/>
      <c r="AU1345" s="3"/>
      <c r="AV1345" s="2" t="s">
        <v>50</v>
      </c>
      <c r="AW1345" s="2" t="s">
        <v>2470</v>
      </c>
      <c r="AX1345" s="2" t="s">
        <v>50</v>
      </c>
      <c r="AY1345" s="2" t="s">
        <v>50</v>
      </c>
      <c r="AZ1345" s="2" t="s">
        <v>50</v>
      </c>
    </row>
    <row r="1346" spans="1:52" ht="30" customHeight="1" x14ac:dyDescent="0.3">
      <c r="A1346" s="22" t="s">
        <v>2445</v>
      </c>
      <c r="B1346" s="22" t="s">
        <v>2441</v>
      </c>
      <c r="C1346" s="22" t="s">
        <v>1208</v>
      </c>
      <c r="D1346" s="23">
        <f>ROUNDUP(공량산출근거서_일위대가!K636,0)</f>
        <v>1</v>
      </c>
      <c r="E1346" s="25">
        <f>단가대비표!O55</f>
        <v>0</v>
      </c>
      <c r="F1346" s="28">
        <f t="shared" si="225"/>
        <v>0</v>
      </c>
      <c r="G1346" s="25">
        <f>단가대비표!P55</f>
        <v>99248</v>
      </c>
      <c r="H1346" s="28">
        <f t="shared" si="226"/>
        <v>99248</v>
      </c>
      <c r="I1346" s="25">
        <f>단가대비표!V55</f>
        <v>0</v>
      </c>
      <c r="J1346" s="28">
        <f t="shared" si="227"/>
        <v>0</v>
      </c>
      <c r="K1346" s="25">
        <f t="shared" si="228"/>
        <v>99248</v>
      </c>
      <c r="L1346" s="28">
        <f t="shared" si="229"/>
        <v>99248</v>
      </c>
      <c r="M1346" s="22" t="s">
        <v>2442</v>
      </c>
      <c r="N1346" s="2" t="s">
        <v>1158</v>
      </c>
      <c r="O1346" s="2" t="s">
        <v>2446</v>
      </c>
      <c r="P1346" s="2" t="s">
        <v>62</v>
      </c>
      <c r="Q1346" s="2" t="s">
        <v>62</v>
      </c>
      <c r="R1346" s="2" t="s">
        <v>63</v>
      </c>
      <c r="S1346" s="3"/>
      <c r="T1346" s="3"/>
      <c r="U1346" s="3"/>
      <c r="V1346" s="3"/>
      <c r="W1346" s="3"/>
      <c r="X1346" s="3"/>
      <c r="Y1346" s="3"/>
      <c r="Z1346" s="3"/>
      <c r="AA1346" s="3"/>
      <c r="AB1346" s="3"/>
      <c r="AC1346" s="3"/>
      <c r="AD1346" s="3"/>
      <c r="AE1346" s="3"/>
      <c r="AF1346" s="3"/>
      <c r="AG1346" s="3"/>
      <c r="AH1346" s="3"/>
      <c r="AI1346" s="3"/>
      <c r="AJ1346" s="3"/>
      <c r="AK1346" s="3"/>
      <c r="AL1346" s="3"/>
      <c r="AM1346" s="3"/>
      <c r="AN1346" s="3"/>
      <c r="AO1346" s="3"/>
      <c r="AP1346" s="3"/>
      <c r="AQ1346" s="3"/>
      <c r="AR1346" s="3"/>
      <c r="AS1346" s="3"/>
      <c r="AT1346" s="3"/>
      <c r="AU1346" s="3"/>
      <c r="AV1346" s="2" t="s">
        <v>50</v>
      </c>
      <c r="AW1346" s="2" t="s">
        <v>2471</v>
      </c>
      <c r="AX1346" s="2" t="s">
        <v>50</v>
      </c>
      <c r="AY1346" s="2" t="s">
        <v>50</v>
      </c>
      <c r="AZ1346" s="2" t="s">
        <v>50</v>
      </c>
    </row>
    <row r="1347" spans="1:52" ht="30" customHeight="1" x14ac:dyDescent="0.3">
      <c r="A1347" s="22" t="s">
        <v>2472</v>
      </c>
      <c r="B1347" s="22" t="s">
        <v>2473</v>
      </c>
      <c r="C1347" s="22" t="s">
        <v>102</v>
      </c>
      <c r="D1347" s="23">
        <v>1</v>
      </c>
      <c r="E1347" s="25">
        <f>일위대가목록!E203</f>
        <v>14182</v>
      </c>
      <c r="F1347" s="28">
        <f t="shared" si="225"/>
        <v>14182</v>
      </c>
      <c r="G1347" s="25">
        <f>일위대가목록!F203</f>
        <v>472750</v>
      </c>
      <c r="H1347" s="28">
        <f t="shared" si="226"/>
        <v>472750</v>
      </c>
      <c r="I1347" s="25">
        <f>일위대가목록!G203</f>
        <v>0</v>
      </c>
      <c r="J1347" s="28">
        <f t="shared" si="227"/>
        <v>0</v>
      </c>
      <c r="K1347" s="25">
        <f t="shared" si="228"/>
        <v>486932</v>
      </c>
      <c r="L1347" s="28">
        <f t="shared" si="229"/>
        <v>486932</v>
      </c>
      <c r="M1347" s="22" t="s">
        <v>2474</v>
      </c>
      <c r="N1347" s="2" t="s">
        <v>1158</v>
      </c>
      <c r="O1347" s="2" t="s">
        <v>2475</v>
      </c>
      <c r="P1347" s="2" t="s">
        <v>63</v>
      </c>
      <c r="Q1347" s="2" t="s">
        <v>62</v>
      </c>
      <c r="R1347" s="2" t="s">
        <v>62</v>
      </c>
      <c r="S1347" s="3"/>
      <c r="T1347" s="3"/>
      <c r="U1347" s="3"/>
      <c r="V1347" s="3"/>
      <c r="W1347" s="3"/>
      <c r="X1347" s="3"/>
      <c r="Y1347" s="3"/>
      <c r="Z1347" s="3"/>
      <c r="AA1347" s="3"/>
      <c r="AB1347" s="3"/>
      <c r="AC1347" s="3"/>
      <c r="AD1347" s="3"/>
      <c r="AE1347" s="3"/>
      <c r="AF1347" s="3"/>
      <c r="AG1347" s="3"/>
      <c r="AH1347" s="3"/>
      <c r="AI1347" s="3"/>
      <c r="AJ1347" s="3"/>
      <c r="AK1347" s="3"/>
      <c r="AL1347" s="3"/>
      <c r="AM1347" s="3"/>
      <c r="AN1347" s="3"/>
      <c r="AO1347" s="3"/>
      <c r="AP1347" s="3"/>
      <c r="AQ1347" s="3"/>
      <c r="AR1347" s="3"/>
      <c r="AS1347" s="3"/>
      <c r="AT1347" s="3"/>
      <c r="AU1347" s="3"/>
      <c r="AV1347" s="2" t="s">
        <v>50</v>
      </c>
      <c r="AW1347" s="2" t="s">
        <v>2476</v>
      </c>
      <c r="AX1347" s="2" t="s">
        <v>50</v>
      </c>
      <c r="AY1347" s="2" t="s">
        <v>50</v>
      </c>
      <c r="AZ1347" s="2" t="s">
        <v>50</v>
      </c>
    </row>
    <row r="1348" spans="1:52" ht="30" customHeight="1" x14ac:dyDescent="0.3">
      <c r="A1348" s="22" t="s">
        <v>2472</v>
      </c>
      <c r="B1348" s="22" t="s">
        <v>533</v>
      </c>
      <c r="C1348" s="22" t="s">
        <v>2477</v>
      </c>
      <c r="D1348" s="23">
        <v>1</v>
      </c>
      <c r="E1348" s="25">
        <f>일위대가목록!E204</f>
        <v>2636</v>
      </c>
      <c r="F1348" s="28">
        <f t="shared" si="225"/>
        <v>2636</v>
      </c>
      <c r="G1348" s="25">
        <f>일위대가목록!F204</f>
        <v>87884</v>
      </c>
      <c r="H1348" s="28">
        <f t="shared" si="226"/>
        <v>87884</v>
      </c>
      <c r="I1348" s="25">
        <f>일위대가목록!G204</f>
        <v>0</v>
      </c>
      <c r="J1348" s="28">
        <f t="shared" si="227"/>
        <v>0</v>
      </c>
      <c r="K1348" s="25">
        <f t="shared" si="228"/>
        <v>90520</v>
      </c>
      <c r="L1348" s="28">
        <f t="shared" si="229"/>
        <v>90520</v>
      </c>
      <c r="M1348" s="22" t="s">
        <v>2478</v>
      </c>
      <c r="N1348" s="2" t="s">
        <v>1158</v>
      </c>
      <c r="O1348" s="2" t="s">
        <v>2479</v>
      </c>
      <c r="P1348" s="2" t="s">
        <v>63</v>
      </c>
      <c r="Q1348" s="2" t="s">
        <v>62</v>
      </c>
      <c r="R1348" s="2" t="s">
        <v>62</v>
      </c>
      <c r="S1348" s="3"/>
      <c r="T1348" s="3"/>
      <c r="U1348" s="3"/>
      <c r="V1348" s="3"/>
      <c r="W1348" s="3"/>
      <c r="X1348" s="3"/>
      <c r="Y1348" s="3"/>
      <c r="Z1348" s="3"/>
      <c r="AA1348" s="3"/>
      <c r="AB1348" s="3"/>
      <c r="AC1348" s="3"/>
      <c r="AD1348" s="3"/>
      <c r="AE1348" s="3"/>
      <c r="AF1348" s="3"/>
      <c r="AG1348" s="3"/>
      <c r="AH1348" s="3"/>
      <c r="AI1348" s="3"/>
      <c r="AJ1348" s="3"/>
      <c r="AK1348" s="3"/>
      <c r="AL1348" s="3"/>
      <c r="AM1348" s="3"/>
      <c r="AN1348" s="3"/>
      <c r="AO1348" s="3"/>
      <c r="AP1348" s="3"/>
      <c r="AQ1348" s="3"/>
      <c r="AR1348" s="3"/>
      <c r="AS1348" s="3"/>
      <c r="AT1348" s="3"/>
      <c r="AU1348" s="3"/>
      <c r="AV1348" s="2" t="s">
        <v>50</v>
      </c>
      <c r="AW1348" s="2" t="s">
        <v>2480</v>
      </c>
      <c r="AX1348" s="2" t="s">
        <v>50</v>
      </c>
      <c r="AY1348" s="2" t="s">
        <v>50</v>
      </c>
      <c r="AZ1348" s="2" t="s">
        <v>50</v>
      </c>
    </row>
    <row r="1349" spans="1:52" ht="30" customHeight="1" x14ac:dyDescent="0.3">
      <c r="A1349" s="22" t="s">
        <v>2472</v>
      </c>
      <c r="B1349" s="22" t="s">
        <v>538</v>
      </c>
      <c r="C1349" s="22" t="s">
        <v>539</v>
      </c>
      <c r="D1349" s="23">
        <v>1</v>
      </c>
      <c r="E1349" s="25">
        <f>일위대가목록!E205</f>
        <v>182</v>
      </c>
      <c r="F1349" s="28">
        <f t="shared" si="225"/>
        <v>182</v>
      </c>
      <c r="G1349" s="25">
        <f>일위대가목록!F205</f>
        <v>6090</v>
      </c>
      <c r="H1349" s="28">
        <f t="shared" si="226"/>
        <v>6090</v>
      </c>
      <c r="I1349" s="25">
        <f>일위대가목록!G205</f>
        <v>0</v>
      </c>
      <c r="J1349" s="28">
        <f t="shared" si="227"/>
        <v>0</v>
      </c>
      <c r="K1349" s="25">
        <f t="shared" si="228"/>
        <v>6272</v>
      </c>
      <c r="L1349" s="28">
        <f t="shared" si="229"/>
        <v>6272</v>
      </c>
      <c r="M1349" s="22" t="s">
        <v>2481</v>
      </c>
      <c r="N1349" s="2" t="s">
        <v>1158</v>
      </c>
      <c r="O1349" s="2" t="s">
        <v>2482</v>
      </c>
      <c r="P1349" s="2" t="s">
        <v>63</v>
      </c>
      <c r="Q1349" s="2" t="s">
        <v>62</v>
      </c>
      <c r="R1349" s="2" t="s">
        <v>62</v>
      </c>
      <c r="S1349" s="3"/>
      <c r="T1349" s="3"/>
      <c r="U1349" s="3"/>
      <c r="V1349" s="3"/>
      <c r="W1349" s="3"/>
      <c r="X1349" s="3"/>
      <c r="Y1349" s="3"/>
      <c r="Z1349" s="3"/>
      <c r="AA1349" s="3"/>
      <c r="AB1349" s="3"/>
      <c r="AC1349" s="3"/>
      <c r="AD1349" s="3"/>
      <c r="AE1349" s="3"/>
      <c r="AF1349" s="3"/>
      <c r="AG1349" s="3"/>
      <c r="AH1349" s="3"/>
      <c r="AI1349" s="3"/>
      <c r="AJ1349" s="3"/>
      <c r="AK1349" s="3"/>
      <c r="AL1349" s="3"/>
      <c r="AM1349" s="3"/>
      <c r="AN1349" s="3"/>
      <c r="AO1349" s="3"/>
      <c r="AP1349" s="3"/>
      <c r="AQ1349" s="3"/>
      <c r="AR1349" s="3"/>
      <c r="AS1349" s="3"/>
      <c r="AT1349" s="3"/>
      <c r="AU1349" s="3"/>
      <c r="AV1349" s="2" t="s">
        <v>50</v>
      </c>
      <c r="AW1349" s="2" t="s">
        <v>2483</v>
      </c>
      <c r="AX1349" s="2" t="s">
        <v>50</v>
      </c>
      <c r="AY1349" s="2" t="s">
        <v>50</v>
      </c>
      <c r="AZ1349" s="2" t="s">
        <v>50</v>
      </c>
    </row>
    <row r="1350" spans="1:52" ht="30" customHeight="1" x14ac:dyDescent="0.3">
      <c r="A1350" s="22" t="s">
        <v>1190</v>
      </c>
      <c r="B1350" s="22" t="s">
        <v>50</v>
      </c>
      <c r="C1350" s="22" t="s">
        <v>50</v>
      </c>
      <c r="D1350" s="23"/>
      <c r="E1350" s="25"/>
      <c r="F1350" s="28">
        <f>TRUNC(SUMIF(N1328:N1349, N1327, F1328:F1349),0)</f>
        <v>5682957</v>
      </c>
      <c r="G1350" s="25"/>
      <c r="H1350" s="28">
        <f>TRUNC(SUMIF(N1328:N1349, N1327, H1328:H1349),0)</f>
        <v>788494</v>
      </c>
      <c r="I1350" s="25"/>
      <c r="J1350" s="28">
        <f>TRUNC(SUMIF(N1328:N1349, N1327, J1328:J1349),0)</f>
        <v>0</v>
      </c>
      <c r="K1350" s="25"/>
      <c r="L1350" s="28">
        <f>F1350+H1350+J1350</f>
        <v>6471451</v>
      </c>
      <c r="M1350" s="22" t="s">
        <v>50</v>
      </c>
      <c r="N1350" s="2" t="s">
        <v>97</v>
      </c>
      <c r="O1350" s="2" t="s">
        <v>97</v>
      </c>
      <c r="P1350" s="2" t="s">
        <v>50</v>
      </c>
      <c r="Q1350" s="2" t="s">
        <v>50</v>
      </c>
      <c r="R1350" s="2" t="s">
        <v>50</v>
      </c>
      <c r="S1350" s="3"/>
      <c r="T1350" s="3"/>
      <c r="U1350" s="3"/>
      <c r="V1350" s="3"/>
      <c r="W1350" s="3"/>
      <c r="X1350" s="3"/>
      <c r="Y1350" s="3"/>
      <c r="Z1350" s="3"/>
      <c r="AA1350" s="3"/>
      <c r="AB1350" s="3"/>
      <c r="AC1350" s="3"/>
      <c r="AD1350" s="3"/>
      <c r="AE1350" s="3"/>
      <c r="AF1350" s="3"/>
      <c r="AG1350" s="3"/>
      <c r="AH1350" s="3"/>
      <c r="AI1350" s="3"/>
      <c r="AJ1350" s="3"/>
      <c r="AK1350" s="3"/>
      <c r="AL1350" s="3"/>
      <c r="AM1350" s="3"/>
      <c r="AN1350" s="3"/>
      <c r="AO1350" s="3"/>
      <c r="AP1350" s="3"/>
      <c r="AQ1350" s="3"/>
      <c r="AR1350" s="3"/>
      <c r="AS1350" s="3"/>
      <c r="AT1350" s="3"/>
      <c r="AU1350" s="3"/>
      <c r="AV1350" s="2" t="s">
        <v>50</v>
      </c>
      <c r="AW1350" s="2" t="s">
        <v>50</v>
      </c>
      <c r="AX1350" s="2" t="s">
        <v>50</v>
      </c>
      <c r="AY1350" s="2" t="s">
        <v>50</v>
      </c>
      <c r="AZ1350" s="2" t="s">
        <v>50</v>
      </c>
    </row>
    <row r="1351" spans="1:52" ht="30" customHeight="1" x14ac:dyDescent="0.3">
      <c r="A1351" s="23"/>
      <c r="B1351" s="23"/>
      <c r="C1351" s="23"/>
      <c r="D1351" s="23"/>
      <c r="E1351" s="25"/>
      <c r="F1351" s="28"/>
      <c r="G1351" s="25"/>
      <c r="H1351" s="28"/>
      <c r="I1351" s="25"/>
      <c r="J1351" s="28"/>
      <c r="K1351" s="25"/>
      <c r="L1351" s="28"/>
      <c r="M1351" s="23"/>
    </row>
    <row r="1352" spans="1:52" ht="30" customHeight="1" x14ac:dyDescent="0.3">
      <c r="A1352" s="19" t="s">
        <v>2484</v>
      </c>
      <c r="B1352" s="20"/>
      <c r="C1352" s="20"/>
      <c r="D1352" s="20"/>
      <c r="E1352" s="24"/>
      <c r="F1352" s="27"/>
      <c r="G1352" s="24"/>
      <c r="H1352" s="27"/>
      <c r="I1352" s="24"/>
      <c r="J1352" s="27"/>
      <c r="K1352" s="24"/>
      <c r="L1352" s="27"/>
      <c r="M1352" s="21"/>
      <c r="N1352" s="1" t="s">
        <v>2475</v>
      </c>
    </row>
    <row r="1353" spans="1:52" ht="30" customHeight="1" x14ac:dyDescent="0.3">
      <c r="A1353" s="22" t="s">
        <v>1605</v>
      </c>
      <c r="B1353" s="22" t="s">
        <v>1221</v>
      </c>
      <c r="C1353" s="22" t="s">
        <v>1208</v>
      </c>
      <c r="D1353" s="23">
        <v>0.59</v>
      </c>
      <c r="E1353" s="25">
        <f>단가대비표!O42</f>
        <v>0</v>
      </c>
      <c r="F1353" s="28">
        <f>TRUNC(E1353*D1353,0)</f>
        <v>0</v>
      </c>
      <c r="G1353" s="25">
        <f>단가대비표!P42</f>
        <v>315528</v>
      </c>
      <c r="H1353" s="28">
        <f>TRUNC(G1353*D1353,0)</f>
        <v>186161</v>
      </c>
      <c r="I1353" s="25">
        <f>단가대비표!V42</f>
        <v>0</v>
      </c>
      <c r="J1353" s="28">
        <f>TRUNC(I1353*D1353,0)</f>
        <v>0</v>
      </c>
      <c r="K1353" s="25">
        <f t="shared" ref="K1353:L1356" si="230">TRUNC(E1353+G1353+I1353,0)</f>
        <v>315528</v>
      </c>
      <c r="L1353" s="28">
        <f t="shared" si="230"/>
        <v>186161</v>
      </c>
      <c r="M1353" s="22" t="s">
        <v>50</v>
      </c>
      <c r="N1353" s="2" t="s">
        <v>2475</v>
      </c>
      <c r="O1353" s="2" t="s">
        <v>1606</v>
      </c>
      <c r="P1353" s="2" t="s">
        <v>62</v>
      </c>
      <c r="Q1353" s="2" t="s">
        <v>62</v>
      </c>
      <c r="R1353" s="2" t="s">
        <v>63</v>
      </c>
      <c r="S1353" s="3"/>
      <c r="T1353" s="3"/>
      <c r="U1353" s="3"/>
      <c r="V1353" s="3">
        <v>1</v>
      </c>
      <c r="W1353" s="3"/>
      <c r="X1353" s="3"/>
      <c r="Y1353" s="3"/>
      <c r="Z1353" s="3"/>
      <c r="AA1353" s="3"/>
      <c r="AB1353" s="3"/>
      <c r="AC1353" s="3"/>
      <c r="AD1353" s="3"/>
      <c r="AE1353" s="3"/>
      <c r="AF1353" s="3"/>
      <c r="AG1353" s="3"/>
      <c r="AH1353" s="3"/>
      <c r="AI1353" s="3"/>
      <c r="AJ1353" s="3"/>
      <c r="AK1353" s="3"/>
      <c r="AL1353" s="3"/>
      <c r="AM1353" s="3"/>
      <c r="AN1353" s="3"/>
      <c r="AO1353" s="3"/>
      <c r="AP1353" s="3"/>
      <c r="AQ1353" s="3"/>
      <c r="AR1353" s="3"/>
      <c r="AS1353" s="3"/>
      <c r="AT1353" s="3"/>
      <c r="AU1353" s="3"/>
      <c r="AV1353" s="2" t="s">
        <v>50</v>
      </c>
      <c r="AW1353" s="2" t="s">
        <v>2485</v>
      </c>
      <c r="AX1353" s="2" t="s">
        <v>50</v>
      </c>
      <c r="AY1353" s="2" t="s">
        <v>50</v>
      </c>
      <c r="AZ1353" s="2" t="s">
        <v>50</v>
      </c>
    </row>
    <row r="1354" spans="1:52" ht="30" customHeight="1" x14ac:dyDescent="0.3">
      <c r="A1354" s="22" t="s">
        <v>1252</v>
      </c>
      <c r="B1354" s="22" t="s">
        <v>1221</v>
      </c>
      <c r="C1354" s="22" t="s">
        <v>1208</v>
      </c>
      <c r="D1354" s="23">
        <v>0.46</v>
      </c>
      <c r="E1354" s="25">
        <f>단가대비표!O44</f>
        <v>0</v>
      </c>
      <c r="F1354" s="28">
        <f>TRUNC(E1354*D1354,0)</f>
        <v>0</v>
      </c>
      <c r="G1354" s="25">
        <f>단가대비표!P44</f>
        <v>436224</v>
      </c>
      <c r="H1354" s="28">
        <f>TRUNC(G1354*D1354,0)</f>
        <v>200663</v>
      </c>
      <c r="I1354" s="25">
        <f>단가대비표!V44</f>
        <v>0</v>
      </c>
      <c r="J1354" s="28">
        <f>TRUNC(I1354*D1354,0)</f>
        <v>0</v>
      </c>
      <c r="K1354" s="25">
        <f t="shared" si="230"/>
        <v>436224</v>
      </c>
      <c r="L1354" s="28">
        <f t="shared" si="230"/>
        <v>200663</v>
      </c>
      <c r="M1354" s="22" t="s">
        <v>50</v>
      </c>
      <c r="N1354" s="2" t="s">
        <v>2475</v>
      </c>
      <c r="O1354" s="2" t="s">
        <v>1253</v>
      </c>
      <c r="P1354" s="2" t="s">
        <v>62</v>
      </c>
      <c r="Q1354" s="2" t="s">
        <v>62</v>
      </c>
      <c r="R1354" s="2" t="s">
        <v>63</v>
      </c>
      <c r="S1354" s="3"/>
      <c r="T1354" s="3"/>
      <c r="U1354" s="3"/>
      <c r="V1354" s="3">
        <v>1</v>
      </c>
      <c r="W1354" s="3"/>
      <c r="X1354" s="3"/>
      <c r="Y1354" s="3"/>
      <c r="Z1354" s="3"/>
      <c r="AA1354" s="3"/>
      <c r="AB1354" s="3"/>
      <c r="AC1354" s="3"/>
      <c r="AD1354" s="3"/>
      <c r="AE1354" s="3"/>
      <c r="AF1354" s="3"/>
      <c r="AG1354" s="3"/>
      <c r="AH1354" s="3"/>
      <c r="AI1354" s="3"/>
      <c r="AJ1354" s="3"/>
      <c r="AK1354" s="3"/>
      <c r="AL1354" s="3"/>
      <c r="AM1354" s="3"/>
      <c r="AN1354" s="3"/>
      <c r="AO1354" s="3"/>
      <c r="AP1354" s="3"/>
      <c r="AQ1354" s="3"/>
      <c r="AR1354" s="3"/>
      <c r="AS1354" s="3"/>
      <c r="AT1354" s="3"/>
      <c r="AU1354" s="3"/>
      <c r="AV1354" s="2" t="s">
        <v>50</v>
      </c>
      <c r="AW1354" s="2" t="s">
        <v>2486</v>
      </c>
      <c r="AX1354" s="2" t="s">
        <v>50</v>
      </c>
      <c r="AY1354" s="2" t="s">
        <v>50</v>
      </c>
      <c r="AZ1354" s="2" t="s">
        <v>50</v>
      </c>
    </row>
    <row r="1355" spans="1:52" ht="30" customHeight="1" x14ac:dyDescent="0.3">
      <c r="A1355" s="22" t="s">
        <v>1220</v>
      </c>
      <c r="B1355" s="22" t="s">
        <v>1221</v>
      </c>
      <c r="C1355" s="22" t="s">
        <v>1208</v>
      </c>
      <c r="D1355" s="23">
        <v>0.38</v>
      </c>
      <c r="E1355" s="25">
        <f>단가대비표!O31</f>
        <v>0</v>
      </c>
      <c r="F1355" s="28">
        <f>TRUNC(E1355*D1355,0)</f>
        <v>0</v>
      </c>
      <c r="G1355" s="25">
        <f>단가대비표!P31</f>
        <v>226122</v>
      </c>
      <c r="H1355" s="28">
        <f>TRUNC(G1355*D1355,0)</f>
        <v>85926</v>
      </c>
      <c r="I1355" s="25">
        <f>단가대비표!V31</f>
        <v>0</v>
      </c>
      <c r="J1355" s="28">
        <f>TRUNC(I1355*D1355,0)</f>
        <v>0</v>
      </c>
      <c r="K1355" s="25">
        <f t="shared" si="230"/>
        <v>226122</v>
      </c>
      <c r="L1355" s="28">
        <f t="shared" si="230"/>
        <v>85926</v>
      </c>
      <c r="M1355" s="22" t="s">
        <v>50</v>
      </c>
      <c r="N1355" s="2" t="s">
        <v>2475</v>
      </c>
      <c r="O1355" s="2" t="s">
        <v>1222</v>
      </c>
      <c r="P1355" s="2" t="s">
        <v>62</v>
      </c>
      <c r="Q1355" s="2" t="s">
        <v>62</v>
      </c>
      <c r="R1355" s="2" t="s">
        <v>63</v>
      </c>
      <c r="S1355" s="3"/>
      <c r="T1355" s="3"/>
      <c r="U1355" s="3"/>
      <c r="V1355" s="3">
        <v>1</v>
      </c>
      <c r="W1355" s="3"/>
      <c r="X1355" s="3"/>
      <c r="Y1355" s="3"/>
      <c r="Z1355" s="3"/>
      <c r="AA1355" s="3"/>
      <c r="AB1355" s="3"/>
      <c r="AC1355" s="3"/>
      <c r="AD1355" s="3"/>
      <c r="AE1355" s="3"/>
      <c r="AF1355" s="3"/>
      <c r="AG1355" s="3"/>
      <c r="AH1355" s="3"/>
      <c r="AI1355" s="3"/>
      <c r="AJ1355" s="3"/>
      <c r="AK1355" s="3"/>
      <c r="AL1355" s="3"/>
      <c r="AM1355" s="3"/>
      <c r="AN1355" s="3"/>
      <c r="AO1355" s="3"/>
      <c r="AP1355" s="3"/>
      <c r="AQ1355" s="3"/>
      <c r="AR1355" s="3"/>
      <c r="AS1355" s="3"/>
      <c r="AT1355" s="3"/>
      <c r="AU1355" s="3"/>
      <c r="AV1355" s="2" t="s">
        <v>50</v>
      </c>
      <c r="AW1355" s="2" t="s">
        <v>2487</v>
      </c>
      <c r="AX1355" s="2" t="s">
        <v>50</v>
      </c>
      <c r="AY1355" s="2" t="s">
        <v>50</v>
      </c>
      <c r="AZ1355" s="2" t="s">
        <v>50</v>
      </c>
    </row>
    <row r="1356" spans="1:52" ht="30" customHeight="1" x14ac:dyDescent="0.3">
      <c r="A1356" s="22" t="s">
        <v>1215</v>
      </c>
      <c r="B1356" s="22" t="s">
        <v>1216</v>
      </c>
      <c r="C1356" s="22" t="s">
        <v>93</v>
      </c>
      <c r="D1356" s="23">
        <v>1</v>
      </c>
      <c r="E1356" s="25">
        <f>TRUNC(SUMIF(V1353:V1356, RIGHTB(O1356, 1), H1353:H1356)*U1356, 2)</f>
        <v>14182.5</v>
      </c>
      <c r="F1356" s="28">
        <f>TRUNC(E1356*D1356,0)</f>
        <v>14182</v>
      </c>
      <c r="G1356" s="25">
        <v>0</v>
      </c>
      <c r="H1356" s="28">
        <f>TRUNC(G1356*D1356,0)</f>
        <v>0</v>
      </c>
      <c r="I1356" s="25">
        <v>0</v>
      </c>
      <c r="J1356" s="28">
        <f>TRUNC(I1356*D1356,0)</f>
        <v>0</v>
      </c>
      <c r="K1356" s="25">
        <f t="shared" si="230"/>
        <v>14182</v>
      </c>
      <c r="L1356" s="28">
        <f t="shared" si="230"/>
        <v>14182</v>
      </c>
      <c r="M1356" s="22" t="s">
        <v>50</v>
      </c>
      <c r="N1356" s="2" t="s">
        <v>2475</v>
      </c>
      <c r="O1356" s="2" t="s">
        <v>94</v>
      </c>
      <c r="P1356" s="2" t="s">
        <v>62</v>
      </c>
      <c r="Q1356" s="2" t="s">
        <v>62</v>
      </c>
      <c r="R1356" s="2" t="s">
        <v>62</v>
      </c>
      <c r="S1356" s="3">
        <v>1</v>
      </c>
      <c r="T1356" s="3">
        <v>0</v>
      </c>
      <c r="U1356" s="3">
        <v>0.03</v>
      </c>
      <c r="V1356" s="3"/>
      <c r="W1356" s="3"/>
      <c r="X1356" s="3"/>
      <c r="Y1356" s="3"/>
      <c r="Z1356" s="3"/>
      <c r="AA1356" s="3"/>
      <c r="AB1356" s="3"/>
      <c r="AC1356" s="3"/>
      <c r="AD1356" s="3"/>
      <c r="AE1356" s="3"/>
      <c r="AF1356" s="3"/>
      <c r="AG1356" s="3"/>
      <c r="AH1356" s="3"/>
      <c r="AI1356" s="3"/>
      <c r="AJ1356" s="3"/>
      <c r="AK1356" s="3"/>
      <c r="AL1356" s="3"/>
      <c r="AM1356" s="3"/>
      <c r="AN1356" s="3"/>
      <c r="AO1356" s="3"/>
      <c r="AP1356" s="3"/>
      <c r="AQ1356" s="3"/>
      <c r="AR1356" s="3"/>
      <c r="AS1356" s="3"/>
      <c r="AT1356" s="3"/>
      <c r="AU1356" s="3"/>
      <c r="AV1356" s="2" t="s">
        <v>50</v>
      </c>
      <c r="AW1356" s="2" t="s">
        <v>2488</v>
      </c>
      <c r="AX1356" s="2" t="s">
        <v>50</v>
      </c>
      <c r="AY1356" s="2" t="s">
        <v>50</v>
      </c>
      <c r="AZ1356" s="2" t="s">
        <v>50</v>
      </c>
    </row>
    <row r="1357" spans="1:52" ht="30" customHeight="1" x14ac:dyDescent="0.3">
      <c r="A1357" s="22" t="s">
        <v>1190</v>
      </c>
      <c r="B1357" s="22" t="s">
        <v>50</v>
      </c>
      <c r="C1357" s="22" t="s">
        <v>50</v>
      </c>
      <c r="D1357" s="23"/>
      <c r="E1357" s="25"/>
      <c r="F1357" s="28">
        <f>TRUNC(SUMIF(N1353:N1356, N1352, F1353:F1356),0)</f>
        <v>14182</v>
      </c>
      <c r="G1357" s="25"/>
      <c r="H1357" s="28">
        <f>TRUNC(SUMIF(N1353:N1356, N1352, H1353:H1356),0)</f>
        <v>472750</v>
      </c>
      <c r="I1357" s="25"/>
      <c r="J1357" s="28">
        <f>TRUNC(SUMIF(N1353:N1356, N1352, J1353:J1356),0)</f>
        <v>0</v>
      </c>
      <c r="K1357" s="25"/>
      <c r="L1357" s="28">
        <f>F1357+H1357+J1357</f>
        <v>486932</v>
      </c>
      <c r="M1357" s="22" t="s">
        <v>50</v>
      </c>
      <c r="N1357" s="2" t="s">
        <v>97</v>
      </c>
      <c r="O1357" s="2" t="s">
        <v>97</v>
      </c>
      <c r="P1357" s="2" t="s">
        <v>50</v>
      </c>
      <c r="Q1357" s="2" t="s">
        <v>50</v>
      </c>
      <c r="R1357" s="2" t="s">
        <v>50</v>
      </c>
      <c r="S1357" s="3"/>
      <c r="T1357" s="3"/>
      <c r="U1357" s="3"/>
      <c r="V1357" s="3"/>
      <c r="W1357" s="3"/>
      <c r="X1357" s="3"/>
      <c r="Y1357" s="3"/>
      <c r="Z1357" s="3"/>
      <c r="AA1357" s="3"/>
      <c r="AB1357" s="3"/>
      <c r="AC1357" s="3"/>
      <c r="AD1357" s="3"/>
      <c r="AE1357" s="3"/>
      <c r="AF1357" s="3"/>
      <c r="AG1357" s="3"/>
      <c r="AH1357" s="3"/>
      <c r="AI1357" s="3"/>
      <c r="AJ1357" s="3"/>
      <c r="AK1357" s="3"/>
      <c r="AL1357" s="3"/>
      <c r="AM1357" s="3"/>
      <c r="AN1357" s="3"/>
      <c r="AO1357" s="3"/>
      <c r="AP1357" s="3"/>
      <c r="AQ1357" s="3"/>
      <c r="AR1357" s="3"/>
      <c r="AS1357" s="3"/>
      <c r="AT1357" s="3"/>
      <c r="AU1357" s="3"/>
      <c r="AV1357" s="2" t="s">
        <v>50</v>
      </c>
      <c r="AW1357" s="2" t="s">
        <v>50</v>
      </c>
      <c r="AX1357" s="2" t="s">
        <v>50</v>
      </c>
      <c r="AY1357" s="2" t="s">
        <v>50</v>
      </c>
      <c r="AZ1357" s="2" t="s">
        <v>50</v>
      </c>
    </row>
    <row r="1358" spans="1:52" ht="30" customHeight="1" x14ac:dyDescent="0.3">
      <c r="A1358" s="23"/>
      <c r="B1358" s="23"/>
      <c r="C1358" s="23"/>
      <c r="D1358" s="23"/>
      <c r="E1358" s="25"/>
      <c r="F1358" s="28"/>
      <c r="G1358" s="25"/>
      <c r="H1358" s="28"/>
      <c r="I1358" s="25"/>
      <c r="J1358" s="28"/>
      <c r="K1358" s="25"/>
      <c r="L1358" s="28"/>
      <c r="M1358" s="23"/>
    </row>
    <row r="1359" spans="1:52" ht="30" customHeight="1" x14ac:dyDescent="0.3">
      <c r="A1359" s="19" t="s">
        <v>2489</v>
      </c>
      <c r="B1359" s="20"/>
      <c r="C1359" s="20"/>
      <c r="D1359" s="20"/>
      <c r="E1359" s="24"/>
      <c r="F1359" s="27"/>
      <c r="G1359" s="24"/>
      <c r="H1359" s="27"/>
      <c r="I1359" s="24"/>
      <c r="J1359" s="27"/>
      <c r="K1359" s="24"/>
      <c r="L1359" s="27"/>
      <c r="M1359" s="21"/>
      <c r="N1359" s="1" t="s">
        <v>2479</v>
      </c>
    </row>
    <row r="1360" spans="1:52" ht="30" customHeight="1" x14ac:dyDescent="0.3">
      <c r="A1360" s="22" t="s">
        <v>1252</v>
      </c>
      <c r="B1360" s="22" t="s">
        <v>1221</v>
      </c>
      <c r="C1360" s="22" t="s">
        <v>1208</v>
      </c>
      <c r="D1360" s="23">
        <v>0.16</v>
      </c>
      <c r="E1360" s="25">
        <f>단가대비표!O44</f>
        <v>0</v>
      </c>
      <c r="F1360" s="28">
        <f>TRUNC(E1360*D1360,0)</f>
        <v>0</v>
      </c>
      <c r="G1360" s="25">
        <f>단가대비표!P44</f>
        <v>436224</v>
      </c>
      <c r="H1360" s="28">
        <f>TRUNC(G1360*D1360,0)</f>
        <v>69795</v>
      </c>
      <c r="I1360" s="25">
        <f>단가대비표!V44</f>
        <v>0</v>
      </c>
      <c r="J1360" s="28">
        <f>TRUNC(I1360*D1360,0)</f>
        <v>0</v>
      </c>
      <c r="K1360" s="25">
        <f t="shared" ref="K1360:L1362" si="231">TRUNC(E1360+G1360+I1360,0)</f>
        <v>436224</v>
      </c>
      <c r="L1360" s="28">
        <f t="shared" si="231"/>
        <v>69795</v>
      </c>
      <c r="M1360" s="22" t="s">
        <v>50</v>
      </c>
      <c r="N1360" s="2" t="s">
        <v>2479</v>
      </c>
      <c r="O1360" s="2" t="s">
        <v>1253</v>
      </c>
      <c r="P1360" s="2" t="s">
        <v>62</v>
      </c>
      <c r="Q1360" s="2" t="s">
        <v>62</v>
      </c>
      <c r="R1360" s="2" t="s">
        <v>63</v>
      </c>
      <c r="S1360" s="3"/>
      <c r="T1360" s="3"/>
      <c r="U1360" s="3"/>
      <c r="V1360" s="3">
        <v>1</v>
      </c>
      <c r="W1360" s="3"/>
      <c r="X1360" s="3"/>
      <c r="Y1360" s="3"/>
      <c r="Z1360" s="3"/>
      <c r="AA1360" s="3"/>
      <c r="AB1360" s="3"/>
      <c r="AC1360" s="3"/>
      <c r="AD1360" s="3"/>
      <c r="AE1360" s="3"/>
      <c r="AF1360" s="3"/>
      <c r="AG1360" s="3"/>
      <c r="AH1360" s="3"/>
      <c r="AI1360" s="3"/>
      <c r="AJ1360" s="3"/>
      <c r="AK1360" s="3"/>
      <c r="AL1360" s="3"/>
      <c r="AM1360" s="3"/>
      <c r="AN1360" s="3"/>
      <c r="AO1360" s="3"/>
      <c r="AP1360" s="3"/>
      <c r="AQ1360" s="3"/>
      <c r="AR1360" s="3"/>
      <c r="AS1360" s="3"/>
      <c r="AT1360" s="3"/>
      <c r="AU1360" s="3"/>
      <c r="AV1360" s="2" t="s">
        <v>50</v>
      </c>
      <c r="AW1360" s="2" t="s">
        <v>2490</v>
      </c>
      <c r="AX1360" s="2" t="s">
        <v>50</v>
      </c>
      <c r="AY1360" s="2" t="s">
        <v>50</v>
      </c>
      <c r="AZ1360" s="2" t="s">
        <v>50</v>
      </c>
    </row>
    <row r="1361" spans="1:52" ht="30" customHeight="1" x14ac:dyDescent="0.3">
      <c r="A1361" s="22" t="s">
        <v>1220</v>
      </c>
      <c r="B1361" s="22" t="s">
        <v>1221</v>
      </c>
      <c r="C1361" s="22" t="s">
        <v>1208</v>
      </c>
      <c r="D1361" s="23">
        <v>0.08</v>
      </c>
      <c r="E1361" s="25">
        <f>단가대비표!O31</f>
        <v>0</v>
      </c>
      <c r="F1361" s="28">
        <f>TRUNC(E1361*D1361,0)</f>
        <v>0</v>
      </c>
      <c r="G1361" s="25">
        <f>단가대비표!P31</f>
        <v>226122</v>
      </c>
      <c r="H1361" s="28">
        <f>TRUNC(G1361*D1361,0)</f>
        <v>18089</v>
      </c>
      <c r="I1361" s="25">
        <f>단가대비표!V31</f>
        <v>0</v>
      </c>
      <c r="J1361" s="28">
        <f>TRUNC(I1361*D1361,0)</f>
        <v>0</v>
      </c>
      <c r="K1361" s="25">
        <f t="shared" si="231"/>
        <v>226122</v>
      </c>
      <c r="L1361" s="28">
        <f t="shared" si="231"/>
        <v>18089</v>
      </c>
      <c r="M1361" s="22" t="s">
        <v>50</v>
      </c>
      <c r="N1361" s="2" t="s">
        <v>2479</v>
      </c>
      <c r="O1361" s="2" t="s">
        <v>1222</v>
      </c>
      <c r="P1361" s="2" t="s">
        <v>62</v>
      </c>
      <c r="Q1361" s="2" t="s">
        <v>62</v>
      </c>
      <c r="R1361" s="2" t="s">
        <v>63</v>
      </c>
      <c r="S1361" s="3"/>
      <c r="T1361" s="3"/>
      <c r="U1361" s="3"/>
      <c r="V1361" s="3">
        <v>1</v>
      </c>
      <c r="W1361" s="3"/>
      <c r="X1361" s="3"/>
      <c r="Y1361" s="3"/>
      <c r="Z1361" s="3"/>
      <c r="AA1361" s="3"/>
      <c r="AB1361" s="3"/>
      <c r="AC1361" s="3"/>
      <c r="AD1361" s="3"/>
      <c r="AE1361" s="3"/>
      <c r="AF1361" s="3"/>
      <c r="AG1361" s="3"/>
      <c r="AH1361" s="3"/>
      <c r="AI1361" s="3"/>
      <c r="AJ1361" s="3"/>
      <c r="AK1361" s="3"/>
      <c r="AL1361" s="3"/>
      <c r="AM1361" s="3"/>
      <c r="AN1361" s="3"/>
      <c r="AO1361" s="3"/>
      <c r="AP1361" s="3"/>
      <c r="AQ1361" s="3"/>
      <c r="AR1361" s="3"/>
      <c r="AS1361" s="3"/>
      <c r="AT1361" s="3"/>
      <c r="AU1361" s="3"/>
      <c r="AV1361" s="2" t="s">
        <v>50</v>
      </c>
      <c r="AW1361" s="2" t="s">
        <v>2491</v>
      </c>
      <c r="AX1361" s="2" t="s">
        <v>50</v>
      </c>
      <c r="AY1361" s="2" t="s">
        <v>50</v>
      </c>
      <c r="AZ1361" s="2" t="s">
        <v>50</v>
      </c>
    </row>
    <row r="1362" spans="1:52" ht="30" customHeight="1" x14ac:dyDescent="0.3">
      <c r="A1362" s="22" t="s">
        <v>1215</v>
      </c>
      <c r="B1362" s="22" t="s">
        <v>1216</v>
      </c>
      <c r="C1362" s="22" t="s">
        <v>93</v>
      </c>
      <c r="D1362" s="23">
        <v>1</v>
      </c>
      <c r="E1362" s="25">
        <f>TRUNC(SUMIF(V1360:V1362, RIGHTB(O1362, 1), H1360:H1362)*U1362, 2)</f>
        <v>2636.52</v>
      </c>
      <c r="F1362" s="28">
        <f>TRUNC(E1362*D1362,0)</f>
        <v>2636</v>
      </c>
      <c r="G1362" s="25">
        <v>0</v>
      </c>
      <c r="H1362" s="28">
        <f>TRUNC(G1362*D1362,0)</f>
        <v>0</v>
      </c>
      <c r="I1362" s="25">
        <v>0</v>
      </c>
      <c r="J1362" s="28">
        <f>TRUNC(I1362*D1362,0)</f>
        <v>0</v>
      </c>
      <c r="K1362" s="25">
        <f t="shared" si="231"/>
        <v>2636</v>
      </c>
      <c r="L1362" s="28">
        <f t="shared" si="231"/>
        <v>2636</v>
      </c>
      <c r="M1362" s="22" t="s">
        <v>50</v>
      </c>
      <c r="N1362" s="2" t="s">
        <v>2479</v>
      </c>
      <c r="O1362" s="2" t="s">
        <v>94</v>
      </c>
      <c r="P1362" s="2" t="s">
        <v>62</v>
      </c>
      <c r="Q1362" s="2" t="s">
        <v>62</v>
      </c>
      <c r="R1362" s="2" t="s">
        <v>62</v>
      </c>
      <c r="S1362" s="3">
        <v>1</v>
      </c>
      <c r="T1362" s="3">
        <v>0</v>
      </c>
      <c r="U1362" s="3">
        <v>0.03</v>
      </c>
      <c r="V1362" s="3"/>
      <c r="W1362" s="3"/>
      <c r="X1362" s="3"/>
      <c r="Y1362" s="3"/>
      <c r="Z1362" s="3"/>
      <c r="AA1362" s="3"/>
      <c r="AB1362" s="3"/>
      <c r="AC1362" s="3"/>
      <c r="AD1362" s="3"/>
      <c r="AE1362" s="3"/>
      <c r="AF1362" s="3"/>
      <c r="AG1362" s="3"/>
      <c r="AH1362" s="3"/>
      <c r="AI1362" s="3"/>
      <c r="AJ1362" s="3"/>
      <c r="AK1362" s="3"/>
      <c r="AL1362" s="3"/>
      <c r="AM1362" s="3"/>
      <c r="AN1362" s="3"/>
      <c r="AO1362" s="3"/>
      <c r="AP1362" s="3"/>
      <c r="AQ1362" s="3"/>
      <c r="AR1362" s="3"/>
      <c r="AS1362" s="3"/>
      <c r="AT1362" s="3"/>
      <c r="AU1362" s="3"/>
      <c r="AV1362" s="2" t="s">
        <v>50</v>
      </c>
      <c r="AW1362" s="2" t="s">
        <v>2492</v>
      </c>
      <c r="AX1362" s="2" t="s">
        <v>50</v>
      </c>
      <c r="AY1362" s="2" t="s">
        <v>50</v>
      </c>
      <c r="AZ1362" s="2" t="s">
        <v>50</v>
      </c>
    </row>
    <row r="1363" spans="1:52" ht="30" customHeight="1" x14ac:dyDescent="0.3">
      <c r="A1363" s="22" t="s">
        <v>1190</v>
      </c>
      <c r="B1363" s="22" t="s">
        <v>50</v>
      </c>
      <c r="C1363" s="22" t="s">
        <v>50</v>
      </c>
      <c r="D1363" s="23"/>
      <c r="E1363" s="25"/>
      <c r="F1363" s="28">
        <f>TRUNC(SUMIF(N1360:N1362, N1359, F1360:F1362),0)</f>
        <v>2636</v>
      </c>
      <c r="G1363" s="25"/>
      <c r="H1363" s="28">
        <f>TRUNC(SUMIF(N1360:N1362, N1359, H1360:H1362),0)</f>
        <v>87884</v>
      </c>
      <c r="I1363" s="25"/>
      <c r="J1363" s="28">
        <f>TRUNC(SUMIF(N1360:N1362, N1359, J1360:J1362),0)</f>
        <v>0</v>
      </c>
      <c r="K1363" s="25"/>
      <c r="L1363" s="28">
        <f>F1363+H1363+J1363</f>
        <v>90520</v>
      </c>
      <c r="M1363" s="22" t="s">
        <v>50</v>
      </c>
      <c r="N1363" s="2" t="s">
        <v>97</v>
      </c>
      <c r="O1363" s="2" t="s">
        <v>97</v>
      </c>
      <c r="P1363" s="2" t="s">
        <v>50</v>
      </c>
      <c r="Q1363" s="2" t="s">
        <v>50</v>
      </c>
      <c r="R1363" s="2" t="s">
        <v>50</v>
      </c>
      <c r="S1363" s="3"/>
      <c r="T1363" s="3"/>
      <c r="U1363" s="3"/>
      <c r="V1363" s="3"/>
      <c r="W1363" s="3"/>
      <c r="X1363" s="3"/>
      <c r="Y1363" s="3"/>
      <c r="Z1363" s="3"/>
      <c r="AA1363" s="3"/>
      <c r="AB1363" s="3"/>
      <c r="AC1363" s="3"/>
      <c r="AD1363" s="3"/>
      <c r="AE1363" s="3"/>
      <c r="AF1363" s="3"/>
      <c r="AG1363" s="3"/>
      <c r="AH1363" s="3"/>
      <c r="AI1363" s="3"/>
      <c r="AJ1363" s="3"/>
      <c r="AK1363" s="3"/>
      <c r="AL1363" s="3"/>
      <c r="AM1363" s="3"/>
      <c r="AN1363" s="3"/>
      <c r="AO1363" s="3"/>
      <c r="AP1363" s="3"/>
      <c r="AQ1363" s="3"/>
      <c r="AR1363" s="3"/>
      <c r="AS1363" s="3"/>
      <c r="AT1363" s="3"/>
      <c r="AU1363" s="3"/>
      <c r="AV1363" s="2" t="s">
        <v>50</v>
      </c>
      <c r="AW1363" s="2" t="s">
        <v>50</v>
      </c>
      <c r="AX1363" s="2" t="s">
        <v>50</v>
      </c>
      <c r="AY1363" s="2" t="s">
        <v>50</v>
      </c>
      <c r="AZ1363" s="2" t="s">
        <v>50</v>
      </c>
    </row>
    <row r="1364" spans="1:52" ht="30" customHeight="1" x14ac:dyDescent="0.3">
      <c r="A1364" s="23"/>
      <c r="B1364" s="23"/>
      <c r="C1364" s="23"/>
      <c r="D1364" s="23"/>
      <c r="E1364" s="25"/>
      <c r="F1364" s="28"/>
      <c r="G1364" s="25"/>
      <c r="H1364" s="28"/>
      <c r="I1364" s="25"/>
      <c r="J1364" s="28"/>
      <c r="K1364" s="25"/>
      <c r="L1364" s="28"/>
      <c r="M1364" s="23"/>
    </row>
    <row r="1365" spans="1:52" ht="30" customHeight="1" x14ac:dyDescent="0.3">
      <c r="A1365" s="19" t="s">
        <v>2493</v>
      </c>
      <c r="B1365" s="20"/>
      <c r="C1365" s="20"/>
      <c r="D1365" s="20"/>
      <c r="E1365" s="24"/>
      <c r="F1365" s="27"/>
      <c r="G1365" s="24"/>
      <c r="H1365" s="27"/>
      <c r="I1365" s="24"/>
      <c r="J1365" s="27"/>
      <c r="K1365" s="24"/>
      <c r="L1365" s="27"/>
      <c r="M1365" s="21"/>
      <c r="N1365" s="1" t="s">
        <v>2482</v>
      </c>
    </row>
    <row r="1366" spans="1:52" ht="30" customHeight="1" x14ac:dyDescent="0.3">
      <c r="A1366" s="22" t="s">
        <v>1206</v>
      </c>
      <c r="B1366" s="22" t="s">
        <v>1207</v>
      </c>
      <c r="C1366" s="22" t="s">
        <v>1208</v>
      </c>
      <c r="D1366" s="23">
        <v>0.02</v>
      </c>
      <c r="E1366" s="25">
        <f>단가대비표!O48</f>
        <v>0</v>
      </c>
      <c r="F1366" s="28">
        <f>TRUNC(E1366*D1366,0)</f>
        <v>0</v>
      </c>
      <c r="G1366" s="25">
        <f>단가대비표!P48</f>
        <v>304509</v>
      </c>
      <c r="H1366" s="28">
        <f>TRUNC(G1366*D1366,0)</f>
        <v>6090</v>
      </c>
      <c r="I1366" s="25">
        <f>단가대비표!V48</f>
        <v>0</v>
      </c>
      <c r="J1366" s="28">
        <f>TRUNC(I1366*D1366,0)</f>
        <v>0</v>
      </c>
      <c r="K1366" s="25">
        <f>TRUNC(E1366+G1366+I1366,0)</f>
        <v>304509</v>
      </c>
      <c r="L1366" s="28">
        <f>TRUNC(F1366+H1366+J1366,0)</f>
        <v>6090</v>
      </c>
      <c r="M1366" s="22" t="s">
        <v>50</v>
      </c>
      <c r="N1366" s="2" t="s">
        <v>2482</v>
      </c>
      <c r="O1366" s="2" t="s">
        <v>1209</v>
      </c>
      <c r="P1366" s="2" t="s">
        <v>62</v>
      </c>
      <c r="Q1366" s="2" t="s">
        <v>62</v>
      </c>
      <c r="R1366" s="2" t="s">
        <v>63</v>
      </c>
      <c r="S1366" s="3"/>
      <c r="T1366" s="3"/>
      <c r="U1366" s="3"/>
      <c r="V1366" s="3">
        <v>1</v>
      </c>
      <c r="W1366" s="3"/>
      <c r="X1366" s="3"/>
      <c r="Y1366" s="3"/>
      <c r="Z1366" s="3"/>
      <c r="AA1366" s="3"/>
      <c r="AB1366" s="3"/>
      <c r="AC1366" s="3"/>
      <c r="AD1366" s="3"/>
      <c r="AE1366" s="3"/>
      <c r="AF1366" s="3"/>
      <c r="AG1366" s="3"/>
      <c r="AH1366" s="3"/>
      <c r="AI1366" s="3"/>
      <c r="AJ1366" s="3"/>
      <c r="AK1366" s="3"/>
      <c r="AL1366" s="3"/>
      <c r="AM1366" s="3"/>
      <c r="AN1366" s="3"/>
      <c r="AO1366" s="3"/>
      <c r="AP1366" s="3"/>
      <c r="AQ1366" s="3"/>
      <c r="AR1366" s="3"/>
      <c r="AS1366" s="3"/>
      <c r="AT1366" s="3"/>
      <c r="AU1366" s="3"/>
      <c r="AV1366" s="2" t="s">
        <v>50</v>
      </c>
      <c r="AW1366" s="2" t="s">
        <v>2494</v>
      </c>
      <c r="AX1366" s="2" t="s">
        <v>50</v>
      </c>
      <c r="AY1366" s="2" t="s">
        <v>50</v>
      </c>
      <c r="AZ1366" s="2" t="s">
        <v>50</v>
      </c>
    </row>
    <row r="1367" spans="1:52" ht="30" customHeight="1" x14ac:dyDescent="0.3">
      <c r="A1367" s="22" t="s">
        <v>1215</v>
      </c>
      <c r="B1367" s="22" t="s">
        <v>1216</v>
      </c>
      <c r="C1367" s="22" t="s">
        <v>93</v>
      </c>
      <c r="D1367" s="23">
        <v>1</v>
      </c>
      <c r="E1367" s="25">
        <f>TRUNC(SUMIF(V1366:V1367, RIGHTB(O1367, 1), H1366:H1367)*U1367, 2)</f>
        <v>182.7</v>
      </c>
      <c r="F1367" s="28">
        <f>TRUNC(E1367*D1367,0)</f>
        <v>182</v>
      </c>
      <c r="G1367" s="25">
        <v>0</v>
      </c>
      <c r="H1367" s="28">
        <f>TRUNC(G1367*D1367,0)</f>
        <v>0</v>
      </c>
      <c r="I1367" s="25">
        <v>0</v>
      </c>
      <c r="J1367" s="28">
        <f>TRUNC(I1367*D1367,0)</f>
        <v>0</v>
      </c>
      <c r="K1367" s="25">
        <f>TRUNC(E1367+G1367+I1367,0)</f>
        <v>182</v>
      </c>
      <c r="L1367" s="28">
        <f>TRUNC(F1367+H1367+J1367,0)</f>
        <v>182</v>
      </c>
      <c r="M1367" s="22" t="s">
        <v>50</v>
      </c>
      <c r="N1367" s="2" t="s">
        <v>2482</v>
      </c>
      <c r="O1367" s="2" t="s">
        <v>94</v>
      </c>
      <c r="P1367" s="2" t="s">
        <v>62</v>
      </c>
      <c r="Q1367" s="2" t="s">
        <v>62</v>
      </c>
      <c r="R1367" s="2" t="s">
        <v>62</v>
      </c>
      <c r="S1367" s="3">
        <v>1</v>
      </c>
      <c r="T1367" s="3">
        <v>0</v>
      </c>
      <c r="U1367" s="3">
        <v>0.03</v>
      </c>
      <c r="V1367" s="3"/>
      <c r="W1367" s="3"/>
      <c r="X1367" s="3"/>
      <c r="Y1367" s="3"/>
      <c r="Z1367" s="3"/>
      <c r="AA1367" s="3"/>
      <c r="AB1367" s="3"/>
      <c r="AC1367" s="3"/>
      <c r="AD1367" s="3"/>
      <c r="AE1367" s="3"/>
      <c r="AF1367" s="3"/>
      <c r="AG1367" s="3"/>
      <c r="AH1367" s="3"/>
      <c r="AI1367" s="3"/>
      <c r="AJ1367" s="3"/>
      <c r="AK1367" s="3"/>
      <c r="AL1367" s="3"/>
      <c r="AM1367" s="3"/>
      <c r="AN1367" s="3"/>
      <c r="AO1367" s="3"/>
      <c r="AP1367" s="3"/>
      <c r="AQ1367" s="3"/>
      <c r="AR1367" s="3"/>
      <c r="AS1367" s="3"/>
      <c r="AT1367" s="3"/>
      <c r="AU1367" s="3"/>
      <c r="AV1367" s="2" t="s">
        <v>50</v>
      </c>
      <c r="AW1367" s="2" t="s">
        <v>2495</v>
      </c>
      <c r="AX1367" s="2" t="s">
        <v>50</v>
      </c>
      <c r="AY1367" s="2" t="s">
        <v>50</v>
      </c>
      <c r="AZ1367" s="2" t="s">
        <v>50</v>
      </c>
    </row>
    <row r="1368" spans="1:52" ht="30" customHeight="1" x14ac:dyDescent="0.3">
      <c r="A1368" s="22" t="s">
        <v>1190</v>
      </c>
      <c r="B1368" s="22" t="s">
        <v>50</v>
      </c>
      <c r="C1368" s="22" t="s">
        <v>50</v>
      </c>
      <c r="D1368" s="23"/>
      <c r="E1368" s="25"/>
      <c r="F1368" s="28">
        <f>TRUNC(SUMIF(N1366:N1367, N1365, F1366:F1367),0)</f>
        <v>182</v>
      </c>
      <c r="G1368" s="25"/>
      <c r="H1368" s="28">
        <f>TRUNC(SUMIF(N1366:N1367, N1365, H1366:H1367),0)</f>
        <v>6090</v>
      </c>
      <c r="I1368" s="25"/>
      <c r="J1368" s="28">
        <f>TRUNC(SUMIF(N1366:N1367, N1365, J1366:J1367),0)</f>
        <v>0</v>
      </c>
      <c r="K1368" s="25"/>
      <c r="L1368" s="28">
        <f>F1368+H1368+J1368</f>
        <v>6272</v>
      </c>
      <c r="M1368" s="22" t="s">
        <v>50</v>
      </c>
      <c r="N1368" s="2" t="s">
        <v>97</v>
      </c>
      <c r="O1368" s="2" t="s">
        <v>97</v>
      </c>
      <c r="P1368" s="2" t="s">
        <v>50</v>
      </c>
      <c r="Q1368" s="2" t="s">
        <v>50</v>
      </c>
      <c r="R1368" s="2" t="s">
        <v>50</v>
      </c>
      <c r="S1368" s="3"/>
      <c r="T1368" s="3"/>
      <c r="U1368" s="3"/>
      <c r="V1368" s="3"/>
      <c r="W1368" s="3"/>
      <c r="X1368" s="3"/>
      <c r="Y1368" s="3"/>
      <c r="Z1368" s="3"/>
      <c r="AA1368" s="3"/>
      <c r="AB1368" s="3"/>
      <c r="AC1368" s="3"/>
      <c r="AD1368" s="3"/>
      <c r="AE1368" s="3"/>
      <c r="AF1368" s="3"/>
      <c r="AG1368" s="3"/>
      <c r="AH1368" s="3"/>
      <c r="AI1368" s="3"/>
      <c r="AJ1368" s="3"/>
      <c r="AK1368" s="3"/>
      <c r="AL1368" s="3"/>
      <c r="AM1368" s="3"/>
      <c r="AN1368" s="3"/>
      <c r="AO1368" s="3"/>
      <c r="AP1368" s="3"/>
      <c r="AQ1368" s="3"/>
      <c r="AR1368" s="3"/>
      <c r="AS1368" s="3"/>
      <c r="AT1368" s="3"/>
      <c r="AU1368" s="3"/>
      <c r="AV1368" s="2" t="s">
        <v>50</v>
      </c>
      <c r="AW1368" s="2" t="s">
        <v>50</v>
      </c>
      <c r="AX1368" s="2" t="s">
        <v>50</v>
      </c>
      <c r="AY1368" s="2" t="s">
        <v>50</v>
      </c>
      <c r="AZ1368" s="2" t="s">
        <v>50</v>
      </c>
    </row>
    <row r="1369" spans="1:52" ht="30" customHeight="1" x14ac:dyDescent="0.3">
      <c r="A1369" s="23"/>
      <c r="B1369" s="23"/>
      <c r="C1369" s="23"/>
      <c r="D1369" s="23"/>
      <c r="E1369" s="25"/>
      <c r="F1369" s="28"/>
      <c r="G1369" s="25"/>
      <c r="H1369" s="28"/>
      <c r="I1369" s="25"/>
      <c r="J1369" s="28"/>
      <c r="K1369" s="25"/>
      <c r="L1369" s="28"/>
      <c r="M1369" s="23"/>
    </row>
    <row r="1370" spans="1:52" ht="30" customHeight="1" x14ac:dyDescent="0.3">
      <c r="A1370" s="19" t="s">
        <v>2496</v>
      </c>
      <c r="B1370" s="20"/>
      <c r="C1370" s="20"/>
      <c r="D1370" s="20"/>
      <c r="E1370" s="24"/>
      <c r="F1370" s="27"/>
      <c r="G1370" s="24"/>
      <c r="H1370" s="27"/>
      <c r="I1370" s="24"/>
      <c r="J1370" s="27"/>
      <c r="K1370" s="24"/>
      <c r="L1370" s="27"/>
      <c r="M1370" s="21"/>
      <c r="N1370" s="1" t="s">
        <v>1193</v>
      </c>
    </row>
    <row r="1371" spans="1:52" ht="30" customHeight="1" x14ac:dyDescent="0.3">
      <c r="A1371" s="22" t="s">
        <v>2498</v>
      </c>
      <c r="B1371" s="22" t="s">
        <v>2499</v>
      </c>
      <c r="C1371" s="22" t="s">
        <v>102</v>
      </c>
      <c r="D1371" s="23">
        <v>1</v>
      </c>
      <c r="E1371" s="25">
        <f>단가대비표!O67</f>
        <v>3120400</v>
      </c>
      <c r="F1371" s="28">
        <f t="shared" ref="F1371:F1403" si="232">TRUNC(E1371*D1371,0)</f>
        <v>3120400</v>
      </c>
      <c r="G1371" s="25">
        <f>단가대비표!P67</f>
        <v>0</v>
      </c>
      <c r="H1371" s="28">
        <f t="shared" ref="H1371:H1403" si="233">TRUNC(G1371*D1371,0)</f>
        <v>0</v>
      </c>
      <c r="I1371" s="25">
        <f>단가대비표!V67</f>
        <v>0</v>
      </c>
      <c r="J1371" s="28">
        <f t="shared" ref="J1371:J1403" si="234">TRUNC(I1371*D1371,0)</f>
        <v>0</v>
      </c>
      <c r="K1371" s="25">
        <f t="shared" ref="K1371:K1403" si="235">TRUNC(E1371+G1371+I1371,0)</f>
        <v>3120400</v>
      </c>
      <c r="L1371" s="28">
        <f t="shared" ref="L1371:L1403" si="236">TRUNC(F1371+H1371+J1371,0)</f>
        <v>3120400</v>
      </c>
      <c r="M1371" s="22" t="s">
        <v>50</v>
      </c>
      <c r="N1371" s="2" t="s">
        <v>1193</v>
      </c>
      <c r="O1371" s="2" t="s">
        <v>2500</v>
      </c>
      <c r="P1371" s="2" t="s">
        <v>62</v>
      </c>
      <c r="Q1371" s="2" t="s">
        <v>62</v>
      </c>
      <c r="R1371" s="2" t="s">
        <v>63</v>
      </c>
      <c r="S1371" s="3"/>
      <c r="T1371" s="3"/>
      <c r="U1371" s="3"/>
      <c r="V1371" s="3"/>
      <c r="W1371" s="3"/>
      <c r="X1371" s="3"/>
      <c r="Y1371" s="3"/>
      <c r="Z1371" s="3"/>
      <c r="AA1371" s="3"/>
      <c r="AB1371" s="3"/>
      <c r="AC1371" s="3"/>
      <c r="AD1371" s="3"/>
      <c r="AE1371" s="3"/>
      <c r="AF1371" s="3"/>
      <c r="AG1371" s="3"/>
      <c r="AH1371" s="3"/>
      <c r="AI1371" s="3"/>
      <c r="AJ1371" s="3"/>
      <c r="AK1371" s="3"/>
      <c r="AL1371" s="3"/>
      <c r="AM1371" s="3"/>
      <c r="AN1371" s="3"/>
      <c r="AO1371" s="3"/>
      <c r="AP1371" s="3"/>
      <c r="AQ1371" s="3"/>
      <c r="AR1371" s="3"/>
      <c r="AS1371" s="3"/>
      <c r="AT1371" s="3"/>
      <c r="AU1371" s="3"/>
      <c r="AV1371" s="2" t="s">
        <v>50</v>
      </c>
      <c r="AW1371" s="2" t="s">
        <v>2501</v>
      </c>
      <c r="AX1371" s="2" t="s">
        <v>50</v>
      </c>
      <c r="AY1371" s="2" t="s">
        <v>50</v>
      </c>
      <c r="AZ1371" s="2" t="s">
        <v>50</v>
      </c>
    </row>
    <row r="1372" spans="1:52" ht="30" customHeight="1" x14ac:dyDescent="0.3">
      <c r="A1372" s="22" t="s">
        <v>304</v>
      </c>
      <c r="B1372" s="22" t="s">
        <v>305</v>
      </c>
      <c r="C1372" s="22" t="s">
        <v>196</v>
      </c>
      <c r="D1372" s="23">
        <v>1</v>
      </c>
      <c r="E1372" s="25">
        <f>단가대비표!O12</f>
        <v>5690</v>
      </c>
      <c r="F1372" s="28">
        <f t="shared" si="232"/>
        <v>5690</v>
      </c>
      <c r="G1372" s="25">
        <f>단가대비표!P12</f>
        <v>0</v>
      </c>
      <c r="H1372" s="28">
        <f t="shared" si="233"/>
        <v>0</v>
      </c>
      <c r="I1372" s="25">
        <f>단가대비표!V12</f>
        <v>0</v>
      </c>
      <c r="J1372" s="28">
        <f t="shared" si="234"/>
        <v>0</v>
      </c>
      <c r="K1372" s="25">
        <f t="shared" si="235"/>
        <v>5690</v>
      </c>
      <c r="L1372" s="28">
        <f t="shared" si="236"/>
        <v>5690</v>
      </c>
      <c r="M1372" s="22" t="s">
        <v>50</v>
      </c>
      <c r="N1372" s="2" t="s">
        <v>1193</v>
      </c>
      <c r="O1372" s="2" t="s">
        <v>2355</v>
      </c>
      <c r="P1372" s="2" t="s">
        <v>62</v>
      </c>
      <c r="Q1372" s="2" t="s">
        <v>62</v>
      </c>
      <c r="R1372" s="2" t="s">
        <v>63</v>
      </c>
      <c r="S1372" s="3"/>
      <c r="T1372" s="3"/>
      <c r="U1372" s="3"/>
      <c r="V1372" s="3"/>
      <c r="W1372" s="3"/>
      <c r="X1372" s="3"/>
      <c r="Y1372" s="3"/>
      <c r="Z1372" s="3"/>
      <c r="AA1372" s="3"/>
      <c r="AB1372" s="3"/>
      <c r="AC1372" s="3"/>
      <c r="AD1372" s="3"/>
      <c r="AE1372" s="3"/>
      <c r="AF1372" s="3"/>
      <c r="AG1372" s="3"/>
      <c r="AH1372" s="3"/>
      <c r="AI1372" s="3"/>
      <c r="AJ1372" s="3"/>
      <c r="AK1372" s="3"/>
      <c r="AL1372" s="3"/>
      <c r="AM1372" s="3"/>
      <c r="AN1372" s="3"/>
      <c r="AO1372" s="3"/>
      <c r="AP1372" s="3"/>
      <c r="AQ1372" s="3"/>
      <c r="AR1372" s="3"/>
      <c r="AS1372" s="3"/>
      <c r="AT1372" s="3"/>
      <c r="AU1372" s="3"/>
      <c r="AV1372" s="2" t="s">
        <v>50</v>
      </c>
      <c r="AW1372" s="2" t="s">
        <v>2502</v>
      </c>
      <c r="AX1372" s="2" t="s">
        <v>50</v>
      </c>
      <c r="AY1372" s="2" t="s">
        <v>50</v>
      </c>
      <c r="AZ1372" s="2" t="s">
        <v>50</v>
      </c>
    </row>
    <row r="1373" spans="1:52" ht="30" customHeight="1" x14ac:dyDescent="0.3">
      <c r="A1373" s="22" t="s">
        <v>939</v>
      </c>
      <c r="B1373" s="22" t="s">
        <v>940</v>
      </c>
      <c r="C1373" s="22" t="s">
        <v>123</v>
      </c>
      <c r="D1373" s="23">
        <v>1</v>
      </c>
      <c r="E1373" s="25">
        <f>단가대비표!O204</f>
        <v>350000</v>
      </c>
      <c r="F1373" s="28">
        <f t="shared" si="232"/>
        <v>350000</v>
      </c>
      <c r="G1373" s="25">
        <f>단가대비표!P204</f>
        <v>0</v>
      </c>
      <c r="H1373" s="28">
        <f t="shared" si="233"/>
        <v>0</v>
      </c>
      <c r="I1373" s="25">
        <f>단가대비표!V204</f>
        <v>0</v>
      </c>
      <c r="J1373" s="28">
        <f t="shared" si="234"/>
        <v>0</v>
      </c>
      <c r="K1373" s="25">
        <f t="shared" si="235"/>
        <v>350000</v>
      </c>
      <c r="L1373" s="28">
        <f t="shared" si="236"/>
        <v>350000</v>
      </c>
      <c r="M1373" s="22" t="s">
        <v>50</v>
      </c>
      <c r="N1373" s="2" t="s">
        <v>1193</v>
      </c>
      <c r="O1373" s="2" t="s">
        <v>2126</v>
      </c>
      <c r="P1373" s="2" t="s">
        <v>62</v>
      </c>
      <c r="Q1373" s="2" t="s">
        <v>62</v>
      </c>
      <c r="R1373" s="2" t="s">
        <v>63</v>
      </c>
      <c r="S1373" s="3"/>
      <c r="T1373" s="3"/>
      <c r="U1373" s="3"/>
      <c r="V1373" s="3"/>
      <c r="W1373" s="3"/>
      <c r="X1373" s="3"/>
      <c r="Y1373" s="3"/>
      <c r="Z1373" s="3"/>
      <c r="AA1373" s="3"/>
      <c r="AB1373" s="3"/>
      <c r="AC1373" s="3"/>
      <c r="AD1373" s="3"/>
      <c r="AE1373" s="3"/>
      <c r="AF1373" s="3"/>
      <c r="AG1373" s="3"/>
      <c r="AH1373" s="3"/>
      <c r="AI1373" s="3"/>
      <c r="AJ1373" s="3"/>
      <c r="AK1373" s="3"/>
      <c r="AL1373" s="3"/>
      <c r="AM1373" s="3"/>
      <c r="AN1373" s="3"/>
      <c r="AO1373" s="3"/>
      <c r="AP1373" s="3"/>
      <c r="AQ1373" s="3"/>
      <c r="AR1373" s="3"/>
      <c r="AS1373" s="3"/>
      <c r="AT1373" s="3"/>
      <c r="AU1373" s="3"/>
      <c r="AV1373" s="2" t="s">
        <v>50</v>
      </c>
      <c r="AW1373" s="2" t="s">
        <v>2503</v>
      </c>
      <c r="AX1373" s="2" t="s">
        <v>50</v>
      </c>
      <c r="AY1373" s="2" t="s">
        <v>50</v>
      </c>
      <c r="AZ1373" s="2" t="s">
        <v>50</v>
      </c>
    </row>
    <row r="1374" spans="1:52" ht="30" customHeight="1" x14ac:dyDescent="0.3">
      <c r="A1374" s="22" t="s">
        <v>2357</v>
      </c>
      <c r="B1374" s="22" t="s">
        <v>2358</v>
      </c>
      <c r="C1374" s="22" t="s">
        <v>196</v>
      </c>
      <c r="D1374" s="23">
        <v>1</v>
      </c>
      <c r="E1374" s="25">
        <f>단가대비표!O11</f>
        <v>5690</v>
      </c>
      <c r="F1374" s="28">
        <f t="shared" si="232"/>
        <v>5690</v>
      </c>
      <c r="G1374" s="25">
        <f>단가대비표!P11</f>
        <v>0</v>
      </c>
      <c r="H1374" s="28">
        <f t="shared" si="233"/>
        <v>0</v>
      </c>
      <c r="I1374" s="25">
        <f>단가대비표!V11</f>
        <v>0</v>
      </c>
      <c r="J1374" s="28">
        <f t="shared" si="234"/>
        <v>0</v>
      </c>
      <c r="K1374" s="25">
        <f t="shared" si="235"/>
        <v>5690</v>
      </c>
      <c r="L1374" s="28">
        <f t="shared" si="236"/>
        <v>5690</v>
      </c>
      <c r="M1374" s="22" t="s">
        <v>50</v>
      </c>
      <c r="N1374" s="2" t="s">
        <v>1193</v>
      </c>
      <c r="O1374" s="2" t="s">
        <v>2359</v>
      </c>
      <c r="P1374" s="2" t="s">
        <v>62</v>
      </c>
      <c r="Q1374" s="2" t="s">
        <v>62</v>
      </c>
      <c r="R1374" s="2" t="s">
        <v>63</v>
      </c>
      <c r="S1374" s="3"/>
      <c r="T1374" s="3"/>
      <c r="U1374" s="3"/>
      <c r="V1374" s="3"/>
      <c r="W1374" s="3"/>
      <c r="X1374" s="3"/>
      <c r="Y1374" s="3"/>
      <c r="Z1374" s="3"/>
      <c r="AA1374" s="3"/>
      <c r="AB1374" s="3"/>
      <c r="AC1374" s="3"/>
      <c r="AD1374" s="3"/>
      <c r="AE1374" s="3"/>
      <c r="AF1374" s="3"/>
      <c r="AG1374" s="3"/>
      <c r="AH1374" s="3"/>
      <c r="AI1374" s="3"/>
      <c r="AJ1374" s="3"/>
      <c r="AK1374" s="3"/>
      <c r="AL1374" s="3"/>
      <c r="AM1374" s="3"/>
      <c r="AN1374" s="3"/>
      <c r="AO1374" s="3"/>
      <c r="AP1374" s="3"/>
      <c r="AQ1374" s="3"/>
      <c r="AR1374" s="3"/>
      <c r="AS1374" s="3"/>
      <c r="AT1374" s="3"/>
      <c r="AU1374" s="3"/>
      <c r="AV1374" s="2" t="s">
        <v>50</v>
      </c>
      <c r="AW1374" s="2" t="s">
        <v>2504</v>
      </c>
      <c r="AX1374" s="2" t="s">
        <v>50</v>
      </c>
      <c r="AY1374" s="2" t="s">
        <v>50</v>
      </c>
      <c r="AZ1374" s="2" t="s">
        <v>50</v>
      </c>
    </row>
    <row r="1375" spans="1:52" ht="30" customHeight="1" x14ac:dyDescent="0.3">
      <c r="A1375" s="22" t="s">
        <v>194</v>
      </c>
      <c r="B1375" s="22" t="s">
        <v>195</v>
      </c>
      <c r="C1375" s="22" t="s">
        <v>196</v>
      </c>
      <c r="D1375" s="23">
        <v>1</v>
      </c>
      <c r="E1375" s="25">
        <f>단가대비표!O68</f>
        <v>10000</v>
      </c>
      <c r="F1375" s="28">
        <f t="shared" si="232"/>
        <v>10000</v>
      </c>
      <c r="G1375" s="25">
        <f>단가대비표!P68</f>
        <v>0</v>
      </c>
      <c r="H1375" s="28">
        <f t="shared" si="233"/>
        <v>0</v>
      </c>
      <c r="I1375" s="25">
        <f>단가대비표!V68</f>
        <v>0</v>
      </c>
      <c r="J1375" s="28">
        <f t="shared" si="234"/>
        <v>0</v>
      </c>
      <c r="K1375" s="25">
        <f t="shared" si="235"/>
        <v>10000</v>
      </c>
      <c r="L1375" s="28">
        <f t="shared" si="236"/>
        <v>10000</v>
      </c>
      <c r="M1375" s="22" t="s">
        <v>50</v>
      </c>
      <c r="N1375" s="2" t="s">
        <v>1193</v>
      </c>
      <c r="O1375" s="2" t="s">
        <v>197</v>
      </c>
      <c r="P1375" s="2" t="s">
        <v>62</v>
      </c>
      <c r="Q1375" s="2" t="s">
        <v>62</v>
      </c>
      <c r="R1375" s="2" t="s">
        <v>63</v>
      </c>
      <c r="S1375" s="3"/>
      <c r="T1375" s="3"/>
      <c r="U1375" s="3"/>
      <c r="V1375" s="3"/>
      <c r="W1375" s="3"/>
      <c r="X1375" s="3"/>
      <c r="Y1375" s="3"/>
      <c r="Z1375" s="3"/>
      <c r="AA1375" s="3"/>
      <c r="AB1375" s="3"/>
      <c r="AC1375" s="3"/>
      <c r="AD1375" s="3"/>
      <c r="AE1375" s="3"/>
      <c r="AF1375" s="3"/>
      <c r="AG1375" s="3"/>
      <c r="AH1375" s="3"/>
      <c r="AI1375" s="3"/>
      <c r="AJ1375" s="3"/>
      <c r="AK1375" s="3"/>
      <c r="AL1375" s="3"/>
      <c r="AM1375" s="3"/>
      <c r="AN1375" s="3"/>
      <c r="AO1375" s="3"/>
      <c r="AP1375" s="3"/>
      <c r="AQ1375" s="3"/>
      <c r="AR1375" s="3"/>
      <c r="AS1375" s="3"/>
      <c r="AT1375" s="3"/>
      <c r="AU1375" s="3"/>
      <c r="AV1375" s="2" t="s">
        <v>50</v>
      </c>
      <c r="AW1375" s="2" t="s">
        <v>2505</v>
      </c>
      <c r="AX1375" s="2" t="s">
        <v>50</v>
      </c>
      <c r="AY1375" s="2" t="s">
        <v>50</v>
      </c>
      <c r="AZ1375" s="2" t="s">
        <v>50</v>
      </c>
    </row>
    <row r="1376" spans="1:52" ht="30" customHeight="1" x14ac:dyDescent="0.3">
      <c r="A1376" s="22" t="s">
        <v>1010</v>
      </c>
      <c r="B1376" s="22" t="s">
        <v>1011</v>
      </c>
      <c r="C1376" s="22" t="s">
        <v>196</v>
      </c>
      <c r="D1376" s="23">
        <v>1</v>
      </c>
      <c r="E1376" s="25">
        <f>단가대비표!O17</f>
        <v>3300</v>
      </c>
      <c r="F1376" s="28">
        <f t="shared" si="232"/>
        <v>3300</v>
      </c>
      <c r="G1376" s="25">
        <f>단가대비표!P17</f>
        <v>0</v>
      </c>
      <c r="H1376" s="28">
        <f t="shared" si="233"/>
        <v>0</v>
      </c>
      <c r="I1376" s="25">
        <f>단가대비표!V17</f>
        <v>0</v>
      </c>
      <c r="J1376" s="28">
        <f t="shared" si="234"/>
        <v>0</v>
      </c>
      <c r="K1376" s="25">
        <f t="shared" si="235"/>
        <v>3300</v>
      </c>
      <c r="L1376" s="28">
        <f t="shared" si="236"/>
        <v>3300</v>
      </c>
      <c r="M1376" s="22" t="s">
        <v>50</v>
      </c>
      <c r="N1376" s="2" t="s">
        <v>1193</v>
      </c>
      <c r="O1376" s="2" t="s">
        <v>2362</v>
      </c>
      <c r="P1376" s="2" t="s">
        <v>62</v>
      </c>
      <c r="Q1376" s="2" t="s">
        <v>62</v>
      </c>
      <c r="R1376" s="2" t="s">
        <v>63</v>
      </c>
      <c r="S1376" s="3"/>
      <c r="T1376" s="3"/>
      <c r="U1376" s="3"/>
      <c r="V1376" s="3"/>
      <c r="W1376" s="3"/>
      <c r="X1376" s="3"/>
      <c r="Y1376" s="3"/>
      <c r="Z1376" s="3"/>
      <c r="AA1376" s="3"/>
      <c r="AB1376" s="3"/>
      <c r="AC1376" s="3"/>
      <c r="AD1376" s="3"/>
      <c r="AE1376" s="3"/>
      <c r="AF1376" s="3"/>
      <c r="AG1376" s="3"/>
      <c r="AH1376" s="3"/>
      <c r="AI1376" s="3"/>
      <c r="AJ1376" s="3"/>
      <c r="AK1376" s="3"/>
      <c r="AL1376" s="3"/>
      <c r="AM1376" s="3"/>
      <c r="AN1376" s="3"/>
      <c r="AO1376" s="3"/>
      <c r="AP1376" s="3"/>
      <c r="AQ1376" s="3"/>
      <c r="AR1376" s="3"/>
      <c r="AS1376" s="3"/>
      <c r="AT1376" s="3"/>
      <c r="AU1376" s="3"/>
      <c r="AV1376" s="2" t="s">
        <v>50</v>
      </c>
      <c r="AW1376" s="2" t="s">
        <v>2506</v>
      </c>
      <c r="AX1376" s="2" t="s">
        <v>50</v>
      </c>
      <c r="AY1376" s="2" t="s">
        <v>50</v>
      </c>
      <c r="AZ1376" s="2" t="s">
        <v>50</v>
      </c>
    </row>
    <row r="1377" spans="1:52" ht="30" customHeight="1" x14ac:dyDescent="0.3">
      <c r="A1377" s="22" t="s">
        <v>2364</v>
      </c>
      <c r="B1377" s="22" t="s">
        <v>2365</v>
      </c>
      <c r="C1377" s="22" t="s">
        <v>196</v>
      </c>
      <c r="D1377" s="23">
        <v>1</v>
      </c>
      <c r="E1377" s="25">
        <f>단가대비표!O72</f>
        <v>4100</v>
      </c>
      <c r="F1377" s="28">
        <f t="shared" si="232"/>
        <v>4100</v>
      </c>
      <c r="G1377" s="25">
        <f>단가대비표!P72</f>
        <v>0</v>
      </c>
      <c r="H1377" s="28">
        <f t="shared" si="233"/>
        <v>0</v>
      </c>
      <c r="I1377" s="25">
        <f>단가대비표!V72</f>
        <v>0</v>
      </c>
      <c r="J1377" s="28">
        <f t="shared" si="234"/>
        <v>0</v>
      </c>
      <c r="K1377" s="25">
        <f t="shared" si="235"/>
        <v>4100</v>
      </c>
      <c r="L1377" s="28">
        <f t="shared" si="236"/>
        <v>4100</v>
      </c>
      <c r="M1377" s="22" t="s">
        <v>50</v>
      </c>
      <c r="N1377" s="2" t="s">
        <v>1193</v>
      </c>
      <c r="O1377" s="2" t="s">
        <v>2366</v>
      </c>
      <c r="P1377" s="2" t="s">
        <v>62</v>
      </c>
      <c r="Q1377" s="2" t="s">
        <v>62</v>
      </c>
      <c r="R1377" s="2" t="s">
        <v>63</v>
      </c>
      <c r="S1377" s="3"/>
      <c r="T1377" s="3"/>
      <c r="U1377" s="3"/>
      <c r="V1377" s="3"/>
      <c r="W1377" s="3"/>
      <c r="X1377" s="3"/>
      <c r="Y1377" s="3"/>
      <c r="Z1377" s="3"/>
      <c r="AA1377" s="3"/>
      <c r="AB1377" s="3"/>
      <c r="AC1377" s="3"/>
      <c r="AD1377" s="3"/>
      <c r="AE1377" s="3"/>
      <c r="AF1377" s="3"/>
      <c r="AG1377" s="3"/>
      <c r="AH1377" s="3"/>
      <c r="AI1377" s="3"/>
      <c r="AJ1377" s="3"/>
      <c r="AK1377" s="3"/>
      <c r="AL1377" s="3"/>
      <c r="AM1377" s="3"/>
      <c r="AN1377" s="3"/>
      <c r="AO1377" s="3"/>
      <c r="AP1377" s="3"/>
      <c r="AQ1377" s="3"/>
      <c r="AR1377" s="3"/>
      <c r="AS1377" s="3"/>
      <c r="AT1377" s="3"/>
      <c r="AU1377" s="3"/>
      <c r="AV1377" s="2" t="s">
        <v>50</v>
      </c>
      <c r="AW1377" s="2" t="s">
        <v>2507</v>
      </c>
      <c r="AX1377" s="2" t="s">
        <v>50</v>
      </c>
      <c r="AY1377" s="2" t="s">
        <v>50</v>
      </c>
      <c r="AZ1377" s="2" t="s">
        <v>50</v>
      </c>
    </row>
    <row r="1378" spans="1:52" ht="30" customHeight="1" x14ac:dyDescent="0.3">
      <c r="A1378" s="22" t="s">
        <v>2372</v>
      </c>
      <c r="B1378" s="22" t="s">
        <v>2373</v>
      </c>
      <c r="C1378" s="22" t="s">
        <v>123</v>
      </c>
      <c r="D1378" s="23">
        <v>1</v>
      </c>
      <c r="E1378" s="25">
        <f>단가대비표!O26</f>
        <v>115200</v>
      </c>
      <c r="F1378" s="28">
        <f t="shared" si="232"/>
        <v>115200</v>
      </c>
      <c r="G1378" s="25">
        <f>단가대비표!P26</f>
        <v>0</v>
      </c>
      <c r="H1378" s="28">
        <f t="shared" si="233"/>
        <v>0</v>
      </c>
      <c r="I1378" s="25">
        <f>단가대비표!V26</f>
        <v>0</v>
      </c>
      <c r="J1378" s="28">
        <f t="shared" si="234"/>
        <v>0</v>
      </c>
      <c r="K1378" s="25">
        <f t="shared" si="235"/>
        <v>115200</v>
      </c>
      <c r="L1378" s="28">
        <f t="shared" si="236"/>
        <v>115200</v>
      </c>
      <c r="M1378" s="22" t="s">
        <v>50</v>
      </c>
      <c r="N1378" s="2" t="s">
        <v>1193</v>
      </c>
      <c r="O1378" s="2" t="s">
        <v>2374</v>
      </c>
      <c r="P1378" s="2" t="s">
        <v>62</v>
      </c>
      <c r="Q1378" s="2" t="s">
        <v>62</v>
      </c>
      <c r="R1378" s="2" t="s">
        <v>63</v>
      </c>
      <c r="S1378" s="3"/>
      <c r="T1378" s="3"/>
      <c r="U1378" s="3"/>
      <c r="V1378" s="3"/>
      <c r="W1378" s="3"/>
      <c r="X1378" s="3"/>
      <c r="Y1378" s="3"/>
      <c r="Z1378" s="3"/>
      <c r="AA1378" s="3"/>
      <c r="AB1378" s="3"/>
      <c r="AC1378" s="3"/>
      <c r="AD1378" s="3"/>
      <c r="AE1378" s="3"/>
      <c r="AF1378" s="3"/>
      <c r="AG1378" s="3"/>
      <c r="AH1378" s="3"/>
      <c r="AI1378" s="3"/>
      <c r="AJ1378" s="3"/>
      <c r="AK1378" s="3"/>
      <c r="AL1378" s="3"/>
      <c r="AM1378" s="3"/>
      <c r="AN1378" s="3"/>
      <c r="AO1378" s="3"/>
      <c r="AP1378" s="3"/>
      <c r="AQ1378" s="3"/>
      <c r="AR1378" s="3"/>
      <c r="AS1378" s="3"/>
      <c r="AT1378" s="3"/>
      <c r="AU1378" s="3"/>
      <c r="AV1378" s="2" t="s">
        <v>50</v>
      </c>
      <c r="AW1378" s="2" t="s">
        <v>2508</v>
      </c>
      <c r="AX1378" s="2" t="s">
        <v>50</v>
      </c>
      <c r="AY1378" s="2" t="s">
        <v>50</v>
      </c>
      <c r="AZ1378" s="2" t="s">
        <v>50</v>
      </c>
    </row>
    <row r="1379" spans="1:52" ht="30" customHeight="1" x14ac:dyDescent="0.3">
      <c r="A1379" s="22" t="s">
        <v>2376</v>
      </c>
      <c r="B1379" s="22" t="s">
        <v>548</v>
      </c>
      <c r="C1379" s="22" t="s">
        <v>118</v>
      </c>
      <c r="D1379" s="23">
        <v>1</v>
      </c>
      <c r="E1379" s="25">
        <f>단가대비표!O57</f>
        <v>1450000</v>
      </c>
      <c r="F1379" s="28">
        <f t="shared" si="232"/>
        <v>1450000</v>
      </c>
      <c r="G1379" s="25">
        <f>단가대비표!P57</f>
        <v>0</v>
      </c>
      <c r="H1379" s="28">
        <f t="shared" si="233"/>
        <v>0</v>
      </c>
      <c r="I1379" s="25">
        <f>단가대비표!V57</f>
        <v>0</v>
      </c>
      <c r="J1379" s="28">
        <f t="shared" si="234"/>
        <v>0</v>
      </c>
      <c r="K1379" s="25">
        <f t="shared" si="235"/>
        <v>1450000</v>
      </c>
      <c r="L1379" s="28">
        <f t="shared" si="236"/>
        <v>1450000</v>
      </c>
      <c r="M1379" s="22" t="s">
        <v>50</v>
      </c>
      <c r="N1379" s="2" t="s">
        <v>1193</v>
      </c>
      <c r="O1379" s="2" t="s">
        <v>2377</v>
      </c>
      <c r="P1379" s="2" t="s">
        <v>62</v>
      </c>
      <c r="Q1379" s="2" t="s">
        <v>62</v>
      </c>
      <c r="R1379" s="2" t="s">
        <v>63</v>
      </c>
      <c r="S1379" s="3"/>
      <c r="T1379" s="3"/>
      <c r="U1379" s="3"/>
      <c r="V1379" s="3"/>
      <c r="W1379" s="3"/>
      <c r="X1379" s="3"/>
      <c r="Y1379" s="3"/>
      <c r="Z1379" s="3"/>
      <c r="AA1379" s="3"/>
      <c r="AB1379" s="3"/>
      <c r="AC1379" s="3"/>
      <c r="AD1379" s="3"/>
      <c r="AE1379" s="3"/>
      <c r="AF1379" s="3"/>
      <c r="AG1379" s="3"/>
      <c r="AH1379" s="3"/>
      <c r="AI1379" s="3"/>
      <c r="AJ1379" s="3"/>
      <c r="AK1379" s="3"/>
      <c r="AL1379" s="3"/>
      <c r="AM1379" s="3"/>
      <c r="AN1379" s="3"/>
      <c r="AO1379" s="3"/>
      <c r="AP1379" s="3"/>
      <c r="AQ1379" s="3"/>
      <c r="AR1379" s="3"/>
      <c r="AS1379" s="3"/>
      <c r="AT1379" s="3"/>
      <c r="AU1379" s="3"/>
      <c r="AV1379" s="2" t="s">
        <v>50</v>
      </c>
      <c r="AW1379" s="2" t="s">
        <v>2509</v>
      </c>
      <c r="AX1379" s="2" t="s">
        <v>50</v>
      </c>
      <c r="AY1379" s="2" t="s">
        <v>50</v>
      </c>
      <c r="AZ1379" s="2" t="s">
        <v>50</v>
      </c>
    </row>
    <row r="1380" spans="1:52" ht="30" customHeight="1" x14ac:dyDescent="0.3">
      <c r="A1380" s="22" t="s">
        <v>543</v>
      </c>
      <c r="B1380" s="22" t="s">
        <v>50</v>
      </c>
      <c r="C1380" s="22" t="s">
        <v>196</v>
      </c>
      <c r="D1380" s="23">
        <v>1</v>
      </c>
      <c r="E1380" s="25">
        <f>단가대비표!O56</f>
        <v>59400</v>
      </c>
      <c r="F1380" s="28">
        <f t="shared" si="232"/>
        <v>59400</v>
      </c>
      <c r="G1380" s="25">
        <f>단가대비표!P56</f>
        <v>0</v>
      </c>
      <c r="H1380" s="28">
        <f t="shared" si="233"/>
        <v>0</v>
      </c>
      <c r="I1380" s="25">
        <f>단가대비표!V56</f>
        <v>0</v>
      </c>
      <c r="J1380" s="28">
        <f t="shared" si="234"/>
        <v>0</v>
      </c>
      <c r="K1380" s="25">
        <f t="shared" si="235"/>
        <v>59400</v>
      </c>
      <c r="L1380" s="28">
        <f t="shared" si="236"/>
        <v>59400</v>
      </c>
      <c r="M1380" s="22" t="s">
        <v>50</v>
      </c>
      <c r="N1380" s="2" t="s">
        <v>1193</v>
      </c>
      <c r="O1380" s="2" t="s">
        <v>1618</v>
      </c>
      <c r="P1380" s="2" t="s">
        <v>62</v>
      </c>
      <c r="Q1380" s="2" t="s">
        <v>62</v>
      </c>
      <c r="R1380" s="2" t="s">
        <v>63</v>
      </c>
      <c r="S1380" s="3"/>
      <c r="T1380" s="3"/>
      <c r="U1380" s="3"/>
      <c r="V1380" s="3"/>
      <c r="W1380" s="3"/>
      <c r="X1380" s="3"/>
      <c r="Y1380" s="3"/>
      <c r="Z1380" s="3"/>
      <c r="AA1380" s="3"/>
      <c r="AB1380" s="3"/>
      <c r="AC1380" s="3"/>
      <c r="AD1380" s="3"/>
      <c r="AE1380" s="3"/>
      <c r="AF1380" s="3"/>
      <c r="AG1380" s="3"/>
      <c r="AH1380" s="3"/>
      <c r="AI1380" s="3"/>
      <c r="AJ1380" s="3"/>
      <c r="AK1380" s="3"/>
      <c r="AL1380" s="3"/>
      <c r="AM1380" s="3"/>
      <c r="AN1380" s="3"/>
      <c r="AO1380" s="3"/>
      <c r="AP1380" s="3"/>
      <c r="AQ1380" s="3"/>
      <c r="AR1380" s="3"/>
      <c r="AS1380" s="3"/>
      <c r="AT1380" s="3"/>
      <c r="AU1380" s="3"/>
      <c r="AV1380" s="2" t="s">
        <v>50</v>
      </c>
      <c r="AW1380" s="2" t="s">
        <v>2510</v>
      </c>
      <c r="AX1380" s="2" t="s">
        <v>50</v>
      </c>
      <c r="AY1380" s="2" t="s">
        <v>50</v>
      </c>
      <c r="AZ1380" s="2" t="s">
        <v>50</v>
      </c>
    </row>
    <row r="1381" spans="1:52" ht="30" customHeight="1" x14ac:dyDescent="0.3">
      <c r="A1381" s="22" t="s">
        <v>2380</v>
      </c>
      <c r="B1381" s="22" t="s">
        <v>2381</v>
      </c>
      <c r="C1381" s="22" t="s">
        <v>196</v>
      </c>
      <c r="D1381" s="23">
        <v>1</v>
      </c>
      <c r="E1381" s="25">
        <f>단가대비표!O23</f>
        <v>12000</v>
      </c>
      <c r="F1381" s="28">
        <f t="shared" si="232"/>
        <v>12000</v>
      </c>
      <c r="G1381" s="25">
        <f>단가대비표!P23</f>
        <v>0</v>
      </c>
      <c r="H1381" s="28">
        <f t="shared" si="233"/>
        <v>0</v>
      </c>
      <c r="I1381" s="25">
        <f>단가대비표!V23</f>
        <v>0</v>
      </c>
      <c r="J1381" s="28">
        <f t="shared" si="234"/>
        <v>0</v>
      </c>
      <c r="K1381" s="25">
        <f t="shared" si="235"/>
        <v>12000</v>
      </c>
      <c r="L1381" s="28">
        <f t="shared" si="236"/>
        <v>12000</v>
      </c>
      <c r="M1381" s="22" t="s">
        <v>50</v>
      </c>
      <c r="N1381" s="2" t="s">
        <v>1193</v>
      </c>
      <c r="O1381" s="2" t="s">
        <v>2382</v>
      </c>
      <c r="P1381" s="2" t="s">
        <v>62</v>
      </c>
      <c r="Q1381" s="2" t="s">
        <v>62</v>
      </c>
      <c r="R1381" s="2" t="s">
        <v>63</v>
      </c>
      <c r="S1381" s="3"/>
      <c r="T1381" s="3"/>
      <c r="U1381" s="3"/>
      <c r="V1381" s="3"/>
      <c r="W1381" s="3"/>
      <c r="X1381" s="3"/>
      <c r="Y1381" s="3"/>
      <c r="Z1381" s="3"/>
      <c r="AA1381" s="3"/>
      <c r="AB1381" s="3"/>
      <c r="AC1381" s="3"/>
      <c r="AD1381" s="3"/>
      <c r="AE1381" s="3"/>
      <c r="AF1381" s="3"/>
      <c r="AG1381" s="3"/>
      <c r="AH1381" s="3"/>
      <c r="AI1381" s="3"/>
      <c r="AJ1381" s="3"/>
      <c r="AK1381" s="3"/>
      <c r="AL1381" s="3"/>
      <c r="AM1381" s="3"/>
      <c r="AN1381" s="3"/>
      <c r="AO1381" s="3"/>
      <c r="AP1381" s="3"/>
      <c r="AQ1381" s="3"/>
      <c r="AR1381" s="3"/>
      <c r="AS1381" s="3"/>
      <c r="AT1381" s="3"/>
      <c r="AU1381" s="3"/>
      <c r="AV1381" s="2" t="s">
        <v>50</v>
      </c>
      <c r="AW1381" s="2" t="s">
        <v>2511</v>
      </c>
      <c r="AX1381" s="2" t="s">
        <v>50</v>
      </c>
      <c r="AY1381" s="2" t="s">
        <v>50</v>
      </c>
      <c r="AZ1381" s="2" t="s">
        <v>50</v>
      </c>
    </row>
    <row r="1382" spans="1:52" ht="30" customHeight="1" x14ac:dyDescent="0.3">
      <c r="A1382" s="22" t="s">
        <v>856</v>
      </c>
      <c r="B1382" s="22" t="s">
        <v>869</v>
      </c>
      <c r="C1382" s="22" t="s">
        <v>123</v>
      </c>
      <c r="D1382" s="23">
        <v>1</v>
      </c>
      <c r="E1382" s="25">
        <f>단가대비표!O188</f>
        <v>55000</v>
      </c>
      <c r="F1382" s="28">
        <f t="shared" si="232"/>
        <v>55000</v>
      </c>
      <c r="G1382" s="25">
        <f>단가대비표!P188</f>
        <v>0</v>
      </c>
      <c r="H1382" s="28">
        <f t="shared" si="233"/>
        <v>0</v>
      </c>
      <c r="I1382" s="25">
        <f>단가대비표!V188</f>
        <v>0</v>
      </c>
      <c r="J1382" s="28">
        <f t="shared" si="234"/>
        <v>0</v>
      </c>
      <c r="K1382" s="25">
        <f t="shared" si="235"/>
        <v>55000</v>
      </c>
      <c r="L1382" s="28">
        <f t="shared" si="236"/>
        <v>55000</v>
      </c>
      <c r="M1382" s="22" t="s">
        <v>50</v>
      </c>
      <c r="N1382" s="2" t="s">
        <v>1193</v>
      </c>
      <c r="O1382" s="2" t="s">
        <v>2043</v>
      </c>
      <c r="P1382" s="2" t="s">
        <v>62</v>
      </c>
      <c r="Q1382" s="2" t="s">
        <v>62</v>
      </c>
      <c r="R1382" s="2" t="s">
        <v>63</v>
      </c>
      <c r="S1382" s="3"/>
      <c r="T1382" s="3"/>
      <c r="U1382" s="3"/>
      <c r="V1382" s="3"/>
      <c r="W1382" s="3"/>
      <c r="X1382" s="3"/>
      <c r="Y1382" s="3"/>
      <c r="Z1382" s="3"/>
      <c r="AA1382" s="3"/>
      <c r="AB1382" s="3"/>
      <c r="AC1382" s="3"/>
      <c r="AD1382" s="3"/>
      <c r="AE1382" s="3"/>
      <c r="AF1382" s="3"/>
      <c r="AG1382" s="3"/>
      <c r="AH1382" s="3"/>
      <c r="AI1382" s="3"/>
      <c r="AJ1382" s="3"/>
      <c r="AK1382" s="3"/>
      <c r="AL1382" s="3"/>
      <c r="AM1382" s="3"/>
      <c r="AN1382" s="3"/>
      <c r="AO1382" s="3"/>
      <c r="AP1382" s="3"/>
      <c r="AQ1382" s="3"/>
      <c r="AR1382" s="3"/>
      <c r="AS1382" s="3"/>
      <c r="AT1382" s="3"/>
      <c r="AU1382" s="3"/>
      <c r="AV1382" s="2" t="s">
        <v>50</v>
      </c>
      <c r="AW1382" s="2" t="s">
        <v>2512</v>
      </c>
      <c r="AX1382" s="2" t="s">
        <v>50</v>
      </c>
      <c r="AY1382" s="2" t="s">
        <v>50</v>
      </c>
      <c r="AZ1382" s="2" t="s">
        <v>50</v>
      </c>
    </row>
    <row r="1383" spans="1:52" ht="30" customHeight="1" x14ac:dyDescent="0.3">
      <c r="A1383" s="22" t="s">
        <v>2016</v>
      </c>
      <c r="B1383" s="22" t="s">
        <v>849</v>
      </c>
      <c r="C1383" s="22" t="s">
        <v>123</v>
      </c>
      <c r="D1383" s="23">
        <v>1</v>
      </c>
      <c r="E1383" s="25">
        <f>단가대비표!O183</f>
        <v>56500</v>
      </c>
      <c r="F1383" s="28">
        <f t="shared" si="232"/>
        <v>56500</v>
      </c>
      <c r="G1383" s="25">
        <f>단가대비표!P183</f>
        <v>0</v>
      </c>
      <c r="H1383" s="28">
        <f t="shared" si="233"/>
        <v>0</v>
      </c>
      <c r="I1383" s="25">
        <f>단가대비표!V183</f>
        <v>0</v>
      </c>
      <c r="J1383" s="28">
        <f t="shared" si="234"/>
        <v>0</v>
      </c>
      <c r="K1383" s="25">
        <f t="shared" si="235"/>
        <v>56500</v>
      </c>
      <c r="L1383" s="28">
        <f t="shared" si="236"/>
        <v>56500</v>
      </c>
      <c r="M1383" s="22" t="s">
        <v>50</v>
      </c>
      <c r="N1383" s="2" t="s">
        <v>1193</v>
      </c>
      <c r="O1383" s="2" t="s">
        <v>2017</v>
      </c>
      <c r="P1383" s="2" t="s">
        <v>62</v>
      </c>
      <c r="Q1383" s="2" t="s">
        <v>62</v>
      </c>
      <c r="R1383" s="2" t="s">
        <v>63</v>
      </c>
      <c r="S1383" s="3"/>
      <c r="T1383" s="3"/>
      <c r="U1383" s="3"/>
      <c r="V1383" s="3"/>
      <c r="W1383" s="3"/>
      <c r="X1383" s="3"/>
      <c r="Y1383" s="3"/>
      <c r="Z1383" s="3"/>
      <c r="AA1383" s="3"/>
      <c r="AB1383" s="3"/>
      <c r="AC1383" s="3"/>
      <c r="AD1383" s="3"/>
      <c r="AE1383" s="3"/>
      <c r="AF1383" s="3"/>
      <c r="AG1383" s="3"/>
      <c r="AH1383" s="3"/>
      <c r="AI1383" s="3"/>
      <c r="AJ1383" s="3"/>
      <c r="AK1383" s="3"/>
      <c r="AL1383" s="3"/>
      <c r="AM1383" s="3"/>
      <c r="AN1383" s="3"/>
      <c r="AO1383" s="3"/>
      <c r="AP1383" s="3"/>
      <c r="AQ1383" s="3"/>
      <c r="AR1383" s="3"/>
      <c r="AS1383" s="3"/>
      <c r="AT1383" s="3"/>
      <c r="AU1383" s="3"/>
      <c r="AV1383" s="2" t="s">
        <v>50</v>
      </c>
      <c r="AW1383" s="2" t="s">
        <v>2513</v>
      </c>
      <c r="AX1383" s="2" t="s">
        <v>50</v>
      </c>
      <c r="AY1383" s="2" t="s">
        <v>50</v>
      </c>
      <c r="AZ1383" s="2" t="s">
        <v>50</v>
      </c>
    </row>
    <row r="1384" spans="1:52" ht="30" customHeight="1" x14ac:dyDescent="0.3">
      <c r="A1384" s="22" t="s">
        <v>2384</v>
      </c>
      <c r="B1384" s="22" t="s">
        <v>2385</v>
      </c>
      <c r="C1384" s="22" t="s">
        <v>196</v>
      </c>
      <c r="D1384" s="23">
        <v>1</v>
      </c>
      <c r="E1384" s="25">
        <f>단가대비표!O24</f>
        <v>84000</v>
      </c>
      <c r="F1384" s="28">
        <f t="shared" si="232"/>
        <v>84000</v>
      </c>
      <c r="G1384" s="25">
        <f>단가대비표!P24</f>
        <v>0</v>
      </c>
      <c r="H1384" s="28">
        <f t="shared" si="233"/>
        <v>0</v>
      </c>
      <c r="I1384" s="25">
        <f>단가대비표!V24</f>
        <v>0</v>
      </c>
      <c r="J1384" s="28">
        <f t="shared" si="234"/>
        <v>0</v>
      </c>
      <c r="K1384" s="25">
        <f t="shared" si="235"/>
        <v>84000</v>
      </c>
      <c r="L1384" s="28">
        <f t="shared" si="236"/>
        <v>84000</v>
      </c>
      <c r="M1384" s="22" t="s">
        <v>50</v>
      </c>
      <c r="N1384" s="2" t="s">
        <v>1193</v>
      </c>
      <c r="O1384" s="2" t="s">
        <v>2386</v>
      </c>
      <c r="P1384" s="2" t="s">
        <v>62</v>
      </c>
      <c r="Q1384" s="2" t="s">
        <v>62</v>
      </c>
      <c r="R1384" s="2" t="s">
        <v>63</v>
      </c>
      <c r="S1384" s="3"/>
      <c r="T1384" s="3"/>
      <c r="U1384" s="3"/>
      <c r="V1384" s="3"/>
      <c r="W1384" s="3"/>
      <c r="X1384" s="3"/>
      <c r="Y1384" s="3"/>
      <c r="Z1384" s="3"/>
      <c r="AA1384" s="3"/>
      <c r="AB1384" s="3"/>
      <c r="AC1384" s="3"/>
      <c r="AD1384" s="3"/>
      <c r="AE1384" s="3"/>
      <c r="AF1384" s="3"/>
      <c r="AG1384" s="3"/>
      <c r="AH1384" s="3"/>
      <c r="AI1384" s="3"/>
      <c r="AJ1384" s="3"/>
      <c r="AK1384" s="3"/>
      <c r="AL1384" s="3"/>
      <c r="AM1384" s="3"/>
      <c r="AN1384" s="3"/>
      <c r="AO1384" s="3"/>
      <c r="AP1384" s="3"/>
      <c r="AQ1384" s="3"/>
      <c r="AR1384" s="3"/>
      <c r="AS1384" s="3"/>
      <c r="AT1384" s="3"/>
      <c r="AU1384" s="3"/>
      <c r="AV1384" s="2" t="s">
        <v>50</v>
      </c>
      <c r="AW1384" s="2" t="s">
        <v>2514</v>
      </c>
      <c r="AX1384" s="2" t="s">
        <v>50</v>
      </c>
      <c r="AY1384" s="2" t="s">
        <v>50</v>
      </c>
      <c r="AZ1384" s="2" t="s">
        <v>50</v>
      </c>
    </row>
    <row r="1385" spans="1:52" ht="30" customHeight="1" x14ac:dyDescent="0.3">
      <c r="A1385" s="22" t="s">
        <v>2388</v>
      </c>
      <c r="B1385" s="22" t="s">
        <v>2389</v>
      </c>
      <c r="C1385" s="22" t="s">
        <v>196</v>
      </c>
      <c r="D1385" s="23">
        <v>1</v>
      </c>
      <c r="E1385" s="25">
        <f>단가대비표!O20</f>
        <v>12900</v>
      </c>
      <c r="F1385" s="28">
        <f t="shared" si="232"/>
        <v>12900</v>
      </c>
      <c r="G1385" s="25">
        <f>단가대비표!P20</f>
        <v>0</v>
      </c>
      <c r="H1385" s="28">
        <f t="shared" si="233"/>
        <v>0</v>
      </c>
      <c r="I1385" s="25">
        <f>단가대비표!V20</f>
        <v>0</v>
      </c>
      <c r="J1385" s="28">
        <f t="shared" si="234"/>
        <v>0</v>
      </c>
      <c r="K1385" s="25">
        <f t="shared" si="235"/>
        <v>12900</v>
      </c>
      <c r="L1385" s="28">
        <f t="shared" si="236"/>
        <v>12900</v>
      </c>
      <c r="M1385" s="22" t="s">
        <v>50</v>
      </c>
      <c r="N1385" s="2" t="s">
        <v>1193</v>
      </c>
      <c r="O1385" s="2" t="s">
        <v>2390</v>
      </c>
      <c r="P1385" s="2" t="s">
        <v>62</v>
      </c>
      <c r="Q1385" s="2" t="s">
        <v>62</v>
      </c>
      <c r="R1385" s="2" t="s">
        <v>63</v>
      </c>
      <c r="S1385" s="3"/>
      <c r="T1385" s="3"/>
      <c r="U1385" s="3"/>
      <c r="V1385" s="3"/>
      <c r="W1385" s="3"/>
      <c r="X1385" s="3"/>
      <c r="Y1385" s="3"/>
      <c r="Z1385" s="3"/>
      <c r="AA1385" s="3"/>
      <c r="AB1385" s="3"/>
      <c r="AC1385" s="3"/>
      <c r="AD1385" s="3"/>
      <c r="AE1385" s="3"/>
      <c r="AF1385" s="3"/>
      <c r="AG1385" s="3"/>
      <c r="AH1385" s="3"/>
      <c r="AI1385" s="3"/>
      <c r="AJ1385" s="3"/>
      <c r="AK1385" s="3"/>
      <c r="AL1385" s="3"/>
      <c r="AM1385" s="3"/>
      <c r="AN1385" s="3"/>
      <c r="AO1385" s="3"/>
      <c r="AP1385" s="3"/>
      <c r="AQ1385" s="3"/>
      <c r="AR1385" s="3"/>
      <c r="AS1385" s="3"/>
      <c r="AT1385" s="3"/>
      <c r="AU1385" s="3"/>
      <c r="AV1385" s="2" t="s">
        <v>50</v>
      </c>
      <c r="AW1385" s="2" t="s">
        <v>2515</v>
      </c>
      <c r="AX1385" s="2" t="s">
        <v>50</v>
      </c>
      <c r="AY1385" s="2" t="s">
        <v>50</v>
      </c>
      <c r="AZ1385" s="2" t="s">
        <v>50</v>
      </c>
    </row>
    <row r="1386" spans="1:52" ht="30" customHeight="1" x14ac:dyDescent="0.3">
      <c r="A1386" s="22" t="s">
        <v>294</v>
      </c>
      <c r="B1386" s="22" t="s">
        <v>2392</v>
      </c>
      <c r="C1386" s="22" t="s">
        <v>196</v>
      </c>
      <c r="D1386" s="23">
        <v>1</v>
      </c>
      <c r="E1386" s="25">
        <f>단가대비표!O14</f>
        <v>680</v>
      </c>
      <c r="F1386" s="28">
        <f t="shared" si="232"/>
        <v>680</v>
      </c>
      <c r="G1386" s="25">
        <f>단가대비표!P14</f>
        <v>0</v>
      </c>
      <c r="H1386" s="28">
        <f t="shared" si="233"/>
        <v>0</v>
      </c>
      <c r="I1386" s="25">
        <f>단가대비표!V14</f>
        <v>0</v>
      </c>
      <c r="J1386" s="28">
        <f t="shared" si="234"/>
        <v>0</v>
      </c>
      <c r="K1386" s="25">
        <f t="shared" si="235"/>
        <v>680</v>
      </c>
      <c r="L1386" s="28">
        <f t="shared" si="236"/>
        <v>680</v>
      </c>
      <c r="M1386" s="22" t="s">
        <v>50</v>
      </c>
      <c r="N1386" s="2" t="s">
        <v>1193</v>
      </c>
      <c r="O1386" s="2" t="s">
        <v>2393</v>
      </c>
      <c r="P1386" s="2" t="s">
        <v>62</v>
      </c>
      <c r="Q1386" s="2" t="s">
        <v>62</v>
      </c>
      <c r="R1386" s="2" t="s">
        <v>63</v>
      </c>
      <c r="S1386" s="3"/>
      <c r="T1386" s="3"/>
      <c r="U1386" s="3"/>
      <c r="V1386" s="3"/>
      <c r="W1386" s="3"/>
      <c r="X1386" s="3"/>
      <c r="Y1386" s="3"/>
      <c r="Z1386" s="3"/>
      <c r="AA1386" s="3"/>
      <c r="AB1386" s="3"/>
      <c r="AC1386" s="3"/>
      <c r="AD1386" s="3"/>
      <c r="AE1386" s="3"/>
      <c r="AF1386" s="3"/>
      <c r="AG1386" s="3"/>
      <c r="AH1386" s="3"/>
      <c r="AI1386" s="3"/>
      <c r="AJ1386" s="3"/>
      <c r="AK1386" s="3"/>
      <c r="AL1386" s="3"/>
      <c r="AM1386" s="3"/>
      <c r="AN1386" s="3"/>
      <c r="AO1386" s="3"/>
      <c r="AP1386" s="3"/>
      <c r="AQ1386" s="3"/>
      <c r="AR1386" s="3"/>
      <c r="AS1386" s="3"/>
      <c r="AT1386" s="3"/>
      <c r="AU1386" s="3"/>
      <c r="AV1386" s="2" t="s">
        <v>50</v>
      </c>
      <c r="AW1386" s="2" t="s">
        <v>2516</v>
      </c>
      <c r="AX1386" s="2" t="s">
        <v>50</v>
      </c>
      <c r="AY1386" s="2" t="s">
        <v>50</v>
      </c>
      <c r="AZ1386" s="2" t="s">
        <v>50</v>
      </c>
    </row>
    <row r="1387" spans="1:52" ht="30" customHeight="1" x14ac:dyDescent="0.3">
      <c r="A1387" s="22" t="s">
        <v>294</v>
      </c>
      <c r="B1387" s="22" t="s">
        <v>295</v>
      </c>
      <c r="C1387" s="22" t="s">
        <v>196</v>
      </c>
      <c r="D1387" s="23">
        <v>1</v>
      </c>
      <c r="E1387" s="25">
        <f>단가대비표!O15</f>
        <v>2500</v>
      </c>
      <c r="F1387" s="28">
        <f t="shared" si="232"/>
        <v>2500</v>
      </c>
      <c r="G1387" s="25">
        <f>단가대비표!P15</f>
        <v>0</v>
      </c>
      <c r="H1387" s="28">
        <f t="shared" si="233"/>
        <v>0</v>
      </c>
      <c r="I1387" s="25">
        <f>단가대비표!V15</f>
        <v>0</v>
      </c>
      <c r="J1387" s="28">
        <f t="shared" si="234"/>
        <v>0</v>
      </c>
      <c r="K1387" s="25">
        <f t="shared" si="235"/>
        <v>2500</v>
      </c>
      <c r="L1387" s="28">
        <f t="shared" si="236"/>
        <v>2500</v>
      </c>
      <c r="M1387" s="22" t="s">
        <v>50</v>
      </c>
      <c r="N1387" s="2" t="s">
        <v>1193</v>
      </c>
      <c r="O1387" s="2" t="s">
        <v>2395</v>
      </c>
      <c r="P1387" s="2" t="s">
        <v>62</v>
      </c>
      <c r="Q1387" s="2" t="s">
        <v>62</v>
      </c>
      <c r="R1387" s="2" t="s">
        <v>63</v>
      </c>
      <c r="S1387" s="3"/>
      <c r="T1387" s="3"/>
      <c r="U1387" s="3"/>
      <c r="V1387" s="3"/>
      <c r="W1387" s="3"/>
      <c r="X1387" s="3"/>
      <c r="Y1387" s="3"/>
      <c r="Z1387" s="3"/>
      <c r="AA1387" s="3"/>
      <c r="AB1387" s="3"/>
      <c r="AC1387" s="3"/>
      <c r="AD1387" s="3"/>
      <c r="AE1387" s="3"/>
      <c r="AF1387" s="3"/>
      <c r="AG1387" s="3"/>
      <c r="AH1387" s="3"/>
      <c r="AI1387" s="3"/>
      <c r="AJ1387" s="3"/>
      <c r="AK1387" s="3"/>
      <c r="AL1387" s="3"/>
      <c r="AM1387" s="3"/>
      <c r="AN1387" s="3"/>
      <c r="AO1387" s="3"/>
      <c r="AP1387" s="3"/>
      <c r="AQ1387" s="3"/>
      <c r="AR1387" s="3"/>
      <c r="AS1387" s="3"/>
      <c r="AT1387" s="3"/>
      <c r="AU1387" s="3"/>
      <c r="AV1387" s="2" t="s">
        <v>50</v>
      </c>
      <c r="AW1387" s="2" t="s">
        <v>2517</v>
      </c>
      <c r="AX1387" s="2" t="s">
        <v>50</v>
      </c>
      <c r="AY1387" s="2" t="s">
        <v>50</v>
      </c>
      <c r="AZ1387" s="2" t="s">
        <v>50</v>
      </c>
    </row>
    <row r="1388" spans="1:52" ht="30" customHeight="1" x14ac:dyDescent="0.3">
      <c r="A1388" s="22" t="s">
        <v>1055</v>
      </c>
      <c r="B1388" s="22" t="s">
        <v>2397</v>
      </c>
      <c r="C1388" s="22" t="s">
        <v>196</v>
      </c>
      <c r="D1388" s="23">
        <v>1</v>
      </c>
      <c r="E1388" s="25">
        <f>단가대비표!O70</f>
        <v>13970</v>
      </c>
      <c r="F1388" s="28">
        <f t="shared" si="232"/>
        <v>13970</v>
      </c>
      <c r="G1388" s="25">
        <f>단가대비표!P70</f>
        <v>0</v>
      </c>
      <c r="H1388" s="28">
        <f t="shared" si="233"/>
        <v>0</v>
      </c>
      <c r="I1388" s="25">
        <f>단가대비표!V70</f>
        <v>0</v>
      </c>
      <c r="J1388" s="28">
        <f t="shared" si="234"/>
        <v>0</v>
      </c>
      <c r="K1388" s="25">
        <f t="shared" si="235"/>
        <v>13970</v>
      </c>
      <c r="L1388" s="28">
        <f t="shared" si="236"/>
        <v>13970</v>
      </c>
      <c r="M1388" s="22" t="s">
        <v>50</v>
      </c>
      <c r="N1388" s="2" t="s">
        <v>1193</v>
      </c>
      <c r="O1388" s="2" t="s">
        <v>2398</v>
      </c>
      <c r="P1388" s="2" t="s">
        <v>62</v>
      </c>
      <c r="Q1388" s="2" t="s">
        <v>62</v>
      </c>
      <c r="R1388" s="2" t="s">
        <v>63</v>
      </c>
      <c r="S1388" s="3"/>
      <c r="T1388" s="3"/>
      <c r="U1388" s="3"/>
      <c r="V1388" s="3"/>
      <c r="W1388" s="3"/>
      <c r="X1388" s="3"/>
      <c r="Y1388" s="3"/>
      <c r="Z1388" s="3"/>
      <c r="AA1388" s="3"/>
      <c r="AB1388" s="3"/>
      <c r="AC1388" s="3"/>
      <c r="AD1388" s="3"/>
      <c r="AE1388" s="3"/>
      <c r="AF1388" s="3"/>
      <c r="AG1388" s="3"/>
      <c r="AH1388" s="3"/>
      <c r="AI1388" s="3"/>
      <c r="AJ1388" s="3"/>
      <c r="AK1388" s="3"/>
      <c r="AL1388" s="3"/>
      <c r="AM1388" s="3"/>
      <c r="AN1388" s="3"/>
      <c r="AO1388" s="3"/>
      <c r="AP1388" s="3"/>
      <c r="AQ1388" s="3"/>
      <c r="AR1388" s="3"/>
      <c r="AS1388" s="3"/>
      <c r="AT1388" s="3"/>
      <c r="AU1388" s="3"/>
      <c r="AV1388" s="2" t="s">
        <v>50</v>
      </c>
      <c r="AW1388" s="2" t="s">
        <v>2518</v>
      </c>
      <c r="AX1388" s="2" t="s">
        <v>50</v>
      </c>
      <c r="AY1388" s="2" t="s">
        <v>50</v>
      </c>
      <c r="AZ1388" s="2" t="s">
        <v>50</v>
      </c>
    </row>
    <row r="1389" spans="1:52" ht="30" customHeight="1" x14ac:dyDescent="0.3">
      <c r="A1389" s="22" t="s">
        <v>1060</v>
      </c>
      <c r="B1389" s="22" t="s">
        <v>2400</v>
      </c>
      <c r="C1389" s="22" t="s">
        <v>196</v>
      </c>
      <c r="D1389" s="23">
        <v>1</v>
      </c>
      <c r="E1389" s="25">
        <f>단가대비표!O71</f>
        <v>15970</v>
      </c>
      <c r="F1389" s="28">
        <f t="shared" si="232"/>
        <v>15970</v>
      </c>
      <c r="G1389" s="25">
        <f>단가대비표!P71</f>
        <v>0</v>
      </c>
      <c r="H1389" s="28">
        <f t="shared" si="233"/>
        <v>0</v>
      </c>
      <c r="I1389" s="25">
        <f>단가대비표!V71</f>
        <v>0</v>
      </c>
      <c r="J1389" s="28">
        <f t="shared" si="234"/>
        <v>0</v>
      </c>
      <c r="K1389" s="25">
        <f t="shared" si="235"/>
        <v>15970</v>
      </c>
      <c r="L1389" s="28">
        <f t="shared" si="236"/>
        <v>15970</v>
      </c>
      <c r="M1389" s="22" t="s">
        <v>50</v>
      </c>
      <c r="N1389" s="2" t="s">
        <v>1193</v>
      </c>
      <c r="O1389" s="2" t="s">
        <v>2401</v>
      </c>
      <c r="P1389" s="2" t="s">
        <v>62</v>
      </c>
      <c r="Q1389" s="2" t="s">
        <v>62</v>
      </c>
      <c r="R1389" s="2" t="s">
        <v>63</v>
      </c>
      <c r="S1389" s="3"/>
      <c r="T1389" s="3"/>
      <c r="U1389" s="3"/>
      <c r="V1389" s="3"/>
      <c r="W1389" s="3"/>
      <c r="X1389" s="3"/>
      <c r="Y1389" s="3"/>
      <c r="Z1389" s="3"/>
      <c r="AA1389" s="3"/>
      <c r="AB1389" s="3"/>
      <c r="AC1389" s="3"/>
      <c r="AD1389" s="3"/>
      <c r="AE1389" s="3"/>
      <c r="AF1389" s="3"/>
      <c r="AG1389" s="3"/>
      <c r="AH1389" s="3"/>
      <c r="AI1389" s="3"/>
      <c r="AJ1389" s="3"/>
      <c r="AK1389" s="3"/>
      <c r="AL1389" s="3"/>
      <c r="AM1389" s="3"/>
      <c r="AN1389" s="3"/>
      <c r="AO1389" s="3"/>
      <c r="AP1389" s="3"/>
      <c r="AQ1389" s="3"/>
      <c r="AR1389" s="3"/>
      <c r="AS1389" s="3"/>
      <c r="AT1389" s="3"/>
      <c r="AU1389" s="3"/>
      <c r="AV1389" s="2" t="s">
        <v>50</v>
      </c>
      <c r="AW1389" s="2" t="s">
        <v>2519</v>
      </c>
      <c r="AX1389" s="2" t="s">
        <v>50</v>
      </c>
      <c r="AY1389" s="2" t="s">
        <v>50</v>
      </c>
      <c r="AZ1389" s="2" t="s">
        <v>50</v>
      </c>
    </row>
    <row r="1390" spans="1:52" ht="30" customHeight="1" x14ac:dyDescent="0.3">
      <c r="A1390" s="22" t="s">
        <v>1050</v>
      </c>
      <c r="B1390" s="22" t="s">
        <v>2403</v>
      </c>
      <c r="C1390" s="22" t="s">
        <v>196</v>
      </c>
      <c r="D1390" s="23">
        <v>1</v>
      </c>
      <c r="E1390" s="25">
        <f>단가대비표!O69</f>
        <v>30000</v>
      </c>
      <c r="F1390" s="28">
        <f t="shared" si="232"/>
        <v>30000</v>
      </c>
      <c r="G1390" s="25">
        <f>단가대비표!P69</f>
        <v>0</v>
      </c>
      <c r="H1390" s="28">
        <f t="shared" si="233"/>
        <v>0</v>
      </c>
      <c r="I1390" s="25">
        <f>단가대비표!V69</f>
        <v>0</v>
      </c>
      <c r="J1390" s="28">
        <f t="shared" si="234"/>
        <v>0</v>
      </c>
      <c r="K1390" s="25">
        <f t="shared" si="235"/>
        <v>30000</v>
      </c>
      <c r="L1390" s="28">
        <f t="shared" si="236"/>
        <v>30000</v>
      </c>
      <c r="M1390" s="22" t="s">
        <v>50</v>
      </c>
      <c r="N1390" s="2" t="s">
        <v>1193</v>
      </c>
      <c r="O1390" s="2" t="s">
        <v>2404</v>
      </c>
      <c r="P1390" s="2" t="s">
        <v>62</v>
      </c>
      <c r="Q1390" s="2" t="s">
        <v>62</v>
      </c>
      <c r="R1390" s="2" t="s">
        <v>63</v>
      </c>
      <c r="S1390" s="3"/>
      <c r="T1390" s="3"/>
      <c r="U1390" s="3"/>
      <c r="V1390" s="3"/>
      <c r="W1390" s="3"/>
      <c r="X1390" s="3"/>
      <c r="Y1390" s="3"/>
      <c r="Z1390" s="3"/>
      <c r="AA1390" s="3"/>
      <c r="AB1390" s="3"/>
      <c r="AC1390" s="3"/>
      <c r="AD1390" s="3"/>
      <c r="AE1390" s="3"/>
      <c r="AF1390" s="3"/>
      <c r="AG1390" s="3"/>
      <c r="AH1390" s="3"/>
      <c r="AI1390" s="3"/>
      <c r="AJ1390" s="3"/>
      <c r="AK1390" s="3"/>
      <c r="AL1390" s="3"/>
      <c r="AM1390" s="3"/>
      <c r="AN1390" s="3"/>
      <c r="AO1390" s="3"/>
      <c r="AP1390" s="3"/>
      <c r="AQ1390" s="3"/>
      <c r="AR1390" s="3"/>
      <c r="AS1390" s="3"/>
      <c r="AT1390" s="3"/>
      <c r="AU1390" s="3"/>
      <c r="AV1390" s="2" t="s">
        <v>50</v>
      </c>
      <c r="AW1390" s="2" t="s">
        <v>2520</v>
      </c>
      <c r="AX1390" s="2" t="s">
        <v>50</v>
      </c>
      <c r="AY1390" s="2" t="s">
        <v>50</v>
      </c>
      <c r="AZ1390" s="2" t="s">
        <v>50</v>
      </c>
    </row>
    <row r="1391" spans="1:52" ht="30" customHeight="1" x14ac:dyDescent="0.3">
      <c r="A1391" s="22" t="s">
        <v>770</v>
      </c>
      <c r="B1391" s="22" t="s">
        <v>2406</v>
      </c>
      <c r="C1391" s="22" t="s">
        <v>196</v>
      </c>
      <c r="D1391" s="23">
        <v>1</v>
      </c>
      <c r="E1391" s="25">
        <f>단가대비표!O13</f>
        <v>16800</v>
      </c>
      <c r="F1391" s="28">
        <f t="shared" si="232"/>
        <v>16800</v>
      </c>
      <c r="G1391" s="25">
        <f>단가대비표!P13</f>
        <v>0</v>
      </c>
      <c r="H1391" s="28">
        <f t="shared" si="233"/>
        <v>0</v>
      </c>
      <c r="I1391" s="25">
        <f>단가대비표!V13</f>
        <v>0</v>
      </c>
      <c r="J1391" s="28">
        <f t="shared" si="234"/>
        <v>0</v>
      </c>
      <c r="K1391" s="25">
        <f t="shared" si="235"/>
        <v>16800</v>
      </c>
      <c r="L1391" s="28">
        <f t="shared" si="236"/>
        <v>16800</v>
      </c>
      <c r="M1391" s="22" t="s">
        <v>50</v>
      </c>
      <c r="N1391" s="2" t="s">
        <v>1193</v>
      </c>
      <c r="O1391" s="2" t="s">
        <v>2407</v>
      </c>
      <c r="P1391" s="2" t="s">
        <v>62</v>
      </c>
      <c r="Q1391" s="2" t="s">
        <v>62</v>
      </c>
      <c r="R1391" s="2" t="s">
        <v>63</v>
      </c>
      <c r="S1391" s="3"/>
      <c r="T1391" s="3"/>
      <c r="U1391" s="3"/>
      <c r="V1391" s="3"/>
      <c r="W1391" s="3"/>
      <c r="X1391" s="3"/>
      <c r="Y1391" s="3"/>
      <c r="Z1391" s="3"/>
      <c r="AA1391" s="3"/>
      <c r="AB1391" s="3"/>
      <c r="AC1391" s="3"/>
      <c r="AD1391" s="3"/>
      <c r="AE1391" s="3"/>
      <c r="AF1391" s="3"/>
      <c r="AG1391" s="3"/>
      <c r="AH1391" s="3"/>
      <c r="AI1391" s="3"/>
      <c r="AJ1391" s="3"/>
      <c r="AK1391" s="3"/>
      <c r="AL1391" s="3"/>
      <c r="AM1391" s="3"/>
      <c r="AN1391" s="3"/>
      <c r="AO1391" s="3"/>
      <c r="AP1391" s="3"/>
      <c r="AQ1391" s="3"/>
      <c r="AR1391" s="3"/>
      <c r="AS1391" s="3"/>
      <c r="AT1391" s="3"/>
      <c r="AU1391" s="3"/>
      <c r="AV1391" s="2" t="s">
        <v>50</v>
      </c>
      <c r="AW1391" s="2" t="s">
        <v>2521</v>
      </c>
      <c r="AX1391" s="2" t="s">
        <v>50</v>
      </c>
      <c r="AY1391" s="2" t="s">
        <v>50</v>
      </c>
      <c r="AZ1391" s="2" t="s">
        <v>50</v>
      </c>
    </row>
    <row r="1392" spans="1:52" ht="30" customHeight="1" x14ac:dyDescent="0.3">
      <c r="A1392" s="22" t="s">
        <v>934</v>
      </c>
      <c r="B1392" s="22" t="s">
        <v>2522</v>
      </c>
      <c r="C1392" s="22" t="s">
        <v>196</v>
      </c>
      <c r="D1392" s="23">
        <v>1</v>
      </c>
      <c r="E1392" s="25">
        <f>단가대비표!O28</f>
        <v>3800</v>
      </c>
      <c r="F1392" s="28">
        <f t="shared" si="232"/>
        <v>3800</v>
      </c>
      <c r="G1392" s="25">
        <f>단가대비표!P28</f>
        <v>0</v>
      </c>
      <c r="H1392" s="28">
        <f t="shared" si="233"/>
        <v>0</v>
      </c>
      <c r="I1392" s="25">
        <f>단가대비표!V28</f>
        <v>0</v>
      </c>
      <c r="J1392" s="28">
        <f t="shared" si="234"/>
        <v>0</v>
      </c>
      <c r="K1392" s="25">
        <f t="shared" si="235"/>
        <v>3800</v>
      </c>
      <c r="L1392" s="28">
        <f t="shared" si="236"/>
        <v>3800</v>
      </c>
      <c r="M1392" s="22" t="s">
        <v>50</v>
      </c>
      <c r="N1392" s="2" t="s">
        <v>1193</v>
      </c>
      <c r="O1392" s="2" t="s">
        <v>2523</v>
      </c>
      <c r="P1392" s="2" t="s">
        <v>62</v>
      </c>
      <c r="Q1392" s="2" t="s">
        <v>62</v>
      </c>
      <c r="R1392" s="2" t="s">
        <v>63</v>
      </c>
      <c r="S1392" s="3"/>
      <c r="T1392" s="3"/>
      <c r="U1392" s="3"/>
      <c r="V1392" s="3"/>
      <c r="W1392" s="3"/>
      <c r="X1392" s="3"/>
      <c r="Y1392" s="3"/>
      <c r="Z1392" s="3"/>
      <c r="AA1392" s="3"/>
      <c r="AB1392" s="3"/>
      <c r="AC1392" s="3"/>
      <c r="AD1392" s="3"/>
      <c r="AE1392" s="3"/>
      <c r="AF1392" s="3"/>
      <c r="AG1392" s="3"/>
      <c r="AH1392" s="3"/>
      <c r="AI1392" s="3"/>
      <c r="AJ1392" s="3"/>
      <c r="AK1392" s="3"/>
      <c r="AL1392" s="3"/>
      <c r="AM1392" s="3"/>
      <c r="AN1392" s="3"/>
      <c r="AO1392" s="3"/>
      <c r="AP1392" s="3"/>
      <c r="AQ1392" s="3"/>
      <c r="AR1392" s="3"/>
      <c r="AS1392" s="3"/>
      <c r="AT1392" s="3"/>
      <c r="AU1392" s="3"/>
      <c r="AV1392" s="2" t="s">
        <v>50</v>
      </c>
      <c r="AW1392" s="2" t="s">
        <v>2524</v>
      </c>
      <c r="AX1392" s="2" t="s">
        <v>50</v>
      </c>
      <c r="AY1392" s="2" t="s">
        <v>50</v>
      </c>
      <c r="AZ1392" s="2" t="s">
        <v>50</v>
      </c>
    </row>
    <row r="1393" spans="1:52" ht="30" customHeight="1" x14ac:dyDescent="0.3">
      <c r="A1393" s="22" t="s">
        <v>958</v>
      </c>
      <c r="B1393" s="22" t="s">
        <v>2409</v>
      </c>
      <c r="C1393" s="22" t="s">
        <v>196</v>
      </c>
      <c r="D1393" s="23">
        <v>1</v>
      </c>
      <c r="E1393" s="25">
        <f>단가대비표!O21</f>
        <v>5800</v>
      </c>
      <c r="F1393" s="28">
        <f t="shared" si="232"/>
        <v>5800</v>
      </c>
      <c r="G1393" s="25">
        <f>단가대비표!P21</f>
        <v>0</v>
      </c>
      <c r="H1393" s="28">
        <f t="shared" si="233"/>
        <v>0</v>
      </c>
      <c r="I1393" s="25">
        <f>단가대비표!V21</f>
        <v>0</v>
      </c>
      <c r="J1393" s="28">
        <f t="shared" si="234"/>
        <v>0</v>
      </c>
      <c r="K1393" s="25">
        <f t="shared" si="235"/>
        <v>5800</v>
      </c>
      <c r="L1393" s="28">
        <f t="shared" si="236"/>
        <v>5800</v>
      </c>
      <c r="M1393" s="22" t="s">
        <v>50</v>
      </c>
      <c r="N1393" s="2" t="s">
        <v>1193</v>
      </c>
      <c r="O1393" s="2" t="s">
        <v>2410</v>
      </c>
      <c r="P1393" s="2" t="s">
        <v>62</v>
      </c>
      <c r="Q1393" s="2" t="s">
        <v>62</v>
      </c>
      <c r="R1393" s="2" t="s">
        <v>63</v>
      </c>
      <c r="S1393" s="3"/>
      <c r="T1393" s="3"/>
      <c r="U1393" s="3"/>
      <c r="V1393" s="3"/>
      <c r="W1393" s="3"/>
      <c r="X1393" s="3"/>
      <c r="Y1393" s="3"/>
      <c r="Z1393" s="3"/>
      <c r="AA1393" s="3"/>
      <c r="AB1393" s="3"/>
      <c r="AC1393" s="3"/>
      <c r="AD1393" s="3"/>
      <c r="AE1393" s="3"/>
      <c r="AF1393" s="3"/>
      <c r="AG1393" s="3"/>
      <c r="AH1393" s="3"/>
      <c r="AI1393" s="3"/>
      <c r="AJ1393" s="3"/>
      <c r="AK1393" s="3"/>
      <c r="AL1393" s="3"/>
      <c r="AM1393" s="3"/>
      <c r="AN1393" s="3"/>
      <c r="AO1393" s="3"/>
      <c r="AP1393" s="3"/>
      <c r="AQ1393" s="3"/>
      <c r="AR1393" s="3"/>
      <c r="AS1393" s="3"/>
      <c r="AT1393" s="3"/>
      <c r="AU1393" s="3"/>
      <c r="AV1393" s="2" t="s">
        <v>50</v>
      </c>
      <c r="AW1393" s="2" t="s">
        <v>2525</v>
      </c>
      <c r="AX1393" s="2" t="s">
        <v>50</v>
      </c>
      <c r="AY1393" s="2" t="s">
        <v>50</v>
      </c>
      <c r="AZ1393" s="2" t="s">
        <v>50</v>
      </c>
    </row>
    <row r="1394" spans="1:52" ht="30" customHeight="1" x14ac:dyDescent="0.3">
      <c r="A1394" s="22" t="s">
        <v>2412</v>
      </c>
      <c r="B1394" s="22" t="s">
        <v>2413</v>
      </c>
      <c r="C1394" s="22" t="s">
        <v>196</v>
      </c>
      <c r="D1394" s="23">
        <v>1</v>
      </c>
      <c r="E1394" s="25">
        <f>단가대비표!O18</f>
        <v>6500</v>
      </c>
      <c r="F1394" s="28">
        <f t="shared" si="232"/>
        <v>6500</v>
      </c>
      <c r="G1394" s="25">
        <f>단가대비표!P18</f>
        <v>0</v>
      </c>
      <c r="H1394" s="28">
        <f t="shared" si="233"/>
        <v>0</v>
      </c>
      <c r="I1394" s="25">
        <f>단가대비표!V18</f>
        <v>0</v>
      </c>
      <c r="J1394" s="28">
        <f t="shared" si="234"/>
        <v>0</v>
      </c>
      <c r="K1394" s="25">
        <f t="shared" si="235"/>
        <v>6500</v>
      </c>
      <c r="L1394" s="28">
        <f t="shared" si="236"/>
        <v>6500</v>
      </c>
      <c r="M1394" s="22" t="s">
        <v>50</v>
      </c>
      <c r="N1394" s="2" t="s">
        <v>1193</v>
      </c>
      <c r="O1394" s="2" t="s">
        <v>2414</v>
      </c>
      <c r="P1394" s="2" t="s">
        <v>62</v>
      </c>
      <c r="Q1394" s="2" t="s">
        <v>62</v>
      </c>
      <c r="R1394" s="2" t="s">
        <v>63</v>
      </c>
      <c r="S1394" s="3"/>
      <c r="T1394" s="3"/>
      <c r="U1394" s="3"/>
      <c r="V1394" s="3"/>
      <c r="W1394" s="3"/>
      <c r="X1394" s="3"/>
      <c r="Y1394" s="3"/>
      <c r="Z1394" s="3"/>
      <c r="AA1394" s="3"/>
      <c r="AB1394" s="3"/>
      <c r="AC1394" s="3"/>
      <c r="AD1394" s="3"/>
      <c r="AE1394" s="3"/>
      <c r="AF1394" s="3"/>
      <c r="AG1394" s="3"/>
      <c r="AH1394" s="3"/>
      <c r="AI1394" s="3"/>
      <c r="AJ1394" s="3"/>
      <c r="AK1394" s="3"/>
      <c r="AL1394" s="3"/>
      <c r="AM1394" s="3"/>
      <c r="AN1394" s="3"/>
      <c r="AO1394" s="3"/>
      <c r="AP1394" s="3"/>
      <c r="AQ1394" s="3"/>
      <c r="AR1394" s="3"/>
      <c r="AS1394" s="3"/>
      <c r="AT1394" s="3"/>
      <c r="AU1394" s="3"/>
      <c r="AV1394" s="2" t="s">
        <v>50</v>
      </c>
      <c r="AW1394" s="2" t="s">
        <v>2526</v>
      </c>
      <c r="AX1394" s="2" t="s">
        <v>50</v>
      </c>
      <c r="AY1394" s="2" t="s">
        <v>50</v>
      </c>
      <c r="AZ1394" s="2" t="s">
        <v>50</v>
      </c>
    </row>
    <row r="1395" spans="1:52" ht="30" customHeight="1" x14ac:dyDescent="0.3">
      <c r="A1395" s="22" t="s">
        <v>2420</v>
      </c>
      <c r="B1395" s="22" t="s">
        <v>2421</v>
      </c>
      <c r="C1395" s="22" t="s">
        <v>196</v>
      </c>
      <c r="D1395" s="23">
        <v>1</v>
      </c>
      <c r="E1395" s="25">
        <f>단가대비표!O19</f>
        <v>3800</v>
      </c>
      <c r="F1395" s="28">
        <f t="shared" si="232"/>
        <v>3800</v>
      </c>
      <c r="G1395" s="25">
        <f>단가대비표!P19</f>
        <v>0</v>
      </c>
      <c r="H1395" s="28">
        <f t="shared" si="233"/>
        <v>0</v>
      </c>
      <c r="I1395" s="25">
        <f>단가대비표!V19</f>
        <v>0</v>
      </c>
      <c r="J1395" s="28">
        <f t="shared" si="234"/>
        <v>0</v>
      </c>
      <c r="K1395" s="25">
        <f t="shared" si="235"/>
        <v>3800</v>
      </c>
      <c r="L1395" s="28">
        <f t="shared" si="236"/>
        <v>3800</v>
      </c>
      <c r="M1395" s="22" t="s">
        <v>50</v>
      </c>
      <c r="N1395" s="2" t="s">
        <v>1193</v>
      </c>
      <c r="O1395" s="2" t="s">
        <v>2422</v>
      </c>
      <c r="P1395" s="2" t="s">
        <v>62</v>
      </c>
      <c r="Q1395" s="2" t="s">
        <v>62</v>
      </c>
      <c r="R1395" s="2" t="s">
        <v>63</v>
      </c>
      <c r="S1395" s="3"/>
      <c r="T1395" s="3"/>
      <c r="U1395" s="3"/>
      <c r="V1395" s="3"/>
      <c r="W1395" s="3"/>
      <c r="X1395" s="3"/>
      <c r="Y1395" s="3"/>
      <c r="Z1395" s="3"/>
      <c r="AA1395" s="3"/>
      <c r="AB1395" s="3"/>
      <c r="AC1395" s="3"/>
      <c r="AD1395" s="3"/>
      <c r="AE1395" s="3"/>
      <c r="AF1395" s="3"/>
      <c r="AG1395" s="3"/>
      <c r="AH1395" s="3"/>
      <c r="AI1395" s="3"/>
      <c r="AJ1395" s="3"/>
      <c r="AK1395" s="3"/>
      <c r="AL1395" s="3"/>
      <c r="AM1395" s="3"/>
      <c r="AN1395" s="3"/>
      <c r="AO1395" s="3"/>
      <c r="AP1395" s="3"/>
      <c r="AQ1395" s="3"/>
      <c r="AR1395" s="3"/>
      <c r="AS1395" s="3"/>
      <c r="AT1395" s="3"/>
      <c r="AU1395" s="3"/>
      <c r="AV1395" s="2" t="s">
        <v>50</v>
      </c>
      <c r="AW1395" s="2" t="s">
        <v>2527</v>
      </c>
      <c r="AX1395" s="2" t="s">
        <v>50</v>
      </c>
      <c r="AY1395" s="2" t="s">
        <v>50</v>
      </c>
      <c r="AZ1395" s="2" t="s">
        <v>50</v>
      </c>
    </row>
    <row r="1396" spans="1:52" ht="30" customHeight="1" x14ac:dyDescent="0.3">
      <c r="A1396" s="22" t="s">
        <v>2427</v>
      </c>
      <c r="B1396" s="22" t="s">
        <v>2428</v>
      </c>
      <c r="C1396" s="22" t="s">
        <v>196</v>
      </c>
      <c r="D1396" s="23">
        <v>1</v>
      </c>
      <c r="E1396" s="25">
        <f>단가대비표!O73</f>
        <v>4680</v>
      </c>
      <c r="F1396" s="28">
        <f t="shared" si="232"/>
        <v>4680</v>
      </c>
      <c r="G1396" s="25">
        <f>단가대비표!P73</f>
        <v>0</v>
      </c>
      <c r="H1396" s="28">
        <f t="shared" si="233"/>
        <v>0</v>
      </c>
      <c r="I1396" s="25">
        <f>단가대비표!V73</f>
        <v>0</v>
      </c>
      <c r="J1396" s="28">
        <f t="shared" si="234"/>
        <v>0</v>
      </c>
      <c r="K1396" s="25">
        <f t="shared" si="235"/>
        <v>4680</v>
      </c>
      <c r="L1396" s="28">
        <f t="shared" si="236"/>
        <v>4680</v>
      </c>
      <c r="M1396" s="22" t="s">
        <v>50</v>
      </c>
      <c r="N1396" s="2" t="s">
        <v>1193</v>
      </c>
      <c r="O1396" s="2" t="s">
        <v>2429</v>
      </c>
      <c r="P1396" s="2" t="s">
        <v>62</v>
      </c>
      <c r="Q1396" s="2" t="s">
        <v>62</v>
      </c>
      <c r="R1396" s="2" t="s">
        <v>63</v>
      </c>
      <c r="S1396" s="3"/>
      <c r="T1396" s="3"/>
      <c r="U1396" s="3"/>
      <c r="V1396" s="3"/>
      <c r="W1396" s="3"/>
      <c r="X1396" s="3"/>
      <c r="Y1396" s="3"/>
      <c r="Z1396" s="3"/>
      <c r="AA1396" s="3"/>
      <c r="AB1396" s="3"/>
      <c r="AC1396" s="3"/>
      <c r="AD1396" s="3"/>
      <c r="AE1396" s="3"/>
      <c r="AF1396" s="3"/>
      <c r="AG1396" s="3"/>
      <c r="AH1396" s="3"/>
      <c r="AI1396" s="3"/>
      <c r="AJ1396" s="3"/>
      <c r="AK1396" s="3"/>
      <c r="AL1396" s="3"/>
      <c r="AM1396" s="3"/>
      <c r="AN1396" s="3"/>
      <c r="AO1396" s="3"/>
      <c r="AP1396" s="3"/>
      <c r="AQ1396" s="3"/>
      <c r="AR1396" s="3"/>
      <c r="AS1396" s="3"/>
      <c r="AT1396" s="3"/>
      <c r="AU1396" s="3"/>
      <c r="AV1396" s="2" t="s">
        <v>50</v>
      </c>
      <c r="AW1396" s="2" t="s">
        <v>2528</v>
      </c>
      <c r="AX1396" s="2" t="s">
        <v>50</v>
      </c>
      <c r="AY1396" s="2" t="s">
        <v>50</v>
      </c>
      <c r="AZ1396" s="2" t="s">
        <v>50</v>
      </c>
    </row>
    <row r="1397" spans="1:52" ht="30" customHeight="1" x14ac:dyDescent="0.3">
      <c r="A1397" s="22" t="s">
        <v>427</v>
      </c>
      <c r="B1397" s="22" t="s">
        <v>2431</v>
      </c>
      <c r="C1397" s="22" t="s">
        <v>2432</v>
      </c>
      <c r="D1397" s="23">
        <v>1</v>
      </c>
      <c r="E1397" s="25">
        <f>단가대비표!O9</f>
        <v>507</v>
      </c>
      <c r="F1397" s="28">
        <f t="shared" si="232"/>
        <v>507</v>
      </c>
      <c r="G1397" s="25">
        <f>단가대비표!P9</f>
        <v>0</v>
      </c>
      <c r="H1397" s="28">
        <f t="shared" si="233"/>
        <v>0</v>
      </c>
      <c r="I1397" s="25">
        <f>단가대비표!V9</f>
        <v>0</v>
      </c>
      <c r="J1397" s="28">
        <f t="shared" si="234"/>
        <v>0</v>
      </c>
      <c r="K1397" s="25">
        <f t="shared" si="235"/>
        <v>507</v>
      </c>
      <c r="L1397" s="28">
        <f t="shared" si="236"/>
        <v>507</v>
      </c>
      <c r="M1397" s="22" t="s">
        <v>50</v>
      </c>
      <c r="N1397" s="2" t="s">
        <v>1193</v>
      </c>
      <c r="O1397" s="2" t="s">
        <v>2433</v>
      </c>
      <c r="P1397" s="2" t="s">
        <v>62</v>
      </c>
      <c r="Q1397" s="2" t="s">
        <v>62</v>
      </c>
      <c r="R1397" s="2" t="s">
        <v>63</v>
      </c>
      <c r="S1397" s="3"/>
      <c r="T1397" s="3"/>
      <c r="U1397" s="3"/>
      <c r="V1397" s="3"/>
      <c r="W1397" s="3"/>
      <c r="X1397" s="3"/>
      <c r="Y1397" s="3"/>
      <c r="Z1397" s="3"/>
      <c r="AA1397" s="3"/>
      <c r="AB1397" s="3"/>
      <c r="AC1397" s="3"/>
      <c r="AD1397" s="3"/>
      <c r="AE1397" s="3"/>
      <c r="AF1397" s="3"/>
      <c r="AG1397" s="3"/>
      <c r="AH1397" s="3"/>
      <c r="AI1397" s="3"/>
      <c r="AJ1397" s="3"/>
      <c r="AK1397" s="3"/>
      <c r="AL1397" s="3"/>
      <c r="AM1397" s="3"/>
      <c r="AN1397" s="3"/>
      <c r="AO1397" s="3"/>
      <c r="AP1397" s="3"/>
      <c r="AQ1397" s="3"/>
      <c r="AR1397" s="3"/>
      <c r="AS1397" s="3"/>
      <c r="AT1397" s="3"/>
      <c r="AU1397" s="3"/>
      <c r="AV1397" s="2" t="s">
        <v>50</v>
      </c>
      <c r="AW1397" s="2" t="s">
        <v>2529</v>
      </c>
      <c r="AX1397" s="2" t="s">
        <v>50</v>
      </c>
      <c r="AY1397" s="2" t="s">
        <v>50</v>
      </c>
      <c r="AZ1397" s="2" t="s">
        <v>50</v>
      </c>
    </row>
    <row r="1398" spans="1:52" ht="30" customHeight="1" x14ac:dyDescent="0.3">
      <c r="A1398" s="22" t="s">
        <v>116</v>
      </c>
      <c r="B1398" s="22" t="s">
        <v>117</v>
      </c>
      <c r="C1398" s="22" t="s">
        <v>118</v>
      </c>
      <c r="D1398" s="23">
        <v>1</v>
      </c>
      <c r="E1398" s="25">
        <f>단가대비표!O103</f>
        <v>1620000</v>
      </c>
      <c r="F1398" s="28">
        <f t="shared" si="232"/>
        <v>1620000</v>
      </c>
      <c r="G1398" s="25">
        <f>단가대비표!P103</f>
        <v>0</v>
      </c>
      <c r="H1398" s="28">
        <f t="shared" si="233"/>
        <v>0</v>
      </c>
      <c r="I1398" s="25">
        <f>단가대비표!V103</f>
        <v>0</v>
      </c>
      <c r="J1398" s="28">
        <f t="shared" si="234"/>
        <v>0</v>
      </c>
      <c r="K1398" s="25">
        <f t="shared" si="235"/>
        <v>1620000</v>
      </c>
      <c r="L1398" s="28">
        <f t="shared" si="236"/>
        <v>1620000</v>
      </c>
      <c r="M1398" s="22" t="s">
        <v>50</v>
      </c>
      <c r="N1398" s="2" t="s">
        <v>1193</v>
      </c>
      <c r="O1398" s="2" t="s">
        <v>119</v>
      </c>
      <c r="P1398" s="2" t="s">
        <v>62</v>
      </c>
      <c r="Q1398" s="2" t="s">
        <v>62</v>
      </c>
      <c r="R1398" s="2" t="s">
        <v>63</v>
      </c>
      <c r="S1398" s="3"/>
      <c r="T1398" s="3"/>
      <c r="U1398" s="3"/>
      <c r="V1398" s="3"/>
      <c r="W1398" s="3"/>
      <c r="X1398" s="3"/>
      <c r="Y1398" s="3"/>
      <c r="Z1398" s="3"/>
      <c r="AA1398" s="3"/>
      <c r="AB1398" s="3"/>
      <c r="AC1398" s="3"/>
      <c r="AD1398" s="3"/>
      <c r="AE1398" s="3"/>
      <c r="AF1398" s="3"/>
      <c r="AG1398" s="3"/>
      <c r="AH1398" s="3"/>
      <c r="AI1398" s="3"/>
      <c r="AJ1398" s="3"/>
      <c r="AK1398" s="3"/>
      <c r="AL1398" s="3"/>
      <c r="AM1398" s="3"/>
      <c r="AN1398" s="3"/>
      <c r="AO1398" s="3"/>
      <c r="AP1398" s="3"/>
      <c r="AQ1398" s="3"/>
      <c r="AR1398" s="3"/>
      <c r="AS1398" s="3"/>
      <c r="AT1398" s="3"/>
      <c r="AU1398" s="3"/>
      <c r="AV1398" s="2" t="s">
        <v>50</v>
      </c>
      <c r="AW1398" s="2" t="s">
        <v>2530</v>
      </c>
      <c r="AX1398" s="2" t="s">
        <v>50</v>
      </c>
      <c r="AY1398" s="2" t="s">
        <v>50</v>
      </c>
      <c r="AZ1398" s="2" t="s">
        <v>50</v>
      </c>
    </row>
    <row r="1399" spans="1:52" ht="30" customHeight="1" x14ac:dyDescent="0.3">
      <c r="A1399" s="22" t="s">
        <v>2440</v>
      </c>
      <c r="B1399" s="22" t="s">
        <v>2441</v>
      </c>
      <c r="C1399" s="22" t="s">
        <v>1208</v>
      </c>
      <c r="D1399" s="23">
        <f>ROUNDUP(공량산출근거서_일위대가!K659,0)</f>
        <v>1</v>
      </c>
      <c r="E1399" s="25">
        <f>단가대비표!O54</f>
        <v>0</v>
      </c>
      <c r="F1399" s="28">
        <f t="shared" si="232"/>
        <v>0</v>
      </c>
      <c r="G1399" s="25">
        <f>단가대비표!P54</f>
        <v>122522</v>
      </c>
      <c r="H1399" s="28">
        <f t="shared" si="233"/>
        <v>122522</v>
      </c>
      <c r="I1399" s="25">
        <f>단가대비표!V54</f>
        <v>0</v>
      </c>
      <c r="J1399" s="28">
        <f t="shared" si="234"/>
        <v>0</v>
      </c>
      <c r="K1399" s="25">
        <f t="shared" si="235"/>
        <v>122522</v>
      </c>
      <c r="L1399" s="28">
        <f t="shared" si="236"/>
        <v>122522</v>
      </c>
      <c r="M1399" s="22" t="s">
        <v>2442</v>
      </c>
      <c r="N1399" s="2" t="s">
        <v>1193</v>
      </c>
      <c r="O1399" s="2" t="s">
        <v>2443</v>
      </c>
      <c r="P1399" s="2" t="s">
        <v>62</v>
      </c>
      <c r="Q1399" s="2" t="s">
        <v>62</v>
      </c>
      <c r="R1399" s="2" t="s">
        <v>63</v>
      </c>
      <c r="S1399" s="3"/>
      <c r="T1399" s="3"/>
      <c r="U1399" s="3"/>
      <c r="V1399" s="3"/>
      <c r="W1399" s="3"/>
      <c r="X1399" s="3"/>
      <c r="Y1399" s="3"/>
      <c r="Z1399" s="3"/>
      <c r="AA1399" s="3"/>
      <c r="AB1399" s="3"/>
      <c r="AC1399" s="3"/>
      <c r="AD1399" s="3"/>
      <c r="AE1399" s="3"/>
      <c r="AF1399" s="3"/>
      <c r="AG1399" s="3"/>
      <c r="AH1399" s="3"/>
      <c r="AI1399" s="3"/>
      <c r="AJ1399" s="3"/>
      <c r="AK1399" s="3"/>
      <c r="AL1399" s="3"/>
      <c r="AM1399" s="3"/>
      <c r="AN1399" s="3"/>
      <c r="AO1399" s="3"/>
      <c r="AP1399" s="3"/>
      <c r="AQ1399" s="3"/>
      <c r="AR1399" s="3"/>
      <c r="AS1399" s="3"/>
      <c r="AT1399" s="3"/>
      <c r="AU1399" s="3"/>
      <c r="AV1399" s="2" t="s">
        <v>50</v>
      </c>
      <c r="AW1399" s="2" t="s">
        <v>2531</v>
      </c>
      <c r="AX1399" s="2" t="s">
        <v>50</v>
      </c>
      <c r="AY1399" s="2" t="s">
        <v>50</v>
      </c>
      <c r="AZ1399" s="2" t="s">
        <v>50</v>
      </c>
    </row>
    <row r="1400" spans="1:52" ht="30" customHeight="1" x14ac:dyDescent="0.3">
      <c r="A1400" s="22" t="s">
        <v>2445</v>
      </c>
      <c r="B1400" s="22" t="s">
        <v>2441</v>
      </c>
      <c r="C1400" s="22" t="s">
        <v>1208</v>
      </c>
      <c r="D1400" s="23">
        <f>공량산출근거서_일위대가!K660</f>
        <v>2</v>
      </c>
      <c r="E1400" s="25">
        <f>단가대비표!O55</f>
        <v>0</v>
      </c>
      <c r="F1400" s="28">
        <f t="shared" si="232"/>
        <v>0</v>
      </c>
      <c r="G1400" s="25">
        <f>단가대비표!P55</f>
        <v>99248</v>
      </c>
      <c r="H1400" s="28">
        <f t="shared" si="233"/>
        <v>198496</v>
      </c>
      <c r="I1400" s="25">
        <f>단가대비표!V55</f>
        <v>0</v>
      </c>
      <c r="J1400" s="28">
        <f t="shared" si="234"/>
        <v>0</v>
      </c>
      <c r="K1400" s="25">
        <f t="shared" si="235"/>
        <v>99248</v>
      </c>
      <c r="L1400" s="28">
        <f t="shared" si="236"/>
        <v>198496</v>
      </c>
      <c r="M1400" s="22" t="s">
        <v>2442</v>
      </c>
      <c r="N1400" s="2" t="s">
        <v>1193</v>
      </c>
      <c r="O1400" s="2" t="s">
        <v>2446</v>
      </c>
      <c r="P1400" s="2" t="s">
        <v>62</v>
      </c>
      <c r="Q1400" s="2" t="s">
        <v>62</v>
      </c>
      <c r="R1400" s="2" t="s">
        <v>63</v>
      </c>
      <c r="S1400" s="3"/>
      <c r="T1400" s="3"/>
      <c r="U1400" s="3"/>
      <c r="V1400" s="3"/>
      <c r="W1400" s="3"/>
      <c r="X1400" s="3"/>
      <c r="Y1400" s="3"/>
      <c r="Z1400" s="3"/>
      <c r="AA1400" s="3"/>
      <c r="AB1400" s="3"/>
      <c r="AC1400" s="3"/>
      <c r="AD1400" s="3"/>
      <c r="AE1400" s="3"/>
      <c r="AF1400" s="3"/>
      <c r="AG1400" s="3"/>
      <c r="AH1400" s="3"/>
      <c r="AI1400" s="3"/>
      <c r="AJ1400" s="3"/>
      <c r="AK1400" s="3"/>
      <c r="AL1400" s="3"/>
      <c r="AM1400" s="3"/>
      <c r="AN1400" s="3"/>
      <c r="AO1400" s="3"/>
      <c r="AP1400" s="3"/>
      <c r="AQ1400" s="3"/>
      <c r="AR1400" s="3"/>
      <c r="AS1400" s="3"/>
      <c r="AT1400" s="3"/>
      <c r="AU1400" s="3"/>
      <c r="AV1400" s="2" t="s">
        <v>50</v>
      </c>
      <c r="AW1400" s="2" t="s">
        <v>2532</v>
      </c>
      <c r="AX1400" s="2" t="s">
        <v>50</v>
      </c>
      <c r="AY1400" s="2" t="s">
        <v>50</v>
      </c>
      <c r="AZ1400" s="2" t="s">
        <v>50</v>
      </c>
    </row>
    <row r="1401" spans="1:52" ht="30" customHeight="1" x14ac:dyDescent="0.3">
      <c r="A1401" s="22" t="s">
        <v>2472</v>
      </c>
      <c r="B1401" s="22" t="s">
        <v>2473</v>
      </c>
      <c r="C1401" s="22" t="s">
        <v>102</v>
      </c>
      <c r="D1401" s="23">
        <v>1</v>
      </c>
      <c r="E1401" s="25">
        <f>일위대가목록!E203</f>
        <v>14182</v>
      </c>
      <c r="F1401" s="28">
        <f t="shared" si="232"/>
        <v>14182</v>
      </c>
      <c r="G1401" s="25">
        <f>일위대가목록!F203</f>
        <v>472750</v>
      </c>
      <c r="H1401" s="28">
        <f t="shared" si="233"/>
        <v>472750</v>
      </c>
      <c r="I1401" s="25">
        <f>일위대가목록!G203</f>
        <v>0</v>
      </c>
      <c r="J1401" s="28">
        <f t="shared" si="234"/>
        <v>0</v>
      </c>
      <c r="K1401" s="25">
        <f t="shared" si="235"/>
        <v>486932</v>
      </c>
      <c r="L1401" s="28">
        <f t="shared" si="236"/>
        <v>486932</v>
      </c>
      <c r="M1401" s="22" t="s">
        <v>2474</v>
      </c>
      <c r="N1401" s="2" t="s">
        <v>1193</v>
      </c>
      <c r="O1401" s="2" t="s">
        <v>2475</v>
      </c>
      <c r="P1401" s="2" t="s">
        <v>63</v>
      </c>
      <c r="Q1401" s="2" t="s">
        <v>62</v>
      </c>
      <c r="R1401" s="2" t="s">
        <v>62</v>
      </c>
      <c r="S1401" s="3"/>
      <c r="T1401" s="3"/>
      <c r="U1401" s="3"/>
      <c r="V1401" s="3"/>
      <c r="W1401" s="3"/>
      <c r="X1401" s="3"/>
      <c r="Y1401" s="3"/>
      <c r="Z1401" s="3"/>
      <c r="AA1401" s="3"/>
      <c r="AB1401" s="3"/>
      <c r="AC1401" s="3"/>
      <c r="AD1401" s="3"/>
      <c r="AE1401" s="3"/>
      <c r="AF1401" s="3"/>
      <c r="AG1401" s="3"/>
      <c r="AH1401" s="3"/>
      <c r="AI1401" s="3"/>
      <c r="AJ1401" s="3"/>
      <c r="AK1401" s="3"/>
      <c r="AL1401" s="3"/>
      <c r="AM1401" s="3"/>
      <c r="AN1401" s="3"/>
      <c r="AO1401" s="3"/>
      <c r="AP1401" s="3"/>
      <c r="AQ1401" s="3"/>
      <c r="AR1401" s="3"/>
      <c r="AS1401" s="3"/>
      <c r="AT1401" s="3"/>
      <c r="AU1401" s="3"/>
      <c r="AV1401" s="2" t="s">
        <v>50</v>
      </c>
      <c r="AW1401" s="2" t="s">
        <v>2533</v>
      </c>
      <c r="AX1401" s="2" t="s">
        <v>50</v>
      </c>
      <c r="AY1401" s="2" t="s">
        <v>50</v>
      </c>
      <c r="AZ1401" s="2" t="s">
        <v>50</v>
      </c>
    </row>
    <row r="1402" spans="1:52" ht="30" customHeight="1" x14ac:dyDescent="0.3">
      <c r="A1402" s="22" t="s">
        <v>2472</v>
      </c>
      <c r="B1402" s="22" t="s">
        <v>533</v>
      </c>
      <c r="C1402" s="22" t="s">
        <v>2477</v>
      </c>
      <c r="D1402" s="23">
        <v>1</v>
      </c>
      <c r="E1402" s="25">
        <f>일위대가목록!E204</f>
        <v>2636</v>
      </c>
      <c r="F1402" s="28">
        <f t="shared" si="232"/>
        <v>2636</v>
      </c>
      <c r="G1402" s="25">
        <f>일위대가목록!F204</f>
        <v>87884</v>
      </c>
      <c r="H1402" s="28">
        <f t="shared" si="233"/>
        <v>87884</v>
      </c>
      <c r="I1402" s="25">
        <f>일위대가목록!G204</f>
        <v>0</v>
      </c>
      <c r="J1402" s="28">
        <f t="shared" si="234"/>
        <v>0</v>
      </c>
      <c r="K1402" s="25">
        <f t="shared" si="235"/>
        <v>90520</v>
      </c>
      <c r="L1402" s="28">
        <f t="shared" si="236"/>
        <v>90520</v>
      </c>
      <c r="M1402" s="22" t="s">
        <v>2478</v>
      </c>
      <c r="N1402" s="2" t="s">
        <v>1193</v>
      </c>
      <c r="O1402" s="2" t="s">
        <v>2479</v>
      </c>
      <c r="P1402" s="2" t="s">
        <v>63</v>
      </c>
      <c r="Q1402" s="2" t="s">
        <v>62</v>
      </c>
      <c r="R1402" s="2" t="s">
        <v>62</v>
      </c>
      <c r="S1402" s="3"/>
      <c r="T1402" s="3"/>
      <c r="U1402" s="3"/>
      <c r="V1402" s="3"/>
      <c r="W1402" s="3"/>
      <c r="X1402" s="3"/>
      <c r="Y1402" s="3"/>
      <c r="Z1402" s="3"/>
      <c r="AA1402" s="3"/>
      <c r="AB1402" s="3"/>
      <c r="AC1402" s="3"/>
      <c r="AD1402" s="3"/>
      <c r="AE1402" s="3"/>
      <c r="AF1402" s="3"/>
      <c r="AG1402" s="3"/>
      <c r="AH1402" s="3"/>
      <c r="AI1402" s="3"/>
      <c r="AJ1402" s="3"/>
      <c r="AK1402" s="3"/>
      <c r="AL1402" s="3"/>
      <c r="AM1402" s="3"/>
      <c r="AN1402" s="3"/>
      <c r="AO1402" s="3"/>
      <c r="AP1402" s="3"/>
      <c r="AQ1402" s="3"/>
      <c r="AR1402" s="3"/>
      <c r="AS1402" s="3"/>
      <c r="AT1402" s="3"/>
      <c r="AU1402" s="3"/>
      <c r="AV1402" s="2" t="s">
        <v>50</v>
      </c>
      <c r="AW1402" s="2" t="s">
        <v>2534</v>
      </c>
      <c r="AX1402" s="2" t="s">
        <v>50</v>
      </c>
      <c r="AY1402" s="2" t="s">
        <v>50</v>
      </c>
      <c r="AZ1402" s="2" t="s">
        <v>50</v>
      </c>
    </row>
    <row r="1403" spans="1:52" ht="30" customHeight="1" x14ac:dyDescent="0.3">
      <c r="A1403" s="22" t="s">
        <v>2472</v>
      </c>
      <c r="B1403" s="22" t="s">
        <v>538</v>
      </c>
      <c r="C1403" s="22" t="s">
        <v>539</v>
      </c>
      <c r="D1403" s="23">
        <v>1</v>
      </c>
      <c r="E1403" s="25">
        <f>일위대가목록!E205</f>
        <v>182</v>
      </c>
      <c r="F1403" s="28">
        <f t="shared" si="232"/>
        <v>182</v>
      </c>
      <c r="G1403" s="25">
        <f>일위대가목록!F205</f>
        <v>6090</v>
      </c>
      <c r="H1403" s="28">
        <f t="shared" si="233"/>
        <v>6090</v>
      </c>
      <c r="I1403" s="25">
        <f>일위대가목록!G205</f>
        <v>0</v>
      </c>
      <c r="J1403" s="28">
        <f t="shared" si="234"/>
        <v>0</v>
      </c>
      <c r="K1403" s="25">
        <f t="shared" si="235"/>
        <v>6272</v>
      </c>
      <c r="L1403" s="28">
        <f t="shared" si="236"/>
        <v>6272</v>
      </c>
      <c r="M1403" s="22" t="s">
        <v>2481</v>
      </c>
      <c r="N1403" s="2" t="s">
        <v>1193</v>
      </c>
      <c r="O1403" s="2" t="s">
        <v>2482</v>
      </c>
      <c r="P1403" s="2" t="s">
        <v>63</v>
      </c>
      <c r="Q1403" s="2" t="s">
        <v>62</v>
      </c>
      <c r="R1403" s="2" t="s">
        <v>62</v>
      </c>
      <c r="S1403" s="3"/>
      <c r="T1403" s="3"/>
      <c r="U1403" s="3"/>
      <c r="V1403" s="3"/>
      <c r="W1403" s="3"/>
      <c r="X1403" s="3"/>
      <c r="Y1403" s="3"/>
      <c r="Z1403" s="3"/>
      <c r="AA1403" s="3"/>
      <c r="AB1403" s="3"/>
      <c r="AC1403" s="3"/>
      <c r="AD1403" s="3"/>
      <c r="AE1403" s="3"/>
      <c r="AF1403" s="3"/>
      <c r="AG1403" s="3"/>
      <c r="AH1403" s="3"/>
      <c r="AI1403" s="3"/>
      <c r="AJ1403" s="3"/>
      <c r="AK1403" s="3"/>
      <c r="AL1403" s="3"/>
      <c r="AM1403" s="3"/>
      <c r="AN1403" s="3"/>
      <c r="AO1403" s="3"/>
      <c r="AP1403" s="3"/>
      <c r="AQ1403" s="3"/>
      <c r="AR1403" s="3"/>
      <c r="AS1403" s="3"/>
      <c r="AT1403" s="3"/>
      <c r="AU1403" s="3"/>
      <c r="AV1403" s="2" t="s">
        <v>50</v>
      </c>
      <c r="AW1403" s="2" t="s">
        <v>2535</v>
      </c>
      <c r="AX1403" s="2" t="s">
        <v>50</v>
      </c>
      <c r="AY1403" s="2" t="s">
        <v>50</v>
      </c>
      <c r="AZ1403" s="2" t="s">
        <v>50</v>
      </c>
    </row>
    <row r="1404" spans="1:52" ht="30" customHeight="1" x14ac:dyDescent="0.3">
      <c r="A1404" s="22" t="s">
        <v>1190</v>
      </c>
      <c r="B1404" s="22" t="s">
        <v>50</v>
      </c>
      <c r="C1404" s="22" t="s">
        <v>50</v>
      </c>
      <c r="D1404" s="23"/>
      <c r="E1404" s="25"/>
      <c r="F1404" s="28">
        <f>TRUNC(SUMIF(N1371:N1403, N1370, F1371:F1403),0)</f>
        <v>7086187</v>
      </c>
      <c r="G1404" s="25"/>
      <c r="H1404" s="28">
        <f>TRUNC(SUMIF(N1371:N1403, N1370, H1371:H1403),0)</f>
        <v>887742</v>
      </c>
      <c r="I1404" s="25"/>
      <c r="J1404" s="28">
        <f>TRUNC(SUMIF(N1371:N1403, N1370, J1371:J1403),0)</f>
        <v>0</v>
      </c>
      <c r="K1404" s="25"/>
      <c r="L1404" s="28">
        <f>F1404+H1404+J1404</f>
        <v>7973929</v>
      </c>
      <c r="M1404" s="22" t="s">
        <v>50</v>
      </c>
      <c r="N1404" s="2" t="s">
        <v>97</v>
      </c>
      <c r="O1404" s="2" t="s">
        <v>97</v>
      </c>
      <c r="P1404" s="2" t="s">
        <v>50</v>
      </c>
      <c r="Q1404" s="2" t="s">
        <v>50</v>
      </c>
      <c r="R1404" s="2" t="s">
        <v>50</v>
      </c>
      <c r="S1404" s="3"/>
      <c r="T1404" s="3"/>
      <c r="U1404" s="3"/>
      <c r="V1404" s="3"/>
      <c r="W1404" s="3"/>
      <c r="X1404" s="3"/>
      <c r="Y1404" s="3"/>
      <c r="Z1404" s="3"/>
      <c r="AA1404" s="3"/>
      <c r="AB1404" s="3"/>
      <c r="AC1404" s="3"/>
      <c r="AD1404" s="3"/>
      <c r="AE1404" s="3"/>
      <c r="AF1404" s="3"/>
      <c r="AG1404" s="3"/>
      <c r="AH1404" s="3"/>
      <c r="AI1404" s="3"/>
      <c r="AJ1404" s="3"/>
      <c r="AK1404" s="3"/>
      <c r="AL1404" s="3"/>
      <c r="AM1404" s="3"/>
      <c r="AN1404" s="3"/>
      <c r="AO1404" s="3"/>
      <c r="AP1404" s="3"/>
      <c r="AQ1404" s="3"/>
      <c r="AR1404" s="3"/>
      <c r="AS1404" s="3"/>
      <c r="AT1404" s="3"/>
      <c r="AU1404" s="3"/>
      <c r="AV1404" s="2" t="s">
        <v>50</v>
      </c>
      <c r="AW1404" s="2" t="s">
        <v>50</v>
      </c>
      <c r="AX1404" s="2" t="s">
        <v>50</v>
      </c>
      <c r="AY1404" s="2" t="s">
        <v>50</v>
      </c>
      <c r="AZ1404" s="2" t="s">
        <v>50</v>
      </c>
    </row>
    <row r="1405" spans="1:52" ht="30" customHeight="1" x14ac:dyDescent="0.3">
      <c r="A1405" s="23"/>
      <c r="B1405" s="23"/>
      <c r="C1405" s="23"/>
      <c r="D1405" s="23"/>
      <c r="E1405" s="25"/>
      <c r="F1405" s="28"/>
      <c r="G1405" s="25"/>
      <c r="H1405" s="28"/>
      <c r="I1405" s="25"/>
      <c r="J1405" s="28"/>
      <c r="K1405" s="25"/>
      <c r="L1405" s="28"/>
      <c r="M1405" s="23"/>
    </row>
    <row r="1406" spans="1:52" ht="30" customHeight="1" x14ac:dyDescent="0.3">
      <c r="A1406" s="19" t="s">
        <v>2536</v>
      </c>
      <c r="B1406" s="20"/>
      <c r="C1406" s="20"/>
      <c r="D1406" s="20"/>
      <c r="E1406" s="24"/>
      <c r="F1406" s="27"/>
      <c r="G1406" s="24"/>
      <c r="H1406" s="27"/>
      <c r="I1406" s="24"/>
      <c r="J1406" s="27"/>
      <c r="K1406" s="24"/>
      <c r="L1406" s="27"/>
      <c r="M1406" s="21"/>
      <c r="N1406" s="1" t="s">
        <v>1195</v>
      </c>
    </row>
    <row r="1407" spans="1:52" ht="30" customHeight="1" x14ac:dyDescent="0.3">
      <c r="A1407" s="22" t="s">
        <v>579</v>
      </c>
      <c r="B1407" s="22" t="s">
        <v>580</v>
      </c>
      <c r="C1407" s="22" t="s">
        <v>196</v>
      </c>
      <c r="D1407" s="23">
        <v>1</v>
      </c>
      <c r="E1407" s="25">
        <f>단가대비표!O83</f>
        <v>550000</v>
      </c>
      <c r="F1407" s="28">
        <f t="shared" ref="F1407:F1429" si="237">TRUNC(E1407*D1407,0)</f>
        <v>550000</v>
      </c>
      <c r="G1407" s="25">
        <f>단가대비표!P83</f>
        <v>0</v>
      </c>
      <c r="H1407" s="28">
        <f t="shared" ref="H1407:H1429" si="238">TRUNC(G1407*D1407,0)</f>
        <v>0</v>
      </c>
      <c r="I1407" s="25">
        <f>단가대비표!V83</f>
        <v>0</v>
      </c>
      <c r="J1407" s="28">
        <f t="shared" ref="J1407:J1429" si="239">TRUNC(I1407*D1407,0)</f>
        <v>0</v>
      </c>
      <c r="K1407" s="25">
        <f t="shared" ref="K1407:K1429" si="240">TRUNC(E1407+G1407+I1407,0)</f>
        <v>550000</v>
      </c>
      <c r="L1407" s="28">
        <f t="shared" ref="L1407:L1429" si="241">TRUNC(F1407+H1407+J1407,0)</f>
        <v>550000</v>
      </c>
      <c r="M1407" s="22" t="s">
        <v>50</v>
      </c>
      <c r="N1407" s="2" t="s">
        <v>1195</v>
      </c>
      <c r="O1407" s="2" t="s">
        <v>1659</v>
      </c>
      <c r="P1407" s="2" t="s">
        <v>62</v>
      </c>
      <c r="Q1407" s="2" t="s">
        <v>62</v>
      </c>
      <c r="R1407" s="2" t="s">
        <v>63</v>
      </c>
      <c r="S1407" s="3"/>
      <c r="T1407" s="3"/>
      <c r="U1407" s="3"/>
      <c r="V1407" s="3"/>
      <c r="W1407" s="3"/>
      <c r="X1407" s="3"/>
      <c r="Y1407" s="3"/>
      <c r="Z1407" s="3"/>
      <c r="AA1407" s="3"/>
      <c r="AB1407" s="3"/>
      <c r="AC1407" s="3"/>
      <c r="AD1407" s="3"/>
      <c r="AE1407" s="3"/>
      <c r="AF1407" s="3"/>
      <c r="AG1407" s="3"/>
      <c r="AH1407" s="3"/>
      <c r="AI1407" s="3"/>
      <c r="AJ1407" s="3"/>
      <c r="AK1407" s="3"/>
      <c r="AL1407" s="3"/>
      <c r="AM1407" s="3"/>
      <c r="AN1407" s="3"/>
      <c r="AO1407" s="3"/>
      <c r="AP1407" s="3"/>
      <c r="AQ1407" s="3"/>
      <c r="AR1407" s="3"/>
      <c r="AS1407" s="3"/>
      <c r="AT1407" s="3"/>
      <c r="AU1407" s="3"/>
      <c r="AV1407" s="2" t="s">
        <v>50</v>
      </c>
      <c r="AW1407" s="2" t="s">
        <v>2538</v>
      </c>
      <c r="AX1407" s="2" t="s">
        <v>50</v>
      </c>
      <c r="AY1407" s="2" t="s">
        <v>50</v>
      </c>
      <c r="AZ1407" s="2" t="s">
        <v>50</v>
      </c>
    </row>
    <row r="1408" spans="1:52" ht="30" customHeight="1" x14ac:dyDescent="0.3">
      <c r="A1408" s="22" t="s">
        <v>250</v>
      </c>
      <c r="B1408" s="22" t="s">
        <v>254</v>
      </c>
      <c r="C1408" s="22" t="s">
        <v>196</v>
      </c>
      <c r="D1408" s="23">
        <v>1</v>
      </c>
      <c r="E1408" s="25">
        <f>단가대비표!O100</f>
        <v>322000</v>
      </c>
      <c r="F1408" s="28">
        <f t="shared" si="237"/>
        <v>322000</v>
      </c>
      <c r="G1408" s="25">
        <f>단가대비표!P100</f>
        <v>0</v>
      </c>
      <c r="H1408" s="28">
        <f t="shared" si="238"/>
        <v>0</v>
      </c>
      <c r="I1408" s="25">
        <f>단가대비표!V100</f>
        <v>0</v>
      </c>
      <c r="J1408" s="28">
        <f t="shared" si="239"/>
        <v>0</v>
      </c>
      <c r="K1408" s="25">
        <f t="shared" si="240"/>
        <v>322000</v>
      </c>
      <c r="L1408" s="28">
        <f t="shared" si="241"/>
        <v>322000</v>
      </c>
      <c r="M1408" s="22" t="s">
        <v>50</v>
      </c>
      <c r="N1408" s="2" t="s">
        <v>1195</v>
      </c>
      <c r="O1408" s="2" t="s">
        <v>255</v>
      </c>
      <c r="P1408" s="2" t="s">
        <v>62</v>
      </c>
      <c r="Q1408" s="2" t="s">
        <v>62</v>
      </c>
      <c r="R1408" s="2" t="s">
        <v>63</v>
      </c>
      <c r="S1408" s="3"/>
      <c r="T1408" s="3"/>
      <c r="U1408" s="3"/>
      <c r="V1408" s="3"/>
      <c r="W1408" s="3"/>
      <c r="X1408" s="3"/>
      <c r="Y1408" s="3"/>
      <c r="Z1408" s="3"/>
      <c r="AA1408" s="3"/>
      <c r="AB1408" s="3"/>
      <c r="AC1408" s="3"/>
      <c r="AD1408" s="3"/>
      <c r="AE1408" s="3"/>
      <c r="AF1408" s="3"/>
      <c r="AG1408" s="3"/>
      <c r="AH1408" s="3"/>
      <c r="AI1408" s="3"/>
      <c r="AJ1408" s="3"/>
      <c r="AK1408" s="3"/>
      <c r="AL1408" s="3"/>
      <c r="AM1408" s="3"/>
      <c r="AN1408" s="3"/>
      <c r="AO1408" s="3"/>
      <c r="AP1408" s="3"/>
      <c r="AQ1408" s="3"/>
      <c r="AR1408" s="3"/>
      <c r="AS1408" s="3"/>
      <c r="AT1408" s="3"/>
      <c r="AU1408" s="3"/>
      <c r="AV1408" s="2" t="s">
        <v>50</v>
      </c>
      <c r="AW1408" s="2" t="s">
        <v>2539</v>
      </c>
      <c r="AX1408" s="2" t="s">
        <v>50</v>
      </c>
      <c r="AY1408" s="2" t="s">
        <v>50</v>
      </c>
      <c r="AZ1408" s="2" t="s">
        <v>50</v>
      </c>
    </row>
    <row r="1409" spans="1:52" ht="30" customHeight="1" x14ac:dyDescent="0.3">
      <c r="A1409" s="22" t="s">
        <v>210</v>
      </c>
      <c r="B1409" s="22" t="s">
        <v>211</v>
      </c>
      <c r="C1409" s="22" t="s">
        <v>196</v>
      </c>
      <c r="D1409" s="23">
        <v>1</v>
      </c>
      <c r="E1409" s="25">
        <f>단가대비표!O88</f>
        <v>188000</v>
      </c>
      <c r="F1409" s="28">
        <f t="shared" si="237"/>
        <v>188000</v>
      </c>
      <c r="G1409" s="25">
        <f>단가대비표!P88</f>
        <v>0</v>
      </c>
      <c r="H1409" s="28">
        <f t="shared" si="238"/>
        <v>0</v>
      </c>
      <c r="I1409" s="25">
        <f>단가대비표!V88</f>
        <v>0</v>
      </c>
      <c r="J1409" s="28">
        <f t="shared" si="239"/>
        <v>0</v>
      </c>
      <c r="K1409" s="25">
        <f t="shared" si="240"/>
        <v>188000</v>
      </c>
      <c r="L1409" s="28">
        <f t="shared" si="241"/>
        <v>188000</v>
      </c>
      <c r="M1409" s="22" t="s">
        <v>50</v>
      </c>
      <c r="N1409" s="2" t="s">
        <v>1195</v>
      </c>
      <c r="O1409" s="2" t="s">
        <v>212</v>
      </c>
      <c r="P1409" s="2" t="s">
        <v>62</v>
      </c>
      <c r="Q1409" s="2" t="s">
        <v>62</v>
      </c>
      <c r="R1409" s="2" t="s">
        <v>63</v>
      </c>
      <c r="S1409" s="3"/>
      <c r="T1409" s="3"/>
      <c r="U1409" s="3"/>
      <c r="V1409" s="3"/>
      <c r="W1409" s="3"/>
      <c r="X1409" s="3"/>
      <c r="Y1409" s="3"/>
      <c r="Z1409" s="3"/>
      <c r="AA1409" s="3"/>
      <c r="AB1409" s="3"/>
      <c r="AC1409" s="3"/>
      <c r="AD1409" s="3"/>
      <c r="AE1409" s="3"/>
      <c r="AF1409" s="3"/>
      <c r="AG1409" s="3"/>
      <c r="AH1409" s="3"/>
      <c r="AI1409" s="3"/>
      <c r="AJ1409" s="3"/>
      <c r="AK1409" s="3"/>
      <c r="AL1409" s="3"/>
      <c r="AM1409" s="3"/>
      <c r="AN1409" s="3"/>
      <c r="AO1409" s="3"/>
      <c r="AP1409" s="3"/>
      <c r="AQ1409" s="3"/>
      <c r="AR1409" s="3"/>
      <c r="AS1409" s="3"/>
      <c r="AT1409" s="3"/>
      <c r="AU1409" s="3"/>
      <c r="AV1409" s="2" t="s">
        <v>50</v>
      </c>
      <c r="AW1409" s="2" t="s">
        <v>2540</v>
      </c>
      <c r="AX1409" s="2" t="s">
        <v>50</v>
      </c>
      <c r="AY1409" s="2" t="s">
        <v>50</v>
      </c>
      <c r="AZ1409" s="2" t="s">
        <v>50</v>
      </c>
    </row>
    <row r="1410" spans="1:52" ht="30" customHeight="1" x14ac:dyDescent="0.3">
      <c r="A1410" s="22" t="s">
        <v>214</v>
      </c>
      <c r="B1410" s="22" t="s">
        <v>215</v>
      </c>
      <c r="C1410" s="22" t="s">
        <v>196</v>
      </c>
      <c r="D1410" s="23">
        <v>1</v>
      </c>
      <c r="E1410" s="25">
        <f>단가대비표!O89</f>
        <v>969000</v>
      </c>
      <c r="F1410" s="28">
        <f t="shared" si="237"/>
        <v>969000</v>
      </c>
      <c r="G1410" s="25">
        <f>단가대비표!P89</f>
        <v>0</v>
      </c>
      <c r="H1410" s="28">
        <f t="shared" si="238"/>
        <v>0</v>
      </c>
      <c r="I1410" s="25">
        <f>단가대비표!V89</f>
        <v>0</v>
      </c>
      <c r="J1410" s="28">
        <f t="shared" si="239"/>
        <v>0</v>
      </c>
      <c r="K1410" s="25">
        <f t="shared" si="240"/>
        <v>969000</v>
      </c>
      <c r="L1410" s="28">
        <f t="shared" si="241"/>
        <v>969000</v>
      </c>
      <c r="M1410" s="22" t="s">
        <v>50</v>
      </c>
      <c r="N1410" s="2" t="s">
        <v>1195</v>
      </c>
      <c r="O1410" s="2" t="s">
        <v>216</v>
      </c>
      <c r="P1410" s="2" t="s">
        <v>62</v>
      </c>
      <c r="Q1410" s="2" t="s">
        <v>62</v>
      </c>
      <c r="R1410" s="2" t="s">
        <v>63</v>
      </c>
      <c r="S1410" s="3"/>
      <c r="T1410" s="3"/>
      <c r="U1410" s="3"/>
      <c r="V1410" s="3"/>
      <c r="W1410" s="3"/>
      <c r="X1410" s="3"/>
      <c r="Y1410" s="3"/>
      <c r="Z1410" s="3"/>
      <c r="AA1410" s="3"/>
      <c r="AB1410" s="3"/>
      <c r="AC1410" s="3"/>
      <c r="AD1410" s="3"/>
      <c r="AE1410" s="3"/>
      <c r="AF1410" s="3"/>
      <c r="AG1410" s="3"/>
      <c r="AH1410" s="3"/>
      <c r="AI1410" s="3"/>
      <c r="AJ1410" s="3"/>
      <c r="AK1410" s="3"/>
      <c r="AL1410" s="3"/>
      <c r="AM1410" s="3"/>
      <c r="AN1410" s="3"/>
      <c r="AO1410" s="3"/>
      <c r="AP1410" s="3"/>
      <c r="AQ1410" s="3"/>
      <c r="AR1410" s="3"/>
      <c r="AS1410" s="3"/>
      <c r="AT1410" s="3"/>
      <c r="AU1410" s="3"/>
      <c r="AV1410" s="2" t="s">
        <v>50</v>
      </c>
      <c r="AW1410" s="2" t="s">
        <v>2541</v>
      </c>
      <c r="AX1410" s="2" t="s">
        <v>50</v>
      </c>
      <c r="AY1410" s="2" t="s">
        <v>50</v>
      </c>
      <c r="AZ1410" s="2" t="s">
        <v>50</v>
      </c>
    </row>
    <row r="1411" spans="1:52" ht="30" customHeight="1" x14ac:dyDescent="0.3">
      <c r="A1411" s="22" t="s">
        <v>218</v>
      </c>
      <c r="B1411" s="22" t="s">
        <v>219</v>
      </c>
      <c r="C1411" s="22" t="s">
        <v>196</v>
      </c>
      <c r="D1411" s="23">
        <v>1</v>
      </c>
      <c r="E1411" s="25">
        <f>단가대비표!O90</f>
        <v>1064000</v>
      </c>
      <c r="F1411" s="28">
        <f t="shared" si="237"/>
        <v>1064000</v>
      </c>
      <c r="G1411" s="25">
        <f>단가대비표!P90</f>
        <v>0</v>
      </c>
      <c r="H1411" s="28">
        <f t="shared" si="238"/>
        <v>0</v>
      </c>
      <c r="I1411" s="25">
        <f>단가대비표!V90</f>
        <v>0</v>
      </c>
      <c r="J1411" s="28">
        <f t="shared" si="239"/>
        <v>0</v>
      </c>
      <c r="K1411" s="25">
        <f t="shared" si="240"/>
        <v>1064000</v>
      </c>
      <c r="L1411" s="28">
        <f t="shared" si="241"/>
        <v>1064000</v>
      </c>
      <c r="M1411" s="22" t="s">
        <v>50</v>
      </c>
      <c r="N1411" s="2" t="s">
        <v>1195</v>
      </c>
      <c r="O1411" s="2" t="s">
        <v>220</v>
      </c>
      <c r="P1411" s="2" t="s">
        <v>62</v>
      </c>
      <c r="Q1411" s="2" t="s">
        <v>62</v>
      </c>
      <c r="R1411" s="2" t="s">
        <v>63</v>
      </c>
      <c r="S1411" s="3"/>
      <c r="T1411" s="3"/>
      <c r="U1411" s="3"/>
      <c r="V1411" s="3"/>
      <c r="W1411" s="3"/>
      <c r="X1411" s="3"/>
      <c r="Y1411" s="3"/>
      <c r="Z1411" s="3"/>
      <c r="AA1411" s="3"/>
      <c r="AB1411" s="3"/>
      <c r="AC1411" s="3"/>
      <c r="AD1411" s="3"/>
      <c r="AE1411" s="3"/>
      <c r="AF1411" s="3"/>
      <c r="AG1411" s="3"/>
      <c r="AH1411" s="3"/>
      <c r="AI1411" s="3"/>
      <c r="AJ1411" s="3"/>
      <c r="AK1411" s="3"/>
      <c r="AL1411" s="3"/>
      <c r="AM1411" s="3"/>
      <c r="AN1411" s="3"/>
      <c r="AO1411" s="3"/>
      <c r="AP1411" s="3"/>
      <c r="AQ1411" s="3"/>
      <c r="AR1411" s="3"/>
      <c r="AS1411" s="3"/>
      <c r="AT1411" s="3"/>
      <c r="AU1411" s="3"/>
      <c r="AV1411" s="2" t="s">
        <v>50</v>
      </c>
      <c r="AW1411" s="2" t="s">
        <v>2542</v>
      </c>
      <c r="AX1411" s="2" t="s">
        <v>50</v>
      </c>
      <c r="AY1411" s="2" t="s">
        <v>50</v>
      </c>
      <c r="AZ1411" s="2" t="s">
        <v>50</v>
      </c>
    </row>
    <row r="1412" spans="1:52" ht="30" customHeight="1" x14ac:dyDescent="0.3">
      <c r="A1412" s="22" t="s">
        <v>218</v>
      </c>
      <c r="B1412" s="22" t="s">
        <v>222</v>
      </c>
      <c r="C1412" s="22" t="s">
        <v>196</v>
      </c>
      <c r="D1412" s="23">
        <v>1</v>
      </c>
      <c r="E1412" s="25">
        <f>단가대비표!O91</f>
        <v>423000</v>
      </c>
      <c r="F1412" s="28">
        <f t="shared" si="237"/>
        <v>423000</v>
      </c>
      <c r="G1412" s="25">
        <f>단가대비표!P91</f>
        <v>0</v>
      </c>
      <c r="H1412" s="28">
        <f t="shared" si="238"/>
        <v>0</v>
      </c>
      <c r="I1412" s="25">
        <f>단가대비표!V91</f>
        <v>0</v>
      </c>
      <c r="J1412" s="28">
        <f t="shared" si="239"/>
        <v>0</v>
      </c>
      <c r="K1412" s="25">
        <f t="shared" si="240"/>
        <v>423000</v>
      </c>
      <c r="L1412" s="28">
        <f t="shared" si="241"/>
        <v>423000</v>
      </c>
      <c r="M1412" s="22" t="s">
        <v>50</v>
      </c>
      <c r="N1412" s="2" t="s">
        <v>1195</v>
      </c>
      <c r="O1412" s="2" t="s">
        <v>223</v>
      </c>
      <c r="P1412" s="2" t="s">
        <v>62</v>
      </c>
      <c r="Q1412" s="2" t="s">
        <v>62</v>
      </c>
      <c r="R1412" s="2" t="s">
        <v>63</v>
      </c>
      <c r="S1412" s="3"/>
      <c r="T1412" s="3"/>
      <c r="U1412" s="3"/>
      <c r="V1412" s="3"/>
      <c r="W1412" s="3"/>
      <c r="X1412" s="3"/>
      <c r="Y1412" s="3"/>
      <c r="Z1412" s="3"/>
      <c r="AA1412" s="3"/>
      <c r="AB1412" s="3"/>
      <c r="AC1412" s="3"/>
      <c r="AD1412" s="3"/>
      <c r="AE1412" s="3"/>
      <c r="AF1412" s="3"/>
      <c r="AG1412" s="3"/>
      <c r="AH1412" s="3"/>
      <c r="AI1412" s="3"/>
      <c r="AJ1412" s="3"/>
      <c r="AK1412" s="3"/>
      <c r="AL1412" s="3"/>
      <c r="AM1412" s="3"/>
      <c r="AN1412" s="3"/>
      <c r="AO1412" s="3"/>
      <c r="AP1412" s="3"/>
      <c r="AQ1412" s="3"/>
      <c r="AR1412" s="3"/>
      <c r="AS1412" s="3"/>
      <c r="AT1412" s="3"/>
      <c r="AU1412" s="3"/>
      <c r="AV1412" s="2" t="s">
        <v>50</v>
      </c>
      <c r="AW1412" s="2" t="s">
        <v>2543</v>
      </c>
      <c r="AX1412" s="2" t="s">
        <v>50</v>
      </c>
      <c r="AY1412" s="2" t="s">
        <v>50</v>
      </c>
      <c r="AZ1412" s="2" t="s">
        <v>50</v>
      </c>
    </row>
    <row r="1413" spans="1:52" ht="30" customHeight="1" x14ac:dyDescent="0.3">
      <c r="A1413" s="22" t="s">
        <v>232</v>
      </c>
      <c r="B1413" s="22" t="s">
        <v>233</v>
      </c>
      <c r="C1413" s="22" t="s">
        <v>196</v>
      </c>
      <c r="D1413" s="23">
        <v>1</v>
      </c>
      <c r="E1413" s="25">
        <f>단가대비표!O94</f>
        <v>162000</v>
      </c>
      <c r="F1413" s="28">
        <f t="shared" si="237"/>
        <v>162000</v>
      </c>
      <c r="G1413" s="25">
        <f>단가대비표!P94</f>
        <v>0</v>
      </c>
      <c r="H1413" s="28">
        <f t="shared" si="238"/>
        <v>0</v>
      </c>
      <c r="I1413" s="25">
        <f>단가대비표!V94</f>
        <v>0</v>
      </c>
      <c r="J1413" s="28">
        <f t="shared" si="239"/>
        <v>0</v>
      </c>
      <c r="K1413" s="25">
        <f t="shared" si="240"/>
        <v>162000</v>
      </c>
      <c r="L1413" s="28">
        <f t="shared" si="241"/>
        <v>162000</v>
      </c>
      <c r="M1413" s="22" t="s">
        <v>50</v>
      </c>
      <c r="N1413" s="2" t="s">
        <v>1195</v>
      </c>
      <c r="O1413" s="2" t="s">
        <v>234</v>
      </c>
      <c r="P1413" s="2" t="s">
        <v>62</v>
      </c>
      <c r="Q1413" s="2" t="s">
        <v>62</v>
      </c>
      <c r="R1413" s="2" t="s">
        <v>63</v>
      </c>
      <c r="S1413" s="3"/>
      <c r="T1413" s="3"/>
      <c r="U1413" s="3"/>
      <c r="V1413" s="3"/>
      <c r="W1413" s="3"/>
      <c r="X1413" s="3"/>
      <c r="Y1413" s="3"/>
      <c r="Z1413" s="3"/>
      <c r="AA1413" s="3"/>
      <c r="AB1413" s="3"/>
      <c r="AC1413" s="3"/>
      <c r="AD1413" s="3"/>
      <c r="AE1413" s="3"/>
      <c r="AF1413" s="3"/>
      <c r="AG1413" s="3"/>
      <c r="AH1413" s="3"/>
      <c r="AI1413" s="3"/>
      <c r="AJ1413" s="3"/>
      <c r="AK1413" s="3"/>
      <c r="AL1413" s="3"/>
      <c r="AM1413" s="3"/>
      <c r="AN1413" s="3"/>
      <c r="AO1413" s="3"/>
      <c r="AP1413" s="3"/>
      <c r="AQ1413" s="3"/>
      <c r="AR1413" s="3"/>
      <c r="AS1413" s="3"/>
      <c r="AT1413" s="3"/>
      <c r="AU1413" s="3"/>
      <c r="AV1413" s="2" t="s">
        <v>50</v>
      </c>
      <c r="AW1413" s="2" t="s">
        <v>2544</v>
      </c>
      <c r="AX1413" s="2" t="s">
        <v>50</v>
      </c>
      <c r="AY1413" s="2" t="s">
        <v>50</v>
      </c>
      <c r="AZ1413" s="2" t="s">
        <v>50</v>
      </c>
    </row>
    <row r="1414" spans="1:52" ht="30" customHeight="1" x14ac:dyDescent="0.3">
      <c r="A1414" s="22" t="s">
        <v>225</v>
      </c>
      <c r="B1414" s="22" t="s">
        <v>226</v>
      </c>
      <c r="C1414" s="22" t="s">
        <v>196</v>
      </c>
      <c r="D1414" s="23">
        <v>1</v>
      </c>
      <c r="E1414" s="25">
        <f>단가대비표!O92</f>
        <v>223000</v>
      </c>
      <c r="F1414" s="28">
        <f t="shared" si="237"/>
        <v>223000</v>
      </c>
      <c r="G1414" s="25">
        <f>단가대비표!P92</f>
        <v>0</v>
      </c>
      <c r="H1414" s="28">
        <f t="shared" si="238"/>
        <v>0</v>
      </c>
      <c r="I1414" s="25">
        <f>단가대비표!V92</f>
        <v>0</v>
      </c>
      <c r="J1414" s="28">
        <f t="shared" si="239"/>
        <v>0</v>
      </c>
      <c r="K1414" s="25">
        <f t="shared" si="240"/>
        <v>223000</v>
      </c>
      <c r="L1414" s="28">
        <f t="shared" si="241"/>
        <v>223000</v>
      </c>
      <c r="M1414" s="22" t="s">
        <v>50</v>
      </c>
      <c r="N1414" s="2" t="s">
        <v>1195</v>
      </c>
      <c r="O1414" s="2" t="s">
        <v>227</v>
      </c>
      <c r="P1414" s="2" t="s">
        <v>62</v>
      </c>
      <c r="Q1414" s="2" t="s">
        <v>62</v>
      </c>
      <c r="R1414" s="2" t="s">
        <v>63</v>
      </c>
      <c r="S1414" s="3"/>
      <c r="T1414" s="3"/>
      <c r="U1414" s="3"/>
      <c r="V1414" s="3"/>
      <c r="W1414" s="3"/>
      <c r="X1414" s="3"/>
      <c r="Y1414" s="3"/>
      <c r="Z1414" s="3"/>
      <c r="AA1414" s="3"/>
      <c r="AB1414" s="3"/>
      <c r="AC1414" s="3"/>
      <c r="AD1414" s="3"/>
      <c r="AE1414" s="3"/>
      <c r="AF1414" s="3"/>
      <c r="AG1414" s="3"/>
      <c r="AH1414" s="3"/>
      <c r="AI1414" s="3"/>
      <c r="AJ1414" s="3"/>
      <c r="AK1414" s="3"/>
      <c r="AL1414" s="3"/>
      <c r="AM1414" s="3"/>
      <c r="AN1414" s="3"/>
      <c r="AO1414" s="3"/>
      <c r="AP1414" s="3"/>
      <c r="AQ1414" s="3"/>
      <c r="AR1414" s="3"/>
      <c r="AS1414" s="3"/>
      <c r="AT1414" s="3"/>
      <c r="AU1414" s="3"/>
      <c r="AV1414" s="2" t="s">
        <v>50</v>
      </c>
      <c r="AW1414" s="2" t="s">
        <v>2545</v>
      </c>
      <c r="AX1414" s="2" t="s">
        <v>50</v>
      </c>
      <c r="AY1414" s="2" t="s">
        <v>50</v>
      </c>
      <c r="AZ1414" s="2" t="s">
        <v>50</v>
      </c>
    </row>
    <row r="1415" spans="1:52" ht="30" customHeight="1" x14ac:dyDescent="0.3">
      <c r="A1415" s="22" t="s">
        <v>239</v>
      </c>
      <c r="B1415" s="22" t="s">
        <v>240</v>
      </c>
      <c r="C1415" s="22" t="s">
        <v>196</v>
      </c>
      <c r="D1415" s="23">
        <v>1</v>
      </c>
      <c r="E1415" s="25">
        <f>단가대비표!O96</f>
        <v>865000</v>
      </c>
      <c r="F1415" s="28">
        <f t="shared" si="237"/>
        <v>865000</v>
      </c>
      <c r="G1415" s="25">
        <f>단가대비표!P96</f>
        <v>0</v>
      </c>
      <c r="H1415" s="28">
        <f t="shared" si="238"/>
        <v>0</v>
      </c>
      <c r="I1415" s="25">
        <f>단가대비표!V96</f>
        <v>0</v>
      </c>
      <c r="J1415" s="28">
        <f t="shared" si="239"/>
        <v>0</v>
      </c>
      <c r="K1415" s="25">
        <f t="shared" si="240"/>
        <v>865000</v>
      </c>
      <c r="L1415" s="28">
        <f t="shared" si="241"/>
        <v>865000</v>
      </c>
      <c r="M1415" s="22" t="s">
        <v>50</v>
      </c>
      <c r="N1415" s="2" t="s">
        <v>1195</v>
      </c>
      <c r="O1415" s="2" t="s">
        <v>241</v>
      </c>
      <c r="P1415" s="2" t="s">
        <v>62</v>
      </c>
      <c r="Q1415" s="2" t="s">
        <v>62</v>
      </c>
      <c r="R1415" s="2" t="s">
        <v>63</v>
      </c>
      <c r="S1415" s="3"/>
      <c r="T1415" s="3"/>
      <c r="U1415" s="3"/>
      <c r="V1415" s="3"/>
      <c r="W1415" s="3"/>
      <c r="X1415" s="3"/>
      <c r="Y1415" s="3"/>
      <c r="Z1415" s="3"/>
      <c r="AA1415" s="3"/>
      <c r="AB1415" s="3"/>
      <c r="AC1415" s="3"/>
      <c r="AD1415" s="3"/>
      <c r="AE1415" s="3"/>
      <c r="AF1415" s="3"/>
      <c r="AG1415" s="3"/>
      <c r="AH1415" s="3"/>
      <c r="AI1415" s="3"/>
      <c r="AJ1415" s="3"/>
      <c r="AK1415" s="3"/>
      <c r="AL1415" s="3"/>
      <c r="AM1415" s="3"/>
      <c r="AN1415" s="3"/>
      <c r="AO1415" s="3"/>
      <c r="AP1415" s="3"/>
      <c r="AQ1415" s="3"/>
      <c r="AR1415" s="3"/>
      <c r="AS1415" s="3"/>
      <c r="AT1415" s="3"/>
      <c r="AU1415" s="3"/>
      <c r="AV1415" s="2" t="s">
        <v>50</v>
      </c>
      <c r="AW1415" s="2" t="s">
        <v>2546</v>
      </c>
      <c r="AX1415" s="2" t="s">
        <v>50</v>
      </c>
      <c r="AY1415" s="2" t="s">
        <v>50</v>
      </c>
      <c r="AZ1415" s="2" t="s">
        <v>50</v>
      </c>
    </row>
    <row r="1416" spans="1:52" ht="30" customHeight="1" x14ac:dyDescent="0.3">
      <c r="A1416" s="22" t="s">
        <v>246</v>
      </c>
      <c r="B1416" s="22" t="s">
        <v>247</v>
      </c>
      <c r="C1416" s="22" t="s">
        <v>196</v>
      </c>
      <c r="D1416" s="23">
        <v>1</v>
      </c>
      <c r="E1416" s="25">
        <f>단가대비표!O98</f>
        <v>11000</v>
      </c>
      <c r="F1416" s="28">
        <f t="shared" si="237"/>
        <v>11000</v>
      </c>
      <c r="G1416" s="25">
        <f>단가대비표!P98</f>
        <v>0</v>
      </c>
      <c r="H1416" s="28">
        <f t="shared" si="238"/>
        <v>0</v>
      </c>
      <c r="I1416" s="25">
        <f>단가대비표!V98</f>
        <v>0</v>
      </c>
      <c r="J1416" s="28">
        <f t="shared" si="239"/>
        <v>0</v>
      </c>
      <c r="K1416" s="25">
        <f t="shared" si="240"/>
        <v>11000</v>
      </c>
      <c r="L1416" s="28">
        <f t="shared" si="241"/>
        <v>11000</v>
      </c>
      <c r="M1416" s="22" t="s">
        <v>50</v>
      </c>
      <c r="N1416" s="2" t="s">
        <v>1195</v>
      </c>
      <c r="O1416" s="2" t="s">
        <v>248</v>
      </c>
      <c r="P1416" s="2" t="s">
        <v>62</v>
      </c>
      <c r="Q1416" s="2" t="s">
        <v>62</v>
      </c>
      <c r="R1416" s="2" t="s">
        <v>63</v>
      </c>
      <c r="S1416" s="3"/>
      <c r="T1416" s="3"/>
      <c r="U1416" s="3"/>
      <c r="V1416" s="3"/>
      <c r="W1416" s="3"/>
      <c r="X1416" s="3"/>
      <c r="Y1416" s="3"/>
      <c r="Z1416" s="3"/>
      <c r="AA1416" s="3"/>
      <c r="AB1416" s="3"/>
      <c r="AC1416" s="3"/>
      <c r="AD1416" s="3"/>
      <c r="AE1416" s="3"/>
      <c r="AF1416" s="3"/>
      <c r="AG1416" s="3"/>
      <c r="AH1416" s="3"/>
      <c r="AI1416" s="3"/>
      <c r="AJ1416" s="3"/>
      <c r="AK1416" s="3"/>
      <c r="AL1416" s="3"/>
      <c r="AM1416" s="3"/>
      <c r="AN1416" s="3"/>
      <c r="AO1416" s="3"/>
      <c r="AP1416" s="3"/>
      <c r="AQ1416" s="3"/>
      <c r="AR1416" s="3"/>
      <c r="AS1416" s="3"/>
      <c r="AT1416" s="3"/>
      <c r="AU1416" s="3"/>
      <c r="AV1416" s="2" t="s">
        <v>50</v>
      </c>
      <c r="AW1416" s="2" t="s">
        <v>2547</v>
      </c>
      <c r="AX1416" s="2" t="s">
        <v>50</v>
      </c>
      <c r="AY1416" s="2" t="s">
        <v>50</v>
      </c>
      <c r="AZ1416" s="2" t="s">
        <v>50</v>
      </c>
    </row>
    <row r="1417" spans="1:52" ht="30" customHeight="1" x14ac:dyDescent="0.3">
      <c r="A1417" s="22" t="s">
        <v>199</v>
      </c>
      <c r="B1417" s="22" t="s">
        <v>200</v>
      </c>
      <c r="C1417" s="22" t="s">
        <v>201</v>
      </c>
      <c r="D1417" s="23">
        <v>1</v>
      </c>
      <c r="E1417" s="25">
        <f>단가대비표!O85</f>
        <v>63000</v>
      </c>
      <c r="F1417" s="28">
        <f t="shared" si="237"/>
        <v>63000</v>
      </c>
      <c r="G1417" s="25">
        <f>단가대비표!P85</f>
        <v>0</v>
      </c>
      <c r="H1417" s="28">
        <f t="shared" si="238"/>
        <v>0</v>
      </c>
      <c r="I1417" s="25">
        <f>단가대비표!V85</f>
        <v>0</v>
      </c>
      <c r="J1417" s="28">
        <f t="shared" si="239"/>
        <v>0</v>
      </c>
      <c r="K1417" s="25">
        <f t="shared" si="240"/>
        <v>63000</v>
      </c>
      <c r="L1417" s="28">
        <f t="shared" si="241"/>
        <v>63000</v>
      </c>
      <c r="M1417" s="22" t="s">
        <v>50</v>
      </c>
      <c r="N1417" s="2" t="s">
        <v>1195</v>
      </c>
      <c r="O1417" s="2" t="s">
        <v>202</v>
      </c>
      <c r="P1417" s="2" t="s">
        <v>62</v>
      </c>
      <c r="Q1417" s="2" t="s">
        <v>62</v>
      </c>
      <c r="R1417" s="2" t="s">
        <v>63</v>
      </c>
      <c r="S1417" s="3"/>
      <c r="T1417" s="3"/>
      <c r="U1417" s="3"/>
      <c r="V1417" s="3"/>
      <c r="W1417" s="3"/>
      <c r="X1417" s="3"/>
      <c r="Y1417" s="3"/>
      <c r="Z1417" s="3"/>
      <c r="AA1417" s="3"/>
      <c r="AB1417" s="3"/>
      <c r="AC1417" s="3"/>
      <c r="AD1417" s="3"/>
      <c r="AE1417" s="3"/>
      <c r="AF1417" s="3"/>
      <c r="AG1417" s="3"/>
      <c r="AH1417" s="3"/>
      <c r="AI1417" s="3"/>
      <c r="AJ1417" s="3"/>
      <c r="AK1417" s="3"/>
      <c r="AL1417" s="3"/>
      <c r="AM1417" s="3"/>
      <c r="AN1417" s="3"/>
      <c r="AO1417" s="3"/>
      <c r="AP1417" s="3"/>
      <c r="AQ1417" s="3"/>
      <c r="AR1417" s="3"/>
      <c r="AS1417" s="3"/>
      <c r="AT1417" s="3"/>
      <c r="AU1417" s="3"/>
      <c r="AV1417" s="2" t="s">
        <v>50</v>
      </c>
      <c r="AW1417" s="2" t="s">
        <v>2548</v>
      </c>
      <c r="AX1417" s="2" t="s">
        <v>50</v>
      </c>
      <c r="AY1417" s="2" t="s">
        <v>50</v>
      </c>
      <c r="AZ1417" s="2" t="s">
        <v>50</v>
      </c>
    </row>
    <row r="1418" spans="1:52" ht="30" customHeight="1" x14ac:dyDescent="0.3">
      <c r="A1418" s="22" t="s">
        <v>199</v>
      </c>
      <c r="B1418" s="22" t="s">
        <v>204</v>
      </c>
      <c r="C1418" s="22" t="s">
        <v>201</v>
      </c>
      <c r="D1418" s="23">
        <v>1</v>
      </c>
      <c r="E1418" s="25">
        <f>단가대비표!O86</f>
        <v>126000</v>
      </c>
      <c r="F1418" s="28">
        <f t="shared" si="237"/>
        <v>126000</v>
      </c>
      <c r="G1418" s="25">
        <f>단가대비표!P86</f>
        <v>0</v>
      </c>
      <c r="H1418" s="28">
        <f t="shared" si="238"/>
        <v>0</v>
      </c>
      <c r="I1418" s="25">
        <f>단가대비표!V86</f>
        <v>0</v>
      </c>
      <c r="J1418" s="28">
        <f t="shared" si="239"/>
        <v>0</v>
      </c>
      <c r="K1418" s="25">
        <f t="shared" si="240"/>
        <v>126000</v>
      </c>
      <c r="L1418" s="28">
        <f t="shared" si="241"/>
        <v>126000</v>
      </c>
      <c r="M1418" s="22" t="s">
        <v>50</v>
      </c>
      <c r="N1418" s="2" t="s">
        <v>1195</v>
      </c>
      <c r="O1418" s="2" t="s">
        <v>205</v>
      </c>
      <c r="P1418" s="2" t="s">
        <v>62</v>
      </c>
      <c r="Q1418" s="2" t="s">
        <v>62</v>
      </c>
      <c r="R1418" s="2" t="s">
        <v>63</v>
      </c>
      <c r="S1418" s="3"/>
      <c r="T1418" s="3"/>
      <c r="U1418" s="3"/>
      <c r="V1418" s="3"/>
      <c r="W1418" s="3"/>
      <c r="X1418" s="3"/>
      <c r="Y1418" s="3"/>
      <c r="Z1418" s="3"/>
      <c r="AA1418" s="3"/>
      <c r="AB1418" s="3"/>
      <c r="AC1418" s="3"/>
      <c r="AD1418" s="3"/>
      <c r="AE1418" s="3"/>
      <c r="AF1418" s="3"/>
      <c r="AG1418" s="3"/>
      <c r="AH1418" s="3"/>
      <c r="AI1418" s="3"/>
      <c r="AJ1418" s="3"/>
      <c r="AK1418" s="3"/>
      <c r="AL1418" s="3"/>
      <c r="AM1418" s="3"/>
      <c r="AN1418" s="3"/>
      <c r="AO1418" s="3"/>
      <c r="AP1418" s="3"/>
      <c r="AQ1418" s="3"/>
      <c r="AR1418" s="3"/>
      <c r="AS1418" s="3"/>
      <c r="AT1418" s="3"/>
      <c r="AU1418" s="3"/>
      <c r="AV1418" s="2" t="s">
        <v>50</v>
      </c>
      <c r="AW1418" s="2" t="s">
        <v>2549</v>
      </c>
      <c r="AX1418" s="2" t="s">
        <v>50</v>
      </c>
      <c r="AY1418" s="2" t="s">
        <v>50</v>
      </c>
      <c r="AZ1418" s="2" t="s">
        <v>50</v>
      </c>
    </row>
    <row r="1419" spans="1:52" ht="30" customHeight="1" x14ac:dyDescent="0.3">
      <c r="A1419" s="22" t="s">
        <v>199</v>
      </c>
      <c r="B1419" s="22" t="s">
        <v>207</v>
      </c>
      <c r="C1419" s="22" t="s">
        <v>201</v>
      </c>
      <c r="D1419" s="23">
        <v>1</v>
      </c>
      <c r="E1419" s="25">
        <f>단가대비표!O87</f>
        <v>379000</v>
      </c>
      <c r="F1419" s="28">
        <f t="shared" si="237"/>
        <v>379000</v>
      </c>
      <c r="G1419" s="25">
        <f>단가대비표!P87</f>
        <v>0</v>
      </c>
      <c r="H1419" s="28">
        <f t="shared" si="238"/>
        <v>0</v>
      </c>
      <c r="I1419" s="25">
        <f>단가대비표!V87</f>
        <v>0</v>
      </c>
      <c r="J1419" s="28">
        <f t="shared" si="239"/>
        <v>0</v>
      </c>
      <c r="K1419" s="25">
        <f t="shared" si="240"/>
        <v>379000</v>
      </c>
      <c r="L1419" s="28">
        <f t="shared" si="241"/>
        <v>379000</v>
      </c>
      <c r="M1419" s="22" t="s">
        <v>50</v>
      </c>
      <c r="N1419" s="2" t="s">
        <v>1195</v>
      </c>
      <c r="O1419" s="2" t="s">
        <v>208</v>
      </c>
      <c r="P1419" s="2" t="s">
        <v>62</v>
      </c>
      <c r="Q1419" s="2" t="s">
        <v>62</v>
      </c>
      <c r="R1419" s="2" t="s">
        <v>63</v>
      </c>
      <c r="S1419" s="3"/>
      <c r="T1419" s="3"/>
      <c r="U1419" s="3"/>
      <c r="V1419" s="3"/>
      <c r="W1419" s="3"/>
      <c r="X1419" s="3"/>
      <c r="Y1419" s="3"/>
      <c r="Z1419" s="3"/>
      <c r="AA1419" s="3"/>
      <c r="AB1419" s="3"/>
      <c r="AC1419" s="3"/>
      <c r="AD1419" s="3"/>
      <c r="AE1419" s="3"/>
      <c r="AF1419" s="3"/>
      <c r="AG1419" s="3"/>
      <c r="AH1419" s="3"/>
      <c r="AI1419" s="3"/>
      <c r="AJ1419" s="3"/>
      <c r="AK1419" s="3"/>
      <c r="AL1419" s="3"/>
      <c r="AM1419" s="3"/>
      <c r="AN1419" s="3"/>
      <c r="AO1419" s="3"/>
      <c r="AP1419" s="3"/>
      <c r="AQ1419" s="3"/>
      <c r="AR1419" s="3"/>
      <c r="AS1419" s="3"/>
      <c r="AT1419" s="3"/>
      <c r="AU1419" s="3"/>
      <c r="AV1419" s="2" t="s">
        <v>50</v>
      </c>
      <c r="AW1419" s="2" t="s">
        <v>2550</v>
      </c>
      <c r="AX1419" s="2" t="s">
        <v>50</v>
      </c>
      <c r="AY1419" s="2" t="s">
        <v>50</v>
      </c>
      <c r="AZ1419" s="2" t="s">
        <v>50</v>
      </c>
    </row>
    <row r="1420" spans="1:52" ht="30" customHeight="1" x14ac:dyDescent="0.3">
      <c r="A1420" s="22" t="s">
        <v>2424</v>
      </c>
      <c r="B1420" s="22" t="s">
        <v>553</v>
      </c>
      <c r="C1420" s="22" t="s">
        <v>196</v>
      </c>
      <c r="D1420" s="23">
        <v>1</v>
      </c>
      <c r="E1420" s="25">
        <f>단가대비표!O62</f>
        <v>385000</v>
      </c>
      <c r="F1420" s="28">
        <f t="shared" si="237"/>
        <v>385000</v>
      </c>
      <c r="G1420" s="25">
        <f>단가대비표!P62</f>
        <v>0</v>
      </c>
      <c r="H1420" s="28">
        <f t="shared" si="238"/>
        <v>0</v>
      </c>
      <c r="I1420" s="25">
        <f>단가대비표!V62</f>
        <v>0</v>
      </c>
      <c r="J1420" s="28">
        <f t="shared" si="239"/>
        <v>0</v>
      </c>
      <c r="K1420" s="25">
        <f t="shared" si="240"/>
        <v>385000</v>
      </c>
      <c r="L1420" s="28">
        <f t="shared" si="241"/>
        <v>385000</v>
      </c>
      <c r="M1420" s="22" t="s">
        <v>50</v>
      </c>
      <c r="N1420" s="2" t="s">
        <v>1195</v>
      </c>
      <c r="O1420" s="2" t="s">
        <v>2463</v>
      </c>
      <c r="P1420" s="2" t="s">
        <v>62</v>
      </c>
      <c r="Q1420" s="2" t="s">
        <v>62</v>
      </c>
      <c r="R1420" s="2" t="s">
        <v>63</v>
      </c>
      <c r="S1420" s="3"/>
      <c r="T1420" s="3"/>
      <c r="U1420" s="3"/>
      <c r="V1420" s="3"/>
      <c r="W1420" s="3"/>
      <c r="X1420" s="3"/>
      <c r="Y1420" s="3"/>
      <c r="Z1420" s="3"/>
      <c r="AA1420" s="3"/>
      <c r="AB1420" s="3"/>
      <c r="AC1420" s="3"/>
      <c r="AD1420" s="3"/>
      <c r="AE1420" s="3"/>
      <c r="AF1420" s="3"/>
      <c r="AG1420" s="3"/>
      <c r="AH1420" s="3"/>
      <c r="AI1420" s="3"/>
      <c r="AJ1420" s="3"/>
      <c r="AK1420" s="3"/>
      <c r="AL1420" s="3"/>
      <c r="AM1420" s="3"/>
      <c r="AN1420" s="3"/>
      <c r="AO1420" s="3"/>
      <c r="AP1420" s="3"/>
      <c r="AQ1420" s="3"/>
      <c r="AR1420" s="3"/>
      <c r="AS1420" s="3"/>
      <c r="AT1420" s="3"/>
      <c r="AU1420" s="3"/>
      <c r="AV1420" s="2" t="s">
        <v>50</v>
      </c>
      <c r="AW1420" s="2" t="s">
        <v>2551</v>
      </c>
      <c r="AX1420" s="2" t="s">
        <v>50</v>
      </c>
      <c r="AY1420" s="2" t="s">
        <v>50</v>
      </c>
      <c r="AZ1420" s="2" t="s">
        <v>50</v>
      </c>
    </row>
    <row r="1421" spans="1:52" ht="30" customHeight="1" x14ac:dyDescent="0.3">
      <c r="A1421" s="22" t="s">
        <v>944</v>
      </c>
      <c r="B1421" s="22" t="s">
        <v>2465</v>
      </c>
      <c r="C1421" s="22" t="s">
        <v>196</v>
      </c>
      <c r="D1421" s="23">
        <v>1</v>
      </c>
      <c r="E1421" s="25">
        <f>단가대비표!O74</f>
        <v>1950</v>
      </c>
      <c r="F1421" s="28">
        <f t="shared" si="237"/>
        <v>1950</v>
      </c>
      <c r="G1421" s="25">
        <f>단가대비표!P74</f>
        <v>0</v>
      </c>
      <c r="H1421" s="28">
        <f t="shared" si="238"/>
        <v>0</v>
      </c>
      <c r="I1421" s="25">
        <f>단가대비표!V74</f>
        <v>0</v>
      </c>
      <c r="J1421" s="28">
        <f t="shared" si="239"/>
        <v>0</v>
      </c>
      <c r="K1421" s="25">
        <f t="shared" si="240"/>
        <v>1950</v>
      </c>
      <c r="L1421" s="28">
        <f t="shared" si="241"/>
        <v>1950</v>
      </c>
      <c r="M1421" s="22" t="s">
        <v>50</v>
      </c>
      <c r="N1421" s="2" t="s">
        <v>1195</v>
      </c>
      <c r="O1421" s="2" t="s">
        <v>2466</v>
      </c>
      <c r="P1421" s="2" t="s">
        <v>62</v>
      </c>
      <c r="Q1421" s="2" t="s">
        <v>62</v>
      </c>
      <c r="R1421" s="2" t="s">
        <v>63</v>
      </c>
      <c r="S1421" s="3"/>
      <c r="T1421" s="3"/>
      <c r="U1421" s="3"/>
      <c r="V1421" s="3"/>
      <c r="W1421" s="3"/>
      <c r="X1421" s="3"/>
      <c r="Y1421" s="3"/>
      <c r="Z1421" s="3"/>
      <c r="AA1421" s="3"/>
      <c r="AB1421" s="3"/>
      <c r="AC1421" s="3"/>
      <c r="AD1421" s="3"/>
      <c r="AE1421" s="3"/>
      <c r="AF1421" s="3"/>
      <c r="AG1421" s="3"/>
      <c r="AH1421" s="3"/>
      <c r="AI1421" s="3"/>
      <c r="AJ1421" s="3"/>
      <c r="AK1421" s="3"/>
      <c r="AL1421" s="3"/>
      <c r="AM1421" s="3"/>
      <c r="AN1421" s="3"/>
      <c r="AO1421" s="3"/>
      <c r="AP1421" s="3"/>
      <c r="AQ1421" s="3"/>
      <c r="AR1421" s="3"/>
      <c r="AS1421" s="3"/>
      <c r="AT1421" s="3"/>
      <c r="AU1421" s="3"/>
      <c r="AV1421" s="2" t="s">
        <v>50</v>
      </c>
      <c r="AW1421" s="2" t="s">
        <v>2552</v>
      </c>
      <c r="AX1421" s="2" t="s">
        <v>50</v>
      </c>
      <c r="AY1421" s="2" t="s">
        <v>50</v>
      </c>
      <c r="AZ1421" s="2" t="s">
        <v>50</v>
      </c>
    </row>
    <row r="1422" spans="1:52" ht="30" customHeight="1" x14ac:dyDescent="0.3">
      <c r="A1422" s="22" t="s">
        <v>2553</v>
      </c>
      <c r="B1422" s="22" t="s">
        <v>2554</v>
      </c>
      <c r="C1422" s="22" t="s">
        <v>196</v>
      </c>
      <c r="D1422" s="23">
        <v>1</v>
      </c>
      <c r="E1422" s="25">
        <f>단가대비표!O16</f>
        <v>2900</v>
      </c>
      <c r="F1422" s="28">
        <f t="shared" si="237"/>
        <v>2900</v>
      </c>
      <c r="G1422" s="25">
        <f>단가대비표!P16</f>
        <v>0</v>
      </c>
      <c r="H1422" s="28">
        <f t="shared" si="238"/>
        <v>0</v>
      </c>
      <c r="I1422" s="25">
        <f>단가대비표!V16</f>
        <v>0</v>
      </c>
      <c r="J1422" s="28">
        <f t="shared" si="239"/>
        <v>0</v>
      </c>
      <c r="K1422" s="25">
        <f t="shared" si="240"/>
        <v>2900</v>
      </c>
      <c r="L1422" s="28">
        <f t="shared" si="241"/>
        <v>2900</v>
      </c>
      <c r="M1422" s="22" t="s">
        <v>50</v>
      </c>
      <c r="N1422" s="2" t="s">
        <v>1195</v>
      </c>
      <c r="O1422" s="2" t="s">
        <v>2555</v>
      </c>
      <c r="P1422" s="2" t="s">
        <v>62</v>
      </c>
      <c r="Q1422" s="2" t="s">
        <v>62</v>
      </c>
      <c r="R1422" s="2" t="s">
        <v>63</v>
      </c>
      <c r="S1422" s="3"/>
      <c r="T1422" s="3"/>
      <c r="U1422" s="3"/>
      <c r="V1422" s="3"/>
      <c r="W1422" s="3"/>
      <c r="X1422" s="3"/>
      <c r="Y1422" s="3"/>
      <c r="Z1422" s="3"/>
      <c r="AA1422" s="3"/>
      <c r="AB1422" s="3"/>
      <c r="AC1422" s="3"/>
      <c r="AD1422" s="3"/>
      <c r="AE1422" s="3"/>
      <c r="AF1422" s="3"/>
      <c r="AG1422" s="3"/>
      <c r="AH1422" s="3"/>
      <c r="AI1422" s="3"/>
      <c r="AJ1422" s="3"/>
      <c r="AK1422" s="3"/>
      <c r="AL1422" s="3"/>
      <c r="AM1422" s="3"/>
      <c r="AN1422" s="3"/>
      <c r="AO1422" s="3"/>
      <c r="AP1422" s="3"/>
      <c r="AQ1422" s="3"/>
      <c r="AR1422" s="3"/>
      <c r="AS1422" s="3"/>
      <c r="AT1422" s="3"/>
      <c r="AU1422" s="3"/>
      <c r="AV1422" s="2" t="s">
        <v>50</v>
      </c>
      <c r="AW1422" s="2" t="s">
        <v>2556</v>
      </c>
      <c r="AX1422" s="2" t="s">
        <v>50</v>
      </c>
      <c r="AY1422" s="2" t="s">
        <v>50</v>
      </c>
      <c r="AZ1422" s="2" t="s">
        <v>50</v>
      </c>
    </row>
    <row r="1423" spans="1:52" ht="30" customHeight="1" x14ac:dyDescent="0.3">
      <c r="A1423" s="22" t="s">
        <v>427</v>
      </c>
      <c r="B1423" s="22" t="s">
        <v>2431</v>
      </c>
      <c r="C1423" s="22" t="s">
        <v>2432</v>
      </c>
      <c r="D1423" s="23">
        <v>1</v>
      </c>
      <c r="E1423" s="25">
        <f>단가대비표!O9</f>
        <v>507</v>
      </c>
      <c r="F1423" s="28">
        <f t="shared" si="237"/>
        <v>507</v>
      </c>
      <c r="G1423" s="25">
        <f>단가대비표!P9</f>
        <v>0</v>
      </c>
      <c r="H1423" s="28">
        <f t="shared" si="238"/>
        <v>0</v>
      </c>
      <c r="I1423" s="25">
        <f>단가대비표!V9</f>
        <v>0</v>
      </c>
      <c r="J1423" s="28">
        <f t="shared" si="239"/>
        <v>0</v>
      </c>
      <c r="K1423" s="25">
        <f t="shared" si="240"/>
        <v>507</v>
      </c>
      <c r="L1423" s="28">
        <f t="shared" si="241"/>
        <v>507</v>
      </c>
      <c r="M1423" s="22" t="s">
        <v>50</v>
      </c>
      <c r="N1423" s="2" t="s">
        <v>1195</v>
      </c>
      <c r="O1423" s="2" t="s">
        <v>2433</v>
      </c>
      <c r="P1423" s="2" t="s">
        <v>62</v>
      </c>
      <c r="Q1423" s="2" t="s">
        <v>62</v>
      </c>
      <c r="R1423" s="2" t="s">
        <v>63</v>
      </c>
      <c r="S1423" s="3"/>
      <c r="T1423" s="3"/>
      <c r="U1423" s="3"/>
      <c r="V1423" s="3"/>
      <c r="W1423" s="3"/>
      <c r="X1423" s="3"/>
      <c r="Y1423" s="3"/>
      <c r="Z1423" s="3"/>
      <c r="AA1423" s="3"/>
      <c r="AB1423" s="3"/>
      <c r="AC1423" s="3"/>
      <c r="AD1423" s="3"/>
      <c r="AE1423" s="3"/>
      <c r="AF1423" s="3"/>
      <c r="AG1423" s="3"/>
      <c r="AH1423" s="3"/>
      <c r="AI1423" s="3"/>
      <c r="AJ1423" s="3"/>
      <c r="AK1423" s="3"/>
      <c r="AL1423" s="3"/>
      <c r="AM1423" s="3"/>
      <c r="AN1423" s="3"/>
      <c r="AO1423" s="3"/>
      <c r="AP1423" s="3"/>
      <c r="AQ1423" s="3"/>
      <c r="AR1423" s="3"/>
      <c r="AS1423" s="3"/>
      <c r="AT1423" s="3"/>
      <c r="AU1423" s="3"/>
      <c r="AV1423" s="2" t="s">
        <v>50</v>
      </c>
      <c r="AW1423" s="2" t="s">
        <v>2557</v>
      </c>
      <c r="AX1423" s="2" t="s">
        <v>50</v>
      </c>
      <c r="AY1423" s="2" t="s">
        <v>50</v>
      </c>
      <c r="AZ1423" s="2" t="s">
        <v>50</v>
      </c>
    </row>
    <row r="1424" spans="1:52" ht="30" customHeight="1" x14ac:dyDescent="0.3">
      <c r="A1424" s="22" t="s">
        <v>294</v>
      </c>
      <c r="B1424" s="22" t="s">
        <v>295</v>
      </c>
      <c r="C1424" s="22" t="s">
        <v>196</v>
      </c>
      <c r="D1424" s="23">
        <v>1</v>
      </c>
      <c r="E1424" s="25">
        <f>단가대비표!O15</f>
        <v>2500</v>
      </c>
      <c r="F1424" s="28">
        <f t="shared" si="237"/>
        <v>2500</v>
      </c>
      <c r="G1424" s="25">
        <f>단가대비표!P15</f>
        <v>0</v>
      </c>
      <c r="H1424" s="28">
        <f t="shared" si="238"/>
        <v>0</v>
      </c>
      <c r="I1424" s="25">
        <f>단가대비표!V15</f>
        <v>0</v>
      </c>
      <c r="J1424" s="28">
        <f t="shared" si="239"/>
        <v>0</v>
      </c>
      <c r="K1424" s="25">
        <f t="shared" si="240"/>
        <v>2500</v>
      </c>
      <c r="L1424" s="28">
        <f t="shared" si="241"/>
        <v>2500</v>
      </c>
      <c r="M1424" s="22" t="s">
        <v>50</v>
      </c>
      <c r="N1424" s="2" t="s">
        <v>1195</v>
      </c>
      <c r="O1424" s="2" t="s">
        <v>2395</v>
      </c>
      <c r="P1424" s="2" t="s">
        <v>62</v>
      </c>
      <c r="Q1424" s="2" t="s">
        <v>62</v>
      </c>
      <c r="R1424" s="2" t="s">
        <v>63</v>
      </c>
      <c r="S1424" s="3"/>
      <c r="T1424" s="3"/>
      <c r="U1424" s="3"/>
      <c r="V1424" s="3"/>
      <c r="W1424" s="3"/>
      <c r="X1424" s="3"/>
      <c r="Y1424" s="3"/>
      <c r="Z1424" s="3"/>
      <c r="AA1424" s="3"/>
      <c r="AB1424" s="3"/>
      <c r="AC1424" s="3"/>
      <c r="AD1424" s="3"/>
      <c r="AE1424" s="3"/>
      <c r="AF1424" s="3"/>
      <c r="AG1424" s="3"/>
      <c r="AH1424" s="3"/>
      <c r="AI1424" s="3"/>
      <c r="AJ1424" s="3"/>
      <c r="AK1424" s="3"/>
      <c r="AL1424" s="3"/>
      <c r="AM1424" s="3"/>
      <c r="AN1424" s="3"/>
      <c r="AO1424" s="3"/>
      <c r="AP1424" s="3"/>
      <c r="AQ1424" s="3"/>
      <c r="AR1424" s="3"/>
      <c r="AS1424" s="3"/>
      <c r="AT1424" s="3"/>
      <c r="AU1424" s="3"/>
      <c r="AV1424" s="2" t="s">
        <v>50</v>
      </c>
      <c r="AW1424" s="2" t="s">
        <v>2558</v>
      </c>
      <c r="AX1424" s="2" t="s">
        <v>50</v>
      </c>
      <c r="AY1424" s="2" t="s">
        <v>50</v>
      </c>
      <c r="AZ1424" s="2" t="s">
        <v>50</v>
      </c>
    </row>
    <row r="1425" spans="1:52" ht="30" customHeight="1" x14ac:dyDescent="0.3">
      <c r="A1425" s="22" t="s">
        <v>2440</v>
      </c>
      <c r="B1425" s="22" t="s">
        <v>2441</v>
      </c>
      <c r="C1425" s="22" t="s">
        <v>1208</v>
      </c>
      <c r="D1425" s="23">
        <f>ROUNDUP(공량산출근거서_일위대가!K667,0)</f>
        <v>1</v>
      </c>
      <c r="E1425" s="25">
        <f>단가대비표!O54</f>
        <v>0</v>
      </c>
      <c r="F1425" s="28">
        <f t="shared" si="237"/>
        <v>0</v>
      </c>
      <c r="G1425" s="25">
        <f>단가대비표!P54</f>
        <v>122522</v>
      </c>
      <c r="H1425" s="28">
        <f t="shared" si="238"/>
        <v>122522</v>
      </c>
      <c r="I1425" s="25">
        <f>단가대비표!V54</f>
        <v>0</v>
      </c>
      <c r="J1425" s="28">
        <f t="shared" si="239"/>
        <v>0</v>
      </c>
      <c r="K1425" s="25">
        <f t="shared" si="240"/>
        <v>122522</v>
      </c>
      <c r="L1425" s="28">
        <f t="shared" si="241"/>
        <v>122522</v>
      </c>
      <c r="M1425" s="22" t="s">
        <v>2442</v>
      </c>
      <c r="N1425" s="2" t="s">
        <v>1195</v>
      </c>
      <c r="O1425" s="2" t="s">
        <v>2443</v>
      </c>
      <c r="P1425" s="2" t="s">
        <v>62</v>
      </c>
      <c r="Q1425" s="2" t="s">
        <v>62</v>
      </c>
      <c r="R1425" s="2" t="s">
        <v>63</v>
      </c>
      <c r="S1425" s="3"/>
      <c r="T1425" s="3"/>
      <c r="U1425" s="3"/>
      <c r="V1425" s="3"/>
      <c r="W1425" s="3"/>
      <c r="X1425" s="3"/>
      <c r="Y1425" s="3"/>
      <c r="Z1425" s="3"/>
      <c r="AA1425" s="3"/>
      <c r="AB1425" s="3"/>
      <c r="AC1425" s="3"/>
      <c r="AD1425" s="3"/>
      <c r="AE1425" s="3"/>
      <c r="AF1425" s="3"/>
      <c r="AG1425" s="3"/>
      <c r="AH1425" s="3"/>
      <c r="AI1425" s="3"/>
      <c r="AJ1425" s="3"/>
      <c r="AK1425" s="3"/>
      <c r="AL1425" s="3"/>
      <c r="AM1425" s="3"/>
      <c r="AN1425" s="3"/>
      <c r="AO1425" s="3"/>
      <c r="AP1425" s="3"/>
      <c r="AQ1425" s="3"/>
      <c r="AR1425" s="3"/>
      <c r="AS1425" s="3"/>
      <c r="AT1425" s="3"/>
      <c r="AU1425" s="3"/>
      <c r="AV1425" s="2" t="s">
        <v>50</v>
      </c>
      <c r="AW1425" s="2" t="s">
        <v>2559</v>
      </c>
      <c r="AX1425" s="2" t="s">
        <v>50</v>
      </c>
      <c r="AY1425" s="2" t="s">
        <v>50</v>
      </c>
      <c r="AZ1425" s="2" t="s">
        <v>50</v>
      </c>
    </row>
    <row r="1426" spans="1:52" ht="30" customHeight="1" x14ac:dyDescent="0.3">
      <c r="A1426" s="22" t="s">
        <v>2445</v>
      </c>
      <c r="B1426" s="22" t="s">
        <v>2441</v>
      </c>
      <c r="C1426" s="22" t="s">
        <v>1208</v>
      </c>
      <c r="D1426" s="23">
        <f>ROUNDUP(공량산출근거서_일위대가!K668,0)</f>
        <v>1</v>
      </c>
      <c r="E1426" s="25">
        <f>단가대비표!O55</f>
        <v>0</v>
      </c>
      <c r="F1426" s="28">
        <f t="shared" si="237"/>
        <v>0</v>
      </c>
      <c r="G1426" s="25">
        <f>단가대비표!P55</f>
        <v>99248</v>
      </c>
      <c r="H1426" s="28">
        <f t="shared" si="238"/>
        <v>99248</v>
      </c>
      <c r="I1426" s="25">
        <f>단가대비표!V55</f>
        <v>0</v>
      </c>
      <c r="J1426" s="28">
        <f t="shared" si="239"/>
        <v>0</v>
      </c>
      <c r="K1426" s="25">
        <f t="shared" si="240"/>
        <v>99248</v>
      </c>
      <c r="L1426" s="28">
        <f t="shared" si="241"/>
        <v>99248</v>
      </c>
      <c r="M1426" s="22" t="s">
        <v>2442</v>
      </c>
      <c r="N1426" s="2" t="s">
        <v>1195</v>
      </c>
      <c r="O1426" s="2" t="s">
        <v>2446</v>
      </c>
      <c r="P1426" s="2" t="s">
        <v>62</v>
      </c>
      <c r="Q1426" s="2" t="s">
        <v>62</v>
      </c>
      <c r="R1426" s="2" t="s">
        <v>63</v>
      </c>
      <c r="S1426" s="3"/>
      <c r="T1426" s="3"/>
      <c r="U1426" s="3"/>
      <c r="V1426" s="3"/>
      <c r="W1426" s="3"/>
      <c r="X1426" s="3"/>
      <c r="Y1426" s="3"/>
      <c r="Z1426" s="3"/>
      <c r="AA1426" s="3"/>
      <c r="AB1426" s="3"/>
      <c r="AC1426" s="3"/>
      <c r="AD1426" s="3"/>
      <c r="AE1426" s="3"/>
      <c r="AF1426" s="3"/>
      <c r="AG1426" s="3"/>
      <c r="AH1426" s="3"/>
      <c r="AI1426" s="3"/>
      <c r="AJ1426" s="3"/>
      <c r="AK1426" s="3"/>
      <c r="AL1426" s="3"/>
      <c r="AM1426" s="3"/>
      <c r="AN1426" s="3"/>
      <c r="AO1426" s="3"/>
      <c r="AP1426" s="3"/>
      <c r="AQ1426" s="3"/>
      <c r="AR1426" s="3"/>
      <c r="AS1426" s="3"/>
      <c r="AT1426" s="3"/>
      <c r="AU1426" s="3"/>
      <c r="AV1426" s="2" t="s">
        <v>50</v>
      </c>
      <c r="AW1426" s="2" t="s">
        <v>2560</v>
      </c>
      <c r="AX1426" s="2" t="s">
        <v>50</v>
      </c>
      <c r="AY1426" s="2" t="s">
        <v>50</v>
      </c>
      <c r="AZ1426" s="2" t="s">
        <v>50</v>
      </c>
    </row>
    <row r="1427" spans="1:52" ht="30" customHeight="1" x14ac:dyDescent="0.3">
      <c r="A1427" s="22" t="s">
        <v>2472</v>
      </c>
      <c r="B1427" s="22" t="s">
        <v>2473</v>
      </c>
      <c r="C1427" s="22" t="s">
        <v>102</v>
      </c>
      <c r="D1427" s="23">
        <v>1</v>
      </c>
      <c r="E1427" s="25">
        <f>일위대가목록!E203</f>
        <v>14182</v>
      </c>
      <c r="F1427" s="28">
        <f t="shared" si="237"/>
        <v>14182</v>
      </c>
      <c r="G1427" s="25">
        <f>일위대가목록!F203</f>
        <v>472750</v>
      </c>
      <c r="H1427" s="28">
        <f t="shared" si="238"/>
        <v>472750</v>
      </c>
      <c r="I1427" s="25">
        <f>일위대가목록!G203</f>
        <v>0</v>
      </c>
      <c r="J1427" s="28">
        <f t="shared" si="239"/>
        <v>0</v>
      </c>
      <c r="K1427" s="25">
        <f t="shared" si="240"/>
        <v>486932</v>
      </c>
      <c r="L1427" s="28">
        <f t="shared" si="241"/>
        <v>486932</v>
      </c>
      <c r="M1427" s="22" t="s">
        <v>2474</v>
      </c>
      <c r="N1427" s="2" t="s">
        <v>1195</v>
      </c>
      <c r="O1427" s="2" t="s">
        <v>2475</v>
      </c>
      <c r="P1427" s="2" t="s">
        <v>63</v>
      </c>
      <c r="Q1427" s="2" t="s">
        <v>62</v>
      </c>
      <c r="R1427" s="2" t="s">
        <v>62</v>
      </c>
      <c r="S1427" s="3"/>
      <c r="T1427" s="3"/>
      <c r="U1427" s="3"/>
      <c r="V1427" s="3"/>
      <c r="W1427" s="3"/>
      <c r="X1427" s="3"/>
      <c r="Y1427" s="3"/>
      <c r="Z1427" s="3"/>
      <c r="AA1427" s="3"/>
      <c r="AB1427" s="3"/>
      <c r="AC1427" s="3"/>
      <c r="AD1427" s="3"/>
      <c r="AE1427" s="3"/>
      <c r="AF1427" s="3"/>
      <c r="AG1427" s="3"/>
      <c r="AH1427" s="3"/>
      <c r="AI1427" s="3"/>
      <c r="AJ1427" s="3"/>
      <c r="AK1427" s="3"/>
      <c r="AL1427" s="3"/>
      <c r="AM1427" s="3"/>
      <c r="AN1427" s="3"/>
      <c r="AO1427" s="3"/>
      <c r="AP1427" s="3"/>
      <c r="AQ1427" s="3"/>
      <c r="AR1427" s="3"/>
      <c r="AS1427" s="3"/>
      <c r="AT1427" s="3"/>
      <c r="AU1427" s="3"/>
      <c r="AV1427" s="2" t="s">
        <v>50</v>
      </c>
      <c r="AW1427" s="2" t="s">
        <v>2561</v>
      </c>
      <c r="AX1427" s="2" t="s">
        <v>50</v>
      </c>
      <c r="AY1427" s="2" t="s">
        <v>50</v>
      </c>
      <c r="AZ1427" s="2" t="s">
        <v>50</v>
      </c>
    </row>
    <row r="1428" spans="1:52" ht="30" customHeight="1" x14ac:dyDescent="0.3">
      <c r="A1428" s="22" t="s">
        <v>2472</v>
      </c>
      <c r="B1428" s="22" t="s">
        <v>533</v>
      </c>
      <c r="C1428" s="22" t="s">
        <v>2477</v>
      </c>
      <c r="D1428" s="23">
        <v>1</v>
      </c>
      <c r="E1428" s="25">
        <f>일위대가목록!E204</f>
        <v>2636</v>
      </c>
      <c r="F1428" s="28">
        <f t="shared" si="237"/>
        <v>2636</v>
      </c>
      <c r="G1428" s="25">
        <f>일위대가목록!F204</f>
        <v>87884</v>
      </c>
      <c r="H1428" s="28">
        <f t="shared" si="238"/>
        <v>87884</v>
      </c>
      <c r="I1428" s="25">
        <f>일위대가목록!G204</f>
        <v>0</v>
      </c>
      <c r="J1428" s="28">
        <f t="shared" si="239"/>
        <v>0</v>
      </c>
      <c r="K1428" s="25">
        <f t="shared" si="240"/>
        <v>90520</v>
      </c>
      <c r="L1428" s="28">
        <f t="shared" si="241"/>
        <v>90520</v>
      </c>
      <c r="M1428" s="22" t="s">
        <v>2478</v>
      </c>
      <c r="N1428" s="2" t="s">
        <v>1195</v>
      </c>
      <c r="O1428" s="2" t="s">
        <v>2479</v>
      </c>
      <c r="P1428" s="2" t="s">
        <v>63</v>
      </c>
      <c r="Q1428" s="2" t="s">
        <v>62</v>
      </c>
      <c r="R1428" s="2" t="s">
        <v>62</v>
      </c>
      <c r="S1428" s="3"/>
      <c r="T1428" s="3"/>
      <c r="U1428" s="3"/>
      <c r="V1428" s="3"/>
      <c r="W1428" s="3"/>
      <c r="X1428" s="3"/>
      <c r="Y1428" s="3"/>
      <c r="Z1428" s="3"/>
      <c r="AA1428" s="3"/>
      <c r="AB1428" s="3"/>
      <c r="AC1428" s="3"/>
      <c r="AD1428" s="3"/>
      <c r="AE1428" s="3"/>
      <c r="AF1428" s="3"/>
      <c r="AG1428" s="3"/>
      <c r="AH1428" s="3"/>
      <c r="AI1428" s="3"/>
      <c r="AJ1428" s="3"/>
      <c r="AK1428" s="3"/>
      <c r="AL1428" s="3"/>
      <c r="AM1428" s="3"/>
      <c r="AN1428" s="3"/>
      <c r="AO1428" s="3"/>
      <c r="AP1428" s="3"/>
      <c r="AQ1428" s="3"/>
      <c r="AR1428" s="3"/>
      <c r="AS1428" s="3"/>
      <c r="AT1428" s="3"/>
      <c r="AU1428" s="3"/>
      <c r="AV1428" s="2" t="s">
        <v>50</v>
      </c>
      <c r="AW1428" s="2" t="s">
        <v>2562</v>
      </c>
      <c r="AX1428" s="2" t="s">
        <v>50</v>
      </c>
      <c r="AY1428" s="2" t="s">
        <v>50</v>
      </c>
      <c r="AZ1428" s="2" t="s">
        <v>50</v>
      </c>
    </row>
    <row r="1429" spans="1:52" ht="30" customHeight="1" x14ac:dyDescent="0.3">
      <c r="A1429" s="22" t="s">
        <v>2472</v>
      </c>
      <c r="B1429" s="22" t="s">
        <v>538</v>
      </c>
      <c r="C1429" s="22" t="s">
        <v>539</v>
      </c>
      <c r="D1429" s="23">
        <v>1</v>
      </c>
      <c r="E1429" s="25">
        <f>일위대가목록!E205</f>
        <v>182</v>
      </c>
      <c r="F1429" s="28">
        <f t="shared" si="237"/>
        <v>182</v>
      </c>
      <c r="G1429" s="25">
        <f>일위대가목록!F205</f>
        <v>6090</v>
      </c>
      <c r="H1429" s="28">
        <f t="shared" si="238"/>
        <v>6090</v>
      </c>
      <c r="I1429" s="25">
        <f>일위대가목록!G205</f>
        <v>0</v>
      </c>
      <c r="J1429" s="28">
        <f t="shared" si="239"/>
        <v>0</v>
      </c>
      <c r="K1429" s="25">
        <f t="shared" si="240"/>
        <v>6272</v>
      </c>
      <c r="L1429" s="28">
        <f t="shared" si="241"/>
        <v>6272</v>
      </c>
      <c r="M1429" s="22" t="s">
        <v>2481</v>
      </c>
      <c r="N1429" s="2" t="s">
        <v>1195</v>
      </c>
      <c r="O1429" s="2" t="s">
        <v>2482</v>
      </c>
      <c r="P1429" s="2" t="s">
        <v>63</v>
      </c>
      <c r="Q1429" s="2" t="s">
        <v>62</v>
      </c>
      <c r="R1429" s="2" t="s">
        <v>62</v>
      </c>
      <c r="S1429" s="3"/>
      <c r="T1429" s="3"/>
      <c r="U1429" s="3"/>
      <c r="V1429" s="3"/>
      <c r="W1429" s="3"/>
      <c r="X1429" s="3"/>
      <c r="Y1429" s="3"/>
      <c r="Z1429" s="3"/>
      <c r="AA1429" s="3"/>
      <c r="AB1429" s="3"/>
      <c r="AC1429" s="3"/>
      <c r="AD1429" s="3"/>
      <c r="AE1429" s="3"/>
      <c r="AF1429" s="3"/>
      <c r="AG1429" s="3"/>
      <c r="AH1429" s="3"/>
      <c r="AI1429" s="3"/>
      <c r="AJ1429" s="3"/>
      <c r="AK1429" s="3"/>
      <c r="AL1429" s="3"/>
      <c r="AM1429" s="3"/>
      <c r="AN1429" s="3"/>
      <c r="AO1429" s="3"/>
      <c r="AP1429" s="3"/>
      <c r="AQ1429" s="3"/>
      <c r="AR1429" s="3"/>
      <c r="AS1429" s="3"/>
      <c r="AT1429" s="3"/>
      <c r="AU1429" s="3"/>
      <c r="AV1429" s="2" t="s">
        <v>50</v>
      </c>
      <c r="AW1429" s="2" t="s">
        <v>2563</v>
      </c>
      <c r="AX1429" s="2" t="s">
        <v>50</v>
      </c>
      <c r="AY1429" s="2" t="s">
        <v>50</v>
      </c>
      <c r="AZ1429" s="2" t="s">
        <v>50</v>
      </c>
    </row>
    <row r="1430" spans="1:52" ht="30" customHeight="1" x14ac:dyDescent="0.3">
      <c r="A1430" s="22" t="s">
        <v>1190</v>
      </c>
      <c r="B1430" s="22" t="s">
        <v>50</v>
      </c>
      <c r="C1430" s="22" t="s">
        <v>50</v>
      </c>
      <c r="D1430" s="23"/>
      <c r="E1430" s="25"/>
      <c r="F1430" s="28">
        <f>TRUNC(SUMIF(N1407:N1429, N1406, F1407:F1429),0)</f>
        <v>5754857</v>
      </c>
      <c r="G1430" s="25"/>
      <c r="H1430" s="28">
        <f>TRUNC(SUMIF(N1407:N1429, N1406, H1407:H1429),0)</f>
        <v>788494</v>
      </c>
      <c r="I1430" s="25"/>
      <c r="J1430" s="28">
        <f>TRUNC(SUMIF(N1407:N1429, N1406, J1407:J1429),0)</f>
        <v>0</v>
      </c>
      <c r="K1430" s="25"/>
      <c r="L1430" s="28">
        <f>F1430+H1430+J1430</f>
        <v>6543351</v>
      </c>
      <c r="M1430" s="22" t="s">
        <v>50</v>
      </c>
      <c r="N1430" s="2" t="s">
        <v>97</v>
      </c>
      <c r="O1430" s="2" t="s">
        <v>97</v>
      </c>
      <c r="P1430" s="2" t="s">
        <v>50</v>
      </c>
      <c r="Q1430" s="2" t="s">
        <v>50</v>
      </c>
      <c r="R1430" s="2" t="s">
        <v>50</v>
      </c>
      <c r="S1430" s="3"/>
      <c r="T1430" s="3"/>
      <c r="U1430" s="3"/>
      <c r="V1430" s="3"/>
      <c r="W1430" s="3"/>
      <c r="X1430" s="3"/>
      <c r="Y1430" s="3"/>
      <c r="Z1430" s="3"/>
      <c r="AA1430" s="3"/>
      <c r="AB1430" s="3"/>
      <c r="AC1430" s="3"/>
      <c r="AD1430" s="3"/>
      <c r="AE1430" s="3"/>
      <c r="AF1430" s="3"/>
      <c r="AG1430" s="3"/>
      <c r="AH1430" s="3"/>
      <c r="AI1430" s="3"/>
      <c r="AJ1430" s="3"/>
      <c r="AK1430" s="3"/>
      <c r="AL1430" s="3"/>
      <c r="AM1430" s="3"/>
      <c r="AN1430" s="3"/>
      <c r="AO1430" s="3"/>
      <c r="AP1430" s="3"/>
      <c r="AQ1430" s="3"/>
      <c r="AR1430" s="3"/>
      <c r="AS1430" s="3"/>
      <c r="AT1430" s="3"/>
      <c r="AU1430" s="3"/>
      <c r="AV1430" s="2" t="s">
        <v>50</v>
      </c>
      <c r="AW1430" s="2" t="s">
        <v>50</v>
      </c>
      <c r="AX1430" s="2" t="s">
        <v>50</v>
      </c>
      <c r="AY1430" s="2" t="s">
        <v>50</v>
      </c>
      <c r="AZ1430" s="2" t="s">
        <v>50</v>
      </c>
    </row>
    <row r="1431" spans="1:52" ht="30" customHeight="1" x14ac:dyDescent="0.3">
      <c r="A1431" s="23"/>
      <c r="B1431" s="23"/>
      <c r="C1431" s="23"/>
      <c r="D1431" s="23"/>
      <c r="E1431" s="25"/>
      <c r="F1431" s="28"/>
      <c r="G1431" s="25"/>
      <c r="H1431" s="28"/>
      <c r="I1431" s="25"/>
      <c r="J1431" s="28"/>
      <c r="K1431" s="25"/>
      <c r="L1431" s="28"/>
      <c r="M1431" s="23"/>
    </row>
    <row r="1432" spans="1:52" ht="30" customHeight="1" x14ac:dyDescent="0.3">
      <c r="A1432" s="19" t="s">
        <v>2564</v>
      </c>
      <c r="B1432" s="20"/>
      <c r="C1432" s="20"/>
      <c r="D1432" s="20"/>
      <c r="E1432" s="24"/>
      <c r="F1432" s="27"/>
      <c r="G1432" s="24"/>
      <c r="H1432" s="27"/>
      <c r="I1432" s="24"/>
      <c r="J1432" s="27"/>
      <c r="K1432" s="24"/>
      <c r="L1432" s="27"/>
      <c r="M1432" s="21"/>
      <c r="N1432" s="1" t="s">
        <v>1511</v>
      </c>
    </row>
    <row r="1433" spans="1:52" ht="30" customHeight="1" x14ac:dyDescent="0.3">
      <c r="A1433" s="22" t="s">
        <v>1220</v>
      </c>
      <c r="B1433" s="22" t="s">
        <v>1221</v>
      </c>
      <c r="C1433" s="22" t="s">
        <v>1208</v>
      </c>
      <c r="D1433" s="23">
        <v>1.0999999999999999E-2</v>
      </c>
      <c r="E1433" s="25">
        <f>단가대비표!O31</f>
        <v>0</v>
      </c>
      <c r="F1433" s="28">
        <f>TRUNC(E1433*D1433,0)</f>
        <v>0</v>
      </c>
      <c r="G1433" s="25">
        <f>단가대비표!P31</f>
        <v>226122</v>
      </c>
      <c r="H1433" s="28">
        <f>TRUNC(G1433*D1433,0)</f>
        <v>2487</v>
      </c>
      <c r="I1433" s="25">
        <f>단가대비표!V31</f>
        <v>0</v>
      </c>
      <c r="J1433" s="28">
        <f>TRUNC(I1433*D1433,0)</f>
        <v>0</v>
      </c>
      <c r="K1433" s="25">
        <f t="shared" ref="K1433:L1437" si="242">TRUNC(E1433+G1433+I1433,0)</f>
        <v>226122</v>
      </c>
      <c r="L1433" s="28">
        <f t="shared" si="242"/>
        <v>2487</v>
      </c>
      <c r="M1433" s="22" t="s">
        <v>50</v>
      </c>
      <c r="N1433" s="2" t="s">
        <v>1511</v>
      </c>
      <c r="O1433" s="2" t="s">
        <v>1222</v>
      </c>
      <c r="P1433" s="2" t="s">
        <v>62</v>
      </c>
      <c r="Q1433" s="2" t="s">
        <v>62</v>
      </c>
      <c r="R1433" s="2" t="s">
        <v>63</v>
      </c>
      <c r="S1433" s="3"/>
      <c r="T1433" s="3"/>
      <c r="U1433" s="3"/>
      <c r="V1433" s="3"/>
      <c r="W1433" s="3"/>
      <c r="X1433" s="3"/>
      <c r="Y1433" s="3"/>
      <c r="Z1433" s="3"/>
      <c r="AA1433" s="3"/>
      <c r="AB1433" s="3"/>
      <c r="AC1433" s="3"/>
      <c r="AD1433" s="3"/>
      <c r="AE1433" s="3"/>
      <c r="AF1433" s="3"/>
      <c r="AG1433" s="3"/>
      <c r="AH1433" s="3"/>
      <c r="AI1433" s="3"/>
      <c r="AJ1433" s="3"/>
      <c r="AK1433" s="3"/>
      <c r="AL1433" s="3"/>
      <c r="AM1433" s="3"/>
      <c r="AN1433" s="3"/>
      <c r="AO1433" s="3"/>
      <c r="AP1433" s="3"/>
      <c r="AQ1433" s="3"/>
      <c r="AR1433" s="3"/>
      <c r="AS1433" s="3"/>
      <c r="AT1433" s="3"/>
      <c r="AU1433" s="3"/>
      <c r="AV1433" s="2" t="s">
        <v>50</v>
      </c>
      <c r="AW1433" s="2" t="s">
        <v>2565</v>
      </c>
      <c r="AX1433" s="2" t="s">
        <v>50</v>
      </c>
      <c r="AY1433" s="2" t="s">
        <v>50</v>
      </c>
      <c r="AZ1433" s="2" t="s">
        <v>50</v>
      </c>
    </row>
    <row r="1434" spans="1:52" ht="30" customHeight="1" x14ac:dyDescent="0.3">
      <c r="A1434" s="22" t="s">
        <v>1450</v>
      </c>
      <c r="B1434" s="22" t="s">
        <v>1221</v>
      </c>
      <c r="C1434" s="22" t="s">
        <v>1208</v>
      </c>
      <c r="D1434" s="23">
        <v>1.0999999999999999E-2</v>
      </c>
      <c r="E1434" s="25">
        <f>단가대비표!O30</f>
        <v>0</v>
      </c>
      <c r="F1434" s="28">
        <f>TRUNC(E1434*D1434,0)</f>
        <v>0</v>
      </c>
      <c r="G1434" s="25">
        <f>단가대비표!P30</f>
        <v>172068</v>
      </c>
      <c r="H1434" s="28">
        <f>TRUNC(G1434*D1434,0)</f>
        <v>1892</v>
      </c>
      <c r="I1434" s="25">
        <f>단가대비표!V30</f>
        <v>0</v>
      </c>
      <c r="J1434" s="28">
        <f>TRUNC(I1434*D1434,0)</f>
        <v>0</v>
      </c>
      <c r="K1434" s="25">
        <f t="shared" si="242"/>
        <v>172068</v>
      </c>
      <c r="L1434" s="28">
        <f t="shared" si="242"/>
        <v>1892</v>
      </c>
      <c r="M1434" s="22" t="s">
        <v>50</v>
      </c>
      <c r="N1434" s="2" t="s">
        <v>1511</v>
      </c>
      <c r="O1434" s="2" t="s">
        <v>1531</v>
      </c>
      <c r="P1434" s="2" t="s">
        <v>62</v>
      </c>
      <c r="Q1434" s="2" t="s">
        <v>62</v>
      </c>
      <c r="R1434" s="2" t="s">
        <v>63</v>
      </c>
      <c r="S1434" s="3"/>
      <c r="T1434" s="3"/>
      <c r="U1434" s="3"/>
      <c r="V1434" s="3"/>
      <c r="W1434" s="3"/>
      <c r="X1434" s="3"/>
      <c r="Y1434" s="3"/>
      <c r="Z1434" s="3"/>
      <c r="AA1434" s="3"/>
      <c r="AB1434" s="3"/>
      <c r="AC1434" s="3"/>
      <c r="AD1434" s="3"/>
      <c r="AE1434" s="3"/>
      <c r="AF1434" s="3"/>
      <c r="AG1434" s="3"/>
      <c r="AH1434" s="3"/>
      <c r="AI1434" s="3"/>
      <c r="AJ1434" s="3"/>
      <c r="AK1434" s="3"/>
      <c r="AL1434" s="3"/>
      <c r="AM1434" s="3"/>
      <c r="AN1434" s="3"/>
      <c r="AO1434" s="3"/>
      <c r="AP1434" s="3"/>
      <c r="AQ1434" s="3"/>
      <c r="AR1434" s="3"/>
      <c r="AS1434" s="3"/>
      <c r="AT1434" s="3"/>
      <c r="AU1434" s="3"/>
      <c r="AV1434" s="2" t="s">
        <v>50</v>
      </c>
      <c r="AW1434" s="2" t="s">
        <v>2566</v>
      </c>
      <c r="AX1434" s="2" t="s">
        <v>50</v>
      </c>
      <c r="AY1434" s="2" t="s">
        <v>50</v>
      </c>
      <c r="AZ1434" s="2" t="s">
        <v>50</v>
      </c>
    </row>
    <row r="1435" spans="1:52" ht="30" customHeight="1" x14ac:dyDescent="0.3">
      <c r="A1435" s="22" t="s">
        <v>2567</v>
      </c>
      <c r="B1435" s="22" t="s">
        <v>2568</v>
      </c>
      <c r="C1435" s="22" t="s">
        <v>181</v>
      </c>
      <c r="D1435" s="23">
        <v>8.8999999999999996E-2</v>
      </c>
      <c r="E1435" s="25">
        <f>일위대가목록!E210</f>
        <v>9107</v>
      </c>
      <c r="F1435" s="28">
        <f>TRUNC(E1435*D1435,0)</f>
        <v>810</v>
      </c>
      <c r="G1435" s="25">
        <f>일위대가목록!F210</f>
        <v>59020</v>
      </c>
      <c r="H1435" s="28">
        <f>TRUNC(G1435*D1435,0)</f>
        <v>5252</v>
      </c>
      <c r="I1435" s="25">
        <f>일위대가목록!G210</f>
        <v>0</v>
      </c>
      <c r="J1435" s="28">
        <f>TRUNC(I1435*D1435,0)</f>
        <v>0</v>
      </c>
      <c r="K1435" s="25">
        <f t="shared" si="242"/>
        <v>68127</v>
      </c>
      <c r="L1435" s="28">
        <f t="shared" si="242"/>
        <v>6062</v>
      </c>
      <c r="M1435" s="22" t="s">
        <v>2569</v>
      </c>
      <c r="N1435" s="2" t="s">
        <v>1511</v>
      </c>
      <c r="O1435" s="2" t="s">
        <v>2570</v>
      </c>
      <c r="P1435" s="2" t="s">
        <v>63</v>
      </c>
      <c r="Q1435" s="2" t="s">
        <v>62</v>
      </c>
      <c r="R1435" s="2" t="s">
        <v>62</v>
      </c>
      <c r="S1435" s="3"/>
      <c r="T1435" s="3"/>
      <c r="U1435" s="3"/>
      <c r="V1435" s="3"/>
      <c r="W1435" s="3"/>
      <c r="X1435" s="3"/>
      <c r="Y1435" s="3"/>
      <c r="Z1435" s="3"/>
      <c r="AA1435" s="3"/>
      <c r="AB1435" s="3"/>
      <c r="AC1435" s="3"/>
      <c r="AD1435" s="3"/>
      <c r="AE1435" s="3"/>
      <c r="AF1435" s="3"/>
      <c r="AG1435" s="3"/>
      <c r="AH1435" s="3"/>
      <c r="AI1435" s="3"/>
      <c r="AJ1435" s="3"/>
      <c r="AK1435" s="3"/>
      <c r="AL1435" s="3"/>
      <c r="AM1435" s="3"/>
      <c r="AN1435" s="3"/>
      <c r="AO1435" s="3"/>
      <c r="AP1435" s="3"/>
      <c r="AQ1435" s="3"/>
      <c r="AR1435" s="3"/>
      <c r="AS1435" s="3"/>
      <c r="AT1435" s="3"/>
      <c r="AU1435" s="3"/>
      <c r="AV1435" s="2" t="s">
        <v>50</v>
      </c>
      <c r="AW1435" s="2" t="s">
        <v>2571</v>
      </c>
      <c r="AX1435" s="2" t="s">
        <v>50</v>
      </c>
      <c r="AY1435" s="2" t="s">
        <v>50</v>
      </c>
      <c r="AZ1435" s="2" t="s">
        <v>50</v>
      </c>
    </row>
    <row r="1436" spans="1:52" ht="30" customHeight="1" x14ac:dyDescent="0.3">
      <c r="A1436" s="22" t="s">
        <v>2572</v>
      </c>
      <c r="B1436" s="22" t="s">
        <v>2573</v>
      </c>
      <c r="C1436" s="22" t="s">
        <v>181</v>
      </c>
      <c r="D1436" s="23">
        <v>8.8999999999999996E-2</v>
      </c>
      <c r="E1436" s="25">
        <f>일위대가목록!E211</f>
        <v>3741</v>
      </c>
      <c r="F1436" s="28">
        <f>TRUNC(E1436*D1436,0)</f>
        <v>332</v>
      </c>
      <c r="G1436" s="25">
        <f>일위대가목록!F211</f>
        <v>36248</v>
      </c>
      <c r="H1436" s="28">
        <f>TRUNC(G1436*D1436,0)</f>
        <v>3226</v>
      </c>
      <c r="I1436" s="25">
        <f>일위대가목록!G211</f>
        <v>0</v>
      </c>
      <c r="J1436" s="28">
        <f>TRUNC(I1436*D1436,0)</f>
        <v>0</v>
      </c>
      <c r="K1436" s="25">
        <f t="shared" si="242"/>
        <v>39989</v>
      </c>
      <c r="L1436" s="28">
        <f t="shared" si="242"/>
        <v>3558</v>
      </c>
      <c r="M1436" s="22" t="s">
        <v>2574</v>
      </c>
      <c r="N1436" s="2" t="s">
        <v>1511</v>
      </c>
      <c r="O1436" s="2" t="s">
        <v>2575</v>
      </c>
      <c r="P1436" s="2" t="s">
        <v>63</v>
      </c>
      <c r="Q1436" s="2" t="s">
        <v>62</v>
      </c>
      <c r="R1436" s="2" t="s">
        <v>62</v>
      </c>
      <c r="S1436" s="3"/>
      <c r="T1436" s="3"/>
      <c r="U1436" s="3"/>
      <c r="V1436" s="3">
        <v>1</v>
      </c>
      <c r="W1436" s="3"/>
      <c r="X1436" s="3"/>
      <c r="Y1436" s="3"/>
      <c r="Z1436" s="3"/>
      <c r="AA1436" s="3"/>
      <c r="AB1436" s="3"/>
      <c r="AC1436" s="3"/>
      <c r="AD1436" s="3"/>
      <c r="AE1436" s="3"/>
      <c r="AF1436" s="3"/>
      <c r="AG1436" s="3"/>
      <c r="AH1436" s="3"/>
      <c r="AI1436" s="3"/>
      <c r="AJ1436" s="3"/>
      <c r="AK1436" s="3"/>
      <c r="AL1436" s="3"/>
      <c r="AM1436" s="3"/>
      <c r="AN1436" s="3"/>
      <c r="AO1436" s="3"/>
      <c r="AP1436" s="3"/>
      <c r="AQ1436" s="3"/>
      <c r="AR1436" s="3"/>
      <c r="AS1436" s="3"/>
      <c r="AT1436" s="3"/>
      <c r="AU1436" s="3"/>
      <c r="AV1436" s="2" t="s">
        <v>50</v>
      </c>
      <c r="AW1436" s="2" t="s">
        <v>2576</v>
      </c>
      <c r="AX1436" s="2" t="s">
        <v>50</v>
      </c>
      <c r="AY1436" s="2" t="s">
        <v>50</v>
      </c>
      <c r="AZ1436" s="2" t="s">
        <v>50</v>
      </c>
    </row>
    <row r="1437" spans="1:52" ht="30" customHeight="1" x14ac:dyDescent="0.3">
      <c r="A1437" s="22" t="s">
        <v>2577</v>
      </c>
      <c r="B1437" s="22" t="s">
        <v>2578</v>
      </c>
      <c r="C1437" s="22" t="s">
        <v>93</v>
      </c>
      <c r="D1437" s="23">
        <v>-1</v>
      </c>
      <c r="E1437" s="25">
        <v>0</v>
      </c>
      <c r="F1437" s="28">
        <f>TRUNC(E1437*D1437,0)</f>
        <v>0</v>
      </c>
      <c r="G1437" s="25">
        <f>TRUNC(SUMIF(V1433:V1437, RIGHTB(O1437, 1), H1433:H1437)*U1437, 2)</f>
        <v>3226</v>
      </c>
      <c r="H1437" s="28">
        <f>TRUNC(G1437*D1437,0)</f>
        <v>-3226</v>
      </c>
      <c r="I1437" s="25">
        <v>0</v>
      </c>
      <c r="J1437" s="28">
        <f>TRUNC(I1437*D1437,0)</f>
        <v>0</v>
      </c>
      <c r="K1437" s="25">
        <f t="shared" si="242"/>
        <v>3226</v>
      </c>
      <c r="L1437" s="28">
        <f t="shared" si="242"/>
        <v>-3226</v>
      </c>
      <c r="M1437" s="22" t="s">
        <v>50</v>
      </c>
      <c r="N1437" s="2" t="s">
        <v>1511</v>
      </c>
      <c r="O1437" s="2" t="s">
        <v>94</v>
      </c>
      <c r="P1437" s="2" t="s">
        <v>62</v>
      </c>
      <c r="Q1437" s="2" t="s">
        <v>62</v>
      </c>
      <c r="R1437" s="2" t="s">
        <v>62</v>
      </c>
      <c r="S1437" s="3">
        <v>1</v>
      </c>
      <c r="T1437" s="3">
        <v>1</v>
      </c>
      <c r="U1437" s="3">
        <v>1</v>
      </c>
      <c r="V1437" s="3"/>
      <c r="W1437" s="3"/>
      <c r="X1437" s="3"/>
      <c r="Y1437" s="3"/>
      <c r="Z1437" s="3"/>
      <c r="AA1437" s="3"/>
      <c r="AB1437" s="3"/>
      <c r="AC1437" s="3"/>
      <c r="AD1437" s="3"/>
      <c r="AE1437" s="3"/>
      <c r="AF1437" s="3"/>
      <c r="AG1437" s="3"/>
      <c r="AH1437" s="3"/>
      <c r="AI1437" s="3"/>
      <c r="AJ1437" s="3"/>
      <c r="AK1437" s="3"/>
      <c r="AL1437" s="3"/>
      <c r="AM1437" s="3"/>
      <c r="AN1437" s="3"/>
      <c r="AO1437" s="3"/>
      <c r="AP1437" s="3"/>
      <c r="AQ1437" s="3"/>
      <c r="AR1437" s="3"/>
      <c r="AS1437" s="3"/>
      <c r="AT1437" s="3"/>
      <c r="AU1437" s="3"/>
      <c r="AV1437" s="2" t="s">
        <v>50</v>
      </c>
      <c r="AW1437" s="2" t="s">
        <v>2579</v>
      </c>
      <c r="AX1437" s="2" t="s">
        <v>50</v>
      </c>
      <c r="AY1437" s="2" t="s">
        <v>50</v>
      </c>
      <c r="AZ1437" s="2" t="s">
        <v>50</v>
      </c>
    </row>
    <row r="1438" spans="1:52" ht="30" customHeight="1" x14ac:dyDescent="0.3">
      <c r="A1438" s="22" t="s">
        <v>1190</v>
      </c>
      <c r="B1438" s="22" t="s">
        <v>50</v>
      </c>
      <c r="C1438" s="22" t="s">
        <v>50</v>
      </c>
      <c r="D1438" s="23"/>
      <c r="E1438" s="25"/>
      <c r="F1438" s="28">
        <f>TRUNC(SUMIF(N1433:N1437, N1432, F1433:F1437),0)</f>
        <v>1142</v>
      </c>
      <c r="G1438" s="25"/>
      <c r="H1438" s="28">
        <f>TRUNC(SUMIF(N1433:N1437, N1432, H1433:H1437),0)</f>
        <v>9631</v>
      </c>
      <c r="I1438" s="25"/>
      <c r="J1438" s="28">
        <f>TRUNC(SUMIF(N1433:N1437, N1432, J1433:J1437),0)</f>
        <v>0</v>
      </c>
      <c r="K1438" s="25"/>
      <c r="L1438" s="28">
        <f>F1438+H1438+J1438</f>
        <v>10773</v>
      </c>
      <c r="M1438" s="22" t="s">
        <v>50</v>
      </c>
      <c r="N1438" s="2" t="s">
        <v>97</v>
      </c>
      <c r="O1438" s="2" t="s">
        <v>97</v>
      </c>
      <c r="P1438" s="2" t="s">
        <v>50</v>
      </c>
      <c r="Q1438" s="2" t="s">
        <v>50</v>
      </c>
      <c r="R1438" s="2" t="s">
        <v>50</v>
      </c>
      <c r="S1438" s="3"/>
      <c r="T1438" s="3"/>
      <c r="U1438" s="3"/>
      <c r="V1438" s="3"/>
      <c r="W1438" s="3"/>
      <c r="X1438" s="3"/>
      <c r="Y1438" s="3"/>
      <c r="Z1438" s="3"/>
      <c r="AA1438" s="3"/>
      <c r="AB1438" s="3"/>
      <c r="AC1438" s="3"/>
      <c r="AD1438" s="3"/>
      <c r="AE1438" s="3"/>
      <c r="AF1438" s="3"/>
      <c r="AG1438" s="3"/>
      <c r="AH1438" s="3"/>
      <c r="AI1438" s="3"/>
      <c r="AJ1438" s="3"/>
      <c r="AK1438" s="3"/>
      <c r="AL1438" s="3"/>
      <c r="AM1438" s="3"/>
      <c r="AN1438" s="3"/>
      <c r="AO1438" s="3"/>
      <c r="AP1438" s="3"/>
      <c r="AQ1438" s="3"/>
      <c r="AR1438" s="3"/>
      <c r="AS1438" s="3"/>
      <c r="AT1438" s="3"/>
      <c r="AU1438" s="3"/>
      <c r="AV1438" s="2" t="s">
        <v>50</v>
      </c>
      <c r="AW1438" s="2" t="s">
        <v>50</v>
      </c>
      <c r="AX1438" s="2" t="s">
        <v>50</v>
      </c>
      <c r="AY1438" s="2" t="s">
        <v>50</v>
      </c>
      <c r="AZ1438" s="2" t="s">
        <v>50</v>
      </c>
    </row>
    <row r="1439" spans="1:52" ht="30" customHeight="1" x14ac:dyDescent="0.3">
      <c r="A1439" s="23"/>
      <c r="B1439" s="23"/>
      <c r="C1439" s="23"/>
      <c r="D1439" s="23"/>
      <c r="E1439" s="25"/>
      <c r="F1439" s="28"/>
      <c r="G1439" s="25"/>
      <c r="H1439" s="28"/>
      <c r="I1439" s="25"/>
      <c r="J1439" s="28"/>
      <c r="K1439" s="25"/>
      <c r="L1439" s="28"/>
      <c r="M1439" s="23"/>
    </row>
    <row r="1440" spans="1:52" ht="30" customHeight="1" x14ac:dyDescent="0.3">
      <c r="A1440" s="19" t="s">
        <v>2580</v>
      </c>
      <c r="B1440" s="20"/>
      <c r="C1440" s="20"/>
      <c r="D1440" s="20"/>
      <c r="E1440" s="24"/>
      <c r="F1440" s="27"/>
      <c r="G1440" s="24"/>
      <c r="H1440" s="27"/>
      <c r="I1440" s="24"/>
      <c r="J1440" s="27"/>
      <c r="K1440" s="24"/>
      <c r="L1440" s="27"/>
      <c r="M1440" s="21"/>
      <c r="N1440" s="1" t="s">
        <v>1516</v>
      </c>
    </row>
    <row r="1441" spans="1:52" ht="30" customHeight="1" x14ac:dyDescent="0.3">
      <c r="A1441" s="22" t="s">
        <v>1513</v>
      </c>
      <c r="B1441" s="22" t="s">
        <v>1514</v>
      </c>
      <c r="C1441" s="22" t="s">
        <v>113</v>
      </c>
      <c r="D1441" s="23">
        <v>0.25979999999999998</v>
      </c>
      <c r="E1441" s="25">
        <f>단가대비표!O7</f>
        <v>0</v>
      </c>
      <c r="F1441" s="28">
        <f>TRUNC(E1441*D1441,0)</f>
        <v>0</v>
      </c>
      <c r="G1441" s="25">
        <f>단가대비표!P7</f>
        <v>0</v>
      </c>
      <c r="H1441" s="28">
        <f>TRUNC(G1441*D1441,0)</f>
        <v>0</v>
      </c>
      <c r="I1441" s="25">
        <f>단가대비표!V7</f>
        <v>0</v>
      </c>
      <c r="J1441" s="28">
        <f>TRUNC(I1441*D1441,0)</f>
        <v>0</v>
      </c>
      <c r="K1441" s="25">
        <f t="shared" ref="K1441:L1444" si="243">TRUNC(E1441+G1441+I1441,0)</f>
        <v>0</v>
      </c>
      <c r="L1441" s="28">
        <f t="shared" si="243"/>
        <v>0</v>
      </c>
      <c r="M1441" s="22" t="s">
        <v>2582</v>
      </c>
      <c r="N1441" s="2" t="s">
        <v>1516</v>
      </c>
      <c r="O1441" s="2" t="s">
        <v>2583</v>
      </c>
      <c r="P1441" s="2" t="s">
        <v>62</v>
      </c>
      <c r="Q1441" s="2" t="s">
        <v>62</v>
      </c>
      <c r="R1441" s="2" t="s">
        <v>63</v>
      </c>
      <c r="S1441" s="3"/>
      <c r="T1441" s="3"/>
      <c r="U1441" s="3"/>
      <c r="V1441" s="3"/>
      <c r="W1441" s="3"/>
      <c r="X1441" s="3"/>
      <c r="Y1441" s="3"/>
      <c r="Z1441" s="3"/>
      <c r="AA1441" s="3"/>
      <c r="AB1441" s="3"/>
      <c r="AC1441" s="3"/>
      <c r="AD1441" s="3"/>
      <c r="AE1441" s="3"/>
      <c r="AF1441" s="3"/>
      <c r="AG1441" s="3"/>
      <c r="AH1441" s="3"/>
      <c r="AI1441" s="3"/>
      <c r="AJ1441" s="3"/>
      <c r="AK1441" s="3"/>
      <c r="AL1441" s="3"/>
      <c r="AM1441" s="3"/>
      <c r="AN1441" s="3"/>
      <c r="AO1441" s="3"/>
      <c r="AP1441" s="3"/>
      <c r="AQ1441" s="3"/>
      <c r="AR1441" s="3"/>
      <c r="AS1441" s="3"/>
      <c r="AT1441" s="3"/>
      <c r="AU1441" s="3"/>
      <c r="AV1441" s="2" t="s">
        <v>50</v>
      </c>
      <c r="AW1441" s="2" t="s">
        <v>2584</v>
      </c>
      <c r="AX1441" s="2" t="s">
        <v>50</v>
      </c>
      <c r="AY1441" s="2" t="s">
        <v>50</v>
      </c>
      <c r="AZ1441" s="2" t="s">
        <v>50</v>
      </c>
    </row>
    <row r="1442" spans="1:52" ht="30" customHeight="1" x14ac:dyDescent="0.3">
      <c r="A1442" s="22" t="s">
        <v>2585</v>
      </c>
      <c r="B1442" s="22" t="s">
        <v>2586</v>
      </c>
      <c r="C1442" s="22" t="s">
        <v>2587</v>
      </c>
      <c r="D1442" s="23">
        <v>10.3</v>
      </c>
      <c r="E1442" s="25">
        <f>단가대비표!O8</f>
        <v>1505.45</v>
      </c>
      <c r="F1442" s="28">
        <f>TRUNC(E1442*D1442,0)</f>
        <v>15506</v>
      </c>
      <c r="G1442" s="25">
        <f>단가대비표!P8</f>
        <v>0</v>
      </c>
      <c r="H1442" s="28">
        <f>TRUNC(G1442*D1442,0)</f>
        <v>0</v>
      </c>
      <c r="I1442" s="25">
        <f>단가대비표!V8</f>
        <v>0</v>
      </c>
      <c r="J1442" s="28">
        <f>TRUNC(I1442*D1442,0)</f>
        <v>0</v>
      </c>
      <c r="K1442" s="25">
        <f t="shared" si="243"/>
        <v>1505</v>
      </c>
      <c r="L1442" s="28">
        <f t="shared" si="243"/>
        <v>15506</v>
      </c>
      <c r="M1442" s="22" t="s">
        <v>50</v>
      </c>
      <c r="N1442" s="2" t="s">
        <v>1516</v>
      </c>
      <c r="O1442" s="2" t="s">
        <v>2588</v>
      </c>
      <c r="P1442" s="2" t="s">
        <v>62</v>
      </c>
      <c r="Q1442" s="2" t="s">
        <v>62</v>
      </c>
      <c r="R1442" s="2" t="s">
        <v>63</v>
      </c>
      <c r="S1442" s="3"/>
      <c r="T1442" s="3"/>
      <c r="U1442" s="3"/>
      <c r="V1442" s="3">
        <v>1</v>
      </c>
      <c r="W1442" s="3"/>
      <c r="X1442" s="3"/>
      <c r="Y1442" s="3"/>
      <c r="Z1442" s="3"/>
      <c r="AA1442" s="3"/>
      <c r="AB1442" s="3"/>
      <c r="AC1442" s="3"/>
      <c r="AD1442" s="3"/>
      <c r="AE1442" s="3"/>
      <c r="AF1442" s="3"/>
      <c r="AG1442" s="3"/>
      <c r="AH1442" s="3"/>
      <c r="AI1442" s="3"/>
      <c r="AJ1442" s="3"/>
      <c r="AK1442" s="3"/>
      <c r="AL1442" s="3"/>
      <c r="AM1442" s="3"/>
      <c r="AN1442" s="3"/>
      <c r="AO1442" s="3"/>
      <c r="AP1442" s="3"/>
      <c r="AQ1442" s="3"/>
      <c r="AR1442" s="3"/>
      <c r="AS1442" s="3"/>
      <c r="AT1442" s="3"/>
      <c r="AU1442" s="3"/>
      <c r="AV1442" s="2" t="s">
        <v>50</v>
      </c>
      <c r="AW1442" s="2" t="s">
        <v>2589</v>
      </c>
      <c r="AX1442" s="2" t="s">
        <v>50</v>
      </c>
      <c r="AY1442" s="2" t="s">
        <v>50</v>
      </c>
      <c r="AZ1442" s="2" t="s">
        <v>50</v>
      </c>
    </row>
    <row r="1443" spans="1:52" ht="30" customHeight="1" x14ac:dyDescent="0.3">
      <c r="A1443" s="22" t="s">
        <v>1249</v>
      </c>
      <c r="B1443" s="22" t="s">
        <v>2590</v>
      </c>
      <c r="C1443" s="22" t="s">
        <v>93</v>
      </c>
      <c r="D1443" s="23">
        <v>1</v>
      </c>
      <c r="E1443" s="25">
        <f>TRUNC(SUMIF(V1441:V1444, RIGHTB(O1443, 1), F1441:F1444)*U1443, 2)</f>
        <v>3101.2</v>
      </c>
      <c r="F1443" s="28">
        <f>TRUNC(E1443*D1443,0)</f>
        <v>3101</v>
      </c>
      <c r="G1443" s="25">
        <v>0</v>
      </c>
      <c r="H1443" s="28">
        <f>TRUNC(G1443*D1443,0)</f>
        <v>0</v>
      </c>
      <c r="I1443" s="25">
        <v>0</v>
      </c>
      <c r="J1443" s="28">
        <f>TRUNC(I1443*D1443,0)</f>
        <v>0</v>
      </c>
      <c r="K1443" s="25">
        <f t="shared" si="243"/>
        <v>3101</v>
      </c>
      <c r="L1443" s="28">
        <f t="shared" si="243"/>
        <v>3101</v>
      </c>
      <c r="M1443" s="22" t="s">
        <v>50</v>
      </c>
      <c r="N1443" s="2" t="s">
        <v>1516</v>
      </c>
      <c r="O1443" s="2" t="s">
        <v>94</v>
      </c>
      <c r="P1443" s="2" t="s">
        <v>62</v>
      </c>
      <c r="Q1443" s="2" t="s">
        <v>62</v>
      </c>
      <c r="R1443" s="2" t="s">
        <v>62</v>
      </c>
      <c r="S1443" s="3">
        <v>0</v>
      </c>
      <c r="T1443" s="3">
        <v>0</v>
      </c>
      <c r="U1443" s="3">
        <v>0.2</v>
      </c>
      <c r="V1443" s="3"/>
      <c r="W1443" s="3"/>
      <c r="X1443" s="3"/>
      <c r="Y1443" s="3"/>
      <c r="Z1443" s="3"/>
      <c r="AA1443" s="3"/>
      <c r="AB1443" s="3"/>
      <c r="AC1443" s="3"/>
      <c r="AD1443" s="3"/>
      <c r="AE1443" s="3"/>
      <c r="AF1443" s="3"/>
      <c r="AG1443" s="3"/>
      <c r="AH1443" s="3"/>
      <c r="AI1443" s="3"/>
      <c r="AJ1443" s="3"/>
      <c r="AK1443" s="3"/>
      <c r="AL1443" s="3"/>
      <c r="AM1443" s="3"/>
      <c r="AN1443" s="3"/>
      <c r="AO1443" s="3"/>
      <c r="AP1443" s="3"/>
      <c r="AQ1443" s="3"/>
      <c r="AR1443" s="3"/>
      <c r="AS1443" s="3"/>
      <c r="AT1443" s="3"/>
      <c r="AU1443" s="3"/>
      <c r="AV1443" s="2" t="s">
        <v>50</v>
      </c>
      <c r="AW1443" s="2" t="s">
        <v>2591</v>
      </c>
      <c r="AX1443" s="2" t="s">
        <v>50</v>
      </c>
      <c r="AY1443" s="2" t="s">
        <v>50</v>
      </c>
      <c r="AZ1443" s="2" t="s">
        <v>50</v>
      </c>
    </row>
    <row r="1444" spans="1:52" ht="30" customHeight="1" x14ac:dyDescent="0.3">
      <c r="A1444" s="22" t="s">
        <v>2592</v>
      </c>
      <c r="B1444" s="22" t="s">
        <v>1221</v>
      </c>
      <c r="C1444" s="22" t="s">
        <v>1208</v>
      </c>
      <c r="D1444" s="23">
        <v>1</v>
      </c>
      <c r="E1444" s="25">
        <f>TRUNC(단가대비표!O36*1/8*16/12*25/20, 1)</f>
        <v>0</v>
      </c>
      <c r="F1444" s="28">
        <f>TRUNC(E1444*D1444,0)</f>
        <v>0</v>
      </c>
      <c r="G1444" s="25">
        <f>TRUNC(단가대비표!P36*1/8*16/12*25/20, 1)</f>
        <v>49778.3</v>
      </c>
      <c r="H1444" s="28">
        <f>TRUNC(G1444*D1444,0)</f>
        <v>49778</v>
      </c>
      <c r="I1444" s="25">
        <f>TRUNC(단가대비표!V36*1/8*16/12*25/20, 1)</f>
        <v>0</v>
      </c>
      <c r="J1444" s="28">
        <f>TRUNC(I1444*D1444,0)</f>
        <v>0</v>
      </c>
      <c r="K1444" s="25">
        <f t="shared" si="243"/>
        <v>49778</v>
      </c>
      <c r="L1444" s="28">
        <f t="shared" si="243"/>
        <v>49778</v>
      </c>
      <c r="M1444" s="22" t="s">
        <v>50</v>
      </c>
      <c r="N1444" s="2" t="s">
        <v>1516</v>
      </c>
      <c r="O1444" s="2" t="s">
        <v>2593</v>
      </c>
      <c r="P1444" s="2" t="s">
        <v>62</v>
      </c>
      <c r="Q1444" s="2" t="s">
        <v>62</v>
      </c>
      <c r="R1444" s="2" t="s">
        <v>63</v>
      </c>
      <c r="S1444" s="3"/>
      <c r="T1444" s="3"/>
      <c r="U1444" s="3"/>
      <c r="V1444" s="3"/>
      <c r="W1444" s="3"/>
      <c r="X1444" s="3"/>
      <c r="Y1444" s="3"/>
      <c r="Z1444" s="3"/>
      <c r="AA1444" s="3"/>
      <c r="AB1444" s="3"/>
      <c r="AC1444" s="3"/>
      <c r="AD1444" s="3"/>
      <c r="AE1444" s="3"/>
      <c r="AF1444" s="3"/>
      <c r="AG1444" s="3"/>
      <c r="AH1444" s="3"/>
      <c r="AI1444" s="3"/>
      <c r="AJ1444" s="3"/>
      <c r="AK1444" s="3"/>
      <c r="AL1444" s="3"/>
      <c r="AM1444" s="3"/>
      <c r="AN1444" s="3"/>
      <c r="AO1444" s="3"/>
      <c r="AP1444" s="3"/>
      <c r="AQ1444" s="3"/>
      <c r="AR1444" s="3"/>
      <c r="AS1444" s="3"/>
      <c r="AT1444" s="3"/>
      <c r="AU1444" s="3"/>
      <c r="AV1444" s="2" t="s">
        <v>50</v>
      </c>
      <c r="AW1444" s="2" t="s">
        <v>2594</v>
      </c>
      <c r="AX1444" s="2" t="s">
        <v>63</v>
      </c>
      <c r="AY1444" s="2" t="s">
        <v>50</v>
      </c>
      <c r="AZ1444" s="2" t="s">
        <v>50</v>
      </c>
    </row>
    <row r="1445" spans="1:52" ht="30" customHeight="1" x14ac:dyDescent="0.3">
      <c r="A1445" s="22" t="s">
        <v>1190</v>
      </c>
      <c r="B1445" s="22" t="s">
        <v>50</v>
      </c>
      <c r="C1445" s="22" t="s">
        <v>50</v>
      </c>
      <c r="D1445" s="23"/>
      <c r="E1445" s="25"/>
      <c r="F1445" s="28">
        <f>TRUNC(SUMIF(N1441:N1444, N1440, F1441:F1444),0)</f>
        <v>18607</v>
      </c>
      <c r="G1445" s="25"/>
      <c r="H1445" s="28">
        <f>TRUNC(SUMIF(N1441:N1444, N1440, H1441:H1444),0)</f>
        <v>49778</v>
      </c>
      <c r="I1445" s="25"/>
      <c r="J1445" s="28">
        <f>TRUNC(SUMIF(N1441:N1444, N1440, J1441:J1444),0)</f>
        <v>0</v>
      </c>
      <c r="K1445" s="25"/>
      <c r="L1445" s="28">
        <f>F1445+H1445+J1445</f>
        <v>68385</v>
      </c>
      <c r="M1445" s="22" t="s">
        <v>50</v>
      </c>
      <c r="N1445" s="2" t="s">
        <v>97</v>
      </c>
      <c r="O1445" s="2" t="s">
        <v>97</v>
      </c>
      <c r="P1445" s="2" t="s">
        <v>50</v>
      </c>
      <c r="Q1445" s="2" t="s">
        <v>50</v>
      </c>
      <c r="R1445" s="2" t="s">
        <v>50</v>
      </c>
      <c r="S1445" s="3"/>
      <c r="T1445" s="3"/>
      <c r="U1445" s="3"/>
      <c r="V1445" s="3"/>
      <c r="W1445" s="3"/>
      <c r="X1445" s="3"/>
      <c r="Y1445" s="3"/>
      <c r="Z1445" s="3"/>
      <c r="AA1445" s="3"/>
      <c r="AB1445" s="3"/>
      <c r="AC1445" s="3"/>
      <c r="AD1445" s="3"/>
      <c r="AE1445" s="3"/>
      <c r="AF1445" s="3"/>
      <c r="AG1445" s="3"/>
      <c r="AH1445" s="3"/>
      <c r="AI1445" s="3"/>
      <c r="AJ1445" s="3"/>
      <c r="AK1445" s="3"/>
      <c r="AL1445" s="3"/>
      <c r="AM1445" s="3"/>
      <c r="AN1445" s="3"/>
      <c r="AO1445" s="3"/>
      <c r="AP1445" s="3"/>
      <c r="AQ1445" s="3"/>
      <c r="AR1445" s="3"/>
      <c r="AS1445" s="3"/>
      <c r="AT1445" s="3"/>
      <c r="AU1445" s="3"/>
      <c r="AV1445" s="2" t="s">
        <v>50</v>
      </c>
      <c r="AW1445" s="2" t="s">
        <v>50</v>
      </c>
      <c r="AX1445" s="2" t="s">
        <v>50</v>
      </c>
      <c r="AY1445" s="2" t="s">
        <v>50</v>
      </c>
      <c r="AZ1445" s="2" t="s">
        <v>50</v>
      </c>
    </row>
    <row r="1446" spans="1:52" ht="30" customHeight="1" x14ac:dyDescent="0.3">
      <c r="A1446" s="23"/>
      <c r="B1446" s="23"/>
      <c r="C1446" s="23"/>
      <c r="D1446" s="23"/>
      <c r="E1446" s="25"/>
      <c r="F1446" s="28"/>
      <c r="G1446" s="25"/>
      <c r="H1446" s="28"/>
      <c r="I1446" s="25"/>
      <c r="J1446" s="28"/>
      <c r="K1446" s="25"/>
      <c r="L1446" s="28"/>
      <c r="M1446" s="23"/>
    </row>
    <row r="1447" spans="1:52" ht="30" customHeight="1" x14ac:dyDescent="0.3">
      <c r="A1447" s="19" t="s">
        <v>2595</v>
      </c>
      <c r="B1447" s="20"/>
      <c r="C1447" s="20"/>
      <c r="D1447" s="20"/>
      <c r="E1447" s="24"/>
      <c r="F1447" s="27"/>
      <c r="G1447" s="24"/>
      <c r="H1447" s="27"/>
      <c r="I1447" s="24"/>
      <c r="J1447" s="27"/>
      <c r="K1447" s="24"/>
      <c r="L1447" s="27"/>
      <c r="M1447" s="21"/>
      <c r="N1447" s="1" t="s">
        <v>2570</v>
      </c>
    </row>
    <row r="1448" spans="1:52" ht="30" customHeight="1" x14ac:dyDescent="0.3">
      <c r="A1448" s="22" t="s">
        <v>2567</v>
      </c>
      <c r="B1448" s="22" t="s">
        <v>2568</v>
      </c>
      <c r="C1448" s="22" t="s">
        <v>113</v>
      </c>
      <c r="D1448" s="23">
        <v>0.20849999999999999</v>
      </c>
      <c r="E1448" s="25">
        <f>단가대비표!O5</f>
        <v>0</v>
      </c>
      <c r="F1448" s="28">
        <f>TRUNC(E1448*D1448,0)</f>
        <v>0</v>
      </c>
      <c r="G1448" s="25">
        <f>단가대비표!P5</f>
        <v>0</v>
      </c>
      <c r="H1448" s="28">
        <f>TRUNC(G1448*D1448,0)</f>
        <v>0</v>
      </c>
      <c r="I1448" s="25">
        <f>단가대비표!V5</f>
        <v>0</v>
      </c>
      <c r="J1448" s="28">
        <f>TRUNC(I1448*D1448,0)</f>
        <v>0</v>
      </c>
      <c r="K1448" s="25">
        <f t="shared" ref="K1448:L1451" si="244">TRUNC(E1448+G1448+I1448,0)</f>
        <v>0</v>
      </c>
      <c r="L1448" s="28">
        <f t="shared" si="244"/>
        <v>0</v>
      </c>
      <c r="M1448" s="22" t="s">
        <v>2582</v>
      </c>
      <c r="N1448" s="2" t="s">
        <v>2570</v>
      </c>
      <c r="O1448" s="2" t="s">
        <v>2596</v>
      </c>
      <c r="P1448" s="2" t="s">
        <v>62</v>
      </c>
      <c r="Q1448" s="2" t="s">
        <v>62</v>
      </c>
      <c r="R1448" s="2" t="s">
        <v>63</v>
      </c>
      <c r="S1448" s="3"/>
      <c r="T1448" s="3"/>
      <c r="U1448" s="3"/>
      <c r="V1448" s="3"/>
      <c r="W1448" s="3"/>
      <c r="X1448" s="3"/>
      <c r="Y1448" s="3"/>
      <c r="Z1448" s="3"/>
      <c r="AA1448" s="3"/>
      <c r="AB1448" s="3"/>
      <c r="AC1448" s="3"/>
      <c r="AD1448" s="3"/>
      <c r="AE1448" s="3"/>
      <c r="AF1448" s="3"/>
      <c r="AG1448" s="3"/>
      <c r="AH1448" s="3"/>
      <c r="AI1448" s="3"/>
      <c r="AJ1448" s="3"/>
      <c r="AK1448" s="3"/>
      <c r="AL1448" s="3"/>
      <c r="AM1448" s="3"/>
      <c r="AN1448" s="3"/>
      <c r="AO1448" s="3"/>
      <c r="AP1448" s="3"/>
      <c r="AQ1448" s="3"/>
      <c r="AR1448" s="3"/>
      <c r="AS1448" s="3"/>
      <c r="AT1448" s="3"/>
      <c r="AU1448" s="3"/>
      <c r="AV1448" s="2" t="s">
        <v>50</v>
      </c>
      <c r="AW1448" s="2" t="s">
        <v>2597</v>
      </c>
      <c r="AX1448" s="2" t="s">
        <v>50</v>
      </c>
      <c r="AY1448" s="2" t="s">
        <v>50</v>
      </c>
      <c r="AZ1448" s="2" t="s">
        <v>50</v>
      </c>
    </row>
    <row r="1449" spans="1:52" ht="30" customHeight="1" x14ac:dyDescent="0.3">
      <c r="A1449" s="22" t="s">
        <v>2585</v>
      </c>
      <c r="B1449" s="22" t="s">
        <v>2586</v>
      </c>
      <c r="C1449" s="22" t="s">
        <v>2587</v>
      </c>
      <c r="D1449" s="23">
        <v>5</v>
      </c>
      <c r="E1449" s="25">
        <f>단가대비표!O8</f>
        <v>1505.45</v>
      </c>
      <c r="F1449" s="28">
        <f>TRUNC(E1449*D1449,0)</f>
        <v>7527</v>
      </c>
      <c r="G1449" s="25">
        <f>단가대비표!P8</f>
        <v>0</v>
      </c>
      <c r="H1449" s="28">
        <f>TRUNC(G1449*D1449,0)</f>
        <v>0</v>
      </c>
      <c r="I1449" s="25">
        <f>단가대비표!V8</f>
        <v>0</v>
      </c>
      <c r="J1449" s="28">
        <f>TRUNC(I1449*D1449,0)</f>
        <v>0</v>
      </c>
      <c r="K1449" s="25">
        <f t="shared" si="244"/>
        <v>1505</v>
      </c>
      <c r="L1449" s="28">
        <f t="shared" si="244"/>
        <v>7527</v>
      </c>
      <c r="M1449" s="22" t="s">
        <v>50</v>
      </c>
      <c r="N1449" s="2" t="s">
        <v>2570</v>
      </c>
      <c r="O1449" s="2" t="s">
        <v>2588</v>
      </c>
      <c r="P1449" s="2" t="s">
        <v>62</v>
      </c>
      <c r="Q1449" s="2" t="s">
        <v>62</v>
      </c>
      <c r="R1449" s="2" t="s">
        <v>63</v>
      </c>
      <c r="S1449" s="3"/>
      <c r="T1449" s="3"/>
      <c r="U1449" s="3"/>
      <c r="V1449" s="3">
        <v>1</v>
      </c>
      <c r="W1449" s="3"/>
      <c r="X1449" s="3"/>
      <c r="Y1449" s="3"/>
      <c r="Z1449" s="3"/>
      <c r="AA1449" s="3"/>
      <c r="AB1449" s="3"/>
      <c r="AC1449" s="3"/>
      <c r="AD1449" s="3"/>
      <c r="AE1449" s="3"/>
      <c r="AF1449" s="3"/>
      <c r="AG1449" s="3"/>
      <c r="AH1449" s="3"/>
      <c r="AI1449" s="3"/>
      <c r="AJ1449" s="3"/>
      <c r="AK1449" s="3"/>
      <c r="AL1449" s="3"/>
      <c r="AM1449" s="3"/>
      <c r="AN1449" s="3"/>
      <c r="AO1449" s="3"/>
      <c r="AP1449" s="3"/>
      <c r="AQ1449" s="3"/>
      <c r="AR1449" s="3"/>
      <c r="AS1449" s="3"/>
      <c r="AT1449" s="3"/>
      <c r="AU1449" s="3"/>
      <c r="AV1449" s="2" t="s">
        <v>50</v>
      </c>
      <c r="AW1449" s="2" t="s">
        <v>2598</v>
      </c>
      <c r="AX1449" s="2" t="s">
        <v>50</v>
      </c>
      <c r="AY1449" s="2" t="s">
        <v>50</v>
      </c>
      <c r="AZ1449" s="2" t="s">
        <v>50</v>
      </c>
    </row>
    <row r="1450" spans="1:52" ht="30" customHeight="1" x14ac:dyDescent="0.3">
      <c r="A1450" s="22" t="s">
        <v>1249</v>
      </c>
      <c r="B1450" s="22" t="s">
        <v>2599</v>
      </c>
      <c r="C1450" s="22" t="s">
        <v>93</v>
      </c>
      <c r="D1450" s="23">
        <v>1</v>
      </c>
      <c r="E1450" s="25">
        <f>TRUNC(SUMIF(V1448:V1451, RIGHTB(O1450, 1), F1448:F1451)*U1450, 2)</f>
        <v>1580.67</v>
      </c>
      <c r="F1450" s="28">
        <f>TRUNC(E1450*D1450,0)</f>
        <v>1580</v>
      </c>
      <c r="G1450" s="25">
        <v>0</v>
      </c>
      <c r="H1450" s="28">
        <f>TRUNC(G1450*D1450,0)</f>
        <v>0</v>
      </c>
      <c r="I1450" s="25">
        <v>0</v>
      </c>
      <c r="J1450" s="28">
        <f>TRUNC(I1450*D1450,0)</f>
        <v>0</v>
      </c>
      <c r="K1450" s="25">
        <f t="shared" si="244"/>
        <v>1580</v>
      </c>
      <c r="L1450" s="28">
        <f t="shared" si="244"/>
        <v>1580</v>
      </c>
      <c r="M1450" s="22" t="s">
        <v>50</v>
      </c>
      <c r="N1450" s="2" t="s">
        <v>2570</v>
      </c>
      <c r="O1450" s="2" t="s">
        <v>94</v>
      </c>
      <c r="P1450" s="2" t="s">
        <v>62</v>
      </c>
      <c r="Q1450" s="2" t="s">
        <v>62</v>
      </c>
      <c r="R1450" s="2" t="s">
        <v>62</v>
      </c>
      <c r="S1450" s="3">
        <v>0</v>
      </c>
      <c r="T1450" s="3">
        <v>0</v>
      </c>
      <c r="U1450" s="3">
        <v>0.21</v>
      </c>
      <c r="V1450" s="3"/>
      <c r="W1450" s="3"/>
      <c r="X1450" s="3"/>
      <c r="Y1450" s="3"/>
      <c r="Z1450" s="3"/>
      <c r="AA1450" s="3"/>
      <c r="AB1450" s="3"/>
      <c r="AC1450" s="3"/>
      <c r="AD1450" s="3"/>
      <c r="AE1450" s="3"/>
      <c r="AF1450" s="3"/>
      <c r="AG1450" s="3"/>
      <c r="AH1450" s="3"/>
      <c r="AI1450" s="3"/>
      <c r="AJ1450" s="3"/>
      <c r="AK1450" s="3"/>
      <c r="AL1450" s="3"/>
      <c r="AM1450" s="3"/>
      <c r="AN1450" s="3"/>
      <c r="AO1450" s="3"/>
      <c r="AP1450" s="3"/>
      <c r="AQ1450" s="3"/>
      <c r="AR1450" s="3"/>
      <c r="AS1450" s="3"/>
      <c r="AT1450" s="3"/>
      <c r="AU1450" s="3"/>
      <c r="AV1450" s="2" t="s">
        <v>50</v>
      </c>
      <c r="AW1450" s="2" t="s">
        <v>2600</v>
      </c>
      <c r="AX1450" s="2" t="s">
        <v>50</v>
      </c>
      <c r="AY1450" s="2" t="s">
        <v>50</v>
      </c>
      <c r="AZ1450" s="2" t="s">
        <v>50</v>
      </c>
    </row>
    <row r="1451" spans="1:52" ht="30" customHeight="1" x14ac:dyDescent="0.3">
      <c r="A1451" s="22" t="s">
        <v>2601</v>
      </c>
      <c r="B1451" s="22" t="s">
        <v>1221</v>
      </c>
      <c r="C1451" s="22" t="s">
        <v>1208</v>
      </c>
      <c r="D1451" s="23">
        <v>1</v>
      </c>
      <c r="E1451" s="25">
        <f>TRUNC(단가대비표!O35*1/8*16/12*25/20, 1)</f>
        <v>0</v>
      </c>
      <c r="F1451" s="28">
        <f>TRUNC(E1451*D1451,0)</f>
        <v>0</v>
      </c>
      <c r="G1451" s="25">
        <f>TRUNC(단가대비표!P35*1/8*16/12*25/20, 1)</f>
        <v>59020.2</v>
      </c>
      <c r="H1451" s="28">
        <f>TRUNC(G1451*D1451,0)</f>
        <v>59020</v>
      </c>
      <c r="I1451" s="25">
        <f>TRUNC(단가대비표!V35*1/8*16/12*25/20, 1)</f>
        <v>0</v>
      </c>
      <c r="J1451" s="28">
        <f>TRUNC(I1451*D1451,0)</f>
        <v>0</v>
      </c>
      <c r="K1451" s="25">
        <f t="shared" si="244"/>
        <v>59020</v>
      </c>
      <c r="L1451" s="28">
        <f t="shared" si="244"/>
        <v>59020</v>
      </c>
      <c r="M1451" s="22" t="s">
        <v>50</v>
      </c>
      <c r="N1451" s="2" t="s">
        <v>2570</v>
      </c>
      <c r="O1451" s="2" t="s">
        <v>2602</v>
      </c>
      <c r="P1451" s="2" t="s">
        <v>62</v>
      </c>
      <c r="Q1451" s="2" t="s">
        <v>62</v>
      </c>
      <c r="R1451" s="2" t="s">
        <v>63</v>
      </c>
      <c r="S1451" s="3"/>
      <c r="T1451" s="3"/>
      <c r="U1451" s="3"/>
      <c r="V1451" s="3"/>
      <c r="W1451" s="3"/>
      <c r="X1451" s="3"/>
      <c r="Y1451" s="3"/>
      <c r="Z1451" s="3"/>
      <c r="AA1451" s="3"/>
      <c r="AB1451" s="3"/>
      <c r="AC1451" s="3"/>
      <c r="AD1451" s="3"/>
      <c r="AE1451" s="3"/>
      <c r="AF1451" s="3"/>
      <c r="AG1451" s="3"/>
      <c r="AH1451" s="3"/>
      <c r="AI1451" s="3"/>
      <c r="AJ1451" s="3"/>
      <c r="AK1451" s="3"/>
      <c r="AL1451" s="3"/>
      <c r="AM1451" s="3"/>
      <c r="AN1451" s="3"/>
      <c r="AO1451" s="3"/>
      <c r="AP1451" s="3"/>
      <c r="AQ1451" s="3"/>
      <c r="AR1451" s="3"/>
      <c r="AS1451" s="3"/>
      <c r="AT1451" s="3"/>
      <c r="AU1451" s="3"/>
      <c r="AV1451" s="2" t="s">
        <v>50</v>
      </c>
      <c r="AW1451" s="2" t="s">
        <v>2603</v>
      </c>
      <c r="AX1451" s="2" t="s">
        <v>63</v>
      </c>
      <c r="AY1451" s="2" t="s">
        <v>50</v>
      </c>
      <c r="AZ1451" s="2" t="s">
        <v>50</v>
      </c>
    </row>
    <row r="1452" spans="1:52" ht="30" customHeight="1" x14ac:dyDescent="0.3">
      <c r="A1452" s="22" t="s">
        <v>1190</v>
      </c>
      <c r="B1452" s="22" t="s">
        <v>50</v>
      </c>
      <c r="C1452" s="22" t="s">
        <v>50</v>
      </c>
      <c r="D1452" s="23"/>
      <c r="E1452" s="25"/>
      <c r="F1452" s="28">
        <f>TRUNC(SUMIF(N1448:N1451, N1447, F1448:F1451),0)</f>
        <v>9107</v>
      </c>
      <c r="G1452" s="25"/>
      <c r="H1452" s="28">
        <f>TRUNC(SUMIF(N1448:N1451, N1447, H1448:H1451),0)</f>
        <v>59020</v>
      </c>
      <c r="I1452" s="25"/>
      <c r="J1452" s="28">
        <f>TRUNC(SUMIF(N1448:N1451, N1447, J1448:J1451),0)</f>
        <v>0</v>
      </c>
      <c r="K1452" s="25"/>
      <c r="L1452" s="28">
        <f>F1452+H1452+J1452</f>
        <v>68127</v>
      </c>
      <c r="M1452" s="22" t="s">
        <v>50</v>
      </c>
      <c r="N1452" s="2" t="s">
        <v>97</v>
      </c>
      <c r="O1452" s="2" t="s">
        <v>97</v>
      </c>
      <c r="P1452" s="2" t="s">
        <v>50</v>
      </c>
      <c r="Q1452" s="2" t="s">
        <v>50</v>
      </c>
      <c r="R1452" s="2" t="s">
        <v>50</v>
      </c>
      <c r="S1452" s="3"/>
      <c r="T1452" s="3"/>
      <c r="U1452" s="3"/>
      <c r="V1452" s="3"/>
      <c r="W1452" s="3"/>
      <c r="X1452" s="3"/>
      <c r="Y1452" s="3"/>
      <c r="Z1452" s="3"/>
      <c r="AA1452" s="3"/>
      <c r="AB1452" s="3"/>
      <c r="AC1452" s="3"/>
      <c r="AD1452" s="3"/>
      <c r="AE1452" s="3"/>
      <c r="AF1452" s="3"/>
      <c r="AG1452" s="3"/>
      <c r="AH1452" s="3"/>
      <c r="AI1452" s="3"/>
      <c r="AJ1452" s="3"/>
      <c r="AK1452" s="3"/>
      <c r="AL1452" s="3"/>
      <c r="AM1452" s="3"/>
      <c r="AN1452" s="3"/>
      <c r="AO1452" s="3"/>
      <c r="AP1452" s="3"/>
      <c r="AQ1452" s="3"/>
      <c r="AR1452" s="3"/>
      <c r="AS1452" s="3"/>
      <c r="AT1452" s="3"/>
      <c r="AU1452" s="3"/>
      <c r="AV1452" s="2" t="s">
        <v>50</v>
      </c>
      <c r="AW1452" s="2" t="s">
        <v>50</v>
      </c>
      <c r="AX1452" s="2" t="s">
        <v>50</v>
      </c>
      <c r="AY1452" s="2" t="s">
        <v>50</v>
      </c>
      <c r="AZ1452" s="2" t="s">
        <v>50</v>
      </c>
    </row>
    <row r="1453" spans="1:52" ht="30" customHeight="1" x14ac:dyDescent="0.3">
      <c r="A1453" s="23"/>
      <c r="B1453" s="23"/>
      <c r="C1453" s="23"/>
      <c r="D1453" s="23"/>
      <c r="E1453" s="25"/>
      <c r="F1453" s="28"/>
      <c r="G1453" s="25"/>
      <c r="H1453" s="28"/>
      <c r="I1453" s="25"/>
      <c r="J1453" s="28"/>
      <c r="K1453" s="25"/>
      <c r="L1453" s="28"/>
      <c r="M1453" s="23"/>
    </row>
    <row r="1454" spans="1:52" ht="30" customHeight="1" x14ac:dyDescent="0.3">
      <c r="A1454" s="19" t="s">
        <v>2604</v>
      </c>
      <c r="B1454" s="20"/>
      <c r="C1454" s="20"/>
      <c r="D1454" s="20"/>
      <c r="E1454" s="24"/>
      <c r="F1454" s="27"/>
      <c r="G1454" s="24"/>
      <c r="H1454" s="27"/>
      <c r="I1454" s="24"/>
      <c r="J1454" s="27"/>
      <c r="K1454" s="24"/>
      <c r="L1454" s="27"/>
      <c r="M1454" s="21"/>
      <c r="N1454" s="1" t="s">
        <v>2575</v>
      </c>
    </row>
    <row r="1455" spans="1:52" ht="30" customHeight="1" x14ac:dyDescent="0.3">
      <c r="A1455" s="22" t="s">
        <v>2572</v>
      </c>
      <c r="B1455" s="22" t="s">
        <v>2573</v>
      </c>
      <c r="C1455" s="22" t="s">
        <v>113</v>
      </c>
      <c r="D1455" s="23">
        <v>0.28249999999999997</v>
      </c>
      <c r="E1455" s="25">
        <f>단가대비표!O6</f>
        <v>0</v>
      </c>
      <c r="F1455" s="28">
        <f>TRUNC(E1455*D1455,0)</f>
        <v>0</v>
      </c>
      <c r="G1455" s="25">
        <f>단가대비표!P6</f>
        <v>0</v>
      </c>
      <c r="H1455" s="28">
        <f>TRUNC(G1455*D1455,0)</f>
        <v>0</v>
      </c>
      <c r="I1455" s="25">
        <f>단가대비표!V6</f>
        <v>0</v>
      </c>
      <c r="J1455" s="28">
        <f>TRUNC(I1455*D1455,0)</f>
        <v>0</v>
      </c>
      <c r="K1455" s="25">
        <f t="shared" ref="K1455:L1458" si="245">TRUNC(E1455+G1455+I1455,0)</f>
        <v>0</v>
      </c>
      <c r="L1455" s="28">
        <f t="shared" si="245"/>
        <v>0</v>
      </c>
      <c r="M1455" s="22" t="s">
        <v>2582</v>
      </c>
      <c r="N1455" s="2" t="s">
        <v>2575</v>
      </c>
      <c r="O1455" s="2" t="s">
        <v>2605</v>
      </c>
      <c r="P1455" s="2" t="s">
        <v>62</v>
      </c>
      <c r="Q1455" s="2" t="s">
        <v>62</v>
      </c>
      <c r="R1455" s="2" t="s">
        <v>63</v>
      </c>
      <c r="S1455" s="3"/>
      <c r="T1455" s="3"/>
      <c r="U1455" s="3"/>
      <c r="V1455" s="3"/>
      <c r="W1455" s="3"/>
      <c r="X1455" s="3"/>
      <c r="Y1455" s="3"/>
      <c r="Z1455" s="3"/>
      <c r="AA1455" s="3"/>
      <c r="AB1455" s="3"/>
      <c r="AC1455" s="3"/>
      <c r="AD1455" s="3"/>
      <c r="AE1455" s="3"/>
      <c r="AF1455" s="3"/>
      <c r="AG1455" s="3"/>
      <c r="AH1455" s="3"/>
      <c r="AI1455" s="3"/>
      <c r="AJ1455" s="3"/>
      <c r="AK1455" s="3"/>
      <c r="AL1455" s="3"/>
      <c r="AM1455" s="3"/>
      <c r="AN1455" s="3"/>
      <c r="AO1455" s="3"/>
      <c r="AP1455" s="3"/>
      <c r="AQ1455" s="3"/>
      <c r="AR1455" s="3"/>
      <c r="AS1455" s="3"/>
      <c r="AT1455" s="3"/>
      <c r="AU1455" s="3"/>
      <c r="AV1455" s="2" t="s">
        <v>50</v>
      </c>
      <c r="AW1455" s="2" t="s">
        <v>2606</v>
      </c>
      <c r="AX1455" s="2" t="s">
        <v>50</v>
      </c>
      <c r="AY1455" s="2" t="s">
        <v>50</v>
      </c>
      <c r="AZ1455" s="2" t="s">
        <v>50</v>
      </c>
    </row>
    <row r="1456" spans="1:52" ht="30" customHeight="1" x14ac:dyDescent="0.3">
      <c r="A1456" s="22" t="s">
        <v>2585</v>
      </c>
      <c r="B1456" s="22" t="s">
        <v>2586</v>
      </c>
      <c r="C1456" s="22" t="s">
        <v>2587</v>
      </c>
      <c r="D1456" s="23">
        <v>2.2000000000000002</v>
      </c>
      <c r="E1456" s="25">
        <f>단가대비표!O8</f>
        <v>1505.45</v>
      </c>
      <c r="F1456" s="28">
        <f>TRUNC(E1456*D1456,0)</f>
        <v>3311</v>
      </c>
      <c r="G1456" s="25">
        <f>단가대비표!P8</f>
        <v>0</v>
      </c>
      <c r="H1456" s="28">
        <f>TRUNC(G1456*D1456,0)</f>
        <v>0</v>
      </c>
      <c r="I1456" s="25">
        <f>단가대비표!V8</f>
        <v>0</v>
      </c>
      <c r="J1456" s="28">
        <f>TRUNC(I1456*D1456,0)</f>
        <v>0</v>
      </c>
      <c r="K1456" s="25">
        <f t="shared" si="245"/>
        <v>1505</v>
      </c>
      <c r="L1456" s="28">
        <f t="shared" si="245"/>
        <v>3311</v>
      </c>
      <c r="M1456" s="22" t="s">
        <v>50</v>
      </c>
      <c r="N1456" s="2" t="s">
        <v>2575</v>
      </c>
      <c r="O1456" s="2" t="s">
        <v>2588</v>
      </c>
      <c r="P1456" s="2" t="s">
        <v>62</v>
      </c>
      <c r="Q1456" s="2" t="s">
        <v>62</v>
      </c>
      <c r="R1456" s="2" t="s">
        <v>63</v>
      </c>
      <c r="S1456" s="3"/>
      <c r="T1456" s="3"/>
      <c r="U1456" s="3"/>
      <c r="V1456" s="3">
        <v>1</v>
      </c>
      <c r="W1456" s="3"/>
      <c r="X1456" s="3"/>
      <c r="Y1456" s="3"/>
      <c r="Z1456" s="3"/>
      <c r="AA1456" s="3"/>
      <c r="AB1456" s="3"/>
      <c r="AC1456" s="3"/>
      <c r="AD1456" s="3"/>
      <c r="AE1456" s="3"/>
      <c r="AF1456" s="3"/>
      <c r="AG1456" s="3"/>
      <c r="AH1456" s="3"/>
      <c r="AI1456" s="3"/>
      <c r="AJ1456" s="3"/>
      <c r="AK1456" s="3"/>
      <c r="AL1456" s="3"/>
      <c r="AM1456" s="3"/>
      <c r="AN1456" s="3"/>
      <c r="AO1456" s="3"/>
      <c r="AP1456" s="3"/>
      <c r="AQ1456" s="3"/>
      <c r="AR1456" s="3"/>
      <c r="AS1456" s="3"/>
      <c r="AT1456" s="3"/>
      <c r="AU1456" s="3"/>
      <c r="AV1456" s="2" t="s">
        <v>50</v>
      </c>
      <c r="AW1456" s="2" t="s">
        <v>2607</v>
      </c>
      <c r="AX1456" s="2" t="s">
        <v>50</v>
      </c>
      <c r="AY1456" s="2" t="s">
        <v>50</v>
      </c>
      <c r="AZ1456" s="2" t="s">
        <v>50</v>
      </c>
    </row>
    <row r="1457" spans="1:52" ht="30" customHeight="1" x14ac:dyDescent="0.3">
      <c r="A1457" s="22" t="s">
        <v>1249</v>
      </c>
      <c r="B1457" s="22" t="s">
        <v>2608</v>
      </c>
      <c r="C1457" s="22" t="s">
        <v>93</v>
      </c>
      <c r="D1457" s="23">
        <v>1</v>
      </c>
      <c r="E1457" s="25">
        <f>TRUNC(SUMIF(V1455:V1458, RIGHTB(O1457, 1), F1455:F1458)*U1457, 2)</f>
        <v>430.43</v>
      </c>
      <c r="F1457" s="28">
        <f>TRUNC(E1457*D1457,0)</f>
        <v>430</v>
      </c>
      <c r="G1457" s="25">
        <v>0</v>
      </c>
      <c r="H1457" s="28">
        <f>TRUNC(G1457*D1457,0)</f>
        <v>0</v>
      </c>
      <c r="I1457" s="25">
        <v>0</v>
      </c>
      <c r="J1457" s="28">
        <f>TRUNC(I1457*D1457,0)</f>
        <v>0</v>
      </c>
      <c r="K1457" s="25">
        <f t="shared" si="245"/>
        <v>430</v>
      </c>
      <c r="L1457" s="28">
        <f t="shared" si="245"/>
        <v>430</v>
      </c>
      <c r="M1457" s="22" t="s">
        <v>50</v>
      </c>
      <c r="N1457" s="2" t="s">
        <v>2575</v>
      </c>
      <c r="O1457" s="2" t="s">
        <v>94</v>
      </c>
      <c r="P1457" s="2" t="s">
        <v>62</v>
      </c>
      <c r="Q1457" s="2" t="s">
        <v>62</v>
      </c>
      <c r="R1457" s="2" t="s">
        <v>62</v>
      </c>
      <c r="S1457" s="3">
        <v>0</v>
      </c>
      <c r="T1457" s="3">
        <v>0</v>
      </c>
      <c r="U1457" s="3">
        <v>0.13</v>
      </c>
      <c r="V1457" s="3"/>
      <c r="W1457" s="3"/>
      <c r="X1457" s="3"/>
      <c r="Y1457" s="3"/>
      <c r="Z1457" s="3"/>
      <c r="AA1457" s="3"/>
      <c r="AB1457" s="3"/>
      <c r="AC1457" s="3"/>
      <c r="AD1457" s="3"/>
      <c r="AE1457" s="3"/>
      <c r="AF1457" s="3"/>
      <c r="AG1457" s="3"/>
      <c r="AH1457" s="3"/>
      <c r="AI1457" s="3"/>
      <c r="AJ1457" s="3"/>
      <c r="AK1457" s="3"/>
      <c r="AL1457" s="3"/>
      <c r="AM1457" s="3"/>
      <c r="AN1457" s="3"/>
      <c r="AO1457" s="3"/>
      <c r="AP1457" s="3"/>
      <c r="AQ1457" s="3"/>
      <c r="AR1457" s="3"/>
      <c r="AS1457" s="3"/>
      <c r="AT1457" s="3"/>
      <c r="AU1457" s="3"/>
      <c r="AV1457" s="2" t="s">
        <v>50</v>
      </c>
      <c r="AW1457" s="2" t="s">
        <v>2609</v>
      </c>
      <c r="AX1457" s="2" t="s">
        <v>50</v>
      </c>
      <c r="AY1457" s="2" t="s">
        <v>50</v>
      </c>
      <c r="AZ1457" s="2" t="s">
        <v>50</v>
      </c>
    </row>
    <row r="1458" spans="1:52" ht="30" customHeight="1" x14ac:dyDescent="0.3">
      <c r="A1458" s="22" t="s">
        <v>2610</v>
      </c>
      <c r="B1458" s="22" t="s">
        <v>1221</v>
      </c>
      <c r="C1458" s="22" t="s">
        <v>1208</v>
      </c>
      <c r="D1458" s="23">
        <v>1</v>
      </c>
      <c r="E1458" s="25">
        <f>TRUNC(단가대비표!O37*1/8*16/12*25/20, 1)</f>
        <v>0</v>
      </c>
      <c r="F1458" s="28">
        <f>TRUNC(E1458*D1458,0)</f>
        <v>0</v>
      </c>
      <c r="G1458" s="25">
        <f>TRUNC(단가대비표!P37*1/8*16/12*25/20, 1)</f>
        <v>36248.9</v>
      </c>
      <c r="H1458" s="28">
        <f>TRUNC(G1458*D1458,0)</f>
        <v>36248</v>
      </c>
      <c r="I1458" s="25">
        <f>TRUNC(단가대비표!V37*1/8*16/12*25/20, 1)</f>
        <v>0</v>
      </c>
      <c r="J1458" s="28">
        <f>TRUNC(I1458*D1458,0)</f>
        <v>0</v>
      </c>
      <c r="K1458" s="25">
        <f t="shared" si="245"/>
        <v>36248</v>
      </c>
      <c r="L1458" s="28">
        <f t="shared" si="245"/>
        <v>36248</v>
      </c>
      <c r="M1458" s="22" t="s">
        <v>50</v>
      </c>
      <c r="N1458" s="2" t="s">
        <v>2575</v>
      </c>
      <c r="O1458" s="2" t="s">
        <v>2611</v>
      </c>
      <c r="P1458" s="2" t="s">
        <v>62</v>
      </c>
      <c r="Q1458" s="2" t="s">
        <v>62</v>
      </c>
      <c r="R1458" s="2" t="s">
        <v>63</v>
      </c>
      <c r="S1458" s="3"/>
      <c r="T1458" s="3"/>
      <c r="U1458" s="3"/>
      <c r="V1458" s="3"/>
      <c r="W1458" s="3"/>
      <c r="X1458" s="3"/>
      <c r="Y1458" s="3"/>
      <c r="Z1458" s="3"/>
      <c r="AA1458" s="3"/>
      <c r="AB1458" s="3"/>
      <c r="AC1458" s="3"/>
      <c r="AD1458" s="3"/>
      <c r="AE1458" s="3"/>
      <c r="AF1458" s="3"/>
      <c r="AG1458" s="3"/>
      <c r="AH1458" s="3"/>
      <c r="AI1458" s="3"/>
      <c r="AJ1458" s="3"/>
      <c r="AK1458" s="3"/>
      <c r="AL1458" s="3"/>
      <c r="AM1458" s="3"/>
      <c r="AN1458" s="3"/>
      <c r="AO1458" s="3"/>
      <c r="AP1458" s="3"/>
      <c r="AQ1458" s="3"/>
      <c r="AR1458" s="3"/>
      <c r="AS1458" s="3"/>
      <c r="AT1458" s="3"/>
      <c r="AU1458" s="3"/>
      <c r="AV1458" s="2" t="s">
        <v>50</v>
      </c>
      <c r="AW1458" s="2" t="s">
        <v>2612</v>
      </c>
      <c r="AX1458" s="2" t="s">
        <v>63</v>
      </c>
      <c r="AY1458" s="2" t="s">
        <v>50</v>
      </c>
      <c r="AZ1458" s="2" t="s">
        <v>50</v>
      </c>
    </row>
    <row r="1459" spans="1:52" ht="30" customHeight="1" x14ac:dyDescent="0.3">
      <c r="A1459" s="22" t="s">
        <v>1190</v>
      </c>
      <c r="B1459" s="22" t="s">
        <v>50</v>
      </c>
      <c r="C1459" s="22" t="s">
        <v>50</v>
      </c>
      <c r="D1459" s="23"/>
      <c r="E1459" s="25"/>
      <c r="F1459" s="28">
        <f>TRUNC(SUMIF(N1455:N1458, N1454, F1455:F1458),0)</f>
        <v>3741</v>
      </c>
      <c r="G1459" s="25"/>
      <c r="H1459" s="28">
        <f>TRUNC(SUMIF(N1455:N1458, N1454, H1455:H1458),0)</f>
        <v>36248</v>
      </c>
      <c r="I1459" s="25"/>
      <c r="J1459" s="28">
        <f>TRUNC(SUMIF(N1455:N1458, N1454, J1455:J1458),0)</f>
        <v>0</v>
      </c>
      <c r="K1459" s="25"/>
      <c r="L1459" s="28">
        <f>F1459+H1459+J1459</f>
        <v>39989</v>
      </c>
      <c r="M1459" s="22" t="s">
        <v>50</v>
      </c>
      <c r="N1459" s="2" t="s">
        <v>97</v>
      </c>
      <c r="O1459" s="2" t="s">
        <v>97</v>
      </c>
      <c r="P1459" s="2" t="s">
        <v>50</v>
      </c>
      <c r="Q1459" s="2" t="s">
        <v>50</v>
      </c>
      <c r="R1459" s="2" t="s">
        <v>50</v>
      </c>
      <c r="S1459" s="3"/>
      <c r="T1459" s="3"/>
      <c r="U1459" s="3"/>
      <c r="V1459" s="3"/>
      <c r="W1459" s="3"/>
      <c r="X1459" s="3"/>
      <c r="Y1459" s="3"/>
      <c r="Z1459" s="3"/>
      <c r="AA1459" s="3"/>
      <c r="AB1459" s="3"/>
      <c r="AC1459" s="3"/>
      <c r="AD1459" s="3"/>
      <c r="AE1459" s="3"/>
      <c r="AF1459" s="3"/>
      <c r="AG1459" s="3"/>
      <c r="AH1459" s="3"/>
      <c r="AI1459" s="3"/>
      <c r="AJ1459" s="3"/>
      <c r="AK1459" s="3"/>
      <c r="AL1459" s="3"/>
      <c r="AM1459" s="3"/>
      <c r="AN1459" s="3"/>
      <c r="AO1459" s="3"/>
      <c r="AP1459" s="3"/>
      <c r="AQ1459" s="3"/>
      <c r="AR1459" s="3"/>
      <c r="AS1459" s="3"/>
      <c r="AT1459" s="3"/>
      <c r="AU1459" s="3"/>
      <c r="AV1459" s="2" t="s">
        <v>50</v>
      </c>
      <c r="AW1459" s="2" t="s">
        <v>50</v>
      </c>
      <c r="AX1459" s="2" t="s">
        <v>50</v>
      </c>
      <c r="AY1459" s="2" t="s">
        <v>50</v>
      </c>
      <c r="AZ1459" s="2" t="s">
        <v>50</v>
      </c>
    </row>
  </sheetData>
  <mergeCells count="45">
    <mergeCell ref="AU2:AU3"/>
    <mergeCell ref="AV2:AV3"/>
    <mergeCell ref="AW2:AW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B297"/>
  <sheetViews>
    <sheetView topLeftCell="B1" workbookViewId="0">
      <selection activeCell="A2" sqref="A2:X2"/>
    </sheetView>
  </sheetViews>
  <sheetFormatPr defaultRowHeight="16.5" x14ac:dyDescent="0.3"/>
  <cols>
    <col min="1" max="1" width="46.75" hidden="1" customWidth="1"/>
    <col min="2" max="2" width="33.875" bestFit="1" customWidth="1"/>
    <col min="3" max="3" width="53.875" bestFit="1" customWidth="1"/>
    <col min="4" max="4" width="5.5" bestFit="1" customWidth="1"/>
    <col min="5" max="5" width="11.75" bestFit="1" customWidth="1"/>
    <col min="6" max="6" width="10.25" bestFit="1" customWidth="1"/>
    <col min="7" max="7" width="11.75" bestFit="1" customWidth="1"/>
    <col min="8" max="8" width="9" bestFit="1" customWidth="1"/>
    <col min="9" max="9" width="11.75" bestFit="1" customWidth="1"/>
    <col min="10" max="10" width="6.625" bestFit="1" customWidth="1"/>
    <col min="11" max="11" width="11.75" bestFit="1" customWidth="1"/>
    <col min="12" max="12" width="6.625" bestFit="1" customWidth="1"/>
    <col min="13" max="13" width="11.75" bestFit="1" customWidth="1"/>
    <col min="14" max="14" width="6.625" bestFit="1" customWidth="1"/>
    <col min="15" max="15" width="11.75" bestFit="1" customWidth="1"/>
    <col min="16" max="16" width="10.25" bestFit="1" customWidth="1"/>
    <col min="17" max="17" width="11.25" bestFit="1" customWidth="1"/>
    <col min="18" max="22" width="9.25" bestFit="1" customWidth="1"/>
    <col min="23" max="23" width="8.875" bestFit="1" customWidth="1"/>
    <col min="24" max="24" width="15.125" bestFit="1" customWidth="1"/>
    <col min="25" max="26" width="9" hidden="1" customWidth="1"/>
    <col min="27" max="27" width="11" hidden="1" customWidth="1"/>
    <col min="28" max="28" width="9" hidden="1" customWidth="1"/>
  </cols>
  <sheetData>
    <row r="1" spans="1:28" ht="30" customHeight="1" x14ac:dyDescent="0.3">
      <c r="A1" s="99" t="s">
        <v>2613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</row>
    <row r="2" spans="1:28" ht="30" customHeight="1" x14ac:dyDescent="0.3">
      <c r="A2" s="100" t="s">
        <v>3846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</row>
    <row r="3" spans="1:28" ht="30" customHeight="1" x14ac:dyDescent="0.3">
      <c r="A3" s="96" t="s">
        <v>1130</v>
      </c>
      <c r="B3" s="96" t="s">
        <v>1</v>
      </c>
      <c r="C3" s="96" t="s">
        <v>2614</v>
      </c>
      <c r="D3" s="96" t="s">
        <v>3</v>
      </c>
      <c r="E3" s="96" t="s">
        <v>5</v>
      </c>
      <c r="F3" s="96"/>
      <c r="G3" s="96"/>
      <c r="H3" s="96"/>
      <c r="I3" s="96"/>
      <c r="J3" s="96"/>
      <c r="K3" s="96"/>
      <c r="L3" s="96"/>
      <c r="M3" s="96"/>
      <c r="N3" s="96"/>
      <c r="O3" s="96"/>
      <c r="P3" s="96" t="s">
        <v>1132</v>
      </c>
      <c r="Q3" s="96" t="s">
        <v>1133</v>
      </c>
      <c r="R3" s="96"/>
      <c r="S3" s="96"/>
      <c r="T3" s="96"/>
      <c r="U3" s="96"/>
      <c r="V3" s="96"/>
      <c r="W3" s="96" t="s">
        <v>1135</v>
      </c>
      <c r="X3" s="96" t="s">
        <v>11</v>
      </c>
      <c r="Y3" s="98" t="s">
        <v>2622</v>
      </c>
      <c r="Z3" s="98" t="s">
        <v>2623</v>
      </c>
      <c r="AA3" s="98" t="s">
        <v>2624</v>
      </c>
      <c r="AB3" s="98" t="s">
        <v>47</v>
      </c>
    </row>
    <row r="4" spans="1:28" ht="30" customHeight="1" x14ac:dyDescent="0.3">
      <c r="A4" s="96"/>
      <c r="B4" s="96"/>
      <c r="C4" s="96"/>
      <c r="D4" s="96"/>
      <c r="E4" s="9" t="s">
        <v>2615</v>
      </c>
      <c r="F4" s="9" t="s">
        <v>2616</v>
      </c>
      <c r="G4" s="9" t="s">
        <v>2617</v>
      </c>
      <c r="H4" s="9" t="s">
        <v>2616</v>
      </c>
      <c r="I4" s="9" t="s">
        <v>2618</v>
      </c>
      <c r="J4" s="9" t="s">
        <v>2616</v>
      </c>
      <c r="K4" s="9" t="s">
        <v>2619</v>
      </c>
      <c r="L4" s="9" t="s">
        <v>2616</v>
      </c>
      <c r="M4" s="9" t="s">
        <v>2620</v>
      </c>
      <c r="N4" s="9" t="s">
        <v>2616</v>
      </c>
      <c r="O4" s="9" t="s">
        <v>2621</v>
      </c>
      <c r="P4" s="96"/>
      <c r="Q4" s="9" t="s">
        <v>2615</v>
      </c>
      <c r="R4" s="9" t="s">
        <v>2617</v>
      </c>
      <c r="S4" s="9" t="s">
        <v>2618</v>
      </c>
      <c r="T4" s="9" t="s">
        <v>2619</v>
      </c>
      <c r="U4" s="9" t="s">
        <v>2620</v>
      </c>
      <c r="V4" s="9" t="s">
        <v>2621</v>
      </c>
      <c r="W4" s="96"/>
      <c r="X4" s="96"/>
      <c r="Y4" s="98"/>
      <c r="Z4" s="98"/>
      <c r="AA4" s="98"/>
      <c r="AB4" s="98"/>
    </row>
    <row r="5" spans="1:28" ht="30" customHeight="1" x14ac:dyDescent="0.3">
      <c r="A5" s="16" t="s">
        <v>2596</v>
      </c>
      <c r="B5" s="16" t="s">
        <v>2567</v>
      </c>
      <c r="C5" s="16" t="s">
        <v>2568</v>
      </c>
      <c r="D5" s="29" t="s">
        <v>113</v>
      </c>
      <c r="E5" s="30">
        <v>0</v>
      </c>
      <c r="F5" s="16" t="s">
        <v>50</v>
      </c>
      <c r="G5" s="30">
        <v>0</v>
      </c>
      <c r="H5" s="16" t="s">
        <v>50</v>
      </c>
      <c r="I5" s="30">
        <v>0</v>
      </c>
      <c r="J5" s="16" t="s">
        <v>50</v>
      </c>
      <c r="K5" s="30">
        <v>0</v>
      </c>
      <c r="L5" s="16" t="s">
        <v>50</v>
      </c>
      <c r="M5" s="30">
        <v>0</v>
      </c>
      <c r="N5" s="16" t="s">
        <v>50</v>
      </c>
      <c r="O5" s="30">
        <v>0</v>
      </c>
      <c r="P5" s="30">
        <v>0</v>
      </c>
      <c r="Q5" s="30">
        <v>0</v>
      </c>
      <c r="R5" s="30">
        <v>0</v>
      </c>
      <c r="S5" s="30">
        <v>0</v>
      </c>
      <c r="T5" s="30">
        <v>0</v>
      </c>
      <c r="U5" s="30">
        <v>0</v>
      </c>
      <c r="V5" s="30">
        <v>0</v>
      </c>
      <c r="W5" s="16" t="s">
        <v>2625</v>
      </c>
      <c r="X5" s="16" t="s">
        <v>2582</v>
      </c>
      <c r="Y5" s="2" t="s">
        <v>50</v>
      </c>
      <c r="Z5" s="2" t="s">
        <v>50</v>
      </c>
      <c r="AA5" s="31"/>
      <c r="AB5" s="2" t="s">
        <v>50</v>
      </c>
    </row>
    <row r="6" spans="1:28" ht="30" customHeight="1" x14ac:dyDescent="0.3">
      <c r="A6" s="16" t="s">
        <v>2605</v>
      </c>
      <c r="B6" s="16" t="s">
        <v>2572</v>
      </c>
      <c r="C6" s="16" t="s">
        <v>2573</v>
      </c>
      <c r="D6" s="29" t="s">
        <v>113</v>
      </c>
      <c r="E6" s="30">
        <v>0</v>
      </c>
      <c r="F6" s="16" t="s">
        <v>50</v>
      </c>
      <c r="G6" s="30">
        <v>0</v>
      </c>
      <c r="H6" s="16" t="s">
        <v>50</v>
      </c>
      <c r="I6" s="30">
        <v>0</v>
      </c>
      <c r="J6" s="16" t="s">
        <v>50</v>
      </c>
      <c r="K6" s="30">
        <v>0</v>
      </c>
      <c r="L6" s="16" t="s">
        <v>50</v>
      </c>
      <c r="M6" s="30">
        <v>0</v>
      </c>
      <c r="N6" s="16" t="s">
        <v>50</v>
      </c>
      <c r="O6" s="30">
        <v>0</v>
      </c>
      <c r="P6" s="30">
        <v>0</v>
      </c>
      <c r="Q6" s="30">
        <v>0</v>
      </c>
      <c r="R6" s="30">
        <v>0</v>
      </c>
      <c r="S6" s="30">
        <v>0</v>
      </c>
      <c r="T6" s="30">
        <v>0</v>
      </c>
      <c r="U6" s="30">
        <v>0</v>
      </c>
      <c r="V6" s="30">
        <v>0</v>
      </c>
      <c r="W6" s="16" t="s">
        <v>2626</v>
      </c>
      <c r="X6" s="16" t="s">
        <v>2582</v>
      </c>
      <c r="Y6" s="2" t="s">
        <v>50</v>
      </c>
      <c r="Z6" s="2" t="s">
        <v>50</v>
      </c>
      <c r="AA6" s="31"/>
      <c r="AB6" s="2" t="s">
        <v>50</v>
      </c>
    </row>
    <row r="7" spans="1:28" ht="30" customHeight="1" x14ac:dyDescent="0.3">
      <c r="A7" s="16" t="s">
        <v>2583</v>
      </c>
      <c r="B7" s="16" t="s">
        <v>1513</v>
      </c>
      <c r="C7" s="16" t="s">
        <v>1514</v>
      </c>
      <c r="D7" s="29" t="s">
        <v>113</v>
      </c>
      <c r="E7" s="30">
        <v>0</v>
      </c>
      <c r="F7" s="16" t="s">
        <v>50</v>
      </c>
      <c r="G7" s="30">
        <v>0</v>
      </c>
      <c r="H7" s="16" t="s">
        <v>50</v>
      </c>
      <c r="I7" s="30">
        <v>0</v>
      </c>
      <c r="J7" s="16" t="s">
        <v>50</v>
      </c>
      <c r="K7" s="30">
        <v>0</v>
      </c>
      <c r="L7" s="16" t="s">
        <v>50</v>
      </c>
      <c r="M7" s="30">
        <v>0</v>
      </c>
      <c r="N7" s="16" t="s">
        <v>50</v>
      </c>
      <c r="O7" s="30">
        <v>0</v>
      </c>
      <c r="P7" s="30">
        <v>0</v>
      </c>
      <c r="Q7" s="30">
        <v>0</v>
      </c>
      <c r="R7" s="30">
        <v>0</v>
      </c>
      <c r="S7" s="30">
        <v>0</v>
      </c>
      <c r="T7" s="30">
        <v>0</v>
      </c>
      <c r="U7" s="30">
        <v>0</v>
      </c>
      <c r="V7" s="30">
        <v>0</v>
      </c>
      <c r="W7" s="16" t="s">
        <v>2627</v>
      </c>
      <c r="X7" s="16" t="s">
        <v>2582</v>
      </c>
      <c r="Y7" s="2" t="s">
        <v>50</v>
      </c>
      <c r="Z7" s="2" t="s">
        <v>50</v>
      </c>
      <c r="AA7" s="31"/>
      <c r="AB7" s="2" t="s">
        <v>50</v>
      </c>
    </row>
    <row r="8" spans="1:28" ht="30" customHeight="1" x14ac:dyDescent="0.3">
      <c r="A8" s="16" t="s">
        <v>2588</v>
      </c>
      <c r="B8" s="16" t="s">
        <v>2585</v>
      </c>
      <c r="C8" s="16" t="s">
        <v>2586</v>
      </c>
      <c r="D8" s="29" t="s">
        <v>2587</v>
      </c>
      <c r="E8" s="30">
        <v>0</v>
      </c>
      <c r="F8" s="16" t="s">
        <v>50</v>
      </c>
      <c r="G8" s="30">
        <v>1505.45</v>
      </c>
      <c r="H8" s="16" t="s">
        <v>2628</v>
      </c>
      <c r="I8" s="30">
        <v>1510.9</v>
      </c>
      <c r="J8" s="16" t="s">
        <v>2629</v>
      </c>
      <c r="K8" s="30">
        <v>0</v>
      </c>
      <c r="L8" s="16" t="s">
        <v>50</v>
      </c>
      <c r="M8" s="30">
        <v>0</v>
      </c>
      <c r="N8" s="16" t="s">
        <v>50</v>
      </c>
      <c r="O8" s="30">
        <f t="shared" ref="O8:O28" si="0">SMALL(E8:M8,COUNTIF(E8:M8,0)+1)</f>
        <v>1505.45</v>
      </c>
      <c r="P8" s="30">
        <v>0</v>
      </c>
      <c r="Q8" s="30">
        <v>0</v>
      </c>
      <c r="R8" s="30">
        <v>0</v>
      </c>
      <c r="S8" s="30">
        <v>0</v>
      </c>
      <c r="T8" s="30">
        <v>0</v>
      </c>
      <c r="U8" s="30">
        <v>0</v>
      </c>
      <c r="V8" s="30">
        <v>0</v>
      </c>
      <c r="W8" s="16" t="s">
        <v>2630</v>
      </c>
      <c r="X8" s="16" t="s">
        <v>50</v>
      </c>
      <c r="Y8" s="2" t="s">
        <v>50</v>
      </c>
      <c r="Z8" s="2" t="s">
        <v>50</v>
      </c>
      <c r="AA8" s="31"/>
      <c r="AB8" s="2" t="s">
        <v>50</v>
      </c>
    </row>
    <row r="9" spans="1:28" ht="30" customHeight="1" x14ac:dyDescent="0.3">
      <c r="A9" s="16" t="s">
        <v>2433</v>
      </c>
      <c r="B9" s="16" t="s">
        <v>427</v>
      </c>
      <c r="C9" s="16" t="s">
        <v>2431</v>
      </c>
      <c r="D9" s="29" t="s">
        <v>2432</v>
      </c>
      <c r="E9" s="30">
        <v>507</v>
      </c>
      <c r="F9" s="16" t="s">
        <v>2631</v>
      </c>
      <c r="G9" s="30">
        <v>512</v>
      </c>
      <c r="H9" s="16" t="s">
        <v>2632</v>
      </c>
      <c r="I9" s="30">
        <v>602</v>
      </c>
      <c r="J9" s="16" t="s">
        <v>2633</v>
      </c>
      <c r="K9" s="30">
        <v>507</v>
      </c>
      <c r="L9" s="16" t="s">
        <v>2634</v>
      </c>
      <c r="M9" s="30">
        <v>545</v>
      </c>
      <c r="N9" s="16" t="s">
        <v>2635</v>
      </c>
      <c r="O9" s="30">
        <f t="shared" si="0"/>
        <v>507</v>
      </c>
      <c r="P9" s="30">
        <v>0</v>
      </c>
      <c r="Q9" s="30">
        <v>0</v>
      </c>
      <c r="R9" s="30">
        <v>0</v>
      </c>
      <c r="S9" s="30">
        <v>0</v>
      </c>
      <c r="T9" s="30">
        <v>0</v>
      </c>
      <c r="U9" s="30">
        <v>0</v>
      </c>
      <c r="V9" s="30">
        <v>0</v>
      </c>
      <c r="W9" s="16" t="s">
        <v>2636</v>
      </c>
      <c r="X9" s="16" t="s">
        <v>50</v>
      </c>
      <c r="Y9" s="2" t="s">
        <v>50</v>
      </c>
      <c r="Z9" s="2" t="s">
        <v>50</v>
      </c>
      <c r="AA9" s="31"/>
      <c r="AB9" s="2" t="s">
        <v>50</v>
      </c>
    </row>
    <row r="10" spans="1:28" ht="30" customHeight="1" x14ac:dyDescent="0.3">
      <c r="A10" s="16" t="s">
        <v>2437</v>
      </c>
      <c r="B10" s="16" t="s">
        <v>2435</v>
      </c>
      <c r="C10" s="16" t="s">
        <v>2436</v>
      </c>
      <c r="D10" s="29" t="s">
        <v>2432</v>
      </c>
      <c r="E10" s="30">
        <v>8577</v>
      </c>
      <c r="F10" s="16" t="s">
        <v>2637</v>
      </c>
      <c r="G10" s="30">
        <v>9455</v>
      </c>
      <c r="H10" s="16" t="s">
        <v>2632</v>
      </c>
      <c r="I10" s="30">
        <v>9218</v>
      </c>
      <c r="J10" s="16" t="s">
        <v>2638</v>
      </c>
      <c r="K10" s="30">
        <v>8959</v>
      </c>
      <c r="L10" s="16" t="s">
        <v>2634</v>
      </c>
      <c r="M10" s="30">
        <v>8577</v>
      </c>
      <c r="N10" s="16" t="s">
        <v>2639</v>
      </c>
      <c r="O10" s="30">
        <f t="shared" si="0"/>
        <v>8577</v>
      </c>
      <c r="P10" s="30">
        <v>0</v>
      </c>
      <c r="Q10" s="30">
        <v>0</v>
      </c>
      <c r="R10" s="30">
        <v>0</v>
      </c>
      <c r="S10" s="30">
        <v>0</v>
      </c>
      <c r="T10" s="30">
        <v>0</v>
      </c>
      <c r="U10" s="30">
        <v>0</v>
      </c>
      <c r="V10" s="30">
        <v>0</v>
      </c>
      <c r="W10" s="16" t="s">
        <v>2640</v>
      </c>
      <c r="X10" s="16" t="s">
        <v>50</v>
      </c>
      <c r="Y10" s="2" t="s">
        <v>50</v>
      </c>
      <c r="Z10" s="2" t="s">
        <v>50</v>
      </c>
      <c r="AA10" s="31"/>
      <c r="AB10" s="2" t="s">
        <v>50</v>
      </c>
    </row>
    <row r="11" spans="1:28" ht="30" customHeight="1" x14ac:dyDescent="0.3">
      <c r="A11" s="16" t="s">
        <v>2359</v>
      </c>
      <c r="B11" s="16" t="s">
        <v>2357</v>
      </c>
      <c r="C11" s="16" t="s">
        <v>2358</v>
      </c>
      <c r="D11" s="29" t="s">
        <v>196</v>
      </c>
      <c r="E11" s="30">
        <v>5690</v>
      </c>
      <c r="F11" s="16" t="s">
        <v>2641</v>
      </c>
      <c r="G11" s="30">
        <v>0</v>
      </c>
      <c r="H11" s="16" t="s">
        <v>50</v>
      </c>
      <c r="I11" s="30">
        <v>0</v>
      </c>
      <c r="J11" s="16" t="s">
        <v>50</v>
      </c>
      <c r="K11" s="30">
        <v>0</v>
      </c>
      <c r="L11" s="16" t="s">
        <v>50</v>
      </c>
      <c r="M11" s="30">
        <v>0</v>
      </c>
      <c r="N11" s="16" t="s">
        <v>50</v>
      </c>
      <c r="O11" s="30">
        <f t="shared" si="0"/>
        <v>5690</v>
      </c>
      <c r="P11" s="30">
        <v>0</v>
      </c>
      <c r="Q11" s="30">
        <v>0</v>
      </c>
      <c r="R11" s="30">
        <v>0</v>
      </c>
      <c r="S11" s="30">
        <v>0</v>
      </c>
      <c r="T11" s="30">
        <v>0</v>
      </c>
      <c r="U11" s="30">
        <v>0</v>
      </c>
      <c r="V11" s="30">
        <v>0</v>
      </c>
      <c r="W11" s="16" t="s">
        <v>2642</v>
      </c>
      <c r="X11" s="16" t="s">
        <v>50</v>
      </c>
      <c r="Y11" s="2" t="s">
        <v>50</v>
      </c>
      <c r="Z11" s="2" t="s">
        <v>50</v>
      </c>
      <c r="AA11" s="31"/>
      <c r="AB11" s="2" t="s">
        <v>50</v>
      </c>
    </row>
    <row r="12" spans="1:28" ht="30" customHeight="1" x14ac:dyDescent="0.3">
      <c r="A12" s="16" t="s">
        <v>2355</v>
      </c>
      <c r="B12" s="16" t="s">
        <v>304</v>
      </c>
      <c r="C12" s="16" t="s">
        <v>305</v>
      </c>
      <c r="D12" s="29" t="s">
        <v>196</v>
      </c>
      <c r="E12" s="30">
        <v>5690</v>
      </c>
      <c r="F12" s="16" t="s">
        <v>2643</v>
      </c>
      <c r="G12" s="30">
        <v>0</v>
      </c>
      <c r="H12" s="16" t="s">
        <v>50</v>
      </c>
      <c r="I12" s="30">
        <v>0</v>
      </c>
      <c r="J12" s="16" t="s">
        <v>50</v>
      </c>
      <c r="K12" s="30">
        <v>0</v>
      </c>
      <c r="L12" s="16" t="s">
        <v>50</v>
      </c>
      <c r="M12" s="30">
        <v>0</v>
      </c>
      <c r="N12" s="16" t="s">
        <v>50</v>
      </c>
      <c r="O12" s="30">
        <f t="shared" si="0"/>
        <v>5690</v>
      </c>
      <c r="P12" s="30">
        <v>0</v>
      </c>
      <c r="Q12" s="30">
        <v>0</v>
      </c>
      <c r="R12" s="30">
        <v>0</v>
      </c>
      <c r="S12" s="30">
        <v>0</v>
      </c>
      <c r="T12" s="30">
        <v>0</v>
      </c>
      <c r="U12" s="30">
        <v>0</v>
      </c>
      <c r="V12" s="30">
        <v>0</v>
      </c>
      <c r="W12" s="16" t="s">
        <v>2644</v>
      </c>
      <c r="X12" s="16" t="s">
        <v>50</v>
      </c>
      <c r="Y12" s="2" t="s">
        <v>50</v>
      </c>
      <c r="Z12" s="2" t="s">
        <v>50</v>
      </c>
      <c r="AA12" s="31"/>
      <c r="AB12" s="2" t="s">
        <v>50</v>
      </c>
    </row>
    <row r="13" spans="1:28" ht="30" customHeight="1" x14ac:dyDescent="0.3">
      <c r="A13" s="16" t="s">
        <v>2407</v>
      </c>
      <c r="B13" s="16" t="s">
        <v>770</v>
      </c>
      <c r="C13" s="16" t="s">
        <v>2406</v>
      </c>
      <c r="D13" s="29" t="s">
        <v>196</v>
      </c>
      <c r="E13" s="30">
        <v>0</v>
      </c>
      <c r="F13" s="16" t="s">
        <v>50</v>
      </c>
      <c r="G13" s="30">
        <v>21200</v>
      </c>
      <c r="H13" s="16" t="s">
        <v>2645</v>
      </c>
      <c r="I13" s="30">
        <v>0</v>
      </c>
      <c r="J13" s="16" t="s">
        <v>50</v>
      </c>
      <c r="K13" s="30">
        <v>16800</v>
      </c>
      <c r="L13" s="16" t="s">
        <v>2646</v>
      </c>
      <c r="M13" s="30">
        <v>0</v>
      </c>
      <c r="N13" s="16" t="s">
        <v>50</v>
      </c>
      <c r="O13" s="30">
        <f t="shared" si="0"/>
        <v>16800</v>
      </c>
      <c r="P13" s="30">
        <v>0</v>
      </c>
      <c r="Q13" s="30">
        <v>0</v>
      </c>
      <c r="R13" s="30">
        <v>0</v>
      </c>
      <c r="S13" s="30">
        <v>0</v>
      </c>
      <c r="T13" s="30">
        <v>0</v>
      </c>
      <c r="U13" s="30">
        <v>0</v>
      </c>
      <c r="V13" s="30">
        <v>0</v>
      </c>
      <c r="W13" s="16" t="s">
        <v>2647</v>
      </c>
      <c r="X13" s="16" t="s">
        <v>50</v>
      </c>
      <c r="Y13" s="2" t="s">
        <v>50</v>
      </c>
      <c r="Z13" s="2" t="s">
        <v>50</v>
      </c>
      <c r="AA13" s="31"/>
      <c r="AB13" s="2" t="s">
        <v>50</v>
      </c>
    </row>
    <row r="14" spans="1:28" ht="30" customHeight="1" x14ac:dyDescent="0.3">
      <c r="A14" s="16" t="s">
        <v>2393</v>
      </c>
      <c r="B14" s="16" t="s">
        <v>294</v>
      </c>
      <c r="C14" s="16" t="s">
        <v>2392</v>
      </c>
      <c r="D14" s="29" t="s">
        <v>196</v>
      </c>
      <c r="E14" s="30">
        <v>0</v>
      </c>
      <c r="F14" s="16" t="s">
        <v>50</v>
      </c>
      <c r="G14" s="30">
        <v>0</v>
      </c>
      <c r="H14" s="16" t="s">
        <v>50</v>
      </c>
      <c r="I14" s="30">
        <v>680</v>
      </c>
      <c r="J14" s="16" t="s">
        <v>2648</v>
      </c>
      <c r="K14" s="30">
        <v>0</v>
      </c>
      <c r="L14" s="16" t="s">
        <v>50</v>
      </c>
      <c r="M14" s="30">
        <v>680</v>
      </c>
      <c r="N14" s="16" t="s">
        <v>2649</v>
      </c>
      <c r="O14" s="30">
        <f t="shared" si="0"/>
        <v>680</v>
      </c>
      <c r="P14" s="30">
        <v>0</v>
      </c>
      <c r="Q14" s="30">
        <v>0</v>
      </c>
      <c r="R14" s="30">
        <v>0</v>
      </c>
      <c r="S14" s="30">
        <v>0</v>
      </c>
      <c r="T14" s="30">
        <v>0</v>
      </c>
      <c r="U14" s="30">
        <v>0</v>
      </c>
      <c r="V14" s="30">
        <v>0</v>
      </c>
      <c r="W14" s="16" t="s">
        <v>2650</v>
      </c>
      <c r="X14" s="16" t="s">
        <v>50</v>
      </c>
      <c r="Y14" s="2" t="s">
        <v>50</v>
      </c>
      <c r="Z14" s="2" t="s">
        <v>50</v>
      </c>
      <c r="AA14" s="31"/>
      <c r="AB14" s="2" t="s">
        <v>50</v>
      </c>
    </row>
    <row r="15" spans="1:28" ht="30" customHeight="1" x14ac:dyDescent="0.3">
      <c r="A15" s="16" t="s">
        <v>2395</v>
      </c>
      <c r="B15" s="16" t="s">
        <v>294</v>
      </c>
      <c r="C15" s="16" t="s">
        <v>295</v>
      </c>
      <c r="D15" s="29" t="s">
        <v>196</v>
      </c>
      <c r="E15" s="30">
        <v>2500</v>
      </c>
      <c r="F15" s="16" t="s">
        <v>2651</v>
      </c>
      <c r="G15" s="30">
        <v>0</v>
      </c>
      <c r="H15" s="16" t="s">
        <v>50</v>
      </c>
      <c r="I15" s="30">
        <v>3630</v>
      </c>
      <c r="J15" s="16" t="s">
        <v>2648</v>
      </c>
      <c r="K15" s="30">
        <v>3630</v>
      </c>
      <c r="L15" s="16" t="s">
        <v>2652</v>
      </c>
      <c r="M15" s="30">
        <v>3630</v>
      </c>
      <c r="N15" s="16" t="s">
        <v>2649</v>
      </c>
      <c r="O15" s="30">
        <f t="shared" si="0"/>
        <v>2500</v>
      </c>
      <c r="P15" s="30">
        <v>0</v>
      </c>
      <c r="Q15" s="30">
        <v>0</v>
      </c>
      <c r="R15" s="30">
        <v>0</v>
      </c>
      <c r="S15" s="30">
        <v>0</v>
      </c>
      <c r="T15" s="30">
        <v>0</v>
      </c>
      <c r="U15" s="30">
        <v>0</v>
      </c>
      <c r="V15" s="30">
        <v>0</v>
      </c>
      <c r="W15" s="16" t="s">
        <v>2653</v>
      </c>
      <c r="X15" s="16" t="s">
        <v>50</v>
      </c>
      <c r="Y15" s="2" t="s">
        <v>50</v>
      </c>
      <c r="Z15" s="2" t="s">
        <v>50</v>
      </c>
      <c r="AA15" s="31"/>
      <c r="AB15" s="2" t="s">
        <v>50</v>
      </c>
    </row>
    <row r="16" spans="1:28" ht="30" customHeight="1" x14ac:dyDescent="0.3">
      <c r="A16" s="16" t="s">
        <v>2555</v>
      </c>
      <c r="B16" s="16" t="s">
        <v>2553</v>
      </c>
      <c r="C16" s="16" t="s">
        <v>2554</v>
      </c>
      <c r="D16" s="29" t="s">
        <v>196</v>
      </c>
      <c r="E16" s="30">
        <v>0</v>
      </c>
      <c r="F16" s="16" t="s">
        <v>50</v>
      </c>
      <c r="G16" s="30">
        <v>0</v>
      </c>
      <c r="H16" s="16" t="s">
        <v>50</v>
      </c>
      <c r="I16" s="30">
        <v>2900</v>
      </c>
      <c r="J16" s="16" t="s">
        <v>2648</v>
      </c>
      <c r="K16" s="30">
        <v>0</v>
      </c>
      <c r="L16" s="16" t="s">
        <v>50</v>
      </c>
      <c r="M16" s="30">
        <v>2900</v>
      </c>
      <c r="N16" s="16" t="s">
        <v>2649</v>
      </c>
      <c r="O16" s="30">
        <f t="shared" si="0"/>
        <v>2900</v>
      </c>
      <c r="P16" s="30">
        <v>0</v>
      </c>
      <c r="Q16" s="30">
        <v>0</v>
      </c>
      <c r="R16" s="30">
        <v>0</v>
      </c>
      <c r="S16" s="30">
        <v>0</v>
      </c>
      <c r="T16" s="30">
        <v>0</v>
      </c>
      <c r="U16" s="30">
        <v>0</v>
      </c>
      <c r="V16" s="30">
        <v>0</v>
      </c>
      <c r="W16" s="16" t="s">
        <v>2654</v>
      </c>
      <c r="X16" s="16" t="s">
        <v>50</v>
      </c>
      <c r="Y16" s="2" t="s">
        <v>50</v>
      </c>
      <c r="Z16" s="2" t="s">
        <v>50</v>
      </c>
      <c r="AA16" s="31"/>
      <c r="AB16" s="2" t="s">
        <v>50</v>
      </c>
    </row>
    <row r="17" spans="1:28" ht="30" customHeight="1" x14ac:dyDescent="0.3">
      <c r="A17" s="16" t="s">
        <v>2362</v>
      </c>
      <c r="B17" s="16" t="s">
        <v>1010</v>
      </c>
      <c r="C17" s="16" t="s">
        <v>1011</v>
      </c>
      <c r="D17" s="29" t="s">
        <v>196</v>
      </c>
      <c r="E17" s="30">
        <v>3300</v>
      </c>
      <c r="F17" s="16" t="s">
        <v>2655</v>
      </c>
      <c r="G17" s="30">
        <v>0</v>
      </c>
      <c r="H17" s="16" t="s">
        <v>2656</v>
      </c>
      <c r="I17" s="30">
        <v>0</v>
      </c>
      <c r="J17" s="16" t="s">
        <v>50</v>
      </c>
      <c r="K17" s="30">
        <v>0</v>
      </c>
      <c r="L17" s="16" t="s">
        <v>50</v>
      </c>
      <c r="M17" s="30">
        <v>7500</v>
      </c>
      <c r="N17" s="16" t="s">
        <v>2657</v>
      </c>
      <c r="O17" s="30">
        <f t="shared" si="0"/>
        <v>3300</v>
      </c>
      <c r="P17" s="30">
        <v>0</v>
      </c>
      <c r="Q17" s="30">
        <v>0</v>
      </c>
      <c r="R17" s="30">
        <v>0</v>
      </c>
      <c r="S17" s="30">
        <v>0</v>
      </c>
      <c r="T17" s="30">
        <v>0</v>
      </c>
      <c r="U17" s="30">
        <v>0</v>
      </c>
      <c r="V17" s="30">
        <v>0</v>
      </c>
      <c r="W17" s="16" t="s">
        <v>2658</v>
      </c>
      <c r="X17" s="16" t="s">
        <v>50</v>
      </c>
      <c r="Y17" s="2" t="s">
        <v>50</v>
      </c>
      <c r="Z17" s="2" t="s">
        <v>50</v>
      </c>
      <c r="AA17" s="31"/>
      <c r="AB17" s="2" t="s">
        <v>50</v>
      </c>
    </row>
    <row r="18" spans="1:28" ht="30" customHeight="1" x14ac:dyDescent="0.3">
      <c r="A18" s="16" t="s">
        <v>2414</v>
      </c>
      <c r="B18" s="16" t="s">
        <v>2412</v>
      </c>
      <c r="C18" s="16" t="s">
        <v>2413</v>
      </c>
      <c r="D18" s="29" t="s">
        <v>196</v>
      </c>
      <c r="E18" s="30">
        <v>6500</v>
      </c>
      <c r="F18" s="16" t="s">
        <v>2659</v>
      </c>
      <c r="G18" s="30">
        <v>6500</v>
      </c>
      <c r="H18" s="16" t="s">
        <v>2656</v>
      </c>
      <c r="I18" s="30">
        <v>6500</v>
      </c>
      <c r="J18" s="16" t="s">
        <v>2660</v>
      </c>
      <c r="K18" s="30">
        <v>7000</v>
      </c>
      <c r="L18" s="16" t="s">
        <v>2652</v>
      </c>
      <c r="M18" s="30">
        <v>7000</v>
      </c>
      <c r="N18" s="16" t="s">
        <v>2661</v>
      </c>
      <c r="O18" s="30">
        <f t="shared" si="0"/>
        <v>6500</v>
      </c>
      <c r="P18" s="30">
        <v>0</v>
      </c>
      <c r="Q18" s="30">
        <v>0</v>
      </c>
      <c r="R18" s="30">
        <v>0</v>
      </c>
      <c r="S18" s="30">
        <v>0</v>
      </c>
      <c r="T18" s="30">
        <v>0</v>
      </c>
      <c r="U18" s="30">
        <v>0</v>
      </c>
      <c r="V18" s="30">
        <v>0</v>
      </c>
      <c r="W18" s="16" t="s">
        <v>2662</v>
      </c>
      <c r="X18" s="16" t="s">
        <v>50</v>
      </c>
      <c r="Y18" s="2" t="s">
        <v>50</v>
      </c>
      <c r="Z18" s="2" t="s">
        <v>50</v>
      </c>
      <c r="AA18" s="31"/>
      <c r="AB18" s="2" t="s">
        <v>50</v>
      </c>
    </row>
    <row r="19" spans="1:28" ht="30" customHeight="1" x14ac:dyDescent="0.3">
      <c r="A19" s="16" t="s">
        <v>2422</v>
      </c>
      <c r="B19" s="16" t="s">
        <v>2420</v>
      </c>
      <c r="C19" s="16" t="s">
        <v>2421</v>
      </c>
      <c r="D19" s="29" t="s">
        <v>196</v>
      </c>
      <c r="E19" s="30">
        <v>0</v>
      </c>
      <c r="F19" s="16" t="s">
        <v>50</v>
      </c>
      <c r="G19" s="30">
        <v>0</v>
      </c>
      <c r="H19" s="16" t="s">
        <v>50</v>
      </c>
      <c r="I19" s="30">
        <v>0</v>
      </c>
      <c r="J19" s="16" t="s">
        <v>50</v>
      </c>
      <c r="K19" s="30">
        <v>3800</v>
      </c>
      <c r="L19" s="16" t="s">
        <v>2652</v>
      </c>
      <c r="M19" s="30">
        <v>3800</v>
      </c>
      <c r="N19" s="16" t="s">
        <v>2661</v>
      </c>
      <c r="O19" s="30">
        <f t="shared" si="0"/>
        <v>3800</v>
      </c>
      <c r="P19" s="30">
        <v>0</v>
      </c>
      <c r="Q19" s="30">
        <v>0</v>
      </c>
      <c r="R19" s="30">
        <v>0</v>
      </c>
      <c r="S19" s="30">
        <v>0</v>
      </c>
      <c r="T19" s="30">
        <v>0</v>
      </c>
      <c r="U19" s="30">
        <v>0</v>
      </c>
      <c r="V19" s="30">
        <v>0</v>
      </c>
      <c r="W19" s="16" t="s">
        <v>2663</v>
      </c>
      <c r="X19" s="16" t="s">
        <v>50</v>
      </c>
      <c r="Y19" s="2" t="s">
        <v>50</v>
      </c>
      <c r="Z19" s="2" t="s">
        <v>50</v>
      </c>
      <c r="AA19" s="31"/>
      <c r="AB19" s="2" t="s">
        <v>50</v>
      </c>
    </row>
    <row r="20" spans="1:28" ht="30" customHeight="1" x14ac:dyDescent="0.3">
      <c r="A20" s="16" t="s">
        <v>2390</v>
      </c>
      <c r="B20" s="16" t="s">
        <v>2388</v>
      </c>
      <c r="C20" s="16" t="s">
        <v>2389</v>
      </c>
      <c r="D20" s="29" t="s">
        <v>196</v>
      </c>
      <c r="E20" s="30">
        <v>12900</v>
      </c>
      <c r="F20" s="16" t="s">
        <v>2664</v>
      </c>
      <c r="G20" s="30">
        <v>12900</v>
      </c>
      <c r="H20" s="16" t="s">
        <v>2665</v>
      </c>
      <c r="I20" s="30">
        <v>12900</v>
      </c>
      <c r="J20" s="16" t="s">
        <v>2666</v>
      </c>
      <c r="K20" s="30">
        <v>12900</v>
      </c>
      <c r="L20" s="16" t="s">
        <v>2667</v>
      </c>
      <c r="M20" s="30">
        <v>12900</v>
      </c>
      <c r="N20" s="16" t="s">
        <v>2668</v>
      </c>
      <c r="O20" s="30">
        <f t="shared" si="0"/>
        <v>12900</v>
      </c>
      <c r="P20" s="30">
        <v>0</v>
      </c>
      <c r="Q20" s="30">
        <v>0</v>
      </c>
      <c r="R20" s="30">
        <v>0</v>
      </c>
      <c r="S20" s="30">
        <v>0</v>
      </c>
      <c r="T20" s="30">
        <v>0</v>
      </c>
      <c r="U20" s="30">
        <v>0</v>
      </c>
      <c r="V20" s="30">
        <v>0</v>
      </c>
      <c r="W20" s="16" t="s">
        <v>2669</v>
      </c>
      <c r="X20" s="16" t="s">
        <v>50</v>
      </c>
      <c r="Y20" s="2" t="s">
        <v>50</v>
      </c>
      <c r="Z20" s="2" t="s">
        <v>50</v>
      </c>
      <c r="AA20" s="31"/>
      <c r="AB20" s="2" t="s">
        <v>50</v>
      </c>
    </row>
    <row r="21" spans="1:28" ht="30" customHeight="1" x14ac:dyDescent="0.3">
      <c r="A21" s="16" t="s">
        <v>2410</v>
      </c>
      <c r="B21" s="16" t="s">
        <v>958</v>
      </c>
      <c r="C21" s="16" t="s">
        <v>2409</v>
      </c>
      <c r="D21" s="29" t="s">
        <v>196</v>
      </c>
      <c r="E21" s="30">
        <v>5800</v>
      </c>
      <c r="F21" s="16" t="s">
        <v>2670</v>
      </c>
      <c r="G21" s="30">
        <v>5800</v>
      </c>
      <c r="H21" s="16" t="s">
        <v>2656</v>
      </c>
      <c r="I21" s="30">
        <v>5800</v>
      </c>
      <c r="J21" s="16" t="s">
        <v>2660</v>
      </c>
      <c r="K21" s="30">
        <v>5900</v>
      </c>
      <c r="L21" s="16" t="s">
        <v>2652</v>
      </c>
      <c r="M21" s="30">
        <v>5900</v>
      </c>
      <c r="N21" s="16" t="s">
        <v>2661</v>
      </c>
      <c r="O21" s="30">
        <f t="shared" si="0"/>
        <v>5800</v>
      </c>
      <c r="P21" s="30">
        <v>0</v>
      </c>
      <c r="Q21" s="30">
        <v>0</v>
      </c>
      <c r="R21" s="30">
        <v>0</v>
      </c>
      <c r="S21" s="30">
        <v>0</v>
      </c>
      <c r="T21" s="30">
        <v>0</v>
      </c>
      <c r="U21" s="30">
        <v>0</v>
      </c>
      <c r="V21" s="30">
        <v>0</v>
      </c>
      <c r="W21" s="16" t="s">
        <v>2671</v>
      </c>
      <c r="X21" s="16" t="s">
        <v>50</v>
      </c>
      <c r="Y21" s="2" t="s">
        <v>50</v>
      </c>
      <c r="Z21" s="2" t="s">
        <v>50</v>
      </c>
      <c r="AA21" s="31"/>
      <c r="AB21" s="2" t="s">
        <v>50</v>
      </c>
    </row>
    <row r="22" spans="1:28" ht="30" customHeight="1" x14ac:dyDescent="0.3">
      <c r="A22" s="16" t="s">
        <v>2418</v>
      </c>
      <c r="B22" s="16" t="s">
        <v>2416</v>
      </c>
      <c r="C22" s="16" t="s">
        <v>2417</v>
      </c>
      <c r="D22" s="29" t="s">
        <v>196</v>
      </c>
      <c r="E22" s="30">
        <v>0</v>
      </c>
      <c r="F22" s="16" t="s">
        <v>50</v>
      </c>
      <c r="G22" s="30">
        <v>7300</v>
      </c>
      <c r="H22" s="16" t="s">
        <v>2656</v>
      </c>
      <c r="I22" s="30">
        <v>7300</v>
      </c>
      <c r="J22" s="16" t="s">
        <v>2660</v>
      </c>
      <c r="K22" s="30">
        <v>6600</v>
      </c>
      <c r="L22" s="16" t="s">
        <v>2652</v>
      </c>
      <c r="M22" s="30">
        <v>6600</v>
      </c>
      <c r="N22" s="16" t="s">
        <v>2661</v>
      </c>
      <c r="O22" s="30">
        <f t="shared" si="0"/>
        <v>6600</v>
      </c>
      <c r="P22" s="30">
        <v>0</v>
      </c>
      <c r="Q22" s="30">
        <v>0</v>
      </c>
      <c r="R22" s="30">
        <v>0</v>
      </c>
      <c r="S22" s="30">
        <v>0</v>
      </c>
      <c r="T22" s="30">
        <v>0</v>
      </c>
      <c r="U22" s="30">
        <v>0</v>
      </c>
      <c r="V22" s="30">
        <v>0</v>
      </c>
      <c r="W22" s="16" t="s">
        <v>2672</v>
      </c>
      <c r="X22" s="16" t="s">
        <v>50</v>
      </c>
      <c r="Y22" s="2" t="s">
        <v>50</v>
      </c>
      <c r="Z22" s="2" t="s">
        <v>50</v>
      </c>
      <c r="AA22" s="31"/>
      <c r="AB22" s="2" t="s">
        <v>50</v>
      </c>
    </row>
    <row r="23" spans="1:28" ht="30" customHeight="1" x14ac:dyDescent="0.3">
      <c r="A23" s="16" t="s">
        <v>2382</v>
      </c>
      <c r="B23" s="16" t="s">
        <v>2380</v>
      </c>
      <c r="C23" s="16" t="s">
        <v>2381</v>
      </c>
      <c r="D23" s="29" t="s">
        <v>196</v>
      </c>
      <c r="E23" s="30">
        <v>12000</v>
      </c>
      <c r="F23" s="16" t="s">
        <v>2673</v>
      </c>
      <c r="G23" s="30">
        <v>13900</v>
      </c>
      <c r="H23" s="16" t="s">
        <v>2674</v>
      </c>
      <c r="I23" s="30">
        <v>13900</v>
      </c>
      <c r="J23" s="16" t="s">
        <v>2675</v>
      </c>
      <c r="K23" s="30">
        <v>13900</v>
      </c>
      <c r="L23" s="16" t="s">
        <v>2639</v>
      </c>
      <c r="M23" s="30">
        <v>13900</v>
      </c>
      <c r="N23" s="16" t="s">
        <v>2676</v>
      </c>
      <c r="O23" s="30">
        <f t="shared" si="0"/>
        <v>12000</v>
      </c>
      <c r="P23" s="30">
        <v>0</v>
      </c>
      <c r="Q23" s="30">
        <v>0</v>
      </c>
      <c r="R23" s="30">
        <v>0</v>
      </c>
      <c r="S23" s="30">
        <v>0</v>
      </c>
      <c r="T23" s="30">
        <v>0</v>
      </c>
      <c r="U23" s="30">
        <v>0</v>
      </c>
      <c r="V23" s="30">
        <v>0</v>
      </c>
      <c r="W23" s="16" t="s">
        <v>2677</v>
      </c>
      <c r="X23" s="16" t="s">
        <v>50</v>
      </c>
      <c r="Y23" s="2" t="s">
        <v>50</v>
      </c>
      <c r="Z23" s="2" t="s">
        <v>50</v>
      </c>
      <c r="AA23" s="31"/>
      <c r="AB23" s="2" t="s">
        <v>50</v>
      </c>
    </row>
    <row r="24" spans="1:28" ht="30" customHeight="1" x14ac:dyDescent="0.3">
      <c r="A24" s="16" t="s">
        <v>2386</v>
      </c>
      <c r="B24" s="16" t="s">
        <v>2384</v>
      </c>
      <c r="C24" s="16" t="s">
        <v>2385</v>
      </c>
      <c r="D24" s="29" t="s">
        <v>196</v>
      </c>
      <c r="E24" s="30">
        <v>84000</v>
      </c>
      <c r="F24" s="16" t="s">
        <v>2678</v>
      </c>
      <c r="G24" s="30">
        <v>0</v>
      </c>
      <c r="H24" s="16" t="s">
        <v>50</v>
      </c>
      <c r="I24" s="30">
        <v>0</v>
      </c>
      <c r="J24" s="16" t="s">
        <v>50</v>
      </c>
      <c r="K24" s="30">
        <v>140000</v>
      </c>
      <c r="L24" s="16" t="s">
        <v>2679</v>
      </c>
      <c r="M24" s="30">
        <v>84000</v>
      </c>
      <c r="N24" s="16" t="s">
        <v>2680</v>
      </c>
      <c r="O24" s="30">
        <f t="shared" si="0"/>
        <v>84000</v>
      </c>
      <c r="P24" s="30">
        <v>0</v>
      </c>
      <c r="Q24" s="30">
        <v>0</v>
      </c>
      <c r="R24" s="30">
        <v>0</v>
      </c>
      <c r="S24" s="30">
        <v>0</v>
      </c>
      <c r="T24" s="30">
        <v>0</v>
      </c>
      <c r="U24" s="30">
        <v>0</v>
      </c>
      <c r="V24" s="30">
        <v>0</v>
      </c>
      <c r="W24" s="16" t="s">
        <v>2681</v>
      </c>
      <c r="X24" s="16" t="s">
        <v>50</v>
      </c>
      <c r="Y24" s="2" t="s">
        <v>50</v>
      </c>
      <c r="Z24" s="2" t="s">
        <v>50</v>
      </c>
      <c r="AA24" s="31"/>
      <c r="AB24" s="2" t="s">
        <v>50</v>
      </c>
    </row>
    <row r="25" spans="1:28" ht="30" customHeight="1" x14ac:dyDescent="0.3">
      <c r="A25" s="16" t="s">
        <v>2370</v>
      </c>
      <c r="B25" s="16" t="s">
        <v>2368</v>
      </c>
      <c r="C25" s="16" t="s">
        <v>2369</v>
      </c>
      <c r="D25" s="29" t="s">
        <v>196</v>
      </c>
      <c r="E25" s="30">
        <v>36000</v>
      </c>
      <c r="F25" s="16" t="s">
        <v>2682</v>
      </c>
      <c r="G25" s="30">
        <v>40100</v>
      </c>
      <c r="H25" s="16" t="s">
        <v>2683</v>
      </c>
      <c r="I25" s="30">
        <v>40100</v>
      </c>
      <c r="J25" s="16" t="s">
        <v>2684</v>
      </c>
      <c r="K25" s="30">
        <v>40100</v>
      </c>
      <c r="L25" s="16" t="s">
        <v>2685</v>
      </c>
      <c r="M25" s="30">
        <v>40100</v>
      </c>
      <c r="N25" s="16" t="s">
        <v>2686</v>
      </c>
      <c r="O25" s="30">
        <f t="shared" si="0"/>
        <v>36000</v>
      </c>
      <c r="P25" s="30">
        <v>0</v>
      </c>
      <c r="Q25" s="30">
        <v>0</v>
      </c>
      <c r="R25" s="30">
        <v>0</v>
      </c>
      <c r="S25" s="30">
        <v>0</v>
      </c>
      <c r="T25" s="30">
        <v>0</v>
      </c>
      <c r="U25" s="30">
        <v>0</v>
      </c>
      <c r="V25" s="30">
        <v>0</v>
      </c>
      <c r="W25" s="16" t="s">
        <v>2687</v>
      </c>
      <c r="X25" s="16" t="s">
        <v>50</v>
      </c>
      <c r="Y25" s="2" t="s">
        <v>50</v>
      </c>
      <c r="Z25" s="2" t="s">
        <v>50</v>
      </c>
      <c r="AA25" s="31"/>
      <c r="AB25" s="2" t="s">
        <v>50</v>
      </c>
    </row>
    <row r="26" spans="1:28" ht="30" customHeight="1" x14ac:dyDescent="0.3">
      <c r="A26" s="16" t="s">
        <v>2374</v>
      </c>
      <c r="B26" s="16" t="s">
        <v>2372</v>
      </c>
      <c r="C26" s="16" t="s">
        <v>2373</v>
      </c>
      <c r="D26" s="29" t="s">
        <v>123</v>
      </c>
      <c r="E26" s="30">
        <v>0</v>
      </c>
      <c r="F26" s="16" t="s">
        <v>50</v>
      </c>
      <c r="G26" s="30">
        <v>115200</v>
      </c>
      <c r="H26" s="16" t="s">
        <v>2688</v>
      </c>
      <c r="I26" s="30">
        <v>115200</v>
      </c>
      <c r="J26" s="16" t="s">
        <v>2689</v>
      </c>
      <c r="K26" s="30">
        <v>115200</v>
      </c>
      <c r="L26" s="16" t="s">
        <v>2690</v>
      </c>
      <c r="M26" s="30">
        <v>115200</v>
      </c>
      <c r="N26" s="16" t="s">
        <v>2691</v>
      </c>
      <c r="O26" s="30">
        <f t="shared" si="0"/>
        <v>115200</v>
      </c>
      <c r="P26" s="30">
        <v>0</v>
      </c>
      <c r="Q26" s="30">
        <v>0</v>
      </c>
      <c r="R26" s="30">
        <v>0</v>
      </c>
      <c r="S26" s="30">
        <v>0</v>
      </c>
      <c r="T26" s="30">
        <v>0</v>
      </c>
      <c r="U26" s="30">
        <v>0</v>
      </c>
      <c r="V26" s="30">
        <v>0</v>
      </c>
      <c r="W26" s="16" t="s">
        <v>2692</v>
      </c>
      <c r="X26" s="16" t="s">
        <v>50</v>
      </c>
      <c r="Y26" s="2" t="s">
        <v>50</v>
      </c>
      <c r="Z26" s="2" t="s">
        <v>50</v>
      </c>
      <c r="AA26" s="31"/>
      <c r="AB26" s="2" t="s">
        <v>50</v>
      </c>
    </row>
    <row r="27" spans="1:28" ht="30" customHeight="1" x14ac:dyDescent="0.3">
      <c r="A27" s="16" t="s">
        <v>114</v>
      </c>
      <c r="B27" s="16" t="s">
        <v>111</v>
      </c>
      <c r="C27" s="16" t="s">
        <v>112</v>
      </c>
      <c r="D27" s="29" t="s">
        <v>113</v>
      </c>
      <c r="E27" s="30">
        <v>0</v>
      </c>
      <c r="F27" s="16" t="s">
        <v>50</v>
      </c>
      <c r="G27" s="30">
        <v>0</v>
      </c>
      <c r="H27" s="16" t="s">
        <v>50</v>
      </c>
      <c r="I27" s="30">
        <v>0</v>
      </c>
      <c r="J27" s="16" t="s">
        <v>50</v>
      </c>
      <c r="K27" s="30">
        <v>4000000</v>
      </c>
      <c r="L27" s="16" t="s">
        <v>2693</v>
      </c>
      <c r="M27" s="30">
        <v>3500000</v>
      </c>
      <c r="N27" s="16" t="s">
        <v>2694</v>
      </c>
      <c r="O27" s="30">
        <f t="shared" si="0"/>
        <v>3500000</v>
      </c>
      <c r="P27" s="30">
        <v>0</v>
      </c>
      <c r="Q27" s="30">
        <v>0</v>
      </c>
      <c r="R27" s="30">
        <v>0</v>
      </c>
      <c r="S27" s="30">
        <v>0</v>
      </c>
      <c r="T27" s="30">
        <v>0</v>
      </c>
      <c r="U27" s="30">
        <v>0</v>
      </c>
      <c r="V27" s="30">
        <v>0</v>
      </c>
      <c r="W27" s="16" t="s">
        <v>2695</v>
      </c>
      <c r="X27" s="16" t="s">
        <v>50</v>
      </c>
      <c r="Y27" s="2" t="s">
        <v>50</v>
      </c>
      <c r="Z27" s="2" t="s">
        <v>50</v>
      </c>
      <c r="AA27" s="31"/>
      <c r="AB27" s="2" t="s">
        <v>50</v>
      </c>
    </row>
    <row r="28" spans="1:28" ht="30" customHeight="1" x14ac:dyDescent="0.3">
      <c r="A28" s="16" t="s">
        <v>2523</v>
      </c>
      <c r="B28" s="16" t="s">
        <v>934</v>
      </c>
      <c r="C28" s="16" t="s">
        <v>2522</v>
      </c>
      <c r="D28" s="29" t="s">
        <v>196</v>
      </c>
      <c r="E28" s="30">
        <v>3800</v>
      </c>
      <c r="F28" s="16" t="s">
        <v>2696</v>
      </c>
      <c r="G28" s="30">
        <v>5100</v>
      </c>
      <c r="H28" s="16" t="s">
        <v>2656</v>
      </c>
      <c r="I28" s="30">
        <v>6300</v>
      </c>
      <c r="J28" s="16" t="s">
        <v>2697</v>
      </c>
      <c r="K28" s="30">
        <v>5100</v>
      </c>
      <c r="L28" s="16" t="s">
        <v>2652</v>
      </c>
      <c r="M28" s="30">
        <v>5100</v>
      </c>
      <c r="N28" s="16" t="s">
        <v>2661</v>
      </c>
      <c r="O28" s="30">
        <f t="shared" si="0"/>
        <v>3800</v>
      </c>
      <c r="P28" s="30">
        <v>0</v>
      </c>
      <c r="Q28" s="30">
        <v>0</v>
      </c>
      <c r="R28" s="30">
        <v>0</v>
      </c>
      <c r="S28" s="30">
        <v>0</v>
      </c>
      <c r="T28" s="30">
        <v>0</v>
      </c>
      <c r="U28" s="30">
        <v>0</v>
      </c>
      <c r="V28" s="30">
        <v>0</v>
      </c>
      <c r="W28" s="16" t="s">
        <v>2698</v>
      </c>
      <c r="X28" s="16" t="s">
        <v>50</v>
      </c>
      <c r="Y28" s="2" t="s">
        <v>50</v>
      </c>
      <c r="Z28" s="2" t="s">
        <v>50</v>
      </c>
      <c r="AA28" s="31"/>
      <c r="AB28" s="2" t="s">
        <v>50</v>
      </c>
    </row>
    <row r="29" spans="1:28" ht="30" customHeight="1" x14ac:dyDescent="0.3">
      <c r="A29" s="16" t="s">
        <v>1523</v>
      </c>
      <c r="B29" s="16" t="s">
        <v>1522</v>
      </c>
      <c r="C29" s="16" t="s">
        <v>1221</v>
      </c>
      <c r="D29" s="29" t="s">
        <v>1208</v>
      </c>
      <c r="E29" s="30">
        <v>0</v>
      </c>
      <c r="F29" s="16" t="s">
        <v>50</v>
      </c>
      <c r="G29" s="30">
        <v>0</v>
      </c>
      <c r="H29" s="16" t="s">
        <v>50</v>
      </c>
      <c r="I29" s="30">
        <v>0</v>
      </c>
      <c r="J29" s="16" t="s">
        <v>50</v>
      </c>
      <c r="K29" s="30">
        <v>0</v>
      </c>
      <c r="L29" s="16" t="s">
        <v>50</v>
      </c>
      <c r="M29" s="30">
        <v>0</v>
      </c>
      <c r="N29" s="16" t="s">
        <v>50</v>
      </c>
      <c r="O29" s="30">
        <v>0</v>
      </c>
      <c r="P29" s="30">
        <v>215907</v>
      </c>
      <c r="Q29" s="30">
        <v>0</v>
      </c>
      <c r="R29" s="30">
        <v>0</v>
      </c>
      <c r="S29" s="30">
        <v>0</v>
      </c>
      <c r="T29" s="30">
        <v>0</v>
      </c>
      <c r="U29" s="30">
        <v>0</v>
      </c>
      <c r="V29" s="30">
        <v>0</v>
      </c>
      <c r="W29" s="16" t="s">
        <v>2699</v>
      </c>
      <c r="X29" s="16" t="s">
        <v>50</v>
      </c>
      <c r="Y29" s="2" t="s">
        <v>2700</v>
      </c>
      <c r="Z29" s="2" t="s">
        <v>50</v>
      </c>
      <c r="AA29" s="31"/>
      <c r="AB29" s="2" t="s">
        <v>50</v>
      </c>
    </row>
    <row r="30" spans="1:28" ht="30" customHeight="1" x14ac:dyDescent="0.3">
      <c r="A30" s="16" t="s">
        <v>1531</v>
      </c>
      <c r="B30" s="16" t="s">
        <v>1450</v>
      </c>
      <c r="C30" s="16" t="s">
        <v>1221</v>
      </c>
      <c r="D30" s="29" t="s">
        <v>1208</v>
      </c>
      <c r="E30" s="30">
        <v>0</v>
      </c>
      <c r="F30" s="16" t="s">
        <v>50</v>
      </c>
      <c r="G30" s="30">
        <v>0</v>
      </c>
      <c r="H30" s="16" t="s">
        <v>50</v>
      </c>
      <c r="I30" s="30">
        <v>0</v>
      </c>
      <c r="J30" s="16" t="s">
        <v>50</v>
      </c>
      <c r="K30" s="30">
        <v>0</v>
      </c>
      <c r="L30" s="16" t="s">
        <v>50</v>
      </c>
      <c r="M30" s="30">
        <v>0</v>
      </c>
      <c r="N30" s="16" t="s">
        <v>50</v>
      </c>
      <c r="O30" s="30">
        <v>0</v>
      </c>
      <c r="P30" s="30">
        <v>172068</v>
      </c>
      <c r="Q30" s="30">
        <v>0</v>
      </c>
      <c r="R30" s="30">
        <v>0</v>
      </c>
      <c r="S30" s="30">
        <v>0</v>
      </c>
      <c r="T30" s="30">
        <v>0</v>
      </c>
      <c r="U30" s="30">
        <v>0</v>
      </c>
      <c r="V30" s="30">
        <v>0</v>
      </c>
      <c r="W30" s="16" t="s">
        <v>2701</v>
      </c>
      <c r="X30" s="16" t="s">
        <v>50</v>
      </c>
      <c r="Y30" s="2" t="s">
        <v>2700</v>
      </c>
      <c r="Z30" s="2" t="s">
        <v>50</v>
      </c>
      <c r="AA30" s="31"/>
      <c r="AB30" s="2" t="s">
        <v>50</v>
      </c>
    </row>
    <row r="31" spans="1:28" ht="30" customHeight="1" x14ac:dyDescent="0.3">
      <c r="A31" s="16" t="s">
        <v>1222</v>
      </c>
      <c r="B31" s="16" t="s">
        <v>1220</v>
      </c>
      <c r="C31" s="16" t="s">
        <v>1221</v>
      </c>
      <c r="D31" s="29" t="s">
        <v>1208</v>
      </c>
      <c r="E31" s="30">
        <v>0</v>
      </c>
      <c r="F31" s="16" t="s">
        <v>50</v>
      </c>
      <c r="G31" s="30">
        <v>0</v>
      </c>
      <c r="H31" s="16" t="s">
        <v>50</v>
      </c>
      <c r="I31" s="30">
        <v>0</v>
      </c>
      <c r="J31" s="16" t="s">
        <v>50</v>
      </c>
      <c r="K31" s="30">
        <v>0</v>
      </c>
      <c r="L31" s="16" t="s">
        <v>50</v>
      </c>
      <c r="M31" s="30">
        <v>0</v>
      </c>
      <c r="N31" s="16" t="s">
        <v>50</v>
      </c>
      <c r="O31" s="30">
        <v>0</v>
      </c>
      <c r="P31" s="30">
        <v>226122</v>
      </c>
      <c r="Q31" s="30">
        <v>0</v>
      </c>
      <c r="R31" s="30">
        <v>0</v>
      </c>
      <c r="S31" s="30">
        <v>0</v>
      </c>
      <c r="T31" s="30">
        <v>0</v>
      </c>
      <c r="U31" s="30">
        <v>0</v>
      </c>
      <c r="V31" s="30">
        <v>0</v>
      </c>
      <c r="W31" s="16" t="s">
        <v>2702</v>
      </c>
      <c r="X31" s="16" t="s">
        <v>50</v>
      </c>
      <c r="Y31" s="2" t="s">
        <v>2700</v>
      </c>
      <c r="Z31" s="2" t="s">
        <v>50</v>
      </c>
      <c r="AA31" s="31"/>
      <c r="AB31" s="2" t="s">
        <v>50</v>
      </c>
    </row>
    <row r="32" spans="1:28" ht="30" customHeight="1" x14ac:dyDescent="0.3">
      <c r="A32" s="16" t="s">
        <v>1520</v>
      </c>
      <c r="B32" s="16" t="s">
        <v>1519</v>
      </c>
      <c r="C32" s="16" t="s">
        <v>1221</v>
      </c>
      <c r="D32" s="29" t="s">
        <v>1208</v>
      </c>
      <c r="E32" s="30">
        <v>0</v>
      </c>
      <c r="F32" s="16" t="s">
        <v>50</v>
      </c>
      <c r="G32" s="30">
        <v>0</v>
      </c>
      <c r="H32" s="16" t="s">
        <v>50</v>
      </c>
      <c r="I32" s="30">
        <v>0</v>
      </c>
      <c r="J32" s="16" t="s">
        <v>50</v>
      </c>
      <c r="K32" s="30">
        <v>0</v>
      </c>
      <c r="L32" s="16" t="s">
        <v>50</v>
      </c>
      <c r="M32" s="30">
        <v>0</v>
      </c>
      <c r="N32" s="16" t="s">
        <v>50</v>
      </c>
      <c r="O32" s="30">
        <v>0</v>
      </c>
      <c r="P32" s="30">
        <v>281939</v>
      </c>
      <c r="Q32" s="30">
        <v>0</v>
      </c>
      <c r="R32" s="30">
        <v>0</v>
      </c>
      <c r="S32" s="30">
        <v>0</v>
      </c>
      <c r="T32" s="30">
        <v>0</v>
      </c>
      <c r="U32" s="30">
        <v>0</v>
      </c>
      <c r="V32" s="30">
        <v>0</v>
      </c>
      <c r="W32" s="16" t="s">
        <v>2703</v>
      </c>
      <c r="X32" s="16" t="s">
        <v>50</v>
      </c>
      <c r="Y32" s="2" t="s">
        <v>2700</v>
      </c>
      <c r="Z32" s="2" t="s">
        <v>50</v>
      </c>
      <c r="AA32" s="31"/>
      <c r="AB32" s="2" t="s">
        <v>50</v>
      </c>
    </row>
    <row r="33" spans="1:28" ht="30" customHeight="1" x14ac:dyDescent="0.3">
      <c r="A33" s="16" t="s">
        <v>1964</v>
      </c>
      <c r="B33" s="16" t="s">
        <v>1963</v>
      </c>
      <c r="C33" s="16" t="s">
        <v>1221</v>
      </c>
      <c r="D33" s="29" t="s">
        <v>1208</v>
      </c>
      <c r="E33" s="30">
        <v>0</v>
      </c>
      <c r="F33" s="16" t="s">
        <v>50</v>
      </c>
      <c r="G33" s="30">
        <v>0</v>
      </c>
      <c r="H33" s="16" t="s">
        <v>50</v>
      </c>
      <c r="I33" s="30">
        <v>0</v>
      </c>
      <c r="J33" s="16" t="s">
        <v>50</v>
      </c>
      <c r="K33" s="30">
        <v>0</v>
      </c>
      <c r="L33" s="16" t="s">
        <v>50</v>
      </c>
      <c r="M33" s="30">
        <v>0</v>
      </c>
      <c r="N33" s="16" t="s">
        <v>50</v>
      </c>
      <c r="O33" s="30">
        <v>0</v>
      </c>
      <c r="P33" s="30">
        <v>222306</v>
      </c>
      <c r="Q33" s="30">
        <v>0</v>
      </c>
      <c r="R33" s="30">
        <v>0</v>
      </c>
      <c r="S33" s="30">
        <v>0</v>
      </c>
      <c r="T33" s="30">
        <v>0</v>
      </c>
      <c r="U33" s="30">
        <v>0</v>
      </c>
      <c r="V33" s="30">
        <v>0</v>
      </c>
      <c r="W33" s="16" t="s">
        <v>2704</v>
      </c>
      <c r="X33" s="16" t="s">
        <v>50</v>
      </c>
      <c r="Y33" s="2" t="s">
        <v>2700</v>
      </c>
      <c r="Z33" s="2" t="s">
        <v>50</v>
      </c>
      <c r="AA33" s="31"/>
      <c r="AB33" s="2" t="s">
        <v>50</v>
      </c>
    </row>
    <row r="34" spans="1:28" ht="30" customHeight="1" x14ac:dyDescent="0.3">
      <c r="A34" s="16" t="s">
        <v>1526</v>
      </c>
      <c r="B34" s="16" t="s">
        <v>1525</v>
      </c>
      <c r="C34" s="16" t="s">
        <v>1221</v>
      </c>
      <c r="D34" s="29" t="s">
        <v>1208</v>
      </c>
      <c r="E34" s="30">
        <v>0</v>
      </c>
      <c r="F34" s="16" t="s">
        <v>50</v>
      </c>
      <c r="G34" s="30">
        <v>0</v>
      </c>
      <c r="H34" s="16" t="s">
        <v>50</v>
      </c>
      <c r="I34" s="30">
        <v>0</v>
      </c>
      <c r="J34" s="16" t="s">
        <v>50</v>
      </c>
      <c r="K34" s="30">
        <v>0</v>
      </c>
      <c r="L34" s="16" t="s">
        <v>50</v>
      </c>
      <c r="M34" s="30">
        <v>0</v>
      </c>
      <c r="N34" s="16" t="s">
        <v>50</v>
      </c>
      <c r="O34" s="30">
        <v>0</v>
      </c>
      <c r="P34" s="30">
        <v>211653</v>
      </c>
      <c r="Q34" s="30">
        <v>0</v>
      </c>
      <c r="R34" s="30">
        <v>0</v>
      </c>
      <c r="S34" s="30">
        <v>0</v>
      </c>
      <c r="T34" s="30">
        <v>0</v>
      </c>
      <c r="U34" s="30">
        <v>0</v>
      </c>
      <c r="V34" s="30">
        <v>0</v>
      </c>
      <c r="W34" s="16" t="s">
        <v>2705</v>
      </c>
      <c r="X34" s="16" t="s">
        <v>50</v>
      </c>
      <c r="Y34" s="2" t="s">
        <v>2700</v>
      </c>
      <c r="Z34" s="2" t="s">
        <v>50</v>
      </c>
      <c r="AA34" s="31"/>
      <c r="AB34" s="2" t="s">
        <v>50</v>
      </c>
    </row>
    <row r="35" spans="1:28" ht="30" customHeight="1" x14ac:dyDescent="0.3">
      <c r="A35" s="16" t="s">
        <v>2602</v>
      </c>
      <c r="B35" s="16" t="s">
        <v>2601</v>
      </c>
      <c r="C35" s="16" t="s">
        <v>1221</v>
      </c>
      <c r="D35" s="29" t="s">
        <v>1208</v>
      </c>
      <c r="E35" s="30">
        <v>0</v>
      </c>
      <c r="F35" s="16" t="s">
        <v>50</v>
      </c>
      <c r="G35" s="30">
        <v>0</v>
      </c>
      <c r="H35" s="16" t="s">
        <v>50</v>
      </c>
      <c r="I35" s="30">
        <v>0</v>
      </c>
      <c r="J35" s="16" t="s">
        <v>50</v>
      </c>
      <c r="K35" s="30">
        <v>0</v>
      </c>
      <c r="L35" s="16" t="s">
        <v>50</v>
      </c>
      <c r="M35" s="30">
        <v>0</v>
      </c>
      <c r="N35" s="16" t="s">
        <v>50</v>
      </c>
      <c r="O35" s="30">
        <v>0</v>
      </c>
      <c r="P35" s="30">
        <v>283297</v>
      </c>
      <c r="Q35" s="30">
        <v>0</v>
      </c>
      <c r="R35" s="30">
        <v>0</v>
      </c>
      <c r="S35" s="30">
        <v>0</v>
      </c>
      <c r="T35" s="30">
        <v>0</v>
      </c>
      <c r="U35" s="30">
        <v>0</v>
      </c>
      <c r="V35" s="30">
        <v>0</v>
      </c>
      <c r="W35" s="16" t="s">
        <v>2706</v>
      </c>
      <c r="X35" s="16" t="s">
        <v>50</v>
      </c>
      <c r="Y35" s="2" t="s">
        <v>2700</v>
      </c>
      <c r="Z35" s="2" t="s">
        <v>50</v>
      </c>
      <c r="AA35" s="31"/>
      <c r="AB35" s="2" t="s">
        <v>50</v>
      </c>
    </row>
    <row r="36" spans="1:28" ht="30" customHeight="1" x14ac:dyDescent="0.3">
      <c r="A36" s="16" t="s">
        <v>2593</v>
      </c>
      <c r="B36" s="16" t="s">
        <v>2592</v>
      </c>
      <c r="C36" s="16" t="s">
        <v>1221</v>
      </c>
      <c r="D36" s="29" t="s">
        <v>1208</v>
      </c>
      <c r="E36" s="30">
        <v>0</v>
      </c>
      <c r="F36" s="16" t="s">
        <v>50</v>
      </c>
      <c r="G36" s="30">
        <v>0</v>
      </c>
      <c r="H36" s="16" t="s">
        <v>50</v>
      </c>
      <c r="I36" s="30">
        <v>0</v>
      </c>
      <c r="J36" s="16" t="s">
        <v>50</v>
      </c>
      <c r="K36" s="30">
        <v>0</v>
      </c>
      <c r="L36" s="16" t="s">
        <v>50</v>
      </c>
      <c r="M36" s="30">
        <v>0</v>
      </c>
      <c r="N36" s="16" t="s">
        <v>50</v>
      </c>
      <c r="O36" s="30">
        <v>0</v>
      </c>
      <c r="P36" s="30">
        <v>238936</v>
      </c>
      <c r="Q36" s="30">
        <v>0</v>
      </c>
      <c r="R36" s="30">
        <v>0</v>
      </c>
      <c r="S36" s="30">
        <v>0</v>
      </c>
      <c r="T36" s="30">
        <v>0</v>
      </c>
      <c r="U36" s="30">
        <v>0</v>
      </c>
      <c r="V36" s="30">
        <v>0</v>
      </c>
      <c r="W36" s="16" t="s">
        <v>2707</v>
      </c>
      <c r="X36" s="16" t="s">
        <v>50</v>
      </c>
      <c r="Y36" s="2" t="s">
        <v>2700</v>
      </c>
      <c r="Z36" s="2" t="s">
        <v>50</v>
      </c>
      <c r="AA36" s="31"/>
      <c r="AB36" s="2" t="s">
        <v>50</v>
      </c>
    </row>
    <row r="37" spans="1:28" ht="30" customHeight="1" x14ac:dyDescent="0.3">
      <c r="A37" s="16" t="s">
        <v>2611</v>
      </c>
      <c r="B37" s="16" t="s">
        <v>2610</v>
      </c>
      <c r="C37" s="16" t="s">
        <v>1221</v>
      </c>
      <c r="D37" s="29" t="s">
        <v>1208</v>
      </c>
      <c r="E37" s="30">
        <v>0</v>
      </c>
      <c r="F37" s="16" t="s">
        <v>50</v>
      </c>
      <c r="G37" s="30">
        <v>0</v>
      </c>
      <c r="H37" s="16" t="s">
        <v>50</v>
      </c>
      <c r="I37" s="30">
        <v>0</v>
      </c>
      <c r="J37" s="16" t="s">
        <v>50</v>
      </c>
      <c r="K37" s="30">
        <v>0</v>
      </c>
      <c r="L37" s="16" t="s">
        <v>50</v>
      </c>
      <c r="M37" s="30">
        <v>0</v>
      </c>
      <c r="N37" s="16" t="s">
        <v>50</v>
      </c>
      <c r="O37" s="30">
        <v>0</v>
      </c>
      <c r="P37" s="30">
        <v>173995</v>
      </c>
      <c r="Q37" s="30">
        <v>0</v>
      </c>
      <c r="R37" s="30">
        <v>0</v>
      </c>
      <c r="S37" s="30">
        <v>0</v>
      </c>
      <c r="T37" s="30">
        <v>0</v>
      </c>
      <c r="U37" s="30">
        <v>0</v>
      </c>
      <c r="V37" s="30">
        <v>0</v>
      </c>
      <c r="W37" s="16" t="s">
        <v>2708</v>
      </c>
      <c r="X37" s="16" t="s">
        <v>50</v>
      </c>
      <c r="Y37" s="2" t="s">
        <v>2700</v>
      </c>
      <c r="Z37" s="2" t="s">
        <v>50</v>
      </c>
      <c r="AA37" s="31"/>
      <c r="AB37" s="2" t="s">
        <v>50</v>
      </c>
    </row>
    <row r="38" spans="1:28" ht="30" customHeight="1" x14ac:dyDescent="0.3">
      <c r="A38" s="16" t="s">
        <v>1625</v>
      </c>
      <c r="B38" s="16" t="s">
        <v>1262</v>
      </c>
      <c r="C38" s="16" t="s">
        <v>1221</v>
      </c>
      <c r="D38" s="29" t="s">
        <v>1208</v>
      </c>
      <c r="E38" s="30">
        <v>0</v>
      </c>
      <c r="F38" s="16" t="s">
        <v>50</v>
      </c>
      <c r="G38" s="30">
        <v>0</v>
      </c>
      <c r="H38" s="16" t="s">
        <v>50</v>
      </c>
      <c r="I38" s="30">
        <v>0</v>
      </c>
      <c r="J38" s="16" t="s">
        <v>50</v>
      </c>
      <c r="K38" s="30">
        <v>0</v>
      </c>
      <c r="L38" s="16" t="s">
        <v>50</v>
      </c>
      <c r="M38" s="30">
        <v>0</v>
      </c>
      <c r="N38" s="16" t="s">
        <v>50</v>
      </c>
      <c r="O38" s="30">
        <v>0</v>
      </c>
      <c r="P38" s="30">
        <v>273676</v>
      </c>
      <c r="Q38" s="30">
        <v>0</v>
      </c>
      <c r="R38" s="30">
        <v>0</v>
      </c>
      <c r="S38" s="30">
        <v>0</v>
      </c>
      <c r="T38" s="30">
        <v>0</v>
      </c>
      <c r="U38" s="30">
        <v>0</v>
      </c>
      <c r="V38" s="30">
        <v>0</v>
      </c>
      <c r="W38" s="16" t="s">
        <v>2709</v>
      </c>
      <c r="X38" s="16" t="s">
        <v>50</v>
      </c>
      <c r="Y38" s="2" t="s">
        <v>2700</v>
      </c>
      <c r="Z38" s="2" t="s">
        <v>50</v>
      </c>
      <c r="AA38" s="31"/>
      <c r="AB38" s="2" t="s">
        <v>50</v>
      </c>
    </row>
    <row r="39" spans="1:28" ht="30" customHeight="1" x14ac:dyDescent="0.3">
      <c r="A39" s="16" t="s">
        <v>1321</v>
      </c>
      <c r="B39" s="16" t="s">
        <v>1307</v>
      </c>
      <c r="C39" s="16" t="s">
        <v>1221</v>
      </c>
      <c r="D39" s="29" t="s">
        <v>1208</v>
      </c>
      <c r="E39" s="30">
        <v>0</v>
      </c>
      <c r="F39" s="16" t="s">
        <v>50</v>
      </c>
      <c r="G39" s="30">
        <v>0</v>
      </c>
      <c r="H39" s="16" t="s">
        <v>50</v>
      </c>
      <c r="I39" s="30">
        <v>0</v>
      </c>
      <c r="J39" s="16" t="s">
        <v>50</v>
      </c>
      <c r="K39" s="30">
        <v>0</v>
      </c>
      <c r="L39" s="16" t="s">
        <v>50</v>
      </c>
      <c r="M39" s="30">
        <v>0</v>
      </c>
      <c r="N39" s="16" t="s">
        <v>50</v>
      </c>
      <c r="O39" s="30">
        <v>0</v>
      </c>
      <c r="P39" s="30">
        <v>304156</v>
      </c>
      <c r="Q39" s="30">
        <v>0</v>
      </c>
      <c r="R39" s="30">
        <v>0</v>
      </c>
      <c r="S39" s="30">
        <v>0</v>
      </c>
      <c r="T39" s="30">
        <v>0</v>
      </c>
      <c r="U39" s="30">
        <v>0</v>
      </c>
      <c r="V39" s="30">
        <v>0</v>
      </c>
      <c r="W39" s="16" t="s">
        <v>2710</v>
      </c>
      <c r="X39" s="16" t="s">
        <v>50</v>
      </c>
      <c r="Y39" s="2" t="s">
        <v>2700</v>
      </c>
      <c r="Z39" s="2" t="s">
        <v>50</v>
      </c>
      <c r="AA39" s="31"/>
      <c r="AB39" s="2" t="s">
        <v>50</v>
      </c>
    </row>
    <row r="40" spans="1:28" ht="30" customHeight="1" x14ac:dyDescent="0.3">
      <c r="A40" s="16" t="s">
        <v>2092</v>
      </c>
      <c r="B40" s="16" t="s">
        <v>2075</v>
      </c>
      <c r="C40" s="16" t="s">
        <v>1221</v>
      </c>
      <c r="D40" s="29" t="s">
        <v>1208</v>
      </c>
      <c r="E40" s="30">
        <v>0</v>
      </c>
      <c r="F40" s="16" t="s">
        <v>50</v>
      </c>
      <c r="G40" s="30">
        <v>0</v>
      </c>
      <c r="H40" s="16" t="s">
        <v>50</v>
      </c>
      <c r="I40" s="30">
        <v>0</v>
      </c>
      <c r="J40" s="16" t="s">
        <v>50</v>
      </c>
      <c r="K40" s="30">
        <v>0</v>
      </c>
      <c r="L40" s="16" t="s">
        <v>50</v>
      </c>
      <c r="M40" s="30">
        <v>0</v>
      </c>
      <c r="N40" s="16" t="s">
        <v>50</v>
      </c>
      <c r="O40" s="30">
        <v>0</v>
      </c>
      <c r="P40" s="30">
        <v>414968</v>
      </c>
      <c r="Q40" s="30">
        <v>0</v>
      </c>
      <c r="R40" s="30">
        <v>0</v>
      </c>
      <c r="S40" s="30">
        <v>0</v>
      </c>
      <c r="T40" s="30">
        <v>0</v>
      </c>
      <c r="U40" s="30">
        <v>0</v>
      </c>
      <c r="V40" s="30">
        <v>0</v>
      </c>
      <c r="W40" s="16" t="s">
        <v>2711</v>
      </c>
      <c r="X40" s="16" t="s">
        <v>50</v>
      </c>
      <c r="Y40" s="2" t="s">
        <v>2700</v>
      </c>
      <c r="Z40" s="2" t="s">
        <v>50</v>
      </c>
      <c r="AA40" s="31"/>
      <c r="AB40" s="2" t="s">
        <v>50</v>
      </c>
    </row>
    <row r="41" spans="1:28" ht="30" customHeight="1" x14ac:dyDescent="0.3">
      <c r="A41" s="16" t="s">
        <v>1686</v>
      </c>
      <c r="B41" s="16" t="s">
        <v>1685</v>
      </c>
      <c r="C41" s="16" t="s">
        <v>1221</v>
      </c>
      <c r="D41" s="29" t="s">
        <v>1208</v>
      </c>
      <c r="E41" s="30">
        <v>0</v>
      </c>
      <c r="F41" s="16" t="s">
        <v>50</v>
      </c>
      <c r="G41" s="30">
        <v>0</v>
      </c>
      <c r="H41" s="16" t="s">
        <v>50</v>
      </c>
      <c r="I41" s="30">
        <v>0</v>
      </c>
      <c r="J41" s="16" t="s">
        <v>50</v>
      </c>
      <c r="K41" s="30">
        <v>0</v>
      </c>
      <c r="L41" s="16" t="s">
        <v>50</v>
      </c>
      <c r="M41" s="30">
        <v>0</v>
      </c>
      <c r="N41" s="16" t="s">
        <v>50</v>
      </c>
      <c r="O41" s="30">
        <v>0</v>
      </c>
      <c r="P41" s="30">
        <v>284880</v>
      </c>
      <c r="Q41" s="30">
        <v>0</v>
      </c>
      <c r="R41" s="30">
        <v>0</v>
      </c>
      <c r="S41" s="30">
        <v>0</v>
      </c>
      <c r="T41" s="30">
        <v>0</v>
      </c>
      <c r="U41" s="30">
        <v>0</v>
      </c>
      <c r="V41" s="30">
        <v>0</v>
      </c>
      <c r="W41" s="16" t="s">
        <v>2712</v>
      </c>
      <c r="X41" s="16" t="s">
        <v>50</v>
      </c>
      <c r="Y41" s="2" t="s">
        <v>2700</v>
      </c>
      <c r="Z41" s="2" t="s">
        <v>50</v>
      </c>
      <c r="AA41" s="31"/>
      <c r="AB41" s="2" t="s">
        <v>50</v>
      </c>
    </row>
    <row r="42" spans="1:28" ht="30" customHeight="1" x14ac:dyDescent="0.3">
      <c r="A42" s="16" t="s">
        <v>1606</v>
      </c>
      <c r="B42" s="16" t="s">
        <v>1605</v>
      </c>
      <c r="C42" s="16" t="s">
        <v>1221</v>
      </c>
      <c r="D42" s="29" t="s">
        <v>1208</v>
      </c>
      <c r="E42" s="30">
        <v>0</v>
      </c>
      <c r="F42" s="16" t="s">
        <v>50</v>
      </c>
      <c r="G42" s="30">
        <v>0</v>
      </c>
      <c r="H42" s="16" t="s">
        <v>50</v>
      </c>
      <c r="I42" s="30">
        <v>0</v>
      </c>
      <c r="J42" s="16" t="s">
        <v>50</v>
      </c>
      <c r="K42" s="30">
        <v>0</v>
      </c>
      <c r="L42" s="16" t="s">
        <v>50</v>
      </c>
      <c r="M42" s="30">
        <v>0</v>
      </c>
      <c r="N42" s="16" t="s">
        <v>50</v>
      </c>
      <c r="O42" s="30">
        <v>0</v>
      </c>
      <c r="P42" s="30">
        <v>315528</v>
      </c>
      <c r="Q42" s="30">
        <v>0</v>
      </c>
      <c r="R42" s="30">
        <v>0</v>
      </c>
      <c r="S42" s="30">
        <v>0</v>
      </c>
      <c r="T42" s="30">
        <v>0</v>
      </c>
      <c r="U42" s="30">
        <v>0</v>
      </c>
      <c r="V42" s="30">
        <v>0</v>
      </c>
      <c r="W42" s="16" t="s">
        <v>2713</v>
      </c>
      <c r="X42" s="16" t="s">
        <v>50</v>
      </c>
      <c r="Y42" s="2" t="s">
        <v>2700</v>
      </c>
      <c r="Z42" s="2" t="s">
        <v>50</v>
      </c>
      <c r="AA42" s="31"/>
      <c r="AB42" s="2" t="s">
        <v>50</v>
      </c>
    </row>
    <row r="43" spans="1:28" ht="30" customHeight="1" x14ac:dyDescent="0.3">
      <c r="A43" s="16" t="s">
        <v>1778</v>
      </c>
      <c r="B43" s="16" t="s">
        <v>1777</v>
      </c>
      <c r="C43" s="16" t="s">
        <v>1221</v>
      </c>
      <c r="D43" s="29" t="s">
        <v>1208</v>
      </c>
      <c r="E43" s="30">
        <v>0</v>
      </c>
      <c r="F43" s="16" t="s">
        <v>50</v>
      </c>
      <c r="G43" s="30">
        <v>0</v>
      </c>
      <c r="H43" s="16" t="s">
        <v>50</v>
      </c>
      <c r="I43" s="30">
        <v>0</v>
      </c>
      <c r="J43" s="16" t="s">
        <v>50</v>
      </c>
      <c r="K43" s="30">
        <v>0</v>
      </c>
      <c r="L43" s="16" t="s">
        <v>50</v>
      </c>
      <c r="M43" s="30">
        <v>0</v>
      </c>
      <c r="N43" s="16" t="s">
        <v>50</v>
      </c>
      <c r="O43" s="30">
        <v>0</v>
      </c>
      <c r="P43" s="30">
        <v>408942</v>
      </c>
      <c r="Q43" s="30">
        <v>0</v>
      </c>
      <c r="R43" s="30">
        <v>0</v>
      </c>
      <c r="S43" s="30">
        <v>0</v>
      </c>
      <c r="T43" s="30">
        <v>0</v>
      </c>
      <c r="U43" s="30">
        <v>0</v>
      </c>
      <c r="V43" s="30">
        <v>0</v>
      </c>
      <c r="W43" s="16" t="s">
        <v>2714</v>
      </c>
      <c r="X43" s="16" t="s">
        <v>50</v>
      </c>
      <c r="Y43" s="2" t="s">
        <v>2700</v>
      </c>
      <c r="Z43" s="2" t="s">
        <v>50</v>
      </c>
      <c r="AA43" s="31"/>
      <c r="AB43" s="2" t="s">
        <v>50</v>
      </c>
    </row>
    <row r="44" spans="1:28" ht="30" customHeight="1" x14ac:dyDescent="0.3">
      <c r="A44" s="16" t="s">
        <v>1253</v>
      </c>
      <c r="B44" s="16" t="s">
        <v>1252</v>
      </c>
      <c r="C44" s="16" t="s">
        <v>1221</v>
      </c>
      <c r="D44" s="29" t="s">
        <v>1208</v>
      </c>
      <c r="E44" s="30">
        <v>0</v>
      </c>
      <c r="F44" s="16" t="s">
        <v>50</v>
      </c>
      <c r="G44" s="30">
        <v>0</v>
      </c>
      <c r="H44" s="16" t="s">
        <v>50</v>
      </c>
      <c r="I44" s="30">
        <v>0</v>
      </c>
      <c r="J44" s="16" t="s">
        <v>50</v>
      </c>
      <c r="K44" s="30">
        <v>0</v>
      </c>
      <c r="L44" s="16" t="s">
        <v>50</v>
      </c>
      <c r="M44" s="30">
        <v>0</v>
      </c>
      <c r="N44" s="16" t="s">
        <v>50</v>
      </c>
      <c r="O44" s="30">
        <v>0</v>
      </c>
      <c r="P44" s="30">
        <v>436224</v>
      </c>
      <c r="Q44" s="30">
        <v>0</v>
      </c>
      <c r="R44" s="30">
        <v>0</v>
      </c>
      <c r="S44" s="30">
        <v>0</v>
      </c>
      <c r="T44" s="30">
        <v>0</v>
      </c>
      <c r="U44" s="30">
        <v>0</v>
      </c>
      <c r="V44" s="30">
        <v>0</v>
      </c>
      <c r="W44" s="16" t="s">
        <v>2715</v>
      </c>
      <c r="X44" s="16" t="s">
        <v>50</v>
      </c>
      <c r="Y44" s="2" t="s">
        <v>2700</v>
      </c>
      <c r="Z44" s="2" t="s">
        <v>50</v>
      </c>
      <c r="AA44" s="31"/>
      <c r="AB44" s="2" t="s">
        <v>50</v>
      </c>
    </row>
    <row r="45" spans="1:28" ht="30" customHeight="1" x14ac:dyDescent="0.3">
      <c r="A45" s="16" t="s">
        <v>1679</v>
      </c>
      <c r="B45" s="16" t="s">
        <v>1678</v>
      </c>
      <c r="C45" s="16" t="s">
        <v>1221</v>
      </c>
      <c r="D45" s="29" t="s">
        <v>1208</v>
      </c>
      <c r="E45" s="30">
        <v>0</v>
      </c>
      <c r="F45" s="16" t="s">
        <v>50</v>
      </c>
      <c r="G45" s="30">
        <v>0</v>
      </c>
      <c r="H45" s="16" t="s">
        <v>50</v>
      </c>
      <c r="I45" s="30">
        <v>0</v>
      </c>
      <c r="J45" s="16" t="s">
        <v>50</v>
      </c>
      <c r="K45" s="30">
        <v>0</v>
      </c>
      <c r="L45" s="16" t="s">
        <v>50</v>
      </c>
      <c r="M45" s="30">
        <v>0</v>
      </c>
      <c r="N45" s="16" t="s">
        <v>50</v>
      </c>
      <c r="O45" s="30">
        <v>0</v>
      </c>
      <c r="P45" s="30">
        <v>356809</v>
      </c>
      <c r="Q45" s="30">
        <v>0</v>
      </c>
      <c r="R45" s="30">
        <v>0</v>
      </c>
      <c r="S45" s="30">
        <v>0</v>
      </c>
      <c r="T45" s="30">
        <v>0</v>
      </c>
      <c r="U45" s="30">
        <v>0</v>
      </c>
      <c r="V45" s="30">
        <v>0</v>
      </c>
      <c r="W45" s="16" t="s">
        <v>2716</v>
      </c>
      <c r="X45" s="16" t="s">
        <v>50</v>
      </c>
      <c r="Y45" s="2" t="s">
        <v>2700</v>
      </c>
      <c r="Z45" s="2" t="s">
        <v>50</v>
      </c>
      <c r="AA45" s="31"/>
      <c r="AB45" s="2" t="s">
        <v>50</v>
      </c>
    </row>
    <row r="46" spans="1:28" ht="30" customHeight="1" x14ac:dyDescent="0.3">
      <c r="A46" s="16" t="s">
        <v>1232</v>
      </c>
      <c r="B46" s="16" t="s">
        <v>1231</v>
      </c>
      <c r="C46" s="16" t="s">
        <v>1212</v>
      </c>
      <c r="D46" s="29" t="s">
        <v>1208</v>
      </c>
      <c r="E46" s="30">
        <v>0</v>
      </c>
      <c r="F46" s="16" t="s">
        <v>50</v>
      </c>
      <c r="G46" s="30">
        <v>0</v>
      </c>
      <c r="H46" s="16" t="s">
        <v>50</v>
      </c>
      <c r="I46" s="30">
        <v>0</v>
      </c>
      <c r="J46" s="16" t="s">
        <v>50</v>
      </c>
      <c r="K46" s="30">
        <v>0</v>
      </c>
      <c r="L46" s="16" t="s">
        <v>50</v>
      </c>
      <c r="M46" s="30">
        <v>0</v>
      </c>
      <c r="N46" s="16" t="s">
        <v>50</v>
      </c>
      <c r="O46" s="30">
        <v>0</v>
      </c>
      <c r="P46" s="30">
        <v>393090</v>
      </c>
      <c r="Q46" s="30">
        <v>0</v>
      </c>
      <c r="R46" s="30">
        <v>0</v>
      </c>
      <c r="S46" s="30">
        <v>0</v>
      </c>
      <c r="T46" s="30">
        <v>0</v>
      </c>
      <c r="U46" s="30">
        <v>0</v>
      </c>
      <c r="V46" s="30">
        <v>0</v>
      </c>
      <c r="W46" s="16" t="s">
        <v>2717</v>
      </c>
      <c r="X46" s="16" t="s">
        <v>50</v>
      </c>
      <c r="Y46" s="2" t="s">
        <v>2700</v>
      </c>
      <c r="Z46" s="2" t="s">
        <v>50</v>
      </c>
      <c r="AA46" s="31"/>
      <c r="AB46" s="2" t="s">
        <v>50</v>
      </c>
    </row>
    <row r="47" spans="1:28" ht="30" customHeight="1" x14ac:dyDescent="0.3">
      <c r="A47" s="16" t="s">
        <v>1213</v>
      </c>
      <c r="B47" s="16" t="s">
        <v>1211</v>
      </c>
      <c r="C47" s="16" t="s">
        <v>1212</v>
      </c>
      <c r="D47" s="29" t="s">
        <v>1208</v>
      </c>
      <c r="E47" s="30">
        <v>0</v>
      </c>
      <c r="F47" s="16" t="s">
        <v>50</v>
      </c>
      <c r="G47" s="30">
        <v>0</v>
      </c>
      <c r="H47" s="16" t="s">
        <v>50</v>
      </c>
      <c r="I47" s="30">
        <v>0</v>
      </c>
      <c r="J47" s="16" t="s">
        <v>50</v>
      </c>
      <c r="K47" s="30">
        <v>0</v>
      </c>
      <c r="L47" s="16" t="s">
        <v>50</v>
      </c>
      <c r="M47" s="30">
        <v>0</v>
      </c>
      <c r="N47" s="16" t="s">
        <v>50</v>
      </c>
      <c r="O47" s="30">
        <v>0</v>
      </c>
      <c r="P47" s="30">
        <v>446358</v>
      </c>
      <c r="Q47" s="30">
        <v>0</v>
      </c>
      <c r="R47" s="30">
        <v>0</v>
      </c>
      <c r="S47" s="30">
        <v>0</v>
      </c>
      <c r="T47" s="30">
        <v>0</v>
      </c>
      <c r="U47" s="30">
        <v>0</v>
      </c>
      <c r="V47" s="30">
        <v>0</v>
      </c>
      <c r="W47" s="16" t="s">
        <v>2718</v>
      </c>
      <c r="X47" s="16" t="s">
        <v>50</v>
      </c>
      <c r="Y47" s="2" t="s">
        <v>2700</v>
      </c>
      <c r="Z47" s="2" t="s">
        <v>50</v>
      </c>
      <c r="AA47" s="31"/>
      <c r="AB47" s="2" t="s">
        <v>50</v>
      </c>
    </row>
    <row r="48" spans="1:28" ht="30" customHeight="1" x14ac:dyDescent="0.3">
      <c r="A48" s="16" t="s">
        <v>1209</v>
      </c>
      <c r="B48" s="16" t="s">
        <v>1206</v>
      </c>
      <c r="C48" s="16" t="s">
        <v>1207</v>
      </c>
      <c r="D48" s="29" t="s">
        <v>1208</v>
      </c>
      <c r="E48" s="30">
        <v>0</v>
      </c>
      <c r="F48" s="16" t="s">
        <v>50</v>
      </c>
      <c r="G48" s="30">
        <v>0</v>
      </c>
      <c r="H48" s="16" t="s">
        <v>50</v>
      </c>
      <c r="I48" s="30">
        <v>0</v>
      </c>
      <c r="J48" s="16" t="s">
        <v>50</v>
      </c>
      <c r="K48" s="30">
        <v>0</v>
      </c>
      <c r="L48" s="16" t="s">
        <v>50</v>
      </c>
      <c r="M48" s="30">
        <v>0</v>
      </c>
      <c r="N48" s="16" t="s">
        <v>50</v>
      </c>
      <c r="O48" s="30">
        <v>0</v>
      </c>
      <c r="P48" s="30">
        <v>304509</v>
      </c>
      <c r="Q48" s="30">
        <v>0</v>
      </c>
      <c r="R48" s="30">
        <v>0</v>
      </c>
      <c r="S48" s="30">
        <v>0</v>
      </c>
      <c r="T48" s="30">
        <v>0</v>
      </c>
      <c r="U48" s="30">
        <v>0</v>
      </c>
      <c r="V48" s="30">
        <v>0</v>
      </c>
      <c r="W48" s="16" t="s">
        <v>2719</v>
      </c>
      <c r="X48" s="16" t="s">
        <v>50</v>
      </c>
      <c r="Y48" s="2" t="s">
        <v>2700</v>
      </c>
      <c r="Z48" s="2" t="s">
        <v>50</v>
      </c>
      <c r="AA48" s="31"/>
      <c r="AB48" s="2" t="s">
        <v>50</v>
      </c>
    </row>
    <row r="49" spans="1:28" ht="30" customHeight="1" x14ac:dyDescent="0.3">
      <c r="A49" s="16" t="s">
        <v>1263</v>
      </c>
      <c r="B49" s="16" t="s">
        <v>1262</v>
      </c>
      <c r="C49" s="16" t="s">
        <v>1221</v>
      </c>
      <c r="D49" s="29" t="s">
        <v>1208</v>
      </c>
      <c r="E49" s="30">
        <v>0</v>
      </c>
      <c r="F49" s="16" t="s">
        <v>50</v>
      </c>
      <c r="G49" s="30">
        <v>0</v>
      </c>
      <c r="H49" s="16" t="s">
        <v>50</v>
      </c>
      <c r="I49" s="30">
        <v>0</v>
      </c>
      <c r="J49" s="16" t="s">
        <v>50</v>
      </c>
      <c r="K49" s="30">
        <v>0</v>
      </c>
      <c r="L49" s="16" t="s">
        <v>50</v>
      </c>
      <c r="M49" s="30">
        <v>0</v>
      </c>
      <c r="N49" s="16" t="s">
        <v>50</v>
      </c>
      <c r="O49" s="30">
        <v>0</v>
      </c>
      <c r="P49" s="30">
        <v>273676</v>
      </c>
      <c r="Q49" s="30">
        <v>0</v>
      </c>
      <c r="R49" s="30">
        <v>0</v>
      </c>
      <c r="S49" s="30">
        <v>0</v>
      </c>
      <c r="T49" s="30">
        <v>0</v>
      </c>
      <c r="U49" s="30">
        <v>0</v>
      </c>
      <c r="V49" s="30">
        <v>0</v>
      </c>
      <c r="W49" s="16" t="s">
        <v>2720</v>
      </c>
      <c r="X49" s="16" t="s">
        <v>50</v>
      </c>
      <c r="Y49" s="2" t="s">
        <v>2700</v>
      </c>
      <c r="Z49" s="2" t="s">
        <v>50</v>
      </c>
      <c r="AA49" s="31"/>
      <c r="AB49" s="2" t="s">
        <v>50</v>
      </c>
    </row>
    <row r="50" spans="1:28" ht="30" customHeight="1" x14ac:dyDescent="0.3">
      <c r="A50" s="16" t="s">
        <v>1308</v>
      </c>
      <c r="B50" s="16" t="s">
        <v>1307</v>
      </c>
      <c r="C50" s="16" t="s">
        <v>1221</v>
      </c>
      <c r="D50" s="29" t="s">
        <v>1208</v>
      </c>
      <c r="E50" s="30">
        <v>0</v>
      </c>
      <c r="F50" s="16" t="s">
        <v>50</v>
      </c>
      <c r="G50" s="30">
        <v>0</v>
      </c>
      <c r="H50" s="16" t="s">
        <v>50</v>
      </c>
      <c r="I50" s="30">
        <v>0</v>
      </c>
      <c r="J50" s="16" t="s">
        <v>50</v>
      </c>
      <c r="K50" s="30">
        <v>0</v>
      </c>
      <c r="L50" s="16" t="s">
        <v>50</v>
      </c>
      <c r="M50" s="30">
        <v>0</v>
      </c>
      <c r="N50" s="16" t="s">
        <v>50</v>
      </c>
      <c r="O50" s="30">
        <v>0</v>
      </c>
      <c r="P50" s="30">
        <v>304156</v>
      </c>
      <c r="Q50" s="30">
        <v>0</v>
      </c>
      <c r="R50" s="30">
        <v>0</v>
      </c>
      <c r="S50" s="30">
        <v>0</v>
      </c>
      <c r="T50" s="30">
        <v>0</v>
      </c>
      <c r="U50" s="30">
        <v>0</v>
      </c>
      <c r="V50" s="30">
        <v>0</v>
      </c>
      <c r="W50" s="16" t="s">
        <v>2721</v>
      </c>
      <c r="X50" s="16" t="s">
        <v>50</v>
      </c>
      <c r="Y50" s="2" t="s">
        <v>2700</v>
      </c>
      <c r="Z50" s="2" t="s">
        <v>50</v>
      </c>
      <c r="AA50" s="31"/>
      <c r="AB50" s="2" t="s">
        <v>50</v>
      </c>
    </row>
    <row r="51" spans="1:28" ht="30" customHeight="1" x14ac:dyDescent="0.3">
      <c r="A51" s="16" t="s">
        <v>2076</v>
      </c>
      <c r="B51" s="16" t="s">
        <v>2075</v>
      </c>
      <c r="C51" s="16" t="s">
        <v>1221</v>
      </c>
      <c r="D51" s="29" t="s">
        <v>1208</v>
      </c>
      <c r="E51" s="30">
        <v>0</v>
      </c>
      <c r="F51" s="16" t="s">
        <v>50</v>
      </c>
      <c r="G51" s="30">
        <v>0</v>
      </c>
      <c r="H51" s="16" t="s">
        <v>50</v>
      </c>
      <c r="I51" s="30">
        <v>0</v>
      </c>
      <c r="J51" s="16" t="s">
        <v>50</v>
      </c>
      <c r="K51" s="30">
        <v>0</v>
      </c>
      <c r="L51" s="16" t="s">
        <v>50</v>
      </c>
      <c r="M51" s="30">
        <v>0</v>
      </c>
      <c r="N51" s="16" t="s">
        <v>50</v>
      </c>
      <c r="O51" s="30">
        <v>0</v>
      </c>
      <c r="P51" s="30">
        <v>414968</v>
      </c>
      <c r="Q51" s="30">
        <v>0</v>
      </c>
      <c r="R51" s="30">
        <v>0</v>
      </c>
      <c r="S51" s="30">
        <v>0</v>
      </c>
      <c r="T51" s="30">
        <v>0</v>
      </c>
      <c r="U51" s="30">
        <v>0</v>
      </c>
      <c r="V51" s="30">
        <v>0</v>
      </c>
      <c r="W51" s="16" t="s">
        <v>2722</v>
      </c>
      <c r="X51" s="16" t="s">
        <v>50</v>
      </c>
      <c r="Y51" s="2" t="s">
        <v>2700</v>
      </c>
      <c r="Z51" s="2" t="s">
        <v>50</v>
      </c>
      <c r="AA51" s="31"/>
      <c r="AB51" s="2" t="s">
        <v>50</v>
      </c>
    </row>
    <row r="52" spans="1:28" ht="30" customHeight="1" x14ac:dyDescent="0.3">
      <c r="A52" s="16" t="s">
        <v>1426</v>
      </c>
      <c r="B52" s="16" t="s">
        <v>1425</v>
      </c>
      <c r="C52" s="16" t="s">
        <v>1221</v>
      </c>
      <c r="D52" s="29" t="s">
        <v>1208</v>
      </c>
      <c r="E52" s="30">
        <v>0</v>
      </c>
      <c r="F52" s="16" t="s">
        <v>50</v>
      </c>
      <c r="G52" s="30">
        <v>0</v>
      </c>
      <c r="H52" s="16" t="s">
        <v>50</v>
      </c>
      <c r="I52" s="30">
        <v>0</v>
      </c>
      <c r="J52" s="16" t="s">
        <v>50</v>
      </c>
      <c r="K52" s="30">
        <v>0</v>
      </c>
      <c r="L52" s="16" t="s">
        <v>50</v>
      </c>
      <c r="M52" s="30">
        <v>0</v>
      </c>
      <c r="N52" s="16" t="s">
        <v>50</v>
      </c>
      <c r="O52" s="30">
        <v>0</v>
      </c>
      <c r="P52" s="30">
        <v>485075</v>
      </c>
      <c r="Q52" s="30">
        <v>0</v>
      </c>
      <c r="R52" s="30">
        <v>0</v>
      </c>
      <c r="S52" s="30">
        <v>0</v>
      </c>
      <c r="T52" s="30">
        <v>0</v>
      </c>
      <c r="U52" s="30">
        <v>0</v>
      </c>
      <c r="V52" s="30">
        <v>0</v>
      </c>
      <c r="W52" s="16" t="s">
        <v>2723</v>
      </c>
      <c r="X52" s="16" t="s">
        <v>50</v>
      </c>
      <c r="Y52" s="2" t="s">
        <v>2700</v>
      </c>
      <c r="Z52" s="2" t="s">
        <v>50</v>
      </c>
      <c r="AA52" s="31"/>
      <c r="AB52" s="2" t="s">
        <v>50</v>
      </c>
    </row>
    <row r="53" spans="1:28" ht="30" customHeight="1" x14ac:dyDescent="0.3">
      <c r="A53" s="16" t="s">
        <v>1451</v>
      </c>
      <c r="B53" s="16" t="s">
        <v>1450</v>
      </c>
      <c r="C53" s="16" t="s">
        <v>1221</v>
      </c>
      <c r="D53" s="29" t="s">
        <v>1208</v>
      </c>
      <c r="E53" s="30">
        <v>0</v>
      </c>
      <c r="F53" s="16" t="s">
        <v>50</v>
      </c>
      <c r="G53" s="30">
        <v>0</v>
      </c>
      <c r="H53" s="16" t="s">
        <v>50</v>
      </c>
      <c r="I53" s="30">
        <v>0</v>
      </c>
      <c r="J53" s="16" t="s">
        <v>50</v>
      </c>
      <c r="K53" s="30">
        <v>0</v>
      </c>
      <c r="L53" s="16" t="s">
        <v>50</v>
      </c>
      <c r="M53" s="30">
        <v>0</v>
      </c>
      <c r="N53" s="16" t="s">
        <v>50</v>
      </c>
      <c r="O53" s="30">
        <v>0</v>
      </c>
      <c r="P53" s="30">
        <v>172068</v>
      </c>
      <c r="Q53" s="30">
        <v>0</v>
      </c>
      <c r="R53" s="30">
        <v>0</v>
      </c>
      <c r="S53" s="30">
        <v>0</v>
      </c>
      <c r="T53" s="30">
        <v>0</v>
      </c>
      <c r="U53" s="30">
        <v>0</v>
      </c>
      <c r="V53" s="30">
        <v>0</v>
      </c>
      <c r="W53" s="16" t="s">
        <v>2724</v>
      </c>
      <c r="X53" s="16" t="s">
        <v>50</v>
      </c>
      <c r="Y53" s="2" t="s">
        <v>2700</v>
      </c>
      <c r="Z53" s="2" t="s">
        <v>50</v>
      </c>
      <c r="AA53" s="31"/>
      <c r="AB53" s="2" t="s">
        <v>50</v>
      </c>
    </row>
    <row r="54" spans="1:28" ht="30" customHeight="1" x14ac:dyDescent="0.3">
      <c r="A54" s="16" t="s">
        <v>2443</v>
      </c>
      <c r="B54" s="16" t="s">
        <v>2440</v>
      </c>
      <c r="C54" s="16" t="s">
        <v>2441</v>
      </c>
      <c r="D54" s="29" t="s">
        <v>1208</v>
      </c>
      <c r="E54" s="30">
        <v>0</v>
      </c>
      <c r="F54" s="16" t="s">
        <v>50</v>
      </c>
      <c r="G54" s="30">
        <v>0</v>
      </c>
      <c r="H54" s="16" t="s">
        <v>50</v>
      </c>
      <c r="I54" s="30">
        <v>0</v>
      </c>
      <c r="J54" s="16" t="s">
        <v>50</v>
      </c>
      <c r="K54" s="30">
        <v>0</v>
      </c>
      <c r="L54" s="16" t="s">
        <v>50</v>
      </c>
      <c r="M54" s="30">
        <v>0</v>
      </c>
      <c r="N54" s="16" t="s">
        <v>50</v>
      </c>
      <c r="O54" s="30">
        <v>0</v>
      </c>
      <c r="P54" s="30">
        <v>122522</v>
      </c>
      <c r="Q54" s="30">
        <v>0</v>
      </c>
      <c r="R54" s="30">
        <v>0</v>
      </c>
      <c r="S54" s="30">
        <v>0</v>
      </c>
      <c r="T54" s="30">
        <v>0</v>
      </c>
      <c r="U54" s="30">
        <v>0</v>
      </c>
      <c r="V54" s="30">
        <v>0</v>
      </c>
      <c r="W54" s="16" t="s">
        <v>2725</v>
      </c>
      <c r="X54" s="16" t="s">
        <v>2442</v>
      </c>
      <c r="Y54" s="2" t="s">
        <v>2700</v>
      </c>
      <c r="Z54" s="2" t="s">
        <v>50</v>
      </c>
      <c r="AA54" s="31"/>
      <c r="AB54" s="2" t="s">
        <v>50</v>
      </c>
    </row>
    <row r="55" spans="1:28" ht="30" customHeight="1" x14ac:dyDescent="0.3">
      <c r="A55" s="16" t="s">
        <v>2446</v>
      </c>
      <c r="B55" s="16" t="s">
        <v>2445</v>
      </c>
      <c r="C55" s="16" t="s">
        <v>2441</v>
      </c>
      <c r="D55" s="29" t="s">
        <v>1208</v>
      </c>
      <c r="E55" s="30">
        <v>0</v>
      </c>
      <c r="F55" s="16" t="s">
        <v>50</v>
      </c>
      <c r="G55" s="30">
        <v>0</v>
      </c>
      <c r="H55" s="16" t="s">
        <v>50</v>
      </c>
      <c r="I55" s="30">
        <v>0</v>
      </c>
      <c r="J55" s="16" t="s">
        <v>50</v>
      </c>
      <c r="K55" s="30">
        <v>0</v>
      </c>
      <c r="L55" s="16" t="s">
        <v>50</v>
      </c>
      <c r="M55" s="30">
        <v>0</v>
      </c>
      <c r="N55" s="16" t="s">
        <v>50</v>
      </c>
      <c r="O55" s="30">
        <v>0</v>
      </c>
      <c r="P55" s="30">
        <v>99248</v>
      </c>
      <c r="Q55" s="30">
        <v>0</v>
      </c>
      <c r="R55" s="30">
        <v>0</v>
      </c>
      <c r="S55" s="30">
        <v>0</v>
      </c>
      <c r="T55" s="30">
        <v>0</v>
      </c>
      <c r="U55" s="30">
        <v>0</v>
      </c>
      <c r="V55" s="30">
        <v>0</v>
      </c>
      <c r="W55" s="16" t="s">
        <v>2726</v>
      </c>
      <c r="X55" s="16" t="s">
        <v>2442</v>
      </c>
      <c r="Y55" s="2" t="s">
        <v>2700</v>
      </c>
      <c r="Z55" s="2" t="s">
        <v>50</v>
      </c>
      <c r="AA55" s="31"/>
      <c r="AB55" s="2" t="s">
        <v>50</v>
      </c>
    </row>
    <row r="56" spans="1:28" ht="30" customHeight="1" x14ac:dyDescent="0.3">
      <c r="A56" s="16" t="s">
        <v>1618</v>
      </c>
      <c r="B56" s="16" t="s">
        <v>543</v>
      </c>
      <c r="C56" s="16" t="s">
        <v>50</v>
      </c>
      <c r="D56" s="29" t="s">
        <v>196</v>
      </c>
      <c r="E56" s="30">
        <v>59400</v>
      </c>
      <c r="F56" s="16" t="s">
        <v>2727</v>
      </c>
      <c r="G56" s="30">
        <v>0</v>
      </c>
      <c r="H56" s="16" t="s">
        <v>50</v>
      </c>
      <c r="I56" s="30">
        <v>0</v>
      </c>
      <c r="J56" s="16" t="s">
        <v>50</v>
      </c>
      <c r="K56" s="30">
        <v>0</v>
      </c>
      <c r="L56" s="16" t="s">
        <v>50</v>
      </c>
      <c r="M56" s="30">
        <v>0</v>
      </c>
      <c r="N56" s="16" t="s">
        <v>50</v>
      </c>
      <c r="O56" s="30">
        <f t="shared" ref="O56:O119" si="1">SMALL(E56:M56,COUNTIF(E56:M56,0)+1)</f>
        <v>59400</v>
      </c>
      <c r="P56" s="30">
        <v>0</v>
      </c>
      <c r="Q56" s="30">
        <v>0</v>
      </c>
      <c r="R56" s="30">
        <v>0</v>
      </c>
      <c r="S56" s="30">
        <v>0</v>
      </c>
      <c r="T56" s="30">
        <v>0</v>
      </c>
      <c r="U56" s="30">
        <v>0</v>
      </c>
      <c r="V56" s="30">
        <v>0</v>
      </c>
      <c r="W56" s="16" t="s">
        <v>2728</v>
      </c>
      <c r="X56" s="16" t="s">
        <v>50</v>
      </c>
      <c r="Y56" s="2" t="s">
        <v>50</v>
      </c>
      <c r="Z56" s="2" t="s">
        <v>50</v>
      </c>
      <c r="AA56" s="31"/>
      <c r="AB56" s="2" t="s">
        <v>50</v>
      </c>
    </row>
    <row r="57" spans="1:28" ht="30" customHeight="1" x14ac:dyDescent="0.3">
      <c r="A57" s="16" t="s">
        <v>2377</v>
      </c>
      <c r="B57" s="16" t="s">
        <v>2376</v>
      </c>
      <c r="C57" s="16" t="s">
        <v>548</v>
      </c>
      <c r="D57" s="29" t="s">
        <v>118</v>
      </c>
      <c r="E57" s="30">
        <v>1450000</v>
      </c>
      <c r="F57" s="16" t="s">
        <v>2729</v>
      </c>
      <c r="G57" s="30">
        <v>0</v>
      </c>
      <c r="H57" s="16" t="s">
        <v>50</v>
      </c>
      <c r="I57" s="30">
        <v>0</v>
      </c>
      <c r="J57" s="16" t="s">
        <v>50</v>
      </c>
      <c r="K57" s="30">
        <v>0</v>
      </c>
      <c r="L57" s="16" t="s">
        <v>50</v>
      </c>
      <c r="M57" s="30">
        <v>0</v>
      </c>
      <c r="N57" s="16" t="s">
        <v>50</v>
      </c>
      <c r="O57" s="30">
        <f t="shared" si="1"/>
        <v>1450000</v>
      </c>
      <c r="P57" s="30">
        <v>0</v>
      </c>
      <c r="Q57" s="30">
        <v>0</v>
      </c>
      <c r="R57" s="30">
        <v>0</v>
      </c>
      <c r="S57" s="30">
        <v>0</v>
      </c>
      <c r="T57" s="30">
        <v>0</v>
      </c>
      <c r="U57" s="30">
        <v>0</v>
      </c>
      <c r="V57" s="30">
        <v>0</v>
      </c>
      <c r="W57" s="16" t="s">
        <v>2730</v>
      </c>
      <c r="X57" s="16" t="s">
        <v>50</v>
      </c>
      <c r="Y57" s="2" t="s">
        <v>50</v>
      </c>
      <c r="Z57" s="2" t="s">
        <v>50</v>
      </c>
      <c r="AA57" s="31"/>
      <c r="AB57" s="2" t="s">
        <v>50</v>
      </c>
    </row>
    <row r="58" spans="1:28" ht="30" customHeight="1" x14ac:dyDescent="0.3">
      <c r="A58" s="16" t="s">
        <v>1623</v>
      </c>
      <c r="B58" s="16" t="s">
        <v>570</v>
      </c>
      <c r="C58" s="16" t="s">
        <v>548</v>
      </c>
      <c r="D58" s="29" t="s">
        <v>118</v>
      </c>
      <c r="E58" s="30">
        <v>1450000</v>
      </c>
      <c r="F58" s="16" t="s">
        <v>2729</v>
      </c>
      <c r="G58" s="30">
        <v>0</v>
      </c>
      <c r="H58" s="16" t="s">
        <v>50</v>
      </c>
      <c r="I58" s="30">
        <v>0</v>
      </c>
      <c r="J58" s="16" t="s">
        <v>50</v>
      </c>
      <c r="K58" s="30">
        <v>0</v>
      </c>
      <c r="L58" s="16" t="s">
        <v>50</v>
      </c>
      <c r="M58" s="30">
        <v>0</v>
      </c>
      <c r="N58" s="16" t="s">
        <v>50</v>
      </c>
      <c r="O58" s="30">
        <f t="shared" si="1"/>
        <v>1450000</v>
      </c>
      <c r="P58" s="30">
        <v>0</v>
      </c>
      <c r="Q58" s="30">
        <v>0</v>
      </c>
      <c r="R58" s="30">
        <v>0</v>
      </c>
      <c r="S58" s="30">
        <v>0</v>
      </c>
      <c r="T58" s="30">
        <v>0</v>
      </c>
      <c r="U58" s="30">
        <v>0</v>
      </c>
      <c r="V58" s="30">
        <v>0</v>
      </c>
      <c r="W58" s="16" t="s">
        <v>2731</v>
      </c>
      <c r="X58" s="16" t="s">
        <v>50</v>
      </c>
      <c r="Y58" s="2" t="s">
        <v>50</v>
      </c>
      <c r="Z58" s="2" t="s">
        <v>50</v>
      </c>
      <c r="AA58" s="31"/>
      <c r="AB58" s="2" t="s">
        <v>50</v>
      </c>
    </row>
    <row r="59" spans="1:28" ht="30" customHeight="1" x14ac:dyDescent="0.3">
      <c r="A59" s="16" t="s">
        <v>1640</v>
      </c>
      <c r="B59" s="16" t="s">
        <v>561</v>
      </c>
      <c r="C59" s="16" t="s">
        <v>562</v>
      </c>
      <c r="D59" s="29" t="s">
        <v>118</v>
      </c>
      <c r="E59" s="30">
        <v>0</v>
      </c>
      <c r="F59" s="16" t="s">
        <v>50</v>
      </c>
      <c r="G59" s="30">
        <v>750000</v>
      </c>
      <c r="H59" s="16" t="s">
        <v>2732</v>
      </c>
      <c r="I59" s="30">
        <v>750000</v>
      </c>
      <c r="J59" s="16" t="s">
        <v>50</v>
      </c>
      <c r="K59" s="30">
        <v>1344000</v>
      </c>
      <c r="L59" s="16" t="s">
        <v>50</v>
      </c>
      <c r="M59" s="30">
        <v>0</v>
      </c>
      <c r="N59" s="16" t="s">
        <v>50</v>
      </c>
      <c r="O59" s="30">
        <f t="shared" si="1"/>
        <v>750000</v>
      </c>
      <c r="P59" s="30">
        <v>0</v>
      </c>
      <c r="Q59" s="30">
        <v>0</v>
      </c>
      <c r="R59" s="30">
        <v>0</v>
      </c>
      <c r="S59" s="30">
        <v>0</v>
      </c>
      <c r="T59" s="30">
        <v>0</v>
      </c>
      <c r="U59" s="30">
        <v>0</v>
      </c>
      <c r="V59" s="30">
        <v>0</v>
      </c>
      <c r="W59" s="16" t="s">
        <v>2733</v>
      </c>
      <c r="X59" s="16" t="s">
        <v>50</v>
      </c>
      <c r="Y59" s="2" t="s">
        <v>50</v>
      </c>
      <c r="Z59" s="2" t="s">
        <v>50</v>
      </c>
      <c r="AA59" s="31"/>
      <c r="AB59" s="2" t="s">
        <v>50</v>
      </c>
    </row>
    <row r="60" spans="1:28" ht="30" customHeight="1" x14ac:dyDescent="0.3">
      <c r="A60" s="16" t="s">
        <v>1645</v>
      </c>
      <c r="B60" s="16" t="s">
        <v>561</v>
      </c>
      <c r="C60" s="16" t="s">
        <v>566</v>
      </c>
      <c r="D60" s="29" t="s">
        <v>118</v>
      </c>
      <c r="E60" s="30">
        <v>0</v>
      </c>
      <c r="F60" s="16" t="s">
        <v>50</v>
      </c>
      <c r="G60" s="30">
        <v>600000</v>
      </c>
      <c r="H60" s="16" t="s">
        <v>2732</v>
      </c>
      <c r="I60" s="30">
        <v>600000</v>
      </c>
      <c r="J60" s="16" t="s">
        <v>50</v>
      </c>
      <c r="K60" s="30">
        <v>780000</v>
      </c>
      <c r="L60" s="16" t="s">
        <v>50</v>
      </c>
      <c r="M60" s="30">
        <v>0</v>
      </c>
      <c r="N60" s="16" t="s">
        <v>50</v>
      </c>
      <c r="O60" s="30">
        <f t="shared" si="1"/>
        <v>600000</v>
      </c>
      <c r="P60" s="30">
        <v>0</v>
      </c>
      <c r="Q60" s="30">
        <v>0</v>
      </c>
      <c r="R60" s="30">
        <v>0</v>
      </c>
      <c r="S60" s="30">
        <v>0</v>
      </c>
      <c r="T60" s="30">
        <v>0</v>
      </c>
      <c r="U60" s="30">
        <v>0</v>
      </c>
      <c r="V60" s="30">
        <v>0</v>
      </c>
      <c r="W60" s="16" t="s">
        <v>2734</v>
      </c>
      <c r="X60" s="16" t="s">
        <v>50</v>
      </c>
      <c r="Y60" s="2" t="s">
        <v>50</v>
      </c>
      <c r="Z60" s="2" t="s">
        <v>50</v>
      </c>
      <c r="AA60" s="31"/>
      <c r="AB60" s="2" t="s">
        <v>50</v>
      </c>
    </row>
    <row r="61" spans="1:28" ht="30" customHeight="1" x14ac:dyDescent="0.3">
      <c r="A61" s="16" t="s">
        <v>1650</v>
      </c>
      <c r="B61" s="16" t="s">
        <v>570</v>
      </c>
      <c r="C61" s="16" t="s">
        <v>566</v>
      </c>
      <c r="D61" s="29" t="s">
        <v>118</v>
      </c>
      <c r="E61" s="30">
        <v>0</v>
      </c>
      <c r="F61" s="16" t="s">
        <v>50</v>
      </c>
      <c r="G61" s="30">
        <v>450000</v>
      </c>
      <c r="H61" s="16" t="s">
        <v>2735</v>
      </c>
      <c r="I61" s="30">
        <v>450000</v>
      </c>
      <c r="J61" s="16" t="s">
        <v>50</v>
      </c>
      <c r="K61" s="30">
        <v>660000</v>
      </c>
      <c r="L61" s="16" t="s">
        <v>50</v>
      </c>
      <c r="M61" s="30">
        <v>0</v>
      </c>
      <c r="N61" s="16" t="s">
        <v>50</v>
      </c>
      <c r="O61" s="30">
        <f t="shared" si="1"/>
        <v>450000</v>
      </c>
      <c r="P61" s="30">
        <v>0</v>
      </c>
      <c r="Q61" s="30">
        <v>0</v>
      </c>
      <c r="R61" s="30">
        <v>0</v>
      </c>
      <c r="S61" s="30">
        <v>0</v>
      </c>
      <c r="T61" s="30">
        <v>0</v>
      </c>
      <c r="U61" s="30">
        <v>0</v>
      </c>
      <c r="V61" s="30">
        <v>0</v>
      </c>
      <c r="W61" s="16" t="s">
        <v>2736</v>
      </c>
      <c r="X61" s="16" t="s">
        <v>50</v>
      </c>
      <c r="Y61" s="2" t="s">
        <v>50</v>
      </c>
      <c r="Z61" s="2" t="s">
        <v>50</v>
      </c>
      <c r="AA61" s="31"/>
      <c r="AB61" s="2" t="s">
        <v>50</v>
      </c>
    </row>
    <row r="62" spans="1:28" ht="30" customHeight="1" x14ac:dyDescent="0.3">
      <c r="A62" s="16" t="s">
        <v>2463</v>
      </c>
      <c r="B62" s="16" t="s">
        <v>2424</v>
      </c>
      <c r="C62" s="16" t="s">
        <v>553</v>
      </c>
      <c r="D62" s="29" t="s">
        <v>196</v>
      </c>
      <c r="E62" s="30">
        <v>385000</v>
      </c>
      <c r="F62" s="16" t="s">
        <v>2737</v>
      </c>
      <c r="G62" s="30">
        <v>0</v>
      </c>
      <c r="H62" s="16" t="s">
        <v>50</v>
      </c>
      <c r="I62" s="30">
        <v>0</v>
      </c>
      <c r="J62" s="16" t="s">
        <v>50</v>
      </c>
      <c r="K62" s="30">
        <v>0</v>
      </c>
      <c r="L62" s="16" t="s">
        <v>50</v>
      </c>
      <c r="M62" s="30">
        <v>0</v>
      </c>
      <c r="N62" s="16" t="s">
        <v>50</v>
      </c>
      <c r="O62" s="30">
        <f t="shared" si="1"/>
        <v>385000</v>
      </c>
      <c r="P62" s="30">
        <v>0</v>
      </c>
      <c r="Q62" s="30">
        <v>0</v>
      </c>
      <c r="R62" s="30">
        <v>0</v>
      </c>
      <c r="S62" s="30">
        <v>0</v>
      </c>
      <c r="T62" s="30">
        <v>0</v>
      </c>
      <c r="U62" s="30">
        <v>0</v>
      </c>
      <c r="V62" s="30">
        <v>0</v>
      </c>
      <c r="W62" s="16" t="s">
        <v>2738</v>
      </c>
      <c r="X62" s="16" t="s">
        <v>50</v>
      </c>
      <c r="Y62" s="2" t="s">
        <v>50</v>
      </c>
      <c r="Z62" s="2" t="s">
        <v>50</v>
      </c>
      <c r="AA62" s="31"/>
      <c r="AB62" s="2" t="s">
        <v>50</v>
      </c>
    </row>
    <row r="63" spans="1:28" ht="30" customHeight="1" x14ac:dyDescent="0.3">
      <c r="A63" s="16" t="s">
        <v>1629</v>
      </c>
      <c r="B63" s="16" t="s">
        <v>552</v>
      </c>
      <c r="C63" s="16" t="s">
        <v>553</v>
      </c>
      <c r="D63" s="29" t="s">
        <v>196</v>
      </c>
      <c r="E63" s="30">
        <v>385000</v>
      </c>
      <c r="F63" s="16" t="s">
        <v>2737</v>
      </c>
      <c r="G63" s="30">
        <v>0</v>
      </c>
      <c r="H63" s="16" t="s">
        <v>50</v>
      </c>
      <c r="I63" s="30">
        <v>0</v>
      </c>
      <c r="J63" s="16" t="s">
        <v>50</v>
      </c>
      <c r="K63" s="30">
        <v>0</v>
      </c>
      <c r="L63" s="16" t="s">
        <v>50</v>
      </c>
      <c r="M63" s="30">
        <v>0</v>
      </c>
      <c r="N63" s="16" t="s">
        <v>50</v>
      </c>
      <c r="O63" s="30">
        <f t="shared" si="1"/>
        <v>385000</v>
      </c>
      <c r="P63" s="30">
        <v>0</v>
      </c>
      <c r="Q63" s="30">
        <v>0</v>
      </c>
      <c r="R63" s="30">
        <v>0</v>
      </c>
      <c r="S63" s="30">
        <v>0</v>
      </c>
      <c r="T63" s="30">
        <v>0</v>
      </c>
      <c r="U63" s="30">
        <v>0</v>
      </c>
      <c r="V63" s="30">
        <v>0</v>
      </c>
      <c r="W63" s="16" t="s">
        <v>2739</v>
      </c>
      <c r="X63" s="16" t="s">
        <v>50</v>
      </c>
      <c r="Y63" s="2" t="s">
        <v>50</v>
      </c>
      <c r="Z63" s="2" t="s">
        <v>50</v>
      </c>
      <c r="AA63" s="31"/>
      <c r="AB63" s="2" t="s">
        <v>50</v>
      </c>
    </row>
    <row r="64" spans="1:28" ht="30" customHeight="1" x14ac:dyDescent="0.3">
      <c r="A64" s="16" t="s">
        <v>2425</v>
      </c>
      <c r="B64" s="16" t="s">
        <v>2424</v>
      </c>
      <c r="C64" s="16" t="s">
        <v>557</v>
      </c>
      <c r="D64" s="29" t="s">
        <v>196</v>
      </c>
      <c r="E64" s="30">
        <v>350000</v>
      </c>
      <c r="F64" s="16" t="s">
        <v>2740</v>
      </c>
      <c r="G64" s="30">
        <v>0</v>
      </c>
      <c r="H64" s="16" t="s">
        <v>50</v>
      </c>
      <c r="I64" s="30">
        <v>0</v>
      </c>
      <c r="J64" s="16" t="s">
        <v>50</v>
      </c>
      <c r="K64" s="30">
        <v>0</v>
      </c>
      <c r="L64" s="16" t="s">
        <v>50</v>
      </c>
      <c r="M64" s="30">
        <v>0</v>
      </c>
      <c r="N64" s="16" t="s">
        <v>50</v>
      </c>
      <c r="O64" s="30">
        <f t="shared" si="1"/>
        <v>350000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0">
        <v>0</v>
      </c>
      <c r="V64" s="30">
        <v>0</v>
      </c>
      <c r="W64" s="16" t="s">
        <v>2741</v>
      </c>
      <c r="X64" s="16" t="s">
        <v>50</v>
      </c>
      <c r="Y64" s="2" t="s">
        <v>50</v>
      </c>
      <c r="Z64" s="2" t="s">
        <v>50</v>
      </c>
      <c r="AA64" s="31"/>
      <c r="AB64" s="2" t="s">
        <v>50</v>
      </c>
    </row>
    <row r="65" spans="1:28" ht="30" customHeight="1" x14ac:dyDescent="0.3">
      <c r="A65" s="16" t="s">
        <v>1635</v>
      </c>
      <c r="B65" s="16" t="s">
        <v>1634</v>
      </c>
      <c r="C65" s="16" t="s">
        <v>557</v>
      </c>
      <c r="D65" s="29" t="s">
        <v>196</v>
      </c>
      <c r="E65" s="30">
        <v>350000</v>
      </c>
      <c r="F65" s="16" t="s">
        <v>2740</v>
      </c>
      <c r="G65" s="30">
        <v>0</v>
      </c>
      <c r="H65" s="16" t="s">
        <v>50</v>
      </c>
      <c r="I65" s="30">
        <v>0</v>
      </c>
      <c r="J65" s="16" t="s">
        <v>50</v>
      </c>
      <c r="K65" s="30">
        <v>0</v>
      </c>
      <c r="L65" s="16" t="s">
        <v>50</v>
      </c>
      <c r="M65" s="30">
        <v>0</v>
      </c>
      <c r="N65" s="16" t="s">
        <v>50</v>
      </c>
      <c r="O65" s="30">
        <f t="shared" si="1"/>
        <v>350000</v>
      </c>
      <c r="P65" s="30">
        <v>0</v>
      </c>
      <c r="Q65" s="30">
        <v>0</v>
      </c>
      <c r="R65" s="30">
        <v>0</v>
      </c>
      <c r="S65" s="30">
        <v>0</v>
      </c>
      <c r="T65" s="30">
        <v>0</v>
      </c>
      <c r="U65" s="30">
        <v>0</v>
      </c>
      <c r="V65" s="30">
        <v>0</v>
      </c>
      <c r="W65" s="16" t="s">
        <v>2742</v>
      </c>
      <c r="X65" s="16" t="s">
        <v>50</v>
      </c>
      <c r="Y65" s="2" t="s">
        <v>50</v>
      </c>
      <c r="Z65" s="2" t="s">
        <v>50</v>
      </c>
      <c r="AA65" s="31"/>
      <c r="AB65" s="2" t="s">
        <v>50</v>
      </c>
    </row>
    <row r="66" spans="1:28" ht="30" customHeight="1" x14ac:dyDescent="0.3">
      <c r="A66" s="16" t="s">
        <v>2353</v>
      </c>
      <c r="B66" s="16" t="s">
        <v>2351</v>
      </c>
      <c r="C66" s="16" t="s">
        <v>2352</v>
      </c>
      <c r="D66" s="29" t="s">
        <v>102</v>
      </c>
      <c r="E66" s="30">
        <v>2720500</v>
      </c>
      <c r="F66" s="16" t="s">
        <v>2743</v>
      </c>
      <c r="G66" s="30">
        <v>0</v>
      </c>
      <c r="H66" s="16" t="s">
        <v>50</v>
      </c>
      <c r="I66" s="30">
        <v>0</v>
      </c>
      <c r="J66" s="16" t="s">
        <v>50</v>
      </c>
      <c r="K66" s="30">
        <v>0</v>
      </c>
      <c r="L66" s="16" t="s">
        <v>50</v>
      </c>
      <c r="M66" s="30">
        <v>0</v>
      </c>
      <c r="N66" s="16" t="s">
        <v>50</v>
      </c>
      <c r="O66" s="30">
        <f t="shared" si="1"/>
        <v>2720500</v>
      </c>
      <c r="P66" s="30">
        <v>0</v>
      </c>
      <c r="Q66" s="30">
        <v>0</v>
      </c>
      <c r="R66" s="30">
        <v>0</v>
      </c>
      <c r="S66" s="30">
        <v>0</v>
      </c>
      <c r="T66" s="30">
        <v>0</v>
      </c>
      <c r="U66" s="30">
        <v>0</v>
      </c>
      <c r="V66" s="30">
        <v>0</v>
      </c>
      <c r="W66" s="16" t="s">
        <v>2744</v>
      </c>
      <c r="X66" s="16" t="s">
        <v>50</v>
      </c>
      <c r="Y66" s="2" t="s">
        <v>50</v>
      </c>
      <c r="Z66" s="2" t="s">
        <v>50</v>
      </c>
      <c r="AA66" s="31"/>
      <c r="AB66" s="2" t="s">
        <v>50</v>
      </c>
    </row>
    <row r="67" spans="1:28" ht="30" customHeight="1" x14ac:dyDescent="0.3">
      <c r="A67" s="16" t="s">
        <v>2500</v>
      </c>
      <c r="B67" s="16" t="s">
        <v>2498</v>
      </c>
      <c r="C67" s="16" t="s">
        <v>2499</v>
      </c>
      <c r="D67" s="29" t="s">
        <v>102</v>
      </c>
      <c r="E67" s="30">
        <v>3120400</v>
      </c>
      <c r="F67" s="16" t="s">
        <v>2745</v>
      </c>
      <c r="G67" s="30">
        <v>0</v>
      </c>
      <c r="H67" s="16" t="s">
        <v>50</v>
      </c>
      <c r="I67" s="30">
        <v>0</v>
      </c>
      <c r="J67" s="16" t="s">
        <v>50</v>
      </c>
      <c r="K67" s="30">
        <v>0</v>
      </c>
      <c r="L67" s="16" t="s">
        <v>50</v>
      </c>
      <c r="M67" s="30">
        <v>0</v>
      </c>
      <c r="N67" s="16" t="s">
        <v>50</v>
      </c>
      <c r="O67" s="30">
        <f t="shared" si="1"/>
        <v>3120400</v>
      </c>
      <c r="P67" s="30">
        <v>0</v>
      </c>
      <c r="Q67" s="30">
        <v>0</v>
      </c>
      <c r="R67" s="30">
        <v>0</v>
      </c>
      <c r="S67" s="30">
        <v>0</v>
      </c>
      <c r="T67" s="30">
        <v>0</v>
      </c>
      <c r="U67" s="30">
        <v>0</v>
      </c>
      <c r="V67" s="30">
        <v>0</v>
      </c>
      <c r="W67" s="16" t="s">
        <v>2746</v>
      </c>
      <c r="X67" s="16" t="s">
        <v>50</v>
      </c>
      <c r="Y67" s="2" t="s">
        <v>50</v>
      </c>
      <c r="Z67" s="2" t="s">
        <v>50</v>
      </c>
      <c r="AA67" s="31"/>
      <c r="AB67" s="2" t="s">
        <v>50</v>
      </c>
    </row>
    <row r="68" spans="1:28" ht="30" customHeight="1" x14ac:dyDescent="0.3">
      <c r="A68" s="16" t="s">
        <v>197</v>
      </c>
      <c r="B68" s="16" t="s">
        <v>194</v>
      </c>
      <c r="C68" s="16" t="s">
        <v>195</v>
      </c>
      <c r="D68" s="29" t="s">
        <v>196</v>
      </c>
      <c r="E68" s="30">
        <v>10000</v>
      </c>
      <c r="F68" s="16" t="s">
        <v>2747</v>
      </c>
      <c r="G68" s="30">
        <v>0</v>
      </c>
      <c r="H68" s="16" t="s">
        <v>50</v>
      </c>
      <c r="I68" s="30">
        <v>0</v>
      </c>
      <c r="J68" s="16" t="s">
        <v>50</v>
      </c>
      <c r="K68" s="30">
        <v>0</v>
      </c>
      <c r="L68" s="16" t="s">
        <v>50</v>
      </c>
      <c r="M68" s="30">
        <v>0</v>
      </c>
      <c r="N68" s="16" t="s">
        <v>50</v>
      </c>
      <c r="O68" s="30">
        <f t="shared" si="1"/>
        <v>10000</v>
      </c>
      <c r="P68" s="30">
        <v>0</v>
      </c>
      <c r="Q68" s="30">
        <v>0</v>
      </c>
      <c r="R68" s="30">
        <v>0</v>
      </c>
      <c r="S68" s="30">
        <v>0</v>
      </c>
      <c r="T68" s="30">
        <v>0</v>
      </c>
      <c r="U68" s="30">
        <v>0</v>
      </c>
      <c r="V68" s="30">
        <v>0</v>
      </c>
      <c r="W68" s="16" t="s">
        <v>2748</v>
      </c>
      <c r="X68" s="16" t="s">
        <v>50</v>
      </c>
      <c r="Y68" s="2" t="s">
        <v>50</v>
      </c>
      <c r="Z68" s="2" t="s">
        <v>50</v>
      </c>
      <c r="AA68" s="31"/>
      <c r="AB68" s="2" t="s">
        <v>50</v>
      </c>
    </row>
    <row r="69" spans="1:28" ht="30" customHeight="1" x14ac:dyDescent="0.3">
      <c r="A69" s="16" t="s">
        <v>2404</v>
      </c>
      <c r="B69" s="16" t="s">
        <v>1050</v>
      </c>
      <c r="C69" s="16" t="s">
        <v>2403</v>
      </c>
      <c r="D69" s="29" t="s">
        <v>196</v>
      </c>
      <c r="E69" s="30">
        <v>30000</v>
      </c>
      <c r="F69" s="16" t="s">
        <v>2749</v>
      </c>
      <c r="G69" s="30">
        <v>0</v>
      </c>
      <c r="H69" s="16" t="s">
        <v>50</v>
      </c>
      <c r="I69" s="30">
        <v>0</v>
      </c>
      <c r="J69" s="16" t="s">
        <v>50</v>
      </c>
      <c r="K69" s="30">
        <v>0</v>
      </c>
      <c r="L69" s="16" t="s">
        <v>50</v>
      </c>
      <c r="M69" s="30">
        <v>0</v>
      </c>
      <c r="N69" s="16" t="s">
        <v>50</v>
      </c>
      <c r="O69" s="30">
        <f t="shared" si="1"/>
        <v>30000</v>
      </c>
      <c r="P69" s="30">
        <v>0</v>
      </c>
      <c r="Q69" s="30">
        <v>0</v>
      </c>
      <c r="R69" s="30">
        <v>0</v>
      </c>
      <c r="S69" s="30">
        <v>0</v>
      </c>
      <c r="T69" s="30">
        <v>0</v>
      </c>
      <c r="U69" s="30">
        <v>0</v>
      </c>
      <c r="V69" s="30">
        <v>0</v>
      </c>
      <c r="W69" s="16" t="s">
        <v>2750</v>
      </c>
      <c r="X69" s="16" t="s">
        <v>50</v>
      </c>
      <c r="Y69" s="2" t="s">
        <v>50</v>
      </c>
      <c r="Z69" s="2" t="s">
        <v>50</v>
      </c>
      <c r="AA69" s="31"/>
      <c r="AB69" s="2" t="s">
        <v>50</v>
      </c>
    </row>
    <row r="70" spans="1:28" ht="30" customHeight="1" x14ac:dyDescent="0.3">
      <c r="A70" s="16" t="s">
        <v>2398</v>
      </c>
      <c r="B70" s="16" t="s">
        <v>1055</v>
      </c>
      <c r="C70" s="16" t="s">
        <v>2397</v>
      </c>
      <c r="D70" s="29" t="s">
        <v>196</v>
      </c>
      <c r="E70" s="30">
        <v>13970</v>
      </c>
      <c r="F70" s="16" t="s">
        <v>2751</v>
      </c>
      <c r="G70" s="30">
        <v>0</v>
      </c>
      <c r="H70" s="16" t="s">
        <v>50</v>
      </c>
      <c r="I70" s="30">
        <v>0</v>
      </c>
      <c r="J70" s="16" t="s">
        <v>50</v>
      </c>
      <c r="K70" s="30">
        <v>0</v>
      </c>
      <c r="L70" s="16" t="s">
        <v>50</v>
      </c>
      <c r="M70" s="30">
        <v>0</v>
      </c>
      <c r="N70" s="16" t="s">
        <v>50</v>
      </c>
      <c r="O70" s="30">
        <f t="shared" si="1"/>
        <v>13970</v>
      </c>
      <c r="P70" s="30">
        <v>0</v>
      </c>
      <c r="Q70" s="30">
        <v>0</v>
      </c>
      <c r="R70" s="30">
        <v>0</v>
      </c>
      <c r="S70" s="30">
        <v>0</v>
      </c>
      <c r="T70" s="30">
        <v>0</v>
      </c>
      <c r="U70" s="30">
        <v>0</v>
      </c>
      <c r="V70" s="30">
        <v>0</v>
      </c>
      <c r="W70" s="16" t="s">
        <v>2752</v>
      </c>
      <c r="X70" s="16" t="s">
        <v>50</v>
      </c>
      <c r="Y70" s="2" t="s">
        <v>50</v>
      </c>
      <c r="Z70" s="2" t="s">
        <v>50</v>
      </c>
      <c r="AA70" s="31"/>
      <c r="AB70" s="2" t="s">
        <v>50</v>
      </c>
    </row>
    <row r="71" spans="1:28" ht="30" customHeight="1" x14ac:dyDescent="0.3">
      <c r="A71" s="16" t="s">
        <v>2401</v>
      </c>
      <c r="B71" s="16" t="s">
        <v>1060</v>
      </c>
      <c r="C71" s="16" t="s">
        <v>2400</v>
      </c>
      <c r="D71" s="29" t="s">
        <v>196</v>
      </c>
      <c r="E71" s="30">
        <v>15970</v>
      </c>
      <c r="F71" s="16" t="s">
        <v>2753</v>
      </c>
      <c r="G71" s="30">
        <v>0</v>
      </c>
      <c r="H71" s="16" t="s">
        <v>50</v>
      </c>
      <c r="I71" s="30">
        <v>0</v>
      </c>
      <c r="J71" s="16" t="s">
        <v>50</v>
      </c>
      <c r="K71" s="30">
        <v>0</v>
      </c>
      <c r="L71" s="16" t="s">
        <v>50</v>
      </c>
      <c r="M71" s="30">
        <v>0</v>
      </c>
      <c r="N71" s="16" t="s">
        <v>50</v>
      </c>
      <c r="O71" s="30">
        <f t="shared" si="1"/>
        <v>15970</v>
      </c>
      <c r="P71" s="30">
        <v>0</v>
      </c>
      <c r="Q71" s="30">
        <v>0</v>
      </c>
      <c r="R71" s="30">
        <v>0</v>
      </c>
      <c r="S71" s="30">
        <v>0</v>
      </c>
      <c r="T71" s="30">
        <v>0</v>
      </c>
      <c r="U71" s="30">
        <v>0</v>
      </c>
      <c r="V71" s="30">
        <v>0</v>
      </c>
      <c r="W71" s="16" t="s">
        <v>2754</v>
      </c>
      <c r="X71" s="16" t="s">
        <v>50</v>
      </c>
      <c r="Y71" s="2" t="s">
        <v>50</v>
      </c>
      <c r="Z71" s="2" t="s">
        <v>50</v>
      </c>
      <c r="AA71" s="31"/>
      <c r="AB71" s="2" t="s">
        <v>50</v>
      </c>
    </row>
    <row r="72" spans="1:28" ht="30" customHeight="1" x14ac:dyDescent="0.3">
      <c r="A72" s="16" t="s">
        <v>2366</v>
      </c>
      <c r="B72" s="16" t="s">
        <v>2364</v>
      </c>
      <c r="C72" s="16" t="s">
        <v>2365</v>
      </c>
      <c r="D72" s="29" t="s">
        <v>196</v>
      </c>
      <c r="E72" s="30">
        <v>4100</v>
      </c>
      <c r="F72" s="16" t="s">
        <v>2755</v>
      </c>
      <c r="G72" s="30">
        <v>0</v>
      </c>
      <c r="H72" s="16" t="s">
        <v>50</v>
      </c>
      <c r="I72" s="30">
        <v>0</v>
      </c>
      <c r="J72" s="16" t="s">
        <v>50</v>
      </c>
      <c r="K72" s="30">
        <v>0</v>
      </c>
      <c r="L72" s="16" t="s">
        <v>50</v>
      </c>
      <c r="M72" s="30">
        <v>0</v>
      </c>
      <c r="N72" s="16" t="s">
        <v>50</v>
      </c>
      <c r="O72" s="30">
        <f t="shared" si="1"/>
        <v>4100</v>
      </c>
      <c r="P72" s="30">
        <v>0</v>
      </c>
      <c r="Q72" s="30">
        <v>0</v>
      </c>
      <c r="R72" s="30">
        <v>0</v>
      </c>
      <c r="S72" s="30">
        <v>0</v>
      </c>
      <c r="T72" s="30">
        <v>0</v>
      </c>
      <c r="U72" s="30">
        <v>0</v>
      </c>
      <c r="V72" s="30">
        <v>0</v>
      </c>
      <c r="W72" s="16" t="s">
        <v>2756</v>
      </c>
      <c r="X72" s="16" t="s">
        <v>50</v>
      </c>
      <c r="Y72" s="2" t="s">
        <v>50</v>
      </c>
      <c r="Z72" s="2" t="s">
        <v>50</v>
      </c>
      <c r="AA72" s="31"/>
      <c r="AB72" s="2" t="s">
        <v>50</v>
      </c>
    </row>
    <row r="73" spans="1:28" ht="30" customHeight="1" x14ac:dyDescent="0.3">
      <c r="A73" s="16" t="s">
        <v>2429</v>
      </c>
      <c r="B73" s="16" t="s">
        <v>2427</v>
      </c>
      <c r="C73" s="16" t="s">
        <v>2428</v>
      </c>
      <c r="D73" s="29" t="s">
        <v>196</v>
      </c>
      <c r="E73" s="30">
        <v>4680</v>
      </c>
      <c r="F73" s="16" t="s">
        <v>2757</v>
      </c>
      <c r="G73" s="30">
        <v>0</v>
      </c>
      <c r="H73" s="16" t="s">
        <v>50</v>
      </c>
      <c r="I73" s="30">
        <v>0</v>
      </c>
      <c r="J73" s="16" t="s">
        <v>50</v>
      </c>
      <c r="K73" s="30">
        <v>0</v>
      </c>
      <c r="L73" s="16" t="s">
        <v>50</v>
      </c>
      <c r="M73" s="30">
        <v>0</v>
      </c>
      <c r="N73" s="16" t="s">
        <v>50</v>
      </c>
      <c r="O73" s="30">
        <f t="shared" si="1"/>
        <v>4680</v>
      </c>
      <c r="P73" s="30">
        <v>0</v>
      </c>
      <c r="Q73" s="30">
        <v>0</v>
      </c>
      <c r="R73" s="30">
        <v>0</v>
      </c>
      <c r="S73" s="30">
        <v>0</v>
      </c>
      <c r="T73" s="30">
        <v>0</v>
      </c>
      <c r="U73" s="30">
        <v>0</v>
      </c>
      <c r="V73" s="30">
        <v>0</v>
      </c>
      <c r="W73" s="16" t="s">
        <v>2758</v>
      </c>
      <c r="X73" s="16" t="s">
        <v>50</v>
      </c>
      <c r="Y73" s="2" t="s">
        <v>50</v>
      </c>
      <c r="Z73" s="2" t="s">
        <v>50</v>
      </c>
      <c r="AA73" s="31"/>
      <c r="AB73" s="2" t="s">
        <v>50</v>
      </c>
    </row>
    <row r="74" spans="1:28" ht="30" customHeight="1" x14ac:dyDescent="0.3">
      <c r="A74" s="16" t="s">
        <v>2466</v>
      </c>
      <c r="B74" s="16" t="s">
        <v>944</v>
      </c>
      <c r="C74" s="16" t="s">
        <v>2465</v>
      </c>
      <c r="D74" s="29" t="s">
        <v>196</v>
      </c>
      <c r="E74" s="30">
        <v>1950</v>
      </c>
      <c r="F74" s="16" t="s">
        <v>2759</v>
      </c>
      <c r="G74" s="30">
        <v>0</v>
      </c>
      <c r="H74" s="16" t="s">
        <v>50</v>
      </c>
      <c r="I74" s="30">
        <v>0</v>
      </c>
      <c r="J74" s="16" t="s">
        <v>50</v>
      </c>
      <c r="K74" s="30">
        <v>0</v>
      </c>
      <c r="L74" s="16" t="s">
        <v>50</v>
      </c>
      <c r="M74" s="30">
        <v>0</v>
      </c>
      <c r="N74" s="16" t="s">
        <v>50</v>
      </c>
      <c r="O74" s="30">
        <f t="shared" si="1"/>
        <v>1950</v>
      </c>
      <c r="P74" s="30">
        <v>0</v>
      </c>
      <c r="Q74" s="30">
        <v>0</v>
      </c>
      <c r="R74" s="30">
        <v>0</v>
      </c>
      <c r="S74" s="30">
        <v>0</v>
      </c>
      <c r="T74" s="30">
        <v>0</v>
      </c>
      <c r="U74" s="30">
        <v>0</v>
      </c>
      <c r="V74" s="30">
        <v>0</v>
      </c>
      <c r="W74" s="16" t="s">
        <v>2760</v>
      </c>
      <c r="X74" s="16" t="s">
        <v>50</v>
      </c>
      <c r="Y74" s="2" t="s">
        <v>50</v>
      </c>
      <c r="Z74" s="2" t="s">
        <v>50</v>
      </c>
      <c r="AA74" s="31"/>
      <c r="AB74" s="2" t="s">
        <v>50</v>
      </c>
    </row>
    <row r="75" spans="1:28" ht="30" customHeight="1" x14ac:dyDescent="0.3">
      <c r="A75" s="16" t="s">
        <v>61</v>
      </c>
      <c r="B75" s="16" t="s">
        <v>58</v>
      </c>
      <c r="C75" s="16" t="s">
        <v>59</v>
      </c>
      <c r="D75" s="29" t="s">
        <v>60</v>
      </c>
      <c r="E75" s="30">
        <v>536000</v>
      </c>
      <c r="F75" s="16" t="s">
        <v>2761</v>
      </c>
      <c r="G75" s="30">
        <v>0</v>
      </c>
      <c r="H75" s="16" t="s">
        <v>50</v>
      </c>
      <c r="I75" s="30">
        <v>0</v>
      </c>
      <c r="J75" s="16" t="s">
        <v>50</v>
      </c>
      <c r="K75" s="30">
        <v>0</v>
      </c>
      <c r="L75" s="16" t="s">
        <v>50</v>
      </c>
      <c r="M75" s="30">
        <v>0</v>
      </c>
      <c r="N75" s="16" t="s">
        <v>50</v>
      </c>
      <c r="O75" s="30">
        <f t="shared" si="1"/>
        <v>536000</v>
      </c>
      <c r="P75" s="30">
        <v>0</v>
      </c>
      <c r="Q75" s="30">
        <v>0</v>
      </c>
      <c r="R75" s="30">
        <v>0</v>
      </c>
      <c r="S75" s="30">
        <v>0</v>
      </c>
      <c r="T75" s="30">
        <v>0</v>
      </c>
      <c r="U75" s="30">
        <v>0</v>
      </c>
      <c r="V75" s="30">
        <v>0</v>
      </c>
      <c r="W75" s="16" t="s">
        <v>2762</v>
      </c>
      <c r="X75" s="16" t="s">
        <v>50</v>
      </c>
      <c r="Y75" s="2" t="s">
        <v>50</v>
      </c>
      <c r="Z75" s="2" t="s">
        <v>50</v>
      </c>
      <c r="AA75" s="31"/>
      <c r="AB75" s="2" t="s">
        <v>50</v>
      </c>
    </row>
    <row r="76" spans="1:28" ht="30" customHeight="1" x14ac:dyDescent="0.3">
      <c r="A76" s="16" t="s">
        <v>82</v>
      </c>
      <c r="B76" s="16" t="s">
        <v>81</v>
      </c>
      <c r="C76" s="16" t="s">
        <v>59</v>
      </c>
      <c r="D76" s="29" t="s">
        <v>60</v>
      </c>
      <c r="E76" s="30">
        <v>536000</v>
      </c>
      <c r="F76" s="16" t="s">
        <v>2761</v>
      </c>
      <c r="G76" s="30">
        <v>0</v>
      </c>
      <c r="H76" s="16" t="s">
        <v>50</v>
      </c>
      <c r="I76" s="30">
        <v>0</v>
      </c>
      <c r="J76" s="16" t="s">
        <v>50</v>
      </c>
      <c r="K76" s="30">
        <v>0</v>
      </c>
      <c r="L76" s="16" t="s">
        <v>50</v>
      </c>
      <c r="M76" s="30">
        <v>0</v>
      </c>
      <c r="N76" s="16" t="s">
        <v>50</v>
      </c>
      <c r="O76" s="30">
        <f t="shared" si="1"/>
        <v>536000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0">
        <v>0</v>
      </c>
      <c r="V76" s="30">
        <v>0</v>
      </c>
      <c r="W76" s="16" t="s">
        <v>2763</v>
      </c>
      <c r="X76" s="16" t="s">
        <v>50</v>
      </c>
      <c r="Y76" s="2" t="s">
        <v>50</v>
      </c>
      <c r="Z76" s="2" t="s">
        <v>50</v>
      </c>
      <c r="AA76" s="31"/>
      <c r="AB76" s="2" t="s">
        <v>50</v>
      </c>
    </row>
    <row r="77" spans="1:28" ht="30" customHeight="1" x14ac:dyDescent="0.3">
      <c r="A77" s="16" t="s">
        <v>69</v>
      </c>
      <c r="B77" s="16" t="s">
        <v>58</v>
      </c>
      <c r="C77" s="16" t="s">
        <v>68</v>
      </c>
      <c r="D77" s="29" t="s">
        <v>60</v>
      </c>
      <c r="E77" s="30">
        <v>658000</v>
      </c>
      <c r="F77" s="16" t="s">
        <v>2764</v>
      </c>
      <c r="G77" s="30">
        <v>0</v>
      </c>
      <c r="H77" s="16" t="s">
        <v>50</v>
      </c>
      <c r="I77" s="30">
        <v>0</v>
      </c>
      <c r="J77" s="16" t="s">
        <v>50</v>
      </c>
      <c r="K77" s="30">
        <v>0</v>
      </c>
      <c r="L77" s="16" t="s">
        <v>50</v>
      </c>
      <c r="M77" s="30">
        <v>0</v>
      </c>
      <c r="N77" s="16" t="s">
        <v>50</v>
      </c>
      <c r="O77" s="30">
        <f t="shared" si="1"/>
        <v>658000</v>
      </c>
      <c r="P77" s="30">
        <v>0</v>
      </c>
      <c r="Q77" s="30">
        <v>0</v>
      </c>
      <c r="R77" s="30">
        <v>0</v>
      </c>
      <c r="S77" s="30">
        <v>0</v>
      </c>
      <c r="T77" s="30">
        <v>0</v>
      </c>
      <c r="U77" s="30">
        <v>0</v>
      </c>
      <c r="V77" s="30">
        <v>0</v>
      </c>
      <c r="W77" s="16" t="s">
        <v>2765</v>
      </c>
      <c r="X77" s="16" t="s">
        <v>50</v>
      </c>
      <c r="Y77" s="2" t="s">
        <v>50</v>
      </c>
      <c r="Z77" s="2" t="s">
        <v>50</v>
      </c>
      <c r="AA77" s="31"/>
      <c r="AB77" s="2" t="s">
        <v>50</v>
      </c>
    </row>
    <row r="78" spans="1:28" ht="30" customHeight="1" x14ac:dyDescent="0.3">
      <c r="A78" s="16" t="s">
        <v>72</v>
      </c>
      <c r="B78" s="16" t="s">
        <v>58</v>
      </c>
      <c r="C78" s="16" t="s">
        <v>71</v>
      </c>
      <c r="D78" s="29" t="s">
        <v>60</v>
      </c>
      <c r="E78" s="30">
        <v>895000</v>
      </c>
      <c r="F78" s="16" t="s">
        <v>2766</v>
      </c>
      <c r="G78" s="30">
        <v>0</v>
      </c>
      <c r="H78" s="16" t="s">
        <v>50</v>
      </c>
      <c r="I78" s="30">
        <v>0</v>
      </c>
      <c r="J78" s="16" t="s">
        <v>50</v>
      </c>
      <c r="K78" s="30">
        <v>0</v>
      </c>
      <c r="L78" s="16" t="s">
        <v>50</v>
      </c>
      <c r="M78" s="30">
        <v>0</v>
      </c>
      <c r="N78" s="16" t="s">
        <v>50</v>
      </c>
      <c r="O78" s="30">
        <f t="shared" si="1"/>
        <v>895000</v>
      </c>
      <c r="P78" s="30">
        <v>0</v>
      </c>
      <c r="Q78" s="30">
        <v>0</v>
      </c>
      <c r="R78" s="30">
        <v>0</v>
      </c>
      <c r="S78" s="30">
        <v>0</v>
      </c>
      <c r="T78" s="30">
        <v>0</v>
      </c>
      <c r="U78" s="30">
        <v>0</v>
      </c>
      <c r="V78" s="30">
        <v>0</v>
      </c>
      <c r="W78" s="16" t="s">
        <v>2767</v>
      </c>
      <c r="X78" s="16" t="s">
        <v>50</v>
      </c>
      <c r="Y78" s="2" t="s">
        <v>50</v>
      </c>
      <c r="Z78" s="2" t="s">
        <v>50</v>
      </c>
      <c r="AA78" s="31"/>
      <c r="AB78" s="2" t="s">
        <v>50</v>
      </c>
    </row>
    <row r="79" spans="1:28" ht="30" customHeight="1" x14ac:dyDescent="0.3">
      <c r="A79" s="16" t="s">
        <v>66</v>
      </c>
      <c r="B79" s="16" t="s">
        <v>58</v>
      </c>
      <c r="C79" s="16" t="s">
        <v>65</v>
      </c>
      <c r="D79" s="29" t="s">
        <v>60</v>
      </c>
      <c r="E79" s="30">
        <v>659000</v>
      </c>
      <c r="F79" s="16" t="s">
        <v>2768</v>
      </c>
      <c r="G79" s="30">
        <v>0</v>
      </c>
      <c r="H79" s="16" t="s">
        <v>50</v>
      </c>
      <c r="I79" s="30">
        <v>0</v>
      </c>
      <c r="J79" s="16" t="s">
        <v>50</v>
      </c>
      <c r="K79" s="30">
        <v>0</v>
      </c>
      <c r="L79" s="16" t="s">
        <v>50</v>
      </c>
      <c r="M79" s="30">
        <v>0</v>
      </c>
      <c r="N79" s="16" t="s">
        <v>50</v>
      </c>
      <c r="O79" s="30">
        <f t="shared" si="1"/>
        <v>659000</v>
      </c>
      <c r="P79" s="30">
        <v>0</v>
      </c>
      <c r="Q79" s="30">
        <v>0</v>
      </c>
      <c r="R79" s="30">
        <v>0</v>
      </c>
      <c r="S79" s="30">
        <v>0</v>
      </c>
      <c r="T79" s="30">
        <v>0</v>
      </c>
      <c r="U79" s="30">
        <v>0</v>
      </c>
      <c r="V79" s="30">
        <v>0</v>
      </c>
      <c r="W79" s="16" t="s">
        <v>2769</v>
      </c>
      <c r="X79" s="16" t="s">
        <v>50</v>
      </c>
      <c r="Y79" s="2" t="s">
        <v>50</v>
      </c>
      <c r="Z79" s="2" t="s">
        <v>50</v>
      </c>
      <c r="AA79" s="31"/>
      <c r="AB79" s="2" t="s">
        <v>50</v>
      </c>
    </row>
    <row r="80" spans="1:28" ht="30" customHeight="1" x14ac:dyDescent="0.3">
      <c r="A80" s="16" t="s">
        <v>76</v>
      </c>
      <c r="B80" s="16" t="s">
        <v>74</v>
      </c>
      <c r="C80" s="16" t="s">
        <v>75</v>
      </c>
      <c r="D80" s="29" t="s">
        <v>60</v>
      </c>
      <c r="E80" s="30">
        <v>896000</v>
      </c>
      <c r="F80" s="16" t="s">
        <v>2770</v>
      </c>
      <c r="G80" s="30">
        <v>0</v>
      </c>
      <c r="H80" s="16" t="s">
        <v>50</v>
      </c>
      <c r="I80" s="30">
        <v>0</v>
      </c>
      <c r="J80" s="16" t="s">
        <v>50</v>
      </c>
      <c r="K80" s="30">
        <v>0</v>
      </c>
      <c r="L80" s="16" t="s">
        <v>50</v>
      </c>
      <c r="M80" s="30">
        <v>0</v>
      </c>
      <c r="N80" s="16" t="s">
        <v>50</v>
      </c>
      <c r="O80" s="30">
        <f t="shared" si="1"/>
        <v>896000</v>
      </c>
      <c r="P80" s="30">
        <v>0</v>
      </c>
      <c r="Q80" s="30">
        <v>0</v>
      </c>
      <c r="R80" s="30">
        <v>0</v>
      </c>
      <c r="S80" s="30">
        <v>0</v>
      </c>
      <c r="T80" s="30">
        <v>0</v>
      </c>
      <c r="U80" s="30">
        <v>0</v>
      </c>
      <c r="V80" s="30">
        <v>0</v>
      </c>
      <c r="W80" s="16" t="s">
        <v>2771</v>
      </c>
      <c r="X80" s="16" t="s">
        <v>50</v>
      </c>
      <c r="Y80" s="2" t="s">
        <v>50</v>
      </c>
      <c r="Z80" s="2" t="s">
        <v>50</v>
      </c>
      <c r="AA80" s="31"/>
      <c r="AB80" s="2" t="s">
        <v>50</v>
      </c>
    </row>
    <row r="81" spans="1:28" ht="30" customHeight="1" x14ac:dyDescent="0.3">
      <c r="A81" s="16" t="s">
        <v>79</v>
      </c>
      <c r="B81" s="16" t="s">
        <v>74</v>
      </c>
      <c r="C81" s="16" t="s">
        <v>78</v>
      </c>
      <c r="D81" s="29" t="s">
        <v>60</v>
      </c>
      <c r="E81" s="30">
        <v>773000</v>
      </c>
      <c r="F81" s="16" t="s">
        <v>2772</v>
      </c>
      <c r="G81" s="30">
        <v>0</v>
      </c>
      <c r="H81" s="16" t="s">
        <v>50</v>
      </c>
      <c r="I81" s="30">
        <v>0</v>
      </c>
      <c r="J81" s="16" t="s">
        <v>50</v>
      </c>
      <c r="K81" s="30">
        <v>0</v>
      </c>
      <c r="L81" s="16" t="s">
        <v>50</v>
      </c>
      <c r="M81" s="30">
        <v>0</v>
      </c>
      <c r="N81" s="16" t="s">
        <v>50</v>
      </c>
      <c r="O81" s="30">
        <f t="shared" si="1"/>
        <v>773000</v>
      </c>
      <c r="P81" s="30">
        <v>0</v>
      </c>
      <c r="Q81" s="30">
        <v>0</v>
      </c>
      <c r="R81" s="30">
        <v>0</v>
      </c>
      <c r="S81" s="30">
        <v>0</v>
      </c>
      <c r="T81" s="30">
        <v>0</v>
      </c>
      <c r="U81" s="30">
        <v>0</v>
      </c>
      <c r="V81" s="30">
        <v>0</v>
      </c>
      <c r="W81" s="16" t="s">
        <v>2773</v>
      </c>
      <c r="X81" s="16" t="s">
        <v>50</v>
      </c>
      <c r="Y81" s="2" t="s">
        <v>50</v>
      </c>
      <c r="Z81" s="2" t="s">
        <v>50</v>
      </c>
      <c r="AA81" s="31"/>
      <c r="AB81" s="2" t="s">
        <v>50</v>
      </c>
    </row>
    <row r="82" spans="1:28" ht="30" customHeight="1" x14ac:dyDescent="0.3">
      <c r="A82" s="16" t="s">
        <v>86</v>
      </c>
      <c r="B82" s="16" t="s">
        <v>84</v>
      </c>
      <c r="C82" s="16" t="s">
        <v>85</v>
      </c>
      <c r="D82" s="29" t="s">
        <v>60</v>
      </c>
      <c r="E82" s="30">
        <v>536000</v>
      </c>
      <c r="F82" s="16" t="s">
        <v>2761</v>
      </c>
      <c r="G82" s="30">
        <v>0</v>
      </c>
      <c r="H82" s="16" t="s">
        <v>50</v>
      </c>
      <c r="I82" s="30">
        <v>0</v>
      </c>
      <c r="J82" s="16" t="s">
        <v>50</v>
      </c>
      <c r="K82" s="30">
        <v>0</v>
      </c>
      <c r="L82" s="16" t="s">
        <v>50</v>
      </c>
      <c r="M82" s="30">
        <v>0</v>
      </c>
      <c r="N82" s="16" t="s">
        <v>50</v>
      </c>
      <c r="O82" s="30">
        <f t="shared" si="1"/>
        <v>536000</v>
      </c>
      <c r="P82" s="30">
        <v>0</v>
      </c>
      <c r="Q82" s="30">
        <v>0</v>
      </c>
      <c r="R82" s="30">
        <v>0</v>
      </c>
      <c r="S82" s="30">
        <v>0</v>
      </c>
      <c r="T82" s="30">
        <v>0</v>
      </c>
      <c r="U82" s="30">
        <v>0</v>
      </c>
      <c r="V82" s="30">
        <v>0</v>
      </c>
      <c r="W82" s="16" t="s">
        <v>2774</v>
      </c>
      <c r="X82" s="16" t="s">
        <v>50</v>
      </c>
      <c r="Y82" s="2" t="s">
        <v>50</v>
      </c>
      <c r="Z82" s="2" t="s">
        <v>50</v>
      </c>
      <c r="AA82" s="31"/>
      <c r="AB82" s="2" t="s">
        <v>50</v>
      </c>
    </row>
    <row r="83" spans="1:28" ht="30" customHeight="1" x14ac:dyDescent="0.3">
      <c r="A83" s="16" t="s">
        <v>1659</v>
      </c>
      <c r="B83" s="16" t="s">
        <v>579</v>
      </c>
      <c r="C83" s="16" t="s">
        <v>580</v>
      </c>
      <c r="D83" s="29" t="s">
        <v>196</v>
      </c>
      <c r="E83" s="30">
        <v>550000</v>
      </c>
      <c r="F83" s="16" t="s">
        <v>2775</v>
      </c>
      <c r="G83" s="30">
        <v>0</v>
      </c>
      <c r="H83" s="16" t="s">
        <v>50</v>
      </c>
      <c r="I83" s="30">
        <v>0</v>
      </c>
      <c r="J83" s="16" t="s">
        <v>50</v>
      </c>
      <c r="K83" s="30">
        <v>0</v>
      </c>
      <c r="L83" s="16" t="s">
        <v>50</v>
      </c>
      <c r="M83" s="30">
        <v>0</v>
      </c>
      <c r="N83" s="16" t="s">
        <v>50</v>
      </c>
      <c r="O83" s="30">
        <f t="shared" si="1"/>
        <v>550000</v>
      </c>
      <c r="P83" s="30">
        <v>0</v>
      </c>
      <c r="Q83" s="30">
        <v>0</v>
      </c>
      <c r="R83" s="30">
        <v>0</v>
      </c>
      <c r="S83" s="30">
        <v>0</v>
      </c>
      <c r="T83" s="30">
        <v>0</v>
      </c>
      <c r="U83" s="30">
        <v>0</v>
      </c>
      <c r="V83" s="30">
        <v>0</v>
      </c>
      <c r="W83" s="16" t="s">
        <v>2776</v>
      </c>
      <c r="X83" s="16" t="s">
        <v>50</v>
      </c>
      <c r="Y83" s="2" t="s">
        <v>50</v>
      </c>
      <c r="Z83" s="2" t="s">
        <v>50</v>
      </c>
      <c r="AA83" s="31"/>
      <c r="AB83" s="2" t="s">
        <v>50</v>
      </c>
    </row>
    <row r="84" spans="1:28" ht="30" customHeight="1" x14ac:dyDescent="0.3">
      <c r="A84" s="16" t="s">
        <v>1664</v>
      </c>
      <c r="B84" s="16" t="s">
        <v>579</v>
      </c>
      <c r="C84" s="16" t="s">
        <v>584</v>
      </c>
      <c r="D84" s="29" t="s">
        <v>196</v>
      </c>
      <c r="E84" s="30">
        <v>650000</v>
      </c>
      <c r="F84" s="16" t="s">
        <v>2777</v>
      </c>
      <c r="G84" s="30">
        <v>0</v>
      </c>
      <c r="H84" s="16" t="s">
        <v>50</v>
      </c>
      <c r="I84" s="30">
        <v>0</v>
      </c>
      <c r="J84" s="16" t="s">
        <v>50</v>
      </c>
      <c r="K84" s="30">
        <v>0</v>
      </c>
      <c r="L84" s="16" t="s">
        <v>50</v>
      </c>
      <c r="M84" s="30">
        <v>0</v>
      </c>
      <c r="N84" s="16" t="s">
        <v>50</v>
      </c>
      <c r="O84" s="30">
        <f t="shared" si="1"/>
        <v>650000</v>
      </c>
      <c r="P84" s="30">
        <v>0</v>
      </c>
      <c r="Q84" s="30">
        <v>0</v>
      </c>
      <c r="R84" s="30">
        <v>0</v>
      </c>
      <c r="S84" s="30">
        <v>0</v>
      </c>
      <c r="T84" s="30">
        <v>0</v>
      </c>
      <c r="U84" s="30">
        <v>0</v>
      </c>
      <c r="V84" s="30">
        <v>0</v>
      </c>
      <c r="W84" s="16" t="s">
        <v>2778</v>
      </c>
      <c r="X84" s="16" t="s">
        <v>50</v>
      </c>
      <c r="Y84" s="2" t="s">
        <v>50</v>
      </c>
      <c r="Z84" s="2" t="s">
        <v>50</v>
      </c>
      <c r="AA84" s="31"/>
      <c r="AB84" s="2" t="s">
        <v>50</v>
      </c>
    </row>
    <row r="85" spans="1:28" ht="30" customHeight="1" x14ac:dyDescent="0.3">
      <c r="A85" s="16" t="s">
        <v>202</v>
      </c>
      <c r="B85" s="16" t="s">
        <v>199</v>
      </c>
      <c r="C85" s="16" t="s">
        <v>200</v>
      </c>
      <c r="D85" s="29" t="s">
        <v>201</v>
      </c>
      <c r="E85" s="30">
        <v>63000</v>
      </c>
      <c r="F85" s="16" t="s">
        <v>2779</v>
      </c>
      <c r="G85" s="30">
        <v>0</v>
      </c>
      <c r="H85" s="16" t="s">
        <v>50</v>
      </c>
      <c r="I85" s="30">
        <v>0</v>
      </c>
      <c r="J85" s="16" t="s">
        <v>50</v>
      </c>
      <c r="K85" s="30">
        <v>0</v>
      </c>
      <c r="L85" s="16" t="s">
        <v>50</v>
      </c>
      <c r="M85" s="30">
        <v>0</v>
      </c>
      <c r="N85" s="16" t="s">
        <v>50</v>
      </c>
      <c r="O85" s="30">
        <f t="shared" si="1"/>
        <v>63000</v>
      </c>
      <c r="P85" s="30">
        <v>0</v>
      </c>
      <c r="Q85" s="30">
        <v>0</v>
      </c>
      <c r="R85" s="30">
        <v>0</v>
      </c>
      <c r="S85" s="30">
        <v>0</v>
      </c>
      <c r="T85" s="30">
        <v>0</v>
      </c>
      <c r="U85" s="30">
        <v>0</v>
      </c>
      <c r="V85" s="30">
        <v>0</v>
      </c>
      <c r="W85" s="16" t="s">
        <v>2780</v>
      </c>
      <c r="X85" s="16" t="s">
        <v>50</v>
      </c>
      <c r="Y85" s="2" t="s">
        <v>50</v>
      </c>
      <c r="Z85" s="2" t="s">
        <v>50</v>
      </c>
      <c r="AA85" s="31"/>
      <c r="AB85" s="2" t="s">
        <v>50</v>
      </c>
    </row>
    <row r="86" spans="1:28" ht="30" customHeight="1" x14ac:dyDescent="0.3">
      <c r="A86" s="16" t="s">
        <v>205</v>
      </c>
      <c r="B86" s="16" t="s">
        <v>199</v>
      </c>
      <c r="C86" s="16" t="s">
        <v>204</v>
      </c>
      <c r="D86" s="29" t="s">
        <v>201</v>
      </c>
      <c r="E86" s="30">
        <v>126000</v>
      </c>
      <c r="F86" s="16" t="s">
        <v>2781</v>
      </c>
      <c r="G86" s="30">
        <v>0</v>
      </c>
      <c r="H86" s="16" t="s">
        <v>50</v>
      </c>
      <c r="I86" s="30">
        <v>0</v>
      </c>
      <c r="J86" s="16" t="s">
        <v>50</v>
      </c>
      <c r="K86" s="30">
        <v>0</v>
      </c>
      <c r="L86" s="16" t="s">
        <v>50</v>
      </c>
      <c r="M86" s="30">
        <v>0</v>
      </c>
      <c r="N86" s="16" t="s">
        <v>50</v>
      </c>
      <c r="O86" s="30">
        <f t="shared" si="1"/>
        <v>126000</v>
      </c>
      <c r="P86" s="30">
        <v>0</v>
      </c>
      <c r="Q86" s="30">
        <v>0</v>
      </c>
      <c r="R86" s="30">
        <v>0</v>
      </c>
      <c r="S86" s="30">
        <v>0</v>
      </c>
      <c r="T86" s="30">
        <v>0</v>
      </c>
      <c r="U86" s="30">
        <v>0</v>
      </c>
      <c r="V86" s="30">
        <v>0</v>
      </c>
      <c r="W86" s="16" t="s">
        <v>2782</v>
      </c>
      <c r="X86" s="16" t="s">
        <v>50</v>
      </c>
      <c r="Y86" s="2" t="s">
        <v>50</v>
      </c>
      <c r="Z86" s="2" t="s">
        <v>50</v>
      </c>
      <c r="AA86" s="31"/>
      <c r="AB86" s="2" t="s">
        <v>50</v>
      </c>
    </row>
    <row r="87" spans="1:28" ht="30" customHeight="1" x14ac:dyDescent="0.3">
      <c r="A87" s="16" t="s">
        <v>208</v>
      </c>
      <c r="B87" s="16" t="s">
        <v>199</v>
      </c>
      <c r="C87" s="16" t="s">
        <v>207</v>
      </c>
      <c r="D87" s="29" t="s">
        <v>201</v>
      </c>
      <c r="E87" s="30">
        <v>379000</v>
      </c>
      <c r="F87" s="16" t="s">
        <v>2783</v>
      </c>
      <c r="G87" s="30">
        <v>0</v>
      </c>
      <c r="H87" s="16" t="s">
        <v>50</v>
      </c>
      <c r="I87" s="30">
        <v>0</v>
      </c>
      <c r="J87" s="16" t="s">
        <v>50</v>
      </c>
      <c r="K87" s="30">
        <v>0</v>
      </c>
      <c r="L87" s="16" t="s">
        <v>50</v>
      </c>
      <c r="M87" s="30">
        <v>0</v>
      </c>
      <c r="N87" s="16" t="s">
        <v>50</v>
      </c>
      <c r="O87" s="30">
        <f t="shared" si="1"/>
        <v>379000</v>
      </c>
      <c r="P87" s="30">
        <v>0</v>
      </c>
      <c r="Q87" s="30">
        <v>0</v>
      </c>
      <c r="R87" s="30">
        <v>0</v>
      </c>
      <c r="S87" s="30">
        <v>0</v>
      </c>
      <c r="T87" s="30">
        <v>0</v>
      </c>
      <c r="U87" s="30">
        <v>0</v>
      </c>
      <c r="V87" s="30">
        <v>0</v>
      </c>
      <c r="W87" s="16" t="s">
        <v>2784</v>
      </c>
      <c r="X87" s="16" t="s">
        <v>50</v>
      </c>
      <c r="Y87" s="2" t="s">
        <v>50</v>
      </c>
      <c r="Z87" s="2" t="s">
        <v>50</v>
      </c>
      <c r="AA87" s="31"/>
      <c r="AB87" s="2" t="s">
        <v>50</v>
      </c>
    </row>
    <row r="88" spans="1:28" ht="30" customHeight="1" x14ac:dyDescent="0.3">
      <c r="A88" s="16" t="s">
        <v>212</v>
      </c>
      <c r="B88" s="16" t="s">
        <v>210</v>
      </c>
      <c r="C88" s="16" t="s">
        <v>211</v>
      </c>
      <c r="D88" s="29" t="s">
        <v>196</v>
      </c>
      <c r="E88" s="30">
        <v>188000</v>
      </c>
      <c r="F88" s="16" t="s">
        <v>2785</v>
      </c>
      <c r="G88" s="30">
        <v>0</v>
      </c>
      <c r="H88" s="16" t="s">
        <v>50</v>
      </c>
      <c r="I88" s="30">
        <v>0</v>
      </c>
      <c r="J88" s="16" t="s">
        <v>50</v>
      </c>
      <c r="K88" s="30">
        <v>0</v>
      </c>
      <c r="L88" s="16" t="s">
        <v>50</v>
      </c>
      <c r="M88" s="30">
        <v>0</v>
      </c>
      <c r="N88" s="16" t="s">
        <v>50</v>
      </c>
      <c r="O88" s="30">
        <f t="shared" si="1"/>
        <v>188000</v>
      </c>
      <c r="P88" s="30">
        <v>0</v>
      </c>
      <c r="Q88" s="30">
        <v>0</v>
      </c>
      <c r="R88" s="30">
        <v>0</v>
      </c>
      <c r="S88" s="30">
        <v>0</v>
      </c>
      <c r="T88" s="30">
        <v>0</v>
      </c>
      <c r="U88" s="30">
        <v>0</v>
      </c>
      <c r="V88" s="30">
        <v>0</v>
      </c>
      <c r="W88" s="16" t="s">
        <v>2786</v>
      </c>
      <c r="X88" s="16" t="s">
        <v>50</v>
      </c>
      <c r="Y88" s="2" t="s">
        <v>50</v>
      </c>
      <c r="Z88" s="2" t="s">
        <v>50</v>
      </c>
      <c r="AA88" s="31"/>
      <c r="AB88" s="2" t="s">
        <v>50</v>
      </c>
    </row>
    <row r="89" spans="1:28" ht="30" customHeight="1" x14ac:dyDescent="0.3">
      <c r="A89" s="16" t="s">
        <v>216</v>
      </c>
      <c r="B89" s="16" t="s">
        <v>214</v>
      </c>
      <c r="C89" s="16" t="s">
        <v>215</v>
      </c>
      <c r="D89" s="29" t="s">
        <v>196</v>
      </c>
      <c r="E89" s="30">
        <v>969000</v>
      </c>
      <c r="F89" s="16" t="s">
        <v>2787</v>
      </c>
      <c r="G89" s="30">
        <v>0</v>
      </c>
      <c r="H89" s="16" t="s">
        <v>50</v>
      </c>
      <c r="I89" s="30">
        <v>0</v>
      </c>
      <c r="J89" s="16" t="s">
        <v>50</v>
      </c>
      <c r="K89" s="30">
        <v>0</v>
      </c>
      <c r="L89" s="16" t="s">
        <v>50</v>
      </c>
      <c r="M89" s="30">
        <v>0</v>
      </c>
      <c r="N89" s="16" t="s">
        <v>50</v>
      </c>
      <c r="O89" s="30">
        <f t="shared" si="1"/>
        <v>969000</v>
      </c>
      <c r="P89" s="30">
        <v>0</v>
      </c>
      <c r="Q89" s="30">
        <v>0</v>
      </c>
      <c r="R89" s="30">
        <v>0</v>
      </c>
      <c r="S89" s="30">
        <v>0</v>
      </c>
      <c r="T89" s="30">
        <v>0</v>
      </c>
      <c r="U89" s="30">
        <v>0</v>
      </c>
      <c r="V89" s="30">
        <v>0</v>
      </c>
      <c r="W89" s="16" t="s">
        <v>2788</v>
      </c>
      <c r="X89" s="16" t="s">
        <v>50</v>
      </c>
      <c r="Y89" s="2" t="s">
        <v>50</v>
      </c>
      <c r="Z89" s="2" t="s">
        <v>50</v>
      </c>
      <c r="AA89" s="31"/>
      <c r="AB89" s="2" t="s">
        <v>50</v>
      </c>
    </row>
    <row r="90" spans="1:28" ht="30" customHeight="1" x14ac:dyDescent="0.3">
      <c r="A90" s="16" t="s">
        <v>220</v>
      </c>
      <c r="B90" s="16" t="s">
        <v>218</v>
      </c>
      <c r="C90" s="16" t="s">
        <v>219</v>
      </c>
      <c r="D90" s="29" t="s">
        <v>196</v>
      </c>
      <c r="E90" s="30">
        <v>1064000</v>
      </c>
      <c r="F90" s="16" t="s">
        <v>2789</v>
      </c>
      <c r="G90" s="30">
        <v>0</v>
      </c>
      <c r="H90" s="16" t="s">
        <v>50</v>
      </c>
      <c r="I90" s="30">
        <v>0</v>
      </c>
      <c r="J90" s="16" t="s">
        <v>50</v>
      </c>
      <c r="K90" s="30">
        <v>0</v>
      </c>
      <c r="L90" s="16" t="s">
        <v>50</v>
      </c>
      <c r="M90" s="30">
        <v>0</v>
      </c>
      <c r="N90" s="16" t="s">
        <v>50</v>
      </c>
      <c r="O90" s="30">
        <f t="shared" si="1"/>
        <v>1064000</v>
      </c>
      <c r="P90" s="30">
        <v>0</v>
      </c>
      <c r="Q90" s="30">
        <v>0</v>
      </c>
      <c r="R90" s="30">
        <v>0</v>
      </c>
      <c r="S90" s="30">
        <v>0</v>
      </c>
      <c r="T90" s="30">
        <v>0</v>
      </c>
      <c r="U90" s="30">
        <v>0</v>
      </c>
      <c r="V90" s="30">
        <v>0</v>
      </c>
      <c r="W90" s="16" t="s">
        <v>2790</v>
      </c>
      <c r="X90" s="16" t="s">
        <v>50</v>
      </c>
      <c r="Y90" s="2" t="s">
        <v>50</v>
      </c>
      <c r="Z90" s="2" t="s">
        <v>50</v>
      </c>
      <c r="AA90" s="31"/>
      <c r="AB90" s="2" t="s">
        <v>50</v>
      </c>
    </row>
    <row r="91" spans="1:28" ht="30" customHeight="1" x14ac:dyDescent="0.3">
      <c r="A91" s="16" t="s">
        <v>223</v>
      </c>
      <c r="B91" s="16" t="s">
        <v>218</v>
      </c>
      <c r="C91" s="16" t="s">
        <v>222</v>
      </c>
      <c r="D91" s="29" t="s">
        <v>196</v>
      </c>
      <c r="E91" s="30">
        <v>423000</v>
      </c>
      <c r="F91" s="16" t="s">
        <v>2791</v>
      </c>
      <c r="G91" s="30">
        <v>0</v>
      </c>
      <c r="H91" s="16" t="s">
        <v>50</v>
      </c>
      <c r="I91" s="30">
        <v>0</v>
      </c>
      <c r="J91" s="16" t="s">
        <v>50</v>
      </c>
      <c r="K91" s="30">
        <v>0</v>
      </c>
      <c r="L91" s="16" t="s">
        <v>50</v>
      </c>
      <c r="M91" s="30">
        <v>0</v>
      </c>
      <c r="N91" s="16" t="s">
        <v>50</v>
      </c>
      <c r="O91" s="30">
        <f t="shared" si="1"/>
        <v>423000</v>
      </c>
      <c r="P91" s="30">
        <v>0</v>
      </c>
      <c r="Q91" s="30">
        <v>0</v>
      </c>
      <c r="R91" s="30">
        <v>0</v>
      </c>
      <c r="S91" s="30">
        <v>0</v>
      </c>
      <c r="T91" s="30">
        <v>0</v>
      </c>
      <c r="U91" s="30">
        <v>0</v>
      </c>
      <c r="V91" s="30">
        <v>0</v>
      </c>
      <c r="W91" s="16" t="s">
        <v>2792</v>
      </c>
      <c r="X91" s="16" t="s">
        <v>50</v>
      </c>
      <c r="Y91" s="2" t="s">
        <v>50</v>
      </c>
      <c r="Z91" s="2" t="s">
        <v>50</v>
      </c>
      <c r="AA91" s="31"/>
      <c r="AB91" s="2" t="s">
        <v>50</v>
      </c>
    </row>
    <row r="92" spans="1:28" ht="30" customHeight="1" x14ac:dyDescent="0.3">
      <c r="A92" s="16" t="s">
        <v>227</v>
      </c>
      <c r="B92" s="16" t="s">
        <v>225</v>
      </c>
      <c r="C92" s="16" t="s">
        <v>226</v>
      </c>
      <c r="D92" s="29" t="s">
        <v>196</v>
      </c>
      <c r="E92" s="30">
        <v>223000</v>
      </c>
      <c r="F92" s="16" t="s">
        <v>2793</v>
      </c>
      <c r="G92" s="30">
        <v>0</v>
      </c>
      <c r="H92" s="16" t="s">
        <v>50</v>
      </c>
      <c r="I92" s="30">
        <v>0</v>
      </c>
      <c r="J92" s="16" t="s">
        <v>50</v>
      </c>
      <c r="K92" s="30">
        <v>0</v>
      </c>
      <c r="L92" s="16" t="s">
        <v>50</v>
      </c>
      <c r="M92" s="30">
        <v>0</v>
      </c>
      <c r="N92" s="16" t="s">
        <v>50</v>
      </c>
      <c r="O92" s="30">
        <f t="shared" si="1"/>
        <v>223000</v>
      </c>
      <c r="P92" s="30">
        <v>0</v>
      </c>
      <c r="Q92" s="30">
        <v>0</v>
      </c>
      <c r="R92" s="30">
        <v>0</v>
      </c>
      <c r="S92" s="30">
        <v>0</v>
      </c>
      <c r="T92" s="30">
        <v>0</v>
      </c>
      <c r="U92" s="30">
        <v>0</v>
      </c>
      <c r="V92" s="30">
        <v>0</v>
      </c>
      <c r="W92" s="16" t="s">
        <v>2794</v>
      </c>
      <c r="X92" s="16" t="s">
        <v>50</v>
      </c>
      <c r="Y92" s="2" t="s">
        <v>50</v>
      </c>
      <c r="Z92" s="2" t="s">
        <v>50</v>
      </c>
      <c r="AA92" s="31"/>
      <c r="AB92" s="2" t="s">
        <v>50</v>
      </c>
    </row>
    <row r="93" spans="1:28" ht="30" customHeight="1" x14ac:dyDescent="0.3">
      <c r="A93" s="16" t="s">
        <v>230</v>
      </c>
      <c r="B93" s="16" t="s">
        <v>225</v>
      </c>
      <c r="C93" s="16" t="s">
        <v>229</v>
      </c>
      <c r="D93" s="29" t="s">
        <v>196</v>
      </c>
      <c r="E93" s="30">
        <v>135000</v>
      </c>
      <c r="F93" s="16" t="s">
        <v>2795</v>
      </c>
      <c r="G93" s="30">
        <v>0</v>
      </c>
      <c r="H93" s="16" t="s">
        <v>50</v>
      </c>
      <c r="I93" s="30">
        <v>0</v>
      </c>
      <c r="J93" s="16" t="s">
        <v>50</v>
      </c>
      <c r="K93" s="30">
        <v>0</v>
      </c>
      <c r="L93" s="16" t="s">
        <v>50</v>
      </c>
      <c r="M93" s="30">
        <v>0</v>
      </c>
      <c r="N93" s="16" t="s">
        <v>50</v>
      </c>
      <c r="O93" s="30">
        <f t="shared" si="1"/>
        <v>135000</v>
      </c>
      <c r="P93" s="30">
        <v>0</v>
      </c>
      <c r="Q93" s="30">
        <v>0</v>
      </c>
      <c r="R93" s="30">
        <v>0</v>
      </c>
      <c r="S93" s="30">
        <v>0</v>
      </c>
      <c r="T93" s="30">
        <v>0</v>
      </c>
      <c r="U93" s="30">
        <v>0</v>
      </c>
      <c r="V93" s="30">
        <v>0</v>
      </c>
      <c r="W93" s="16" t="s">
        <v>2796</v>
      </c>
      <c r="X93" s="16" t="s">
        <v>50</v>
      </c>
      <c r="Y93" s="2" t="s">
        <v>50</v>
      </c>
      <c r="Z93" s="2" t="s">
        <v>50</v>
      </c>
      <c r="AA93" s="31"/>
      <c r="AB93" s="2" t="s">
        <v>50</v>
      </c>
    </row>
    <row r="94" spans="1:28" ht="30" customHeight="1" x14ac:dyDescent="0.3">
      <c r="A94" s="16" t="s">
        <v>234</v>
      </c>
      <c r="B94" s="16" t="s">
        <v>232</v>
      </c>
      <c r="C94" s="16" t="s">
        <v>233</v>
      </c>
      <c r="D94" s="29" t="s">
        <v>196</v>
      </c>
      <c r="E94" s="30">
        <v>162000</v>
      </c>
      <c r="F94" s="16" t="s">
        <v>2797</v>
      </c>
      <c r="G94" s="30">
        <v>0</v>
      </c>
      <c r="H94" s="16" t="s">
        <v>50</v>
      </c>
      <c r="I94" s="30">
        <v>0</v>
      </c>
      <c r="J94" s="16" t="s">
        <v>50</v>
      </c>
      <c r="K94" s="30">
        <v>0</v>
      </c>
      <c r="L94" s="16" t="s">
        <v>50</v>
      </c>
      <c r="M94" s="30">
        <v>0</v>
      </c>
      <c r="N94" s="16" t="s">
        <v>50</v>
      </c>
      <c r="O94" s="30">
        <f t="shared" si="1"/>
        <v>162000</v>
      </c>
      <c r="P94" s="30">
        <v>0</v>
      </c>
      <c r="Q94" s="30">
        <v>0</v>
      </c>
      <c r="R94" s="30">
        <v>0</v>
      </c>
      <c r="S94" s="30">
        <v>0</v>
      </c>
      <c r="T94" s="30">
        <v>0</v>
      </c>
      <c r="U94" s="30">
        <v>0</v>
      </c>
      <c r="V94" s="30">
        <v>0</v>
      </c>
      <c r="W94" s="16" t="s">
        <v>2798</v>
      </c>
      <c r="X94" s="16" t="s">
        <v>50</v>
      </c>
      <c r="Y94" s="2" t="s">
        <v>50</v>
      </c>
      <c r="Z94" s="2" t="s">
        <v>50</v>
      </c>
      <c r="AA94" s="31"/>
      <c r="AB94" s="2" t="s">
        <v>50</v>
      </c>
    </row>
    <row r="95" spans="1:28" ht="30" customHeight="1" x14ac:dyDescent="0.3">
      <c r="A95" s="16" t="s">
        <v>237</v>
      </c>
      <c r="B95" s="16" t="s">
        <v>232</v>
      </c>
      <c r="C95" s="16" t="s">
        <v>236</v>
      </c>
      <c r="D95" s="29" t="s">
        <v>196</v>
      </c>
      <c r="E95" s="30">
        <v>255000</v>
      </c>
      <c r="F95" s="16" t="s">
        <v>2799</v>
      </c>
      <c r="G95" s="30">
        <v>0</v>
      </c>
      <c r="H95" s="16" t="s">
        <v>50</v>
      </c>
      <c r="I95" s="30">
        <v>0</v>
      </c>
      <c r="J95" s="16" t="s">
        <v>50</v>
      </c>
      <c r="K95" s="30">
        <v>0</v>
      </c>
      <c r="L95" s="16" t="s">
        <v>50</v>
      </c>
      <c r="M95" s="30">
        <v>0</v>
      </c>
      <c r="N95" s="16" t="s">
        <v>50</v>
      </c>
      <c r="O95" s="30">
        <f t="shared" si="1"/>
        <v>255000</v>
      </c>
      <c r="P95" s="30">
        <v>0</v>
      </c>
      <c r="Q95" s="30">
        <v>0</v>
      </c>
      <c r="R95" s="30">
        <v>0</v>
      </c>
      <c r="S95" s="30">
        <v>0</v>
      </c>
      <c r="T95" s="30">
        <v>0</v>
      </c>
      <c r="U95" s="30">
        <v>0</v>
      </c>
      <c r="V95" s="30">
        <v>0</v>
      </c>
      <c r="W95" s="16" t="s">
        <v>2800</v>
      </c>
      <c r="X95" s="16" t="s">
        <v>50</v>
      </c>
      <c r="Y95" s="2" t="s">
        <v>50</v>
      </c>
      <c r="Z95" s="2" t="s">
        <v>50</v>
      </c>
      <c r="AA95" s="31"/>
      <c r="AB95" s="2" t="s">
        <v>50</v>
      </c>
    </row>
    <row r="96" spans="1:28" ht="30" customHeight="1" x14ac:dyDescent="0.3">
      <c r="A96" s="16" t="s">
        <v>241</v>
      </c>
      <c r="B96" s="16" t="s">
        <v>239</v>
      </c>
      <c r="C96" s="16" t="s">
        <v>240</v>
      </c>
      <c r="D96" s="29" t="s">
        <v>196</v>
      </c>
      <c r="E96" s="30">
        <v>865000</v>
      </c>
      <c r="F96" s="16" t="s">
        <v>2801</v>
      </c>
      <c r="G96" s="30">
        <v>0</v>
      </c>
      <c r="H96" s="16" t="s">
        <v>50</v>
      </c>
      <c r="I96" s="30">
        <v>0</v>
      </c>
      <c r="J96" s="16" t="s">
        <v>50</v>
      </c>
      <c r="K96" s="30">
        <v>0</v>
      </c>
      <c r="L96" s="16" t="s">
        <v>50</v>
      </c>
      <c r="M96" s="30">
        <v>0</v>
      </c>
      <c r="N96" s="16" t="s">
        <v>50</v>
      </c>
      <c r="O96" s="30">
        <f t="shared" si="1"/>
        <v>865000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0">
        <v>0</v>
      </c>
      <c r="V96" s="30">
        <v>0</v>
      </c>
      <c r="W96" s="16" t="s">
        <v>2802</v>
      </c>
      <c r="X96" s="16" t="s">
        <v>50</v>
      </c>
      <c r="Y96" s="2" t="s">
        <v>50</v>
      </c>
      <c r="Z96" s="2" t="s">
        <v>50</v>
      </c>
      <c r="AA96" s="31"/>
      <c r="AB96" s="2" t="s">
        <v>50</v>
      </c>
    </row>
    <row r="97" spans="1:28" ht="30" customHeight="1" x14ac:dyDescent="0.3">
      <c r="A97" s="16" t="s">
        <v>244</v>
      </c>
      <c r="B97" s="16" t="s">
        <v>239</v>
      </c>
      <c r="C97" s="16" t="s">
        <v>243</v>
      </c>
      <c r="D97" s="29" t="s">
        <v>196</v>
      </c>
      <c r="E97" s="30">
        <v>1298000</v>
      </c>
      <c r="F97" s="16" t="s">
        <v>2803</v>
      </c>
      <c r="G97" s="30">
        <v>0</v>
      </c>
      <c r="H97" s="16" t="s">
        <v>50</v>
      </c>
      <c r="I97" s="30">
        <v>0</v>
      </c>
      <c r="J97" s="16" t="s">
        <v>50</v>
      </c>
      <c r="K97" s="30">
        <v>0</v>
      </c>
      <c r="L97" s="16" t="s">
        <v>50</v>
      </c>
      <c r="M97" s="30">
        <v>0</v>
      </c>
      <c r="N97" s="16" t="s">
        <v>50</v>
      </c>
      <c r="O97" s="30">
        <f t="shared" si="1"/>
        <v>1298000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0">
        <v>0</v>
      </c>
      <c r="V97" s="30">
        <v>0</v>
      </c>
      <c r="W97" s="16" t="s">
        <v>2804</v>
      </c>
      <c r="X97" s="16" t="s">
        <v>50</v>
      </c>
      <c r="Y97" s="2" t="s">
        <v>50</v>
      </c>
      <c r="Z97" s="2" t="s">
        <v>50</v>
      </c>
      <c r="AA97" s="31"/>
      <c r="AB97" s="2" t="s">
        <v>50</v>
      </c>
    </row>
    <row r="98" spans="1:28" ht="30" customHeight="1" x14ac:dyDescent="0.3">
      <c r="A98" s="16" t="s">
        <v>248</v>
      </c>
      <c r="B98" s="16" t="s">
        <v>246</v>
      </c>
      <c r="C98" s="16" t="s">
        <v>247</v>
      </c>
      <c r="D98" s="29" t="s">
        <v>196</v>
      </c>
      <c r="E98" s="30">
        <v>11000</v>
      </c>
      <c r="F98" s="16" t="s">
        <v>2783</v>
      </c>
      <c r="G98" s="30">
        <v>0</v>
      </c>
      <c r="H98" s="16" t="s">
        <v>50</v>
      </c>
      <c r="I98" s="30">
        <v>0</v>
      </c>
      <c r="J98" s="16" t="s">
        <v>50</v>
      </c>
      <c r="K98" s="30">
        <v>0</v>
      </c>
      <c r="L98" s="16" t="s">
        <v>50</v>
      </c>
      <c r="M98" s="30">
        <v>0</v>
      </c>
      <c r="N98" s="16" t="s">
        <v>50</v>
      </c>
      <c r="O98" s="30">
        <f t="shared" si="1"/>
        <v>11000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0">
        <v>0</v>
      </c>
      <c r="V98" s="30">
        <v>0</v>
      </c>
      <c r="W98" s="16" t="s">
        <v>2805</v>
      </c>
      <c r="X98" s="16" t="s">
        <v>50</v>
      </c>
      <c r="Y98" s="2" t="s">
        <v>50</v>
      </c>
      <c r="Z98" s="2" t="s">
        <v>50</v>
      </c>
      <c r="AA98" s="31"/>
      <c r="AB98" s="2" t="s">
        <v>50</v>
      </c>
    </row>
    <row r="99" spans="1:28" ht="30" customHeight="1" x14ac:dyDescent="0.3">
      <c r="A99" s="16" t="s">
        <v>252</v>
      </c>
      <c r="B99" s="16" t="s">
        <v>250</v>
      </c>
      <c r="C99" s="16" t="s">
        <v>251</v>
      </c>
      <c r="D99" s="29" t="s">
        <v>196</v>
      </c>
      <c r="E99" s="30">
        <v>253000</v>
      </c>
      <c r="F99" s="16" t="s">
        <v>2806</v>
      </c>
      <c r="G99" s="30">
        <v>0</v>
      </c>
      <c r="H99" s="16" t="s">
        <v>50</v>
      </c>
      <c r="I99" s="30">
        <v>0</v>
      </c>
      <c r="J99" s="16" t="s">
        <v>50</v>
      </c>
      <c r="K99" s="30">
        <v>0</v>
      </c>
      <c r="L99" s="16" t="s">
        <v>50</v>
      </c>
      <c r="M99" s="30">
        <v>0</v>
      </c>
      <c r="N99" s="16" t="s">
        <v>50</v>
      </c>
      <c r="O99" s="30">
        <f t="shared" si="1"/>
        <v>253000</v>
      </c>
      <c r="P99" s="30">
        <v>0</v>
      </c>
      <c r="Q99" s="30">
        <v>0</v>
      </c>
      <c r="R99" s="30">
        <v>0</v>
      </c>
      <c r="S99" s="30">
        <v>0</v>
      </c>
      <c r="T99" s="30">
        <v>0</v>
      </c>
      <c r="U99" s="30">
        <v>0</v>
      </c>
      <c r="V99" s="30">
        <v>0</v>
      </c>
      <c r="W99" s="16" t="s">
        <v>2807</v>
      </c>
      <c r="X99" s="16" t="s">
        <v>50</v>
      </c>
      <c r="Y99" s="2" t="s">
        <v>50</v>
      </c>
      <c r="Z99" s="2" t="s">
        <v>50</v>
      </c>
      <c r="AA99" s="31"/>
      <c r="AB99" s="2" t="s">
        <v>50</v>
      </c>
    </row>
    <row r="100" spans="1:28" ht="30" customHeight="1" x14ac:dyDescent="0.3">
      <c r="A100" s="16" t="s">
        <v>255</v>
      </c>
      <c r="B100" s="16" t="s">
        <v>250</v>
      </c>
      <c r="C100" s="16" t="s">
        <v>254</v>
      </c>
      <c r="D100" s="29" t="s">
        <v>196</v>
      </c>
      <c r="E100" s="30">
        <v>322000</v>
      </c>
      <c r="F100" s="16" t="s">
        <v>2808</v>
      </c>
      <c r="G100" s="30">
        <v>0</v>
      </c>
      <c r="H100" s="16" t="s">
        <v>50</v>
      </c>
      <c r="I100" s="30">
        <v>0</v>
      </c>
      <c r="J100" s="16" t="s">
        <v>50</v>
      </c>
      <c r="K100" s="30">
        <v>0</v>
      </c>
      <c r="L100" s="16" t="s">
        <v>50</v>
      </c>
      <c r="M100" s="30">
        <v>0</v>
      </c>
      <c r="N100" s="16" t="s">
        <v>50</v>
      </c>
      <c r="O100" s="30">
        <f t="shared" si="1"/>
        <v>322000</v>
      </c>
      <c r="P100" s="30">
        <v>0</v>
      </c>
      <c r="Q100" s="30">
        <v>0</v>
      </c>
      <c r="R100" s="30">
        <v>0</v>
      </c>
      <c r="S100" s="30">
        <v>0</v>
      </c>
      <c r="T100" s="30">
        <v>0</v>
      </c>
      <c r="U100" s="30">
        <v>0</v>
      </c>
      <c r="V100" s="30">
        <v>0</v>
      </c>
      <c r="W100" s="16" t="s">
        <v>2809</v>
      </c>
      <c r="X100" s="16" t="s">
        <v>50</v>
      </c>
      <c r="Y100" s="2" t="s">
        <v>50</v>
      </c>
      <c r="Z100" s="2" t="s">
        <v>50</v>
      </c>
      <c r="AA100" s="31"/>
      <c r="AB100" s="2" t="s">
        <v>50</v>
      </c>
    </row>
    <row r="101" spans="1:28" ht="30" customHeight="1" x14ac:dyDescent="0.3">
      <c r="A101" s="16" t="s">
        <v>259</v>
      </c>
      <c r="B101" s="16" t="s">
        <v>257</v>
      </c>
      <c r="C101" s="16" t="s">
        <v>258</v>
      </c>
      <c r="D101" s="29" t="s">
        <v>196</v>
      </c>
      <c r="E101" s="30">
        <v>84000</v>
      </c>
      <c r="F101" s="16" t="s">
        <v>2810</v>
      </c>
      <c r="G101" s="30">
        <v>0</v>
      </c>
      <c r="H101" s="16" t="s">
        <v>50</v>
      </c>
      <c r="I101" s="30">
        <v>0</v>
      </c>
      <c r="J101" s="16" t="s">
        <v>50</v>
      </c>
      <c r="K101" s="30">
        <v>0</v>
      </c>
      <c r="L101" s="16" t="s">
        <v>50</v>
      </c>
      <c r="M101" s="30">
        <v>0</v>
      </c>
      <c r="N101" s="16" t="s">
        <v>50</v>
      </c>
      <c r="O101" s="30">
        <f t="shared" si="1"/>
        <v>84000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0">
        <v>0</v>
      </c>
      <c r="V101" s="30">
        <v>0</v>
      </c>
      <c r="W101" s="16" t="s">
        <v>2811</v>
      </c>
      <c r="X101" s="16" t="s">
        <v>50</v>
      </c>
      <c r="Y101" s="2" t="s">
        <v>50</v>
      </c>
      <c r="Z101" s="2" t="s">
        <v>50</v>
      </c>
      <c r="AA101" s="31"/>
      <c r="AB101" s="2" t="s">
        <v>50</v>
      </c>
    </row>
    <row r="102" spans="1:28" ht="30" customHeight="1" x14ac:dyDescent="0.3">
      <c r="A102" s="16" t="s">
        <v>263</v>
      </c>
      <c r="B102" s="16" t="s">
        <v>261</v>
      </c>
      <c r="C102" s="16" t="s">
        <v>262</v>
      </c>
      <c r="D102" s="29" t="s">
        <v>196</v>
      </c>
      <c r="E102" s="30">
        <v>641000</v>
      </c>
      <c r="F102" s="16" t="s">
        <v>2812</v>
      </c>
      <c r="G102" s="30">
        <v>0</v>
      </c>
      <c r="H102" s="16" t="s">
        <v>50</v>
      </c>
      <c r="I102" s="30">
        <v>0</v>
      </c>
      <c r="J102" s="16" t="s">
        <v>50</v>
      </c>
      <c r="K102" s="30">
        <v>0</v>
      </c>
      <c r="L102" s="16" t="s">
        <v>50</v>
      </c>
      <c r="M102" s="30">
        <v>0</v>
      </c>
      <c r="N102" s="16" t="s">
        <v>50</v>
      </c>
      <c r="O102" s="30">
        <f t="shared" si="1"/>
        <v>641000</v>
      </c>
      <c r="P102" s="30">
        <v>0</v>
      </c>
      <c r="Q102" s="30">
        <v>0</v>
      </c>
      <c r="R102" s="30">
        <v>0</v>
      </c>
      <c r="S102" s="30">
        <v>0</v>
      </c>
      <c r="T102" s="30">
        <v>0</v>
      </c>
      <c r="U102" s="30">
        <v>0</v>
      </c>
      <c r="V102" s="30">
        <v>0</v>
      </c>
      <c r="W102" s="16" t="s">
        <v>2813</v>
      </c>
      <c r="X102" s="16" t="s">
        <v>50</v>
      </c>
      <c r="Y102" s="2" t="s">
        <v>50</v>
      </c>
      <c r="Z102" s="2" t="s">
        <v>50</v>
      </c>
      <c r="AA102" s="31"/>
      <c r="AB102" s="2" t="s">
        <v>50</v>
      </c>
    </row>
    <row r="103" spans="1:28" ht="30" customHeight="1" x14ac:dyDescent="0.3">
      <c r="A103" s="16" t="s">
        <v>119</v>
      </c>
      <c r="B103" s="16" t="s">
        <v>116</v>
      </c>
      <c r="C103" s="16" t="s">
        <v>117</v>
      </c>
      <c r="D103" s="29" t="s">
        <v>118</v>
      </c>
      <c r="E103" s="30">
        <v>1620000</v>
      </c>
      <c r="F103" s="16" t="s">
        <v>2814</v>
      </c>
      <c r="G103" s="30">
        <v>0</v>
      </c>
      <c r="H103" s="16" t="s">
        <v>50</v>
      </c>
      <c r="I103" s="30">
        <v>0</v>
      </c>
      <c r="J103" s="16" t="s">
        <v>50</v>
      </c>
      <c r="K103" s="30">
        <v>0</v>
      </c>
      <c r="L103" s="16" t="s">
        <v>50</v>
      </c>
      <c r="M103" s="30">
        <v>0</v>
      </c>
      <c r="N103" s="16" t="s">
        <v>50</v>
      </c>
      <c r="O103" s="30">
        <f t="shared" si="1"/>
        <v>1620000</v>
      </c>
      <c r="P103" s="30">
        <v>0</v>
      </c>
      <c r="Q103" s="30">
        <v>0</v>
      </c>
      <c r="R103" s="30">
        <v>0</v>
      </c>
      <c r="S103" s="30">
        <v>0</v>
      </c>
      <c r="T103" s="30">
        <v>0</v>
      </c>
      <c r="U103" s="30">
        <v>0</v>
      </c>
      <c r="V103" s="30">
        <v>0</v>
      </c>
      <c r="W103" s="16" t="s">
        <v>2815</v>
      </c>
      <c r="X103" s="16" t="s">
        <v>50</v>
      </c>
      <c r="Y103" s="2" t="s">
        <v>50</v>
      </c>
      <c r="Z103" s="2" t="s">
        <v>50</v>
      </c>
      <c r="AA103" s="31"/>
      <c r="AB103" s="2" t="s">
        <v>50</v>
      </c>
    </row>
    <row r="104" spans="1:28" ht="30" customHeight="1" x14ac:dyDescent="0.3">
      <c r="A104" s="16" t="s">
        <v>124</v>
      </c>
      <c r="B104" s="16" t="s">
        <v>121</v>
      </c>
      <c r="C104" s="16" t="s">
        <v>122</v>
      </c>
      <c r="D104" s="29" t="s">
        <v>123</v>
      </c>
      <c r="E104" s="30">
        <v>9926000</v>
      </c>
      <c r="F104" s="16" t="s">
        <v>2816</v>
      </c>
      <c r="G104" s="30">
        <v>0</v>
      </c>
      <c r="H104" s="16" t="s">
        <v>50</v>
      </c>
      <c r="I104" s="30">
        <v>0</v>
      </c>
      <c r="J104" s="16" t="s">
        <v>50</v>
      </c>
      <c r="K104" s="30">
        <v>0</v>
      </c>
      <c r="L104" s="16" t="s">
        <v>50</v>
      </c>
      <c r="M104" s="30">
        <v>0</v>
      </c>
      <c r="N104" s="16" t="s">
        <v>50</v>
      </c>
      <c r="O104" s="30">
        <f t="shared" si="1"/>
        <v>9926000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0">
        <v>0</v>
      </c>
      <c r="V104" s="30">
        <v>0</v>
      </c>
      <c r="W104" s="16" t="s">
        <v>2817</v>
      </c>
      <c r="X104" s="16" t="s">
        <v>50</v>
      </c>
      <c r="Y104" s="2" t="s">
        <v>50</v>
      </c>
      <c r="Z104" s="2" t="s">
        <v>50</v>
      </c>
      <c r="AA104" s="31"/>
      <c r="AB104" s="2" t="s">
        <v>50</v>
      </c>
    </row>
    <row r="105" spans="1:28" ht="30" customHeight="1" x14ac:dyDescent="0.3">
      <c r="A105" s="16" t="s">
        <v>127</v>
      </c>
      <c r="B105" s="16" t="s">
        <v>116</v>
      </c>
      <c r="C105" s="16" t="s">
        <v>126</v>
      </c>
      <c r="D105" s="29" t="s">
        <v>118</v>
      </c>
      <c r="E105" s="30">
        <v>1331000</v>
      </c>
      <c r="F105" s="16" t="s">
        <v>2818</v>
      </c>
      <c r="G105" s="30">
        <v>0</v>
      </c>
      <c r="H105" s="16" t="s">
        <v>50</v>
      </c>
      <c r="I105" s="30">
        <v>0</v>
      </c>
      <c r="J105" s="16" t="s">
        <v>50</v>
      </c>
      <c r="K105" s="30">
        <v>0</v>
      </c>
      <c r="L105" s="16" t="s">
        <v>50</v>
      </c>
      <c r="M105" s="30">
        <v>0</v>
      </c>
      <c r="N105" s="16" t="s">
        <v>50</v>
      </c>
      <c r="O105" s="30">
        <f t="shared" si="1"/>
        <v>1331000</v>
      </c>
      <c r="P105" s="30">
        <v>0</v>
      </c>
      <c r="Q105" s="30">
        <v>0</v>
      </c>
      <c r="R105" s="30">
        <v>0</v>
      </c>
      <c r="S105" s="30">
        <v>0</v>
      </c>
      <c r="T105" s="30">
        <v>0</v>
      </c>
      <c r="U105" s="30">
        <v>0</v>
      </c>
      <c r="V105" s="30">
        <v>0</v>
      </c>
      <c r="W105" s="16" t="s">
        <v>2819</v>
      </c>
      <c r="X105" s="16" t="s">
        <v>50</v>
      </c>
      <c r="Y105" s="2" t="s">
        <v>50</v>
      </c>
      <c r="Z105" s="2" t="s">
        <v>50</v>
      </c>
      <c r="AA105" s="31"/>
      <c r="AB105" s="2" t="s">
        <v>50</v>
      </c>
    </row>
    <row r="106" spans="1:28" ht="30" customHeight="1" x14ac:dyDescent="0.3">
      <c r="A106" s="16" t="s">
        <v>131</v>
      </c>
      <c r="B106" s="16" t="s">
        <v>129</v>
      </c>
      <c r="C106" s="16" t="s">
        <v>130</v>
      </c>
      <c r="D106" s="29" t="s">
        <v>123</v>
      </c>
      <c r="E106" s="30">
        <v>9352000</v>
      </c>
      <c r="F106" s="16" t="s">
        <v>2816</v>
      </c>
      <c r="G106" s="30">
        <v>0</v>
      </c>
      <c r="H106" s="16" t="s">
        <v>50</v>
      </c>
      <c r="I106" s="30">
        <v>0</v>
      </c>
      <c r="J106" s="16" t="s">
        <v>50</v>
      </c>
      <c r="K106" s="30">
        <v>0</v>
      </c>
      <c r="L106" s="16" t="s">
        <v>50</v>
      </c>
      <c r="M106" s="30">
        <v>0</v>
      </c>
      <c r="N106" s="16" t="s">
        <v>50</v>
      </c>
      <c r="O106" s="30">
        <f t="shared" si="1"/>
        <v>9352000</v>
      </c>
      <c r="P106" s="30">
        <v>0</v>
      </c>
      <c r="Q106" s="30">
        <v>0</v>
      </c>
      <c r="R106" s="30">
        <v>0</v>
      </c>
      <c r="S106" s="30">
        <v>0</v>
      </c>
      <c r="T106" s="30">
        <v>0</v>
      </c>
      <c r="U106" s="30">
        <v>0</v>
      </c>
      <c r="V106" s="30">
        <v>0</v>
      </c>
      <c r="W106" s="16" t="s">
        <v>2820</v>
      </c>
      <c r="X106" s="16" t="s">
        <v>50</v>
      </c>
      <c r="Y106" s="2" t="s">
        <v>50</v>
      </c>
      <c r="Z106" s="2" t="s">
        <v>50</v>
      </c>
      <c r="AA106" s="31"/>
      <c r="AB106" s="2" t="s">
        <v>50</v>
      </c>
    </row>
    <row r="107" spans="1:28" ht="30" customHeight="1" x14ac:dyDescent="0.3">
      <c r="A107" s="16" t="s">
        <v>135</v>
      </c>
      <c r="B107" s="16" t="s">
        <v>133</v>
      </c>
      <c r="C107" s="16" t="s">
        <v>134</v>
      </c>
      <c r="D107" s="29" t="s">
        <v>123</v>
      </c>
      <c r="E107" s="30">
        <v>400000</v>
      </c>
      <c r="F107" s="16" t="s">
        <v>2821</v>
      </c>
      <c r="G107" s="30">
        <v>0</v>
      </c>
      <c r="H107" s="16" t="s">
        <v>50</v>
      </c>
      <c r="I107" s="30">
        <v>0</v>
      </c>
      <c r="J107" s="16" t="s">
        <v>50</v>
      </c>
      <c r="K107" s="30">
        <v>0</v>
      </c>
      <c r="L107" s="16" t="s">
        <v>50</v>
      </c>
      <c r="M107" s="30">
        <v>0</v>
      </c>
      <c r="N107" s="16" t="s">
        <v>50</v>
      </c>
      <c r="O107" s="30">
        <f t="shared" si="1"/>
        <v>400000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0">
        <v>0</v>
      </c>
      <c r="V107" s="30">
        <v>0</v>
      </c>
      <c r="W107" s="16" t="s">
        <v>2822</v>
      </c>
      <c r="X107" s="16" t="s">
        <v>50</v>
      </c>
      <c r="Y107" s="2" t="s">
        <v>50</v>
      </c>
      <c r="Z107" s="2" t="s">
        <v>50</v>
      </c>
      <c r="AA107" s="31"/>
      <c r="AB107" s="2" t="s">
        <v>50</v>
      </c>
    </row>
    <row r="108" spans="1:28" ht="30" customHeight="1" x14ac:dyDescent="0.3">
      <c r="A108" s="16" t="s">
        <v>1669</v>
      </c>
      <c r="B108" s="16" t="s">
        <v>588</v>
      </c>
      <c r="C108" s="16" t="s">
        <v>589</v>
      </c>
      <c r="D108" s="29" t="s">
        <v>123</v>
      </c>
      <c r="E108" s="30">
        <v>450000</v>
      </c>
      <c r="F108" s="16" t="s">
        <v>2821</v>
      </c>
      <c r="G108" s="30">
        <v>0</v>
      </c>
      <c r="H108" s="16" t="s">
        <v>50</v>
      </c>
      <c r="I108" s="30">
        <v>0</v>
      </c>
      <c r="J108" s="16" t="s">
        <v>50</v>
      </c>
      <c r="K108" s="30">
        <v>0</v>
      </c>
      <c r="L108" s="16" t="s">
        <v>50</v>
      </c>
      <c r="M108" s="30">
        <v>0</v>
      </c>
      <c r="N108" s="16" t="s">
        <v>50</v>
      </c>
      <c r="O108" s="30">
        <f t="shared" si="1"/>
        <v>450000</v>
      </c>
      <c r="P108" s="30">
        <v>0</v>
      </c>
      <c r="Q108" s="30">
        <v>0</v>
      </c>
      <c r="R108" s="30">
        <v>0</v>
      </c>
      <c r="S108" s="30">
        <v>0</v>
      </c>
      <c r="T108" s="30">
        <v>0</v>
      </c>
      <c r="U108" s="30">
        <v>0</v>
      </c>
      <c r="V108" s="30">
        <v>0</v>
      </c>
      <c r="W108" s="16" t="s">
        <v>2823</v>
      </c>
      <c r="X108" s="16" t="s">
        <v>50</v>
      </c>
      <c r="Y108" s="2" t="s">
        <v>50</v>
      </c>
      <c r="Z108" s="2" t="s">
        <v>50</v>
      </c>
      <c r="AA108" s="31"/>
      <c r="AB108" s="2" t="s">
        <v>50</v>
      </c>
    </row>
    <row r="109" spans="1:28" ht="30" customHeight="1" x14ac:dyDescent="0.3">
      <c r="A109" s="16" t="s">
        <v>1675</v>
      </c>
      <c r="B109" s="16" t="s">
        <v>593</v>
      </c>
      <c r="C109" s="16" t="s">
        <v>594</v>
      </c>
      <c r="D109" s="29" t="s">
        <v>123</v>
      </c>
      <c r="E109" s="30">
        <v>1500000</v>
      </c>
      <c r="F109" s="16" t="s">
        <v>2824</v>
      </c>
      <c r="G109" s="30">
        <v>0</v>
      </c>
      <c r="H109" s="16" t="s">
        <v>50</v>
      </c>
      <c r="I109" s="30">
        <v>0</v>
      </c>
      <c r="J109" s="16" t="s">
        <v>50</v>
      </c>
      <c r="K109" s="30">
        <v>0</v>
      </c>
      <c r="L109" s="16" t="s">
        <v>50</v>
      </c>
      <c r="M109" s="30">
        <v>0</v>
      </c>
      <c r="N109" s="16" t="s">
        <v>50</v>
      </c>
      <c r="O109" s="30">
        <f t="shared" si="1"/>
        <v>1500000</v>
      </c>
      <c r="P109" s="30">
        <v>0</v>
      </c>
      <c r="Q109" s="30">
        <v>0</v>
      </c>
      <c r="R109" s="30">
        <v>0</v>
      </c>
      <c r="S109" s="30">
        <v>0</v>
      </c>
      <c r="T109" s="30">
        <v>0</v>
      </c>
      <c r="U109" s="30">
        <v>0</v>
      </c>
      <c r="V109" s="30">
        <v>0</v>
      </c>
      <c r="W109" s="16" t="s">
        <v>2825</v>
      </c>
      <c r="X109" s="16" t="s">
        <v>50</v>
      </c>
      <c r="Y109" s="2" t="s">
        <v>50</v>
      </c>
      <c r="Z109" s="2" t="s">
        <v>50</v>
      </c>
      <c r="AA109" s="31"/>
      <c r="AB109" s="2" t="s">
        <v>50</v>
      </c>
    </row>
    <row r="110" spans="1:28" ht="30" customHeight="1" x14ac:dyDescent="0.3">
      <c r="A110" s="16" t="s">
        <v>139</v>
      </c>
      <c r="B110" s="16" t="s">
        <v>137</v>
      </c>
      <c r="C110" s="16" t="s">
        <v>138</v>
      </c>
      <c r="D110" s="29" t="s">
        <v>123</v>
      </c>
      <c r="E110" s="30">
        <v>2900000</v>
      </c>
      <c r="F110" s="16" t="s">
        <v>2826</v>
      </c>
      <c r="G110" s="30">
        <v>0</v>
      </c>
      <c r="H110" s="16" t="s">
        <v>50</v>
      </c>
      <c r="I110" s="30">
        <v>0</v>
      </c>
      <c r="J110" s="16" t="s">
        <v>50</v>
      </c>
      <c r="K110" s="30">
        <v>0</v>
      </c>
      <c r="L110" s="16" t="s">
        <v>50</v>
      </c>
      <c r="M110" s="30">
        <v>0</v>
      </c>
      <c r="N110" s="16" t="s">
        <v>50</v>
      </c>
      <c r="O110" s="30">
        <f t="shared" si="1"/>
        <v>2900000</v>
      </c>
      <c r="P110" s="30">
        <v>0</v>
      </c>
      <c r="Q110" s="30">
        <v>0</v>
      </c>
      <c r="R110" s="30">
        <v>0</v>
      </c>
      <c r="S110" s="30">
        <v>0</v>
      </c>
      <c r="T110" s="30">
        <v>0</v>
      </c>
      <c r="U110" s="30">
        <v>0</v>
      </c>
      <c r="V110" s="30">
        <v>0</v>
      </c>
      <c r="W110" s="16" t="s">
        <v>2827</v>
      </c>
      <c r="X110" s="16" t="s">
        <v>50</v>
      </c>
      <c r="Y110" s="2" t="s">
        <v>50</v>
      </c>
      <c r="Z110" s="2" t="s">
        <v>50</v>
      </c>
      <c r="AA110" s="31"/>
      <c r="AB110" s="2" t="s">
        <v>50</v>
      </c>
    </row>
    <row r="111" spans="1:28" ht="30" customHeight="1" x14ac:dyDescent="0.3">
      <c r="A111" s="16" t="s">
        <v>142</v>
      </c>
      <c r="B111" s="16" t="s">
        <v>137</v>
      </c>
      <c r="C111" s="16" t="s">
        <v>141</v>
      </c>
      <c r="D111" s="29" t="s">
        <v>123</v>
      </c>
      <c r="E111" s="30">
        <v>3098000</v>
      </c>
      <c r="F111" s="16" t="s">
        <v>2828</v>
      </c>
      <c r="G111" s="30">
        <v>0</v>
      </c>
      <c r="H111" s="16" t="s">
        <v>50</v>
      </c>
      <c r="I111" s="30">
        <v>0</v>
      </c>
      <c r="J111" s="16" t="s">
        <v>50</v>
      </c>
      <c r="K111" s="30">
        <v>0</v>
      </c>
      <c r="L111" s="16" t="s">
        <v>50</v>
      </c>
      <c r="M111" s="30">
        <v>0</v>
      </c>
      <c r="N111" s="16" t="s">
        <v>50</v>
      </c>
      <c r="O111" s="30">
        <f t="shared" si="1"/>
        <v>3098000</v>
      </c>
      <c r="P111" s="30">
        <v>0</v>
      </c>
      <c r="Q111" s="30">
        <v>0</v>
      </c>
      <c r="R111" s="30">
        <v>0</v>
      </c>
      <c r="S111" s="30">
        <v>0</v>
      </c>
      <c r="T111" s="30">
        <v>0</v>
      </c>
      <c r="U111" s="30">
        <v>0</v>
      </c>
      <c r="V111" s="30">
        <v>0</v>
      </c>
      <c r="W111" s="16" t="s">
        <v>2829</v>
      </c>
      <c r="X111" s="16" t="s">
        <v>50</v>
      </c>
      <c r="Y111" s="2" t="s">
        <v>50</v>
      </c>
      <c r="Z111" s="2" t="s">
        <v>50</v>
      </c>
      <c r="AA111" s="31"/>
      <c r="AB111" s="2" t="s">
        <v>50</v>
      </c>
    </row>
    <row r="112" spans="1:28" ht="30" customHeight="1" x14ac:dyDescent="0.3">
      <c r="A112" s="16" t="s">
        <v>145</v>
      </c>
      <c r="B112" s="16" t="s">
        <v>137</v>
      </c>
      <c r="C112" s="16" t="s">
        <v>144</v>
      </c>
      <c r="D112" s="29" t="s">
        <v>123</v>
      </c>
      <c r="E112" s="30">
        <v>4620000</v>
      </c>
      <c r="F112" s="16" t="s">
        <v>2830</v>
      </c>
      <c r="G112" s="30">
        <v>0</v>
      </c>
      <c r="H112" s="16" t="s">
        <v>50</v>
      </c>
      <c r="I112" s="30">
        <v>0</v>
      </c>
      <c r="J112" s="16" t="s">
        <v>50</v>
      </c>
      <c r="K112" s="30">
        <v>0</v>
      </c>
      <c r="L112" s="16" t="s">
        <v>50</v>
      </c>
      <c r="M112" s="30">
        <v>0</v>
      </c>
      <c r="N112" s="16" t="s">
        <v>50</v>
      </c>
      <c r="O112" s="30">
        <f t="shared" si="1"/>
        <v>4620000</v>
      </c>
      <c r="P112" s="30">
        <v>0</v>
      </c>
      <c r="Q112" s="30">
        <v>0</v>
      </c>
      <c r="R112" s="30">
        <v>0</v>
      </c>
      <c r="S112" s="30">
        <v>0</v>
      </c>
      <c r="T112" s="30">
        <v>0</v>
      </c>
      <c r="U112" s="30">
        <v>0</v>
      </c>
      <c r="V112" s="30">
        <v>0</v>
      </c>
      <c r="W112" s="16" t="s">
        <v>2831</v>
      </c>
      <c r="X112" s="16" t="s">
        <v>50</v>
      </c>
      <c r="Y112" s="2" t="s">
        <v>50</v>
      </c>
      <c r="Z112" s="2" t="s">
        <v>50</v>
      </c>
      <c r="AA112" s="31"/>
      <c r="AB112" s="2" t="s">
        <v>50</v>
      </c>
    </row>
    <row r="113" spans="1:28" ht="30" customHeight="1" x14ac:dyDescent="0.3">
      <c r="A113" s="16" t="s">
        <v>148</v>
      </c>
      <c r="B113" s="16" t="s">
        <v>137</v>
      </c>
      <c r="C113" s="16" t="s">
        <v>147</v>
      </c>
      <c r="D113" s="29" t="s">
        <v>123</v>
      </c>
      <c r="E113" s="30">
        <v>7470000</v>
      </c>
      <c r="F113" s="16" t="s">
        <v>2832</v>
      </c>
      <c r="G113" s="30">
        <v>0</v>
      </c>
      <c r="H113" s="16" t="s">
        <v>50</v>
      </c>
      <c r="I113" s="30">
        <v>0</v>
      </c>
      <c r="J113" s="16" t="s">
        <v>50</v>
      </c>
      <c r="K113" s="30">
        <v>0</v>
      </c>
      <c r="L113" s="16" t="s">
        <v>50</v>
      </c>
      <c r="M113" s="30">
        <v>0</v>
      </c>
      <c r="N113" s="16" t="s">
        <v>50</v>
      </c>
      <c r="O113" s="30">
        <f t="shared" si="1"/>
        <v>7470000</v>
      </c>
      <c r="P113" s="30">
        <v>0</v>
      </c>
      <c r="Q113" s="30">
        <v>0</v>
      </c>
      <c r="R113" s="30">
        <v>0</v>
      </c>
      <c r="S113" s="30">
        <v>0</v>
      </c>
      <c r="T113" s="30">
        <v>0</v>
      </c>
      <c r="U113" s="30">
        <v>0</v>
      </c>
      <c r="V113" s="30">
        <v>0</v>
      </c>
      <c r="W113" s="16" t="s">
        <v>2833</v>
      </c>
      <c r="X113" s="16" t="s">
        <v>50</v>
      </c>
      <c r="Y113" s="2" t="s">
        <v>50</v>
      </c>
      <c r="Z113" s="2" t="s">
        <v>50</v>
      </c>
      <c r="AA113" s="31"/>
      <c r="AB113" s="2" t="s">
        <v>50</v>
      </c>
    </row>
    <row r="114" spans="1:28" ht="30" customHeight="1" x14ac:dyDescent="0.3">
      <c r="A114" s="16" t="s">
        <v>1683</v>
      </c>
      <c r="B114" s="16" t="s">
        <v>598</v>
      </c>
      <c r="C114" s="16" t="s">
        <v>599</v>
      </c>
      <c r="D114" s="29" t="s">
        <v>123</v>
      </c>
      <c r="E114" s="30">
        <v>550000</v>
      </c>
      <c r="F114" s="16" t="s">
        <v>2834</v>
      </c>
      <c r="G114" s="30">
        <v>0</v>
      </c>
      <c r="H114" s="16" t="s">
        <v>50</v>
      </c>
      <c r="I114" s="30">
        <v>0</v>
      </c>
      <c r="J114" s="16" t="s">
        <v>50</v>
      </c>
      <c r="K114" s="30">
        <v>0</v>
      </c>
      <c r="L114" s="16" t="s">
        <v>50</v>
      </c>
      <c r="M114" s="30">
        <v>0</v>
      </c>
      <c r="N114" s="16" t="s">
        <v>50</v>
      </c>
      <c r="O114" s="30">
        <f t="shared" si="1"/>
        <v>550000</v>
      </c>
      <c r="P114" s="30">
        <v>0</v>
      </c>
      <c r="Q114" s="30">
        <v>0</v>
      </c>
      <c r="R114" s="30">
        <v>0</v>
      </c>
      <c r="S114" s="30">
        <v>0</v>
      </c>
      <c r="T114" s="30">
        <v>0</v>
      </c>
      <c r="U114" s="30">
        <v>0</v>
      </c>
      <c r="V114" s="30">
        <v>0</v>
      </c>
      <c r="W114" s="16" t="s">
        <v>2835</v>
      </c>
      <c r="X114" s="16" t="s">
        <v>50</v>
      </c>
      <c r="Y114" s="2" t="s">
        <v>50</v>
      </c>
      <c r="Z114" s="2" t="s">
        <v>50</v>
      </c>
      <c r="AA114" s="31"/>
      <c r="AB114" s="2" t="s">
        <v>50</v>
      </c>
    </row>
    <row r="115" spans="1:28" ht="30" customHeight="1" x14ac:dyDescent="0.3">
      <c r="A115" s="16" t="s">
        <v>1691</v>
      </c>
      <c r="B115" s="16" t="s">
        <v>598</v>
      </c>
      <c r="C115" s="16" t="s">
        <v>1690</v>
      </c>
      <c r="D115" s="29" t="s">
        <v>123</v>
      </c>
      <c r="E115" s="30">
        <v>1100000</v>
      </c>
      <c r="F115" s="16" t="s">
        <v>2836</v>
      </c>
      <c r="G115" s="30">
        <v>0</v>
      </c>
      <c r="H115" s="16" t="s">
        <v>50</v>
      </c>
      <c r="I115" s="30">
        <v>0</v>
      </c>
      <c r="J115" s="16" t="s">
        <v>50</v>
      </c>
      <c r="K115" s="30">
        <v>0</v>
      </c>
      <c r="L115" s="16" t="s">
        <v>50</v>
      </c>
      <c r="M115" s="30">
        <v>0</v>
      </c>
      <c r="N115" s="16" t="s">
        <v>50</v>
      </c>
      <c r="O115" s="30">
        <f t="shared" si="1"/>
        <v>1100000</v>
      </c>
      <c r="P115" s="30">
        <v>0</v>
      </c>
      <c r="Q115" s="30">
        <v>0</v>
      </c>
      <c r="R115" s="30">
        <v>0</v>
      </c>
      <c r="S115" s="30">
        <v>0</v>
      </c>
      <c r="T115" s="30">
        <v>0</v>
      </c>
      <c r="U115" s="30">
        <v>0</v>
      </c>
      <c r="V115" s="30">
        <v>0</v>
      </c>
      <c r="W115" s="16" t="s">
        <v>2837</v>
      </c>
      <c r="X115" s="16" t="s">
        <v>50</v>
      </c>
      <c r="Y115" s="2" t="s">
        <v>50</v>
      </c>
      <c r="Z115" s="2" t="s">
        <v>50</v>
      </c>
      <c r="AA115" s="31"/>
      <c r="AB115" s="2" t="s">
        <v>50</v>
      </c>
    </row>
    <row r="116" spans="1:28" ht="30" customHeight="1" x14ac:dyDescent="0.3">
      <c r="A116" s="16" t="s">
        <v>1696</v>
      </c>
      <c r="B116" s="16" t="s">
        <v>606</v>
      </c>
      <c r="C116" s="16" t="s">
        <v>607</v>
      </c>
      <c r="D116" s="29" t="s">
        <v>123</v>
      </c>
      <c r="E116" s="30">
        <v>4500000</v>
      </c>
      <c r="F116" s="16" t="s">
        <v>2838</v>
      </c>
      <c r="G116" s="30">
        <v>0</v>
      </c>
      <c r="H116" s="16" t="s">
        <v>50</v>
      </c>
      <c r="I116" s="30">
        <v>0</v>
      </c>
      <c r="J116" s="16" t="s">
        <v>50</v>
      </c>
      <c r="K116" s="30">
        <v>0</v>
      </c>
      <c r="L116" s="16" t="s">
        <v>50</v>
      </c>
      <c r="M116" s="30">
        <v>0</v>
      </c>
      <c r="N116" s="16" t="s">
        <v>50</v>
      </c>
      <c r="O116" s="30">
        <f t="shared" si="1"/>
        <v>4500000</v>
      </c>
      <c r="P116" s="30">
        <v>0</v>
      </c>
      <c r="Q116" s="30">
        <v>0</v>
      </c>
      <c r="R116" s="30">
        <v>0</v>
      </c>
      <c r="S116" s="30">
        <v>0</v>
      </c>
      <c r="T116" s="30">
        <v>0</v>
      </c>
      <c r="U116" s="30">
        <v>0</v>
      </c>
      <c r="V116" s="30">
        <v>0</v>
      </c>
      <c r="W116" s="16" t="s">
        <v>2839</v>
      </c>
      <c r="X116" s="16" t="s">
        <v>50</v>
      </c>
      <c r="Y116" s="2" t="s">
        <v>50</v>
      </c>
      <c r="Z116" s="2" t="s">
        <v>50</v>
      </c>
      <c r="AA116" s="31"/>
      <c r="AB116" s="2" t="s">
        <v>50</v>
      </c>
    </row>
    <row r="117" spans="1:28" ht="30" customHeight="1" x14ac:dyDescent="0.3">
      <c r="A117" s="16" t="s">
        <v>1703</v>
      </c>
      <c r="B117" s="16" t="s">
        <v>606</v>
      </c>
      <c r="C117" s="16" t="s">
        <v>1702</v>
      </c>
      <c r="D117" s="29" t="s">
        <v>123</v>
      </c>
      <c r="E117" s="30">
        <v>5500000</v>
      </c>
      <c r="F117" s="16" t="s">
        <v>2840</v>
      </c>
      <c r="G117" s="30">
        <v>0</v>
      </c>
      <c r="H117" s="16" t="s">
        <v>50</v>
      </c>
      <c r="I117" s="30">
        <v>0</v>
      </c>
      <c r="J117" s="16" t="s">
        <v>50</v>
      </c>
      <c r="K117" s="30">
        <v>0</v>
      </c>
      <c r="L117" s="16" t="s">
        <v>50</v>
      </c>
      <c r="M117" s="30">
        <v>0</v>
      </c>
      <c r="N117" s="16" t="s">
        <v>50</v>
      </c>
      <c r="O117" s="30">
        <f t="shared" si="1"/>
        <v>5500000</v>
      </c>
      <c r="P117" s="30">
        <v>0</v>
      </c>
      <c r="Q117" s="30">
        <v>0</v>
      </c>
      <c r="R117" s="30">
        <v>0</v>
      </c>
      <c r="S117" s="30">
        <v>0</v>
      </c>
      <c r="T117" s="30">
        <v>0</v>
      </c>
      <c r="U117" s="30">
        <v>0</v>
      </c>
      <c r="V117" s="30">
        <v>0</v>
      </c>
      <c r="W117" s="16" t="s">
        <v>2841</v>
      </c>
      <c r="X117" s="16" t="s">
        <v>50</v>
      </c>
      <c r="Y117" s="2" t="s">
        <v>50</v>
      </c>
      <c r="Z117" s="2" t="s">
        <v>50</v>
      </c>
      <c r="AA117" s="31"/>
      <c r="AB117" s="2" t="s">
        <v>50</v>
      </c>
    </row>
    <row r="118" spans="1:28" ht="30" customHeight="1" x14ac:dyDescent="0.3">
      <c r="A118" s="16" t="s">
        <v>1709</v>
      </c>
      <c r="B118" s="16" t="s">
        <v>606</v>
      </c>
      <c r="C118" s="16" t="s">
        <v>614</v>
      </c>
      <c r="D118" s="29" t="s">
        <v>123</v>
      </c>
      <c r="E118" s="30">
        <v>3500000</v>
      </c>
      <c r="F118" s="16" t="s">
        <v>2842</v>
      </c>
      <c r="G118" s="30">
        <v>0</v>
      </c>
      <c r="H118" s="16" t="s">
        <v>50</v>
      </c>
      <c r="I118" s="30">
        <v>0</v>
      </c>
      <c r="J118" s="16" t="s">
        <v>50</v>
      </c>
      <c r="K118" s="30">
        <v>0</v>
      </c>
      <c r="L118" s="16" t="s">
        <v>50</v>
      </c>
      <c r="M118" s="30">
        <v>0</v>
      </c>
      <c r="N118" s="16" t="s">
        <v>50</v>
      </c>
      <c r="O118" s="30">
        <f t="shared" si="1"/>
        <v>3500000</v>
      </c>
      <c r="P118" s="30">
        <v>0</v>
      </c>
      <c r="Q118" s="30">
        <v>0</v>
      </c>
      <c r="R118" s="30">
        <v>0</v>
      </c>
      <c r="S118" s="30">
        <v>0</v>
      </c>
      <c r="T118" s="30">
        <v>0</v>
      </c>
      <c r="U118" s="30">
        <v>0</v>
      </c>
      <c r="V118" s="30">
        <v>0</v>
      </c>
      <c r="W118" s="16" t="s">
        <v>2843</v>
      </c>
      <c r="X118" s="16" t="s">
        <v>50</v>
      </c>
      <c r="Y118" s="2" t="s">
        <v>50</v>
      </c>
      <c r="Z118" s="2" t="s">
        <v>50</v>
      </c>
      <c r="AA118" s="31"/>
      <c r="AB118" s="2" t="s">
        <v>50</v>
      </c>
    </row>
    <row r="119" spans="1:28" ht="30" customHeight="1" x14ac:dyDescent="0.3">
      <c r="A119" s="16" t="s">
        <v>1715</v>
      </c>
      <c r="B119" s="16" t="s">
        <v>606</v>
      </c>
      <c r="C119" s="16" t="s">
        <v>618</v>
      </c>
      <c r="D119" s="29" t="s">
        <v>123</v>
      </c>
      <c r="E119" s="30">
        <v>3800000</v>
      </c>
      <c r="F119" s="16" t="s">
        <v>2844</v>
      </c>
      <c r="G119" s="30">
        <v>0</v>
      </c>
      <c r="H119" s="16" t="s">
        <v>50</v>
      </c>
      <c r="I119" s="30">
        <v>0</v>
      </c>
      <c r="J119" s="16" t="s">
        <v>50</v>
      </c>
      <c r="K119" s="30">
        <v>0</v>
      </c>
      <c r="L119" s="16" t="s">
        <v>50</v>
      </c>
      <c r="M119" s="30">
        <v>0</v>
      </c>
      <c r="N119" s="16" t="s">
        <v>50</v>
      </c>
      <c r="O119" s="30">
        <f t="shared" si="1"/>
        <v>3800000</v>
      </c>
      <c r="P119" s="30">
        <v>0</v>
      </c>
      <c r="Q119" s="30">
        <v>0</v>
      </c>
      <c r="R119" s="30">
        <v>0</v>
      </c>
      <c r="S119" s="30">
        <v>0</v>
      </c>
      <c r="T119" s="30">
        <v>0</v>
      </c>
      <c r="U119" s="30">
        <v>0</v>
      </c>
      <c r="V119" s="30">
        <v>0</v>
      </c>
      <c r="W119" s="16" t="s">
        <v>2845</v>
      </c>
      <c r="X119" s="16" t="s">
        <v>50</v>
      </c>
      <c r="Y119" s="2" t="s">
        <v>50</v>
      </c>
      <c r="Z119" s="2" t="s">
        <v>50</v>
      </c>
      <c r="AA119" s="31"/>
      <c r="AB119" s="2" t="s">
        <v>50</v>
      </c>
    </row>
    <row r="120" spans="1:28" ht="30" customHeight="1" x14ac:dyDescent="0.3">
      <c r="A120" s="16" t="s">
        <v>1721</v>
      </c>
      <c r="B120" s="16" t="s">
        <v>622</v>
      </c>
      <c r="C120" s="16" t="s">
        <v>614</v>
      </c>
      <c r="D120" s="29" t="s">
        <v>123</v>
      </c>
      <c r="E120" s="30">
        <v>3730000</v>
      </c>
      <c r="F120" s="16" t="s">
        <v>2846</v>
      </c>
      <c r="G120" s="30">
        <v>0</v>
      </c>
      <c r="H120" s="16" t="s">
        <v>50</v>
      </c>
      <c r="I120" s="30">
        <v>0</v>
      </c>
      <c r="J120" s="16" t="s">
        <v>50</v>
      </c>
      <c r="K120" s="30">
        <v>0</v>
      </c>
      <c r="L120" s="16" t="s">
        <v>50</v>
      </c>
      <c r="M120" s="30">
        <v>0</v>
      </c>
      <c r="N120" s="16" t="s">
        <v>50</v>
      </c>
      <c r="O120" s="30">
        <f t="shared" ref="O120:O183" si="2">SMALL(E120:M120,COUNTIF(E120:M120,0)+1)</f>
        <v>3730000</v>
      </c>
      <c r="P120" s="30">
        <v>0</v>
      </c>
      <c r="Q120" s="30">
        <v>0</v>
      </c>
      <c r="R120" s="30">
        <v>0</v>
      </c>
      <c r="S120" s="30">
        <v>0</v>
      </c>
      <c r="T120" s="30">
        <v>0</v>
      </c>
      <c r="U120" s="30">
        <v>0</v>
      </c>
      <c r="V120" s="30">
        <v>0</v>
      </c>
      <c r="W120" s="16" t="s">
        <v>2847</v>
      </c>
      <c r="X120" s="16" t="s">
        <v>50</v>
      </c>
      <c r="Y120" s="2" t="s">
        <v>50</v>
      </c>
      <c r="Z120" s="2" t="s">
        <v>50</v>
      </c>
      <c r="AA120" s="31"/>
      <c r="AB120" s="2" t="s">
        <v>50</v>
      </c>
    </row>
    <row r="121" spans="1:28" ht="30" customHeight="1" x14ac:dyDescent="0.3">
      <c r="A121" s="16" t="s">
        <v>1728</v>
      </c>
      <c r="B121" s="16" t="s">
        <v>622</v>
      </c>
      <c r="C121" s="16" t="s">
        <v>1727</v>
      </c>
      <c r="D121" s="29" t="s">
        <v>123</v>
      </c>
      <c r="E121" s="30">
        <v>4100000</v>
      </c>
      <c r="F121" s="16" t="s">
        <v>2846</v>
      </c>
      <c r="G121" s="30">
        <v>0</v>
      </c>
      <c r="H121" s="16" t="s">
        <v>50</v>
      </c>
      <c r="I121" s="30">
        <v>0</v>
      </c>
      <c r="J121" s="16" t="s">
        <v>50</v>
      </c>
      <c r="K121" s="30">
        <v>0</v>
      </c>
      <c r="L121" s="16" t="s">
        <v>50</v>
      </c>
      <c r="M121" s="30">
        <v>0</v>
      </c>
      <c r="N121" s="16" t="s">
        <v>50</v>
      </c>
      <c r="O121" s="30">
        <f t="shared" si="2"/>
        <v>4100000</v>
      </c>
      <c r="P121" s="30">
        <v>0</v>
      </c>
      <c r="Q121" s="30">
        <v>0</v>
      </c>
      <c r="R121" s="30">
        <v>0</v>
      </c>
      <c r="S121" s="30">
        <v>0</v>
      </c>
      <c r="T121" s="30">
        <v>0</v>
      </c>
      <c r="U121" s="30">
        <v>0</v>
      </c>
      <c r="V121" s="30">
        <v>0</v>
      </c>
      <c r="W121" s="16" t="s">
        <v>2848</v>
      </c>
      <c r="X121" s="16" t="s">
        <v>50</v>
      </c>
      <c r="Y121" s="2" t="s">
        <v>50</v>
      </c>
      <c r="Z121" s="2" t="s">
        <v>50</v>
      </c>
      <c r="AA121" s="31"/>
      <c r="AB121" s="2" t="s">
        <v>50</v>
      </c>
    </row>
    <row r="122" spans="1:28" ht="30" customHeight="1" x14ac:dyDescent="0.3">
      <c r="A122" s="16" t="s">
        <v>1734</v>
      </c>
      <c r="B122" s="16" t="s">
        <v>629</v>
      </c>
      <c r="C122" s="16" t="s">
        <v>630</v>
      </c>
      <c r="D122" s="29" t="s">
        <v>123</v>
      </c>
      <c r="E122" s="30">
        <v>470000</v>
      </c>
      <c r="F122" s="16" t="s">
        <v>2849</v>
      </c>
      <c r="G122" s="30">
        <v>0</v>
      </c>
      <c r="H122" s="16" t="s">
        <v>50</v>
      </c>
      <c r="I122" s="30">
        <v>0</v>
      </c>
      <c r="J122" s="16" t="s">
        <v>50</v>
      </c>
      <c r="K122" s="30">
        <v>0</v>
      </c>
      <c r="L122" s="16" t="s">
        <v>50</v>
      </c>
      <c r="M122" s="30">
        <v>0</v>
      </c>
      <c r="N122" s="16" t="s">
        <v>50</v>
      </c>
      <c r="O122" s="30">
        <f t="shared" si="2"/>
        <v>470000</v>
      </c>
      <c r="P122" s="30">
        <v>0</v>
      </c>
      <c r="Q122" s="30">
        <v>0</v>
      </c>
      <c r="R122" s="30">
        <v>0</v>
      </c>
      <c r="S122" s="30">
        <v>0</v>
      </c>
      <c r="T122" s="30">
        <v>0</v>
      </c>
      <c r="U122" s="30">
        <v>0</v>
      </c>
      <c r="V122" s="30">
        <v>0</v>
      </c>
      <c r="W122" s="16" t="s">
        <v>2850</v>
      </c>
      <c r="X122" s="16" t="s">
        <v>50</v>
      </c>
      <c r="Y122" s="2" t="s">
        <v>50</v>
      </c>
      <c r="Z122" s="2" t="s">
        <v>50</v>
      </c>
      <c r="AA122" s="31"/>
      <c r="AB122" s="2" t="s">
        <v>50</v>
      </c>
    </row>
    <row r="123" spans="1:28" ht="30" customHeight="1" x14ac:dyDescent="0.3">
      <c r="A123" s="16" t="s">
        <v>1739</v>
      </c>
      <c r="B123" s="16" t="s">
        <v>634</v>
      </c>
      <c r="C123" s="16" t="s">
        <v>635</v>
      </c>
      <c r="D123" s="29" t="s">
        <v>123</v>
      </c>
      <c r="E123" s="30">
        <v>470000</v>
      </c>
      <c r="F123" s="16" t="s">
        <v>2851</v>
      </c>
      <c r="G123" s="30">
        <v>0</v>
      </c>
      <c r="H123" s="16" t="s">
        <v>50</v>
      </c>
      <c r="I123" s="30">
        <v>0</v>
      </c>
      <c r="J123" s="16" t="s">
        <v>50</v>
      </c>
      <c r="K123" s="30">
        <v>0</v>
      </c>
      <c r="L123" s="16" t="s">
        <v>50</v>
      </c>
      <c r="M123" s="30">
        <v>0</v>
      </c>
      <c r="N123" s="16" t="s">
        <v>50</v>
      </c>
      <c r="O123" s="30">
        <f t="shared" si="2"/>
        <v>470000</v>
      </c>
      <c r="P123" s="30">
        <v>0</v>
      </c>
      <c r="Q123" s="30">
        <v>0</v>
      </c>
      <c r="R123" s="30">
        <v>0</v>
      </c>
      <c r="S123" s="30">
        <v>0</v>
      </c>
      <c r="T123" s="30">
        <v>0</v>
      </c>
      <c r="U123" s="30">
        <v>0</v>
      </c>
      <c r="V123" s="30">
        <v>0</v>
      </c>
      <c r="W123" s="16" t="s">
        <v>2852</v>
      </c>
      <c r="X123" s="16" t="s">
        <v>50</v>
      </c>
      <c r="Y123" s="2" t="s">
        <v>50</v>
      </c>
      <c r="Z123" s="2" t="s">
        <v>50</v>
      </c>
      <c r="AA123" s="31"/>
      <c r="AB123" s="2" t="s">
        <v>50</v>
      </c>
    </row>
    <row r="124" spans="1:28" ht="30" customHeight="1" x14ac:dyDescent="0.3">
      <c r="A124" s="16" t="s">
        <v>1744</v>
      </c>
      <c r="B124" s="16" t="s">
        <v>639</v>
      </c>
      <c r="C124" s="16" t="s">
        <v>640</v>
      </c>
      <c r="D124" s="29" t="s">
        <v>123</v>
      </c>
      <c r="E124" s="30">
        <v>5346000</v>
      </c>
      <c r="F124" s="16" t="s">
        <v>2853</v>
      </c>
      <c r="G124" s="30">
        <v>0</v>
      </c>
      <c r="H124" s="16" t="s">
        <v>50</v>
      </c>
      <c r="I124" s="30">
        <v>0</v>
      </c>
      <c r="J124" s="16" t="s">
        <v>50</v>
      </c>
      <c r="K124" s="30">
        <v>0</v>
      </c>
      <c r="L124" s="16" t="s">
        <v>50</v>
      </c>
      <c r="M124" s="30">
        <v>0</v>
      </c>
      <c r="N124" s="16" t="s">
        <v>50</v>
      </c>
      <c r="O124" s="30">
        <f t="shared" si="2"/>
        <v>5346000</v>
      </c>
      <c r="P124" s="30">
        <v>0</v>
      </c>
      <c r="Q124" s="30">
        <v>0</v>
      </c>
      <c r="R124" s="30">
        <v>0</v>
      </c>
      <c r="S124" s="30">
        <v>0</v>
      </c>
      <c r="T124" s="30">
        <v>0</v>
      </c>
      <c r="U124" s="30">
        <v>0</v>
      </c>
      <c r="V124" s="30">
        <v>0</v>
      </c>
      <c r="W124" s="16" t="s">
        <v>2854</v>
      </c>
      <c r="X124" s="16" t="s">
        <v>50</v>
      </c>
      <c r="Y124" s="2" t="s">
        <v>50</v>
      </c>
      <c r="Z124" s="2" t="s">
        <v>50</v>
      </c>
      <c r="AA124" s="31"/>
      <c r="AB124" s="2" t="s">
        <v>50</v>
      </c>
    </row>
    <row r="125" spans="1:28" ht="30" customHeight="1" x14ac:dyDescent="0.3">
      <c r="A125" s="16" t="s">
        <v>1750</v>
      </c>
      <c r="B125" s="16" t="s">
        <v>644</v>
      </c>
      <c r="C125" s="16" t="s">
        <v>645</v>
      </c>
      <c r="D125" s="29" t="s">
        <v>123</v>
      </c>
      <c r="E125" s="30">
        <v>5500000</v>
      </c>
      <c r="F125" s="16" t="s">
        <v>2855</v>
      </c>
      <c r="G125" s="30">
        <v>0</v>
      </c>
      <c r="H125" s="16" t="s">
        <v>50</v>
      </c>
      <c r="I125" s="30">
        <v>0</v>
      </c>
      <c r="J125" s="16" t="s">
        <v>50</v>
      </c>
      <c r="K125" s="30">
        <v>0</v>
      </c>
      <c r="L125" s="16" t="s">
        <v>50</v>
      </c>
      <c r="M125" s="30">
        <v>0</v>
      </c>
      <c r="N125" s="16" t="s">
        <v>50</v>
      </c>
      <c r="O125" s="30">
        <f t="shared" si="2"/>
        <v>5500000</v>
      </c>
      <c r="P125" s="30">
        <v>0</v>
      </c>
      <c r="Q125" s="30">
        <v>0</v>
      </c>
      <c r="R125" s="30">
        <v>0</v>
      </c>
      <c r="S125" s="30">
        <v>0</v>
      </c>
      <c r="T125" s="30">
        <v>0</v>
      </c>
      <c r="U125" s="30">
        <v>0</v>
      </c>
      <c r="V125" s="30">
        <v>0</v>
      </c>
      <c r="W125" s="16" t="s">
        <v>2856</v>
      </c>
      <c r="X125" s="16" t="s">
        <v>50</v>
      </c>
      <c r="Y125" s="2" t="s">
        <v>50</v>
      </c>
      <c r="Z125" s="2" t="s">
        <v>50</v>
      </c>
      <c r="AA125" s="31"/>
      <c r="AB125" s="2" t="s">
        <v>50</v>
      </c>
    </row>
    <row r="126" spans="1:28" ht="30" customHeight="1" x14ac:dyDescent="0.3">
      <c r="A126" s="16" t="s">
        <v>1756</v>
      </c>
      <c r="B126" s="16" t="s">
        <v>649</v>
      </c>
      <c r="C126" s="16" t="s">
        <v>650</v>
      </c>
      <c r="D126" s="29" t="s">
        <v>123</v>
      </c>
      <c r="E126" s="30">
        <v>1452000</v>
      </c>
      <c r="F126" s="16" t="s">
        <v>2857</v>
      </c>
      <c r="G126" s="30">
        <v>0</v>
      </c>
      <c r="H126" s="16" t="s">
        <v>50</v>
      </c>
      <c r="I126" s="30">
        <v>0</v>
      </c>
      <c r="J126" s="16" t="s">
        <v>50</v>
      </c>
      <c r="K126" s="30">
        <v>0</v>
      </c>
      <c r="L126" s="16" t="s">
        <v>50</v>
      </c>
      <c r="M126" s="30">
        <v>0</v>
      </c>
      <c r="N126" s="16" t="s">
        <v>50</v>
      </c>
      <c r="O126" s="30">
        <f t="shared" si="2"/>
        <v>1452000</v>
      </c>
      <c r="P126" s="30">
        <v>0</v>
      </c>
      <c r="Q126" s="30">
        <v>0</v>
      </c>
      <c r="R126" s="30">
        <v>0</v>
      </c>
      <c r="S126" s="30">
        <v>0</v>
      </c>
      <c r="T126" s="30">
        <v>0</v>
      </c>
      <c r="U126" s="30">
        <v>0</v>
      </c>
      <c r="V126" s="30">
        <v>0</v>
      </c>
      <c r="W126" s="16" t="s">
        <v>2858</v>
      </c>
      <c r="X126" s="16" t="s">
        <v>50</v>
      </c>
      <c r="Y126" s="2" t="s">
        <v>50</v>
      </c>
      <c r="Z126" s="2" t="s">
        <v>50</v>
      </c>
      <c r="AA126" s="31"/>
      <c r="AB126" s="2" t="s">
        <v>50</v>
      </c>
    </row>
    <row r="127" spans="1:28" ht="30" customHeight="1" x14ac:dyDescent="0.3">
      <c r="A127" s="16" t="s">
        <v>1762</v>
      </c>
      <c r="B127" s="16" t="s">
        <v>654</v>
      </c>
      <c r="C127" s="16" t="s">
        <v>650</v>
      </c>
      <c r="D127" s="29" t="s">
        <v>123</v>
      </c>
      <c r="E127" s="30">
        <v>1584000</v>
      </c>
      <c r="F127" s="16" t="s">
        <v>2859</v>
      </c>
      <c r="G127" s="30">
        <v>0</v>
      </c>
      <c r="H127" s="16" t="s">
        <v>50</v>
      </c>
      <c r="I127" s="30">
        <v>0</v>
      </c>
      <c r="J127" s="16" t="s">
        <v>50</v>
      </c>
      <c r="K127" s="30">
        <v>0</v>
      </c>
      <c r="L127" s="16" t="s">
        <v>50</v>
      </c>
      <c r="M127" s="30">
        <v>0</v>
      </c>
      <c r="N127" s="16" t="s">
        <v>50</v>
      </c>
      <c r="O127" s="30">
        <f t="shared" si="2"/>
        <v>1584000</v>
      </c>
      <c r="P127" s="30">
        <v>0</v>
      </c>
      <c r="Q127" s="30">
        <v>0</v>
      </c>
      <c r="R127" s="30">
        <v>0</v>
      </c>
      <c r="S127" s="30">
        <v>0</v>
      </c>
      <c r="T127" s="30">
        <v>0</v>
      </c>
      <c r="U127" s="30">
        <v>0</v>
      </c>
      <c r="V127" s="30">
        <v>0</v>
      </c>
      <c r="W127" s="16" t="s">
        <v>2860</v>
      </c>
      <c r="X127" s="16" t="s">
        <v>50</v>
      </c>
      <c r="Y127" s="2" t="s">
        <v>50</v>
      </c>
      <c r="Z127" s="2" t="s">
        <v>50</v>
      </c>
      <c r="AA127" s="31"/>
      <c r="AB127" s="2" t="s">
        <v>50</v>
      </c>
    </row>
    <row r="128" spans="1:28" ht="30" customHeight="1" x14ac:dyDescent="0.3">
      <c r="A128" s="16" t="s">
        <v>1774</v>
      </c>
      <c r="B128" s="16" t="s">
        <v>662</v>
      </c>
      <c r="C128" s="16" t="s">
        <v>663</v>
      </c>
      <c r="D128" s="29" t="s">
        <v>123</v>
      </c>
      <c r="E128" s="30">
        <v>1200000</v>
      </c>
      <c r="F128" s="16" t="s">
        <v>2861</v>
      </c>
      <c r="G128" s="30">
        <v>0</v>
      </c>
      <c r="H128" s="16" t="s">
        <v>50</v>
      </c>
      <c r="I128" s="30">
        <v>0</v>
      </c>
      <c r="J128" s="16" t="s">
        <v>50</v>
      </c>
      <c r="K128" s="30">
        <v>0</v>
      </c>
      <c r="L128" s="16" t="s">
        <v>50</v>
      </c>
      <c r="M128" s="30">
        <v>0</v>
      </c>
      <c r="N128" s="16" t="s">
        <v>50</v>
      </c>
      <c r="O128" s="30">
        <f t="shared" si="2"/>
        <v>1200000</v>
      </c>
      <c r="P128" s="30">
        <v>0</v>
      </c>
      <c r="Q128" s="30">
        <v>0</v>
      </c>
      <c r="R128" s="30">
        <v>0</v>
      </c>
      <c r="S128" s="30">
        <v>0</v>
      </c>
      <c r="T128" s="30">
        <v>0</v>
      </c>
      <c r="U128" s="30">
        <v>0</v>
      </c>
      <c r="V128" s="30">
        <v>0</v>
      </c>
      <c r="W128" s="16" t="s">
        <v>2862</v>
      </c>
      <c r="X128" s="16" t="s">
        <v>50</v>
      </c>
      <c r="Y128" s="2" t="s">
        <v>50</v>
      </c>
      <c r="Z128" s="2" t="s">
        <v>50</v>
      </c>
      <c r="AA128" s="31"/>
      <c r="AB128" s="2" t="s">
        <v>50</v>
      </c>
    </row>
    <row r="129" spans="1:28" ht="30" customHeight="1" x14ac:dyDescent="0.3">
      <c r="A129" s="16" t="s">
        <v>1782</v>
      </c>
      <c r="B129" s="16" t="s">
        <v>667</v>
      </c>
      <c r="C129" s="16" t="s">
        <v>668</v>
      </c>
      <c r="D129" s="29" t="s">
        <v>123</v>
      </c>
      <c r="E129" s="30">
        <v>850000</v>
      </c>
      <c r="F129" s="16" t="s">
        <v>2863</v>
      </c>
      <c r="G129" s="30">
        <v>0</v>
      </c>
      <c r="H129" s="16" t="s">
        <v>50</v>
      </c>
      <c r="I129" s="30">
        <v>0</v>
      </c>
      <c r="J129" s="16" t="s">
        <v>50</v>
      </c>
      <c r="K129" s="30">
        <v>0</v>
      </c>
      <c r="L129" s="16" t="s">
        <v>50</v>
      </c>
      <c r="M129" s="30">
        <v>0</v>
      </c>
      <c r="N129" s="16" t="s">
        <v>50</v>
      </c>
      <c r="O129" s="30">
        <f t="shared" si="2"/>
        <v>850000</v>
      </c>
      <c r="P129" s="30">
        <v>0</v>
      </c>
      <c r="Q129" s="30">
        <v>0</v>
      </c>
      <c r="R129" s="30">
        <v>0</v>
      </c>
      <c r="S129" s="30">
        <v>0</v>
      </c>
      <c r="T129" s="30">
        <v>0</v>
      </c>
      <c r="U129" s="30">
        <v>0</v>
      </c>
      <c r="V129" s="30">
        <v>0</v>
      </c>
      <c r="W129" s="16" t="s">
        <v>2864</v>
      </c>
      <c r="X129" s="16" t="s">
        <v>50</v>
      </c>
      <c r="Y129" s="2" t="s">
        <v>50</v>
      </c>
      <c r="Z129" s="2" t="s">
        <v>50</v>
      </c>
      <c r="AA129" s="31"/>
      <c r="AB129" s="2" t="s">
        <v>50</v>
      </c>
    </row>
    <row r="130" spans="1:28" ht="30" customHeight="1" x14ac:dyDescent="0.3">
      <c r="A130" s="16" t="s">
        <v>1788</v>
      </c>
      <c r="B130" s="16" t="s">
        <v>667</v>
      </c>
      <c r="C130" s="16" t="s">
        <v>672</v>
      </c>
      <c r="D130" s="29" t="s">
        <v>123</v>
      </c>
      <c r="E130" s="30">
        <v>1254000</v>
      </c>
      <c r="F130" s="16" t="s">
        <v>2865</v>
      </c>
      <c r="G130" s="30">
        <v>0</v>
      </c>
      <c r="H130" s="16" t="s">
        <v>50</v>
      </c>
      <c r="I130" s="30">
        <v>0</v>
      </c>
      <c r="J130" s="16" t="s">
        <v>50</v>
      </c>
      <c r="K130" s="30">
        <v>0</v>
      </c>
      <c r="L130" s="16" t="s">
        <v>50</v>
      </c>
      <c r="M130" s="30">
        <v>0</v>
      </c>
      <c r="N130" s="16" t="s">
        <v>50</v>
      </c>
      <c r="O130" s="30">
        <f t="shared" si="2"/>
        <v>1254000</v>
      </c>
      <c r="P130" s="30">
        <v>0</v>
      </c>
      <c r="Q130" s="30">
        <v>0</v>
      </c>
      <c r="R130" s="30">
        <v>0</v>
      </c>
      <c r="S130" s="30">
        <v>0</v>
      </c>
      <c r="T130" s="30">
        <v>0</v>
      </c>
      <c r="U130" s="30">
        <v>0</v>
      </c>
      <c r="V130" s="30">
        <v>0</v>
      </c>
      <c r="W130" s="16" t="s">
        <v>2866</v>
      </c>
      <c r="X130" s="16" t="s">
        <v>50</v>
      </c>
      <c r="Y130" s="2" t="s">
        <v>50</v>
      </c>
      <c r="Z130" s="2" t="s">
        <v>50</v>
      </c>
      <c r="AA130" s="31"/>
      <c r="AB130" s="2" t="s">
        <v>50</v>
      </c>
    </row>
    <row r="131" spans="1:28" ht="30" customHeight="1" x14ac:dyDescent="0.3">
      <c r="A131" s="16" t="s">
        <v>1768</v>
      </c>
      <c r="B131" s="16" t="s">
        <v>644</v>
      </c>
      <c r="C131" s="16" t="s">
        <v>658</v>
      </c>
      <c r="D131" s="29" t="s">
        <v>123</v>
      </c>
      <c r="E131" s="30">
        <v>0</v>
      </c>
      <c r="F131" s="16" t="s">
        <v>50</v>
      </c>
      <c r="G131" s="30">
        <v>4620000</v>
      </c>
      <c r="H131" s="16" t="s">
        <v>2735</v>
      </c>
      <c r="I131" s="30">
        <v>4200000</v>
      </c>
      <c r="J131" s="16" t="s">
        <v>50</v>
      </c>
      <c r="K131" s="30">
        <v>4620000</v>
      </c>
      <c r="L131" s="16" t="s">
        <v>50</v>
      </c>
      <c r="M131" s="30">
        <v>0</v>
      </c>
      <c r="N131" s="16" t="s">
        <v>50</v>
      </c>
      <c r="O131" s="30">
        <f t="shared" si="2"/>
        <v>4200000</v>
      </c>
      <c r="P131" s="30">
        <v>0</v>
      </c>
      <c r="Q131" s="30">
        <v>0</v>
      </c>
      <c r="R131" s="30">
        <v>0</v>
      </c>
      <c r="S131" s="30">
        <v>0</v>
      </c>
      <c r="T131" s="30">
        <v>0</v>
      </c>
      <c r="U131" s="30">
        <v>0</v>
      </c>
      <c r="V131" s="30">
        <v>0</v>
      </c>
      <c r="W131" s="16" t="s">
        <v>2867</v>
      </c>
      <c r="X131" s="16" t="s">
        <v>50</v>
      </c>
      <c r="Y131" s="2" t="s">
        <v>50</v>
      </c>
      <c r="Z131" s="2" t="s">
        <v>50</v>
      </c>
      <c r="AA131" s="31"/>
      <c r="AB131" s="2" t="s">
        <v>50</v>
      </c>
    </row>
    <row r="132" spans="1:28" ht="30" customHeight="1" x14ac:dyDescent="0.3">
      <c r="A132" s="16" t="s">
        <v>1794</v>
      </c>
      <c r="B132" s="16" t="s">
        <v>676</v>
      </c>
      <c r="C132" s="16" t="s">
        <v>677</v>
      </c>
      <c r="D132" s="29" t="s">
        <v>123</v>
      </c>
      <c r="E132" s="30">
        <v>127000</v>
      </c>
      <c r="F132" s="16" t="s">
        <v>2868</v>
      </c>
      <c r="G132" s="30">
        <v>0</v>
      </c>
      <c r="H132" s="16" t="s">
        <v>50</v>
      </c>
      <c r="I132" s="30">
        <v>0</v>
      </c>
      <c r="J132" s="16" t="s">
        <v>50</v>
      </c>
      <c r="K132" s="30">
        <v>0</v>
      </c>
      <c r="L132" s="16" t="s">
        <v>50</v>
      </c>
      <c r="M132" s="30">
        <v>0</v>
      </c>
      <c r="N132" s="16" t="s">
        <v>50</v>
      </c>
      <c r="O132" s="30">
        <f t="shared" si="2"/>
        <v>127000</v>
      </c>
      <c r="P132" s="30">
        <v>0</v>
      </c>
      <c r="Q132" s="30">
        <v>0</v>
      </c>
      <c r="R132" s="30">
        <v>0</v>
      </c>
      <c r="S132" s="30">
        <v>0</v>
      </c>
      <c r="T132" s="30">
        <v>0</v>
      </c>
      <c r="U132" s="30">
        <v>0</v>
      </c>
      <c r="V132" s="30">
        <v>0</v>
      </c>
      <c r="W132" s="16" t="s">
        <v>2869</v>
      </c>
      <c r="X132" s="16" t="s">
        <v>50</v>
      </c>
      <c r="Y132" s="2" t="s">
        <v>50</v>
      </c>
      <c r="Z132" s="2" t="s">
        <v>50</v>
      </c>
      <c r="AA132" s="31"/>
      <c r="AB132" s="2" t="s">
        <v>50</v>
      </c>
    </row>
    <row r="133" spans="1:28" ht="30" customHeight="1" x14ac:dyDescent="0.3">
      <c r="A133" s="16" t="s">
        <v>267</v>
      </c>
      <c r="B133" s="16" t="s">
        <v>265</v>
      </c>
      <c r="C133" s="16" t="s">
        <v>266</v>
      </c>
      <c r="D133" s="29" t="s">
        <v>123</v>
      </c>
      <c r="E133" s="30">
        <v>10000</v>
      </c>
      <c r="F133" s="16" t="s">
        <v>2870</v>
      </c>
      <c r="G133" s="30">
        <v>0</v>
      </c>
      <c r="H133" s="16" t="s">
        <v>50</v>
      </c>
      <c r="I133" s="30">
        <v>0</v>
      </c>
      <c r="J133" s="16" t="s">
        <v>50</v>
      </c>
      <c r="K133" s="30">
        <v>0</v>
      </c>
      <c r="L133" s="16" t="s">
        <v>50</v>
      </c>
      <c r="M133" s="30">
        <v>0</v>
      </c>
      <c r="N133" s="16" t="s">
        <v>50</v>
      </c>
      <c r="O133" s="30">
        <f t="shared" si="2"/>
        <v>10000</v>
      </c>
      <c r="P133" s="30">
        <v>0</v>
      </c>
      <c r="Q133" s="30">
        <v>0</v>
      </c>
      <c r="R133" s="30">
        <v>0</v>
      </c>
      <c r="S133" s="30">
        <v>0</v>
      </c>
      <c r="T133" s="30">
        <v>0</v>
      </c>
      <c r="U133" s="30">
        <v>0</v>
      </c>
      <c r="V133" s="30">
        <v>0</v>
      </c>
      <c r="W133" s="16" t="s">
        <v>2871</v>
      </c>
      <c r="X133" s="16" t="s">
        <v>50</v>
      </c>
      <c r="Y133" s="2" t="s">
        <v>50</v>
      </c>
      <c r="Z133" s="2" t="s">
        <v>50</v>
      </c>
      <c r="AA133" s="31"/>
      <c r="AB133" s="2" t="s">
        <v>50</v>
      </c>
    </row>
    <row r="134" spans="1:28" ht="30" customHeight="1" x14ac:dyDescent="0.3">
      <c r="A134" s="16" t="s">
        <v>1799</v>
      </c>
      <c r="B134" s="16" t="s">
        <v>681</v>
      </c>
      <c r="C134" s="16" t="s">
        <v>682</v>
      </c>
      <c r="D134" s="29" t="s">
        <v>123</v>
      </c>
      <c r="E134" s="30">
        <v>78000</v>
      </c>
      <c r="F134" s="16" t="s">
        <v>2872</v>
      </c>
      <c r="G134" s="30">
        <v>0</v>
      </c>
      <c r="H134" s="16" t="s">
        <v>50</v>
      </c>
      <c r="I134" s="30">
        <v>0</v>
      </c>
      <c r="J134" s="16" t="s">
        <v>50</v>
      </c>
      <c r="K134" s="30">
        <v>0</v>
      </c>
      <c r="L134" s="16" t="s">
        <v>50</v>
      </c>
      <c r="M134" s="30">
        <v>0</v>
      </c>
      <c r="N134" s="16" t="s">
        <v>50</v>
      </c>
      <c r="O134" s="30">
        <f t="shared" si="2"/>
        <v>78000</v>
      </c>
      <c r="P134" s="30">
        <v>0</v>
      </c>
      <c r="Q134" s="30">
        <v>0</v>
      </c>
      <c r="R134" s="30">
        <v>0</v>
      </c>
      <c r="S134" s="30">
        <v>0</v>
      </c>
      <c r="T134" s="30">
        <v>0</v>
      </c>
      <c r="U134" s="30">
        <v>0</v>
      </c>
      <c r="V134" s="30">
        <v>0</v>
      </c>
      <c r="W134" s="16" t="s">
        <v>2873</v>
      </c>
      <c r="X134" s="16" t="s">
        <v>50</v>
      </c>
      <c r="Y134" s="2" t="s">
        <v>50</v>
      </c>
      <c r="Z134" s="2" t="s">
        <v>50</v>
      </c>
      <c r="AA134" s="31"/>
      <c r="AB134" s="2" t="s">
        <v>50</v>
      </c>
    </row>
    <row r="135" spans="1:28" ht="30" customHeight="1" x14ac:dyDescent="0.3">
      <c r="A135" s="16" t="s">
        <v>271</v>
      </c>
      <c r="B135" s="16" t="s">
        <v>269</v>
      </c>
      <c r="C135" s="16" t="s">
        <v>270</v>
      </c>
      <c r="D135" s="29" t="s">
        <v>123</v>
      </c>
      <c r="E135" s="30">
        <v>1610</v>
      </c>
      <c r="F135" s="16" t="s">
        <v>2874</v>
      </c>
      <c r="G135" s="30">
        <v>0</v>
      </c>
      <c r="H135" s="16" t="s">
        <v>50</v>
      </c>
      <c r="I135" s="30">
        <v>0</v>
      </c>
      <c r="J135" s="16" t="s">
        <v>50</v>
      </c>
      <c r="K135" s="30">
        <v>0</v>
      </c>
      <c r="L135" s="16" t="s">
        <v>50</v>
      </c>
      <c r="M135" s="30">
        <v>0</v>
      </c>
      <c r="N135" s="16" t="s">
        <v>50</v>
      </c>
      <c r="O135" s="30">
        <f t="shared" si="2"/>
        <v>1610</v>
      </c>
      <c r="P135" s="30">
        <v>0</v>
      </c>
      <c r="Q135" s="30">
        <v>0</v>
      </c>
      <c r="R135" s="30">
        <v>0</v>
      </c>
      <c r="S135" s="30">
        <v>0</v>
      </c>
      <c r="T135" s="30">
        <v>0</v>
      </c>
      <c r="U135" s="30">
        <v>0</v>
      </c>
      <c r="V135" s="30">
        <v>0</v>
      </c>
      <c r="W135" s="16" t="s">
        <v>2875</v>
      </c>
      <c r="X135" s="16" t="s">
        <v>50</v>
      </c>
      <c r="Y135" s="2" t="s">
        <v>50</v>
      </c>
      <c r="Z135" s="2" t="s">
        <v>50</v>
      </c>
      <c r="AA135" s="31"/>
      <c r="AB135" s="2" t="s">
        <v>50</v>
      </c>
    </row>
    <row r="136" spans="1:28" ht="30" customHeight="1" x14ac:dyDescent="0.3">
      <c r="A136" s="16" t="s">
        <v>275</v>
      </c>
      <c r="B136" s="16" t="s">
        <v>273</v>
      </c>
      <c r="C136" s="16" t="s">
        <v>274</v>
      </c>
      <c r="D136" s="29" t="s">
        <v>123</v>
      </c>
      <c r="E136" s="30">
        <v>1610</v>
      </c>
      <c r="F136" s="16" t="s">
        <v>2876</v>
      </c>
      <c r="G136" s="30">
        <v>0</v>
      </c>
      <c r="H136" s="16" t="s">
        <v>50</v>
      </c>
      <c r="I136" s="30">
        <v>0</v>
      </c>
      <c r="J136" s="16" t="s">
        <v>50</v>
      </c>
      <c r="K136" s="30">
        <v>0</v>
      </c>
      <c r="L136" s="16" t="s">
        <v>50</v>
      </c>
      <c r="M136" s="30">
        <v>0</v>
      </c>
      <c r="N136" s="16" t="s">
        <v>50</v>
      </c>
      <c r="O136" s="30">
        <f t="shared" si="2"/>
        <v>1610</v>
      </c>
      <c r="P136" s="30">
        <v>0</v>
      </c>
      <c r="Q136" s="30">
        <v>0</v>
      </c>
      <c r="R136" s="30">
        <v>0</v>
      </c>
      <c r="S136" s="30">
        <v>0</v>
      </c>
      <c r="T136" s="30">
        <v>0</v>
      </c>
      <c r="U136" s="30">
        <v>0</v>
      </c>
      <c r="V136" s="30">
        <v>0</v>
      </c>
      <c r="W136" s="16" t="s">
        <v>2877</v>
      </c>
      <c r="X136" s="16" t="s">
        <v>50</v>
      </c>
      <c r="Y136" s="2" t="s">
        <v>50</v>
      </c>
      <c r="Z136" s="2" t="s">
        <v>50</v>
      </c>
      <c r="AA136" s="31"/>
      <c r="AB136" s="2" t="s">
        <v>50</v>
      </c>
    </row>
    <row r="137" spans="1:28" ht="30" customHeight="1" x14ac:dyDescent="0.3">
      <c r="A137" s="16" t="s">
        <v>279</v>
      </c>
      <c r="B137" s="16" t="s">
        <v>277</v>
      </c>
      <c r="C137" s="16" t="s">
        <v>278</v>
      </c>
      <c r="D137" s="29" t="s">
        <v>123</v>
      </c>
      <c r="E137" s="30">
        <v>840</v>
      </c>
      <c r="F137" s="16" t="s">
        <v>2878</v>
      </c>
      <c r="G137" s="30">
        <v>0</v>
      </c>
      <c r="H137" s="16" t="s">
        <v>50</v>
      </c>
      <c r="I137" s="30">
        <v>0</v>
      </c>
      <c r="J137" s="16" t="s">
        <v>50</v>
      </c>
      <c r="K137" s="30">
        <v>0</v>
      </c>
      <c r="L137" s="16" t="s">
        <v>50</v>
      </c>
      <c r="M137" s="30">
        <v>0</v>
      </c>
      <c r="N137" s="16" t="s">
        <v>50</v>
      </c>
      <c r="O137" s="30">
        <f t="shared" si="2"/>
        <v>840</v>
      </c>
      <c r="P137" s="30">
        <v>0</v>
      </c>
      <c r="Q137" s="30">
        <v>0</v>
      </c>
      <c r="R137" s="30">
        <v>0</v>
      </c>
      <c r="S137" s="30">
        <v>0</v>
      </c>
      <c r="T137" s="30">
        <v>0</v>
      </c>
      <c r="U137" s="30">
        <v>0</v>
      </c>
      <c r="V137" s="30">
        <v>0</v>
      </c>
      <c r="W137" s="16" t="s">
        <v>2879</v>
      </c>
      <c r="X137" s="16" t="s">
        <v>50</v>
      </c>
      <c r="Y137" s="2" t="s">
        <v>50</v>
      </c>
      <c r="Z137" s="2" t="s">
        <v>50</v>
      </c>
      <c r="AA137" s="31"/>
      <c r="AB137" s="2" t="s">
        <v>50</v>
      </c>
    </row>
    <row r="138" spans="1:28" ht="30" customHeight="1" x14ac:dyDescent="0.3">
      <c r="A138" s="16" t="s">
        <v>282</v>
      </c>
      <c r="B138" s="16" t="s">
        <v>281</v>
      </c>
      <c r="C138" s="16" t="s">
        <v>50</v>
      </c>
      <c r="D138" s="29" t="s">
        <v>123</v>
      </c>
      <c r="E138" s="30">
        <v>9100</v>
      </c>
      <c r="F138" s="16" t="s">
        <v>2880</v>
      </c>
      <c r="G138" s="30">
        <v>0</v>
      </c>
      <c r="H138" s="16" t="s">
        <v>50</v>
      </c>
      <c r="I138" s="30">
        <v>0</v>
      </c>
      <c r="J138" s="16" t="s">
        <v>50</v>
      </c>
      <c r="K138" s="30">
        <v>0</v>
      </c>
      <c r="L138" s="16" t="s">
        <v>50</v>
      </c>
      <c r="M138" s="30">
        <v>0</v>
      </c>
      <c r="N138" s="16" t="s">
        <v>50</v>
      </c>
      <c r="O138" s="30">
        <f t="shared" si="2"/>
        <v>9100</v>
      </c>
      <c r="P138" s="30">
        <v>0</v>
      </c>
      <c r="Q138" s="30">
        <v>0</v>
      </c>
      <c r="R138" s="30">
        <v>0</v>
      </c>
      <c r="S138" s="30">
        <v>0</v>
      </c>
      <c r="T138" s="30">
        <v>0</v>
      </c>
      <c r="U138" s="30">
        <v>0</v>
      </c>
      <c r="V138" s="30">
        <v>0</v>
      </c>
      <c r="W138" s="16" t="s">
        <v>2881</v>
      </c>
      <c r="X138" s="16" t="s">
        <v>50</v>
      </c>
      <c r="Y138" s="2" t="s">
        <v>50</v>
      </c>
      <c r="Z138" s="2" t="s">
        <v>50</v>
      </c>
      <c r="AA138" s="31"/>
      <c r="AB138" s="2" t="s">
        <v>50</v>
      </c>
    </row>
    <row r="139" spans="1:28" ht="30" customHeight="1" x14ac:dyDescent="0.3">
      <c r="A139" s="16" t="s">
        <v>285</v>
      </c>
      <c r="B139" s="16" t="s">
        <v>284</v>
      </c>
      <c r="C139" s="16" t="s">
        <v>50</v>
      </c>
      <c r="D139" s="29" t="s">
        <v>123</v>
      </c>
      <c r="E139" s="30">
        <v>650</v>
      </c>
      <c r="F139" s="16" t="s">
        <v>2882</v>
      </c>
      <c r="G139" s="30">
        <v>0</v>
      </c>
      <c r="H139" s="16" t="s">
        <v>50</v>
      </c>
      <c r="I139" s="30">
        <v>0</v>
      </c>
      <c r="J139" s="16" t="s">
        <v>50</v>
      </c>
      <c r="K139" s="30">
        <v>0</v>
      </c>
      <c r="L139" s="16" t="s">
        <v>50</v>
      </c>
      <c r="M139" s="30">
        <v>0</v>
      </c>
      <c r="N139" s="16" t="s">
        <v>50</v>
      </c>
      <c r="O139" s="30">
        <f t="shared" si="2"/>
        <v>650</v>
      </c>
      <c r="P139" s="30">
        <v>0</v>
      </c>
      <c r="Q139" s="30">
        <v>0</v>
      </c>
      <c r="R139" s="30">
        <v>0</v>
      </c>
      <c r="S139" s="30">
        <v>0</v>
      </c>
      <c r="T139" s="30">
        <v>0</v>
      </c>
      <c r="U139" s="30">
        <v>0</v>
      </c>
      <c r="V139" s="30">
        <v>0</v>
      </c>
      <c r="W139" s="16" t="s">
        <v>2883</v>
      </c>
      <c r="X139" s="16" t="s">
        <v>50</v>
      </c>
      <c r="Y139" s="2" t="s">
        <v>50</v>
      </c>
      <c r="Z139" s="2" t="s">
        <v>50</v>
      </c>
      <c r="AA139" s="31"/>
      <c r="AB139" s="2" t="s">
        <v>50</v>
      </c>
    </row>
    <row r="140" spans="1:28" ht="30" customHeight="1" x14ac:dyDescent="0.3">
      <c r="A140" s="16" t="s">
        <v>288</v>
      </c>
      <c r="B140" s="16" t="s">
        <v>287</v>
      </c>
      <c r="C140" s="16" t="s">
        <v>278</v>
      </c>
      <c r="D140" s="29" t="s">
        <v>123</v>
      </c>
      <c r="E140" s="30">
        <v>210</v>
      </c>
      <c r="F140" s="16" t="s">
        <v>2884</v>
      </c>
      <c r="G140" s="30">
        <v>0</v>
      </c>
      <c r="H140" s="16" t="s">
        <v>50</v>
      </c>
      <c r="I140" s="30">
        <v>0</v>
      </c>
      <c r="J140" s="16" t="s">
        <v>50</v>
      </c>
      <c r="K140" s="30">
        <v>0</v>
      </c>
      <c r="L140" s="16" t="s">
        <v>50</v>
      </c>
      <c r="M140" s="30">
        <v>0</v>
      </c>
      <c r="N140" s="16" t="s">
        <v>50</v>
      </c>
      <c r="O140" s="30">
        <f t="shared" si="2"/>
        <v>210</v>
      </c>
      <c r="P140" s="30">
        <v>0</v>
      </c>
      <c r="Q140" s="30">
        <v>0</v>
      </c>
      <c r="R140" s="30">
        <v>0</v>
      </c>
      <c r="S140" s="30">
        <v>0</v>
      </c>
      <c r="T140" s="30">
        <v>0</v>
      </c>
      <c r="U140" s="30">
        <v>0</v>
      </c>
      <c r="V140" s="30">
        <v>0</v>
      </c>
      <c r="W140" s="16" t="s">
        <v>2885</v>
      </c>
      <c r="X140" s="16" t="s">
        <v>50</v>
      </c>
      <c r="Y140" s="2" t="s">
        <v>50</v>
      </c>
      <c r="Z140" s="2" t="s">
        <v>50</v>
      </c>
      <c r="AA140" s="31"/>
      <c r="AB140" s="2" t="s">
        <v>50</v>
      </c>
    </row>
    <row r="141" spans="1:28" ht="30" customHeight="1" x14ac:dyDescent="0.3">
      <c r="A141" s="16" t="s">
        <v>292</v>
      </c>
      <c r="B141" s="16" t="s">
        <v>290</v>
      </c>
      <c r="C141" s="16" t="s">
        <v>291</v>
      </c>
      <c r="D141" s="29" t="s">
        <v>123</v>
      </c>
      <c r="E141" s="30">
        <v>1650</v>
      </c>
      <c r="F141" s="16" t="s">
        <v>2886</v>
      </c>
      <c r="G141" s="30">
        <v>0</v>
      </c>
      <c r="H141" s="16" t="s">
        <v>50</v>
      </c>
      <c r="I141" s="30">
        <v>0</v>
      </c>
      <c r="J141" s="16" t="s">
        <v>50</v>
      </c>
      <c r="K141" s="30">
        <v>0</v>
      </c>
      <c r="L141" s="16" t="s">
        <v>50</v>
      </c>
      <c r="M141" s="30">
        <v>0</v>
      </c>
      <c r="N141" s="16" t="s">
        <v>50</v>
      </c>
      <c r="O141" s="30">
        <f t="shared" si="2"/>
        <v>1650</v>
      </c>
      <c r="P141" s="30">
        <v>0</v>
      </c>
      <c r="Q141" s="30">
        <v>0</v>
      </c>
      <c r="R141" s="30">
        <v>0</v>
      </c>
      <c r="S141" s="30">
        <v>0</v>
      </c>
      <c r="T141" s="30">
        <v>0</v>
      </c>
      <c r="U141" s="30">
        <v>0</v>
      </c>
      <c r="V141" s="30">
        <v>0</v>
      </c>
      <c r="W141" s="16" t="s">
        <v>2887</v>
      </c>
      <c r="X141" s="16" t="s">
        <v>50</v>
      </c>
      <c r="Y141" s="2" t="s">
        <v>50</v>
      </c>
      <c r="Z141" s="2" t="s">
        <v>50</v>
      </c>
      <c r="AA141" s="31"/>
      <c r="AB141" s="2" t="s">
        <v>50</v>
      </c>
    </row>
    <row r="142" spans="1:28" ht="30" customHeight="1" x14ac:dyDescent="0.3">
      <c r="A142" s="16" t="s">
        <v>1805</v>
      </c>
      <c r="B142" s="16" t="s">
        <v>686</v>
      </c>
      <c r="C142" s="16" t="s">
        <v>687</v>
      </c>
      <c r="D142" s="29" t="s">
        <v>123</v>
      </c>
      <c r="E142" s="30">
        <v>15580</v>
      </c>
      <c r="F142" s="16" t="s">
        <v>2888</v>
      </c>
      <c r="G142" s="30">
        <v>0</v>
      </c>
      <c r="H142" s="16" t="s">
        <v>50</v>
      </c>
      <c r="I142" s="30">
        <v>0</v>
      </c>
      <c r="J142" s="16" t="s">
        <v>50</v>
      </c>
      <c r="K142" s="30">
        <v>0</v>
      </c>
      <c r="L142" s="16" t="s">
        <v>50</v>
      </c>
      <c r="M142" s="30">
        <v>0</v>
      </c>
      <c r="N142" s="16" t="s">
        <v>50</v>
      </c>
      <c r="O142" s="30">
        <f t="shared" si="2"/>
        <v>15580</v>
      </c>
      <c r="P142" s="30">
        <v>0</v>
      </c>
      <c r="Q142" s="30">
        <v>0</v>
      </c>
      <c r="R142" s="30">
        <v>0</v>
      </c>
      <c r="S142" s="30">
        <v>0</v>
      </c>
      <c r="T142" s="30">
        <v>0</v>
      </c>
      <c r="U142" s="30">
        <v>0</v>
      </c>
      <c r="V142" s="30">
        <v>0</v>
      </c>
      <c r="W142" s="16" t="s">
        <v>2889</v>
      </c>
      <c r="X142" s="16" t="s">
        <v>50</v>
      </c>
      <c r="Y142" s="2" t="s">
        <v>50</v>
      </c>
      <c r="Z142" s="2" t="s">
        <v>50</v>
      </c>
      <c r="AA142" s="31"/>
      <c r="AB142" s="2" t="s">
        <v>50</v>
      </c>
    </row>
    <row r="143" spans="1:28" ht="30" customHeight="1" x14ac:dyDescent="0.3">
      <c r="A143" s="16" t="s">
        <v>1810</v>
      </c>
      <c r="B143" s="16" t="s">
        <v>686</v>
      </c>
      <c r="C143" s="16" t="s">
        <v>691</v>
      </c>
      <c r="D143" s="29" t="s">
        <v>123</v>
      </c>
      <c r="E143" s="30">
        <v>17010</v>
      </c>
      <c r="F143" s="16" t="s">
        <v>2890</v>
      </c>
      <c r="G143" s="30">
        <v>0</v>
      </c>
      <c r="H143" s="16" t="s">
        <v>50</v>
      </c>
      <c r="I143" s="30">
        <v>0</v>
      </c>
      <c r="J143" s="16" t="s">
        <v>50</v>
      </c>
      <c r="K143" s="30">
        <v>0</v>
      </c>
      <c r="L143" s="16" t="s">
        <v>50</v>
      </c>
      <c r="M143" s="30">
        <v>0</v>
      </c>
      <c r="N143" s="16" t="s">
        <v>50</v>
      </c>
      <c r="O143" s="30">
        <f t="shared" si="2"/>
        <v>17010</v>
      </c>
      <c r="P143" s="30">
        <v>0</v>
      </c>
      <c r="Q143" s="30">
        <v>0</v>
      </c>
      <c r="R143" s="30">
        <v>0</v>
      </c>
      <c r="S143" s="30">
        <v>0</v>
      </c>
      <c r="T143" s="30">
        <v>0</v>
      </c>
      <c r="U143" s="30">
        <v>0</v>
      </c>
      <c r="V143" s="30">
        <v>0</v>
      </c>
      <c r="W143" s="16" t="s">
        <v>2891</v>
      </c>
      <c r="X143" s="16" t="s">
        <v>50</v>
      </c>
      <c r="Y143" s="2" t="s">
        <v>50</v>
      </c>
      <c r="Z143" s="2" t="s">
        <v>50</v>
      </c>
      <c r="AA143" s="31"/>
      <c r="AB143" s="2" t="s">
        <v>50</v>
      </c>
    </row>
    <row r="144" spans="1:28" ht="30" customHeight="1" x14ac:dyDescent="0.3">
      <c r="A144" s="16" t="s">
        <v>1815</v>
      </c>
      <c r="B144" s="16" t="s">
        <v>695</v>
      </c>
      <c r="C144" s="16" t="s">
        <v>687</v>
      </c>
      <c r="D144" s="29" t="s">
        <v>123</v>
      </c>
      <c r="E144" s="30">
        <v>14560</v>
      </c>
      <c r="F144" s="16" t="s">
        <v>2892</v>
      </c>
      <c r="G144" s="30">
        <v>0</v>
      </c>
      <c r="H144" s="16" t="s">
        <v>50</v>
      </c>
      <c r="I144" s="30">
        <v>0</v>
      </c>
      <c r="J144" s="16" t="s">
        <v>50</v>
      </c>
      <c r="K144" s="30">
        <v>0</v>
      </c>
      <c r="L144" s="16" t="s">
        <v>50</v>
      </c>
      <c r="M144" s="30">
        <v>0</v>
      </c>
      <c r="N144" s="16" t="s">
        <v>50</v>
      </c>
      <c r="O144" s="30">
        <f t="shared" si="2"/>
        <v>14560</v>
      </c>
      <c r="P144" s="30">
        <v>0</v>
      </c>
      <c r="Q144" s="30">
        <v>0</v>
      </c>
      <c r="R144" s="30">
        <v>0</v>
      </c>
      <c r="S144" s="30">
        <v>0</v>
      </c>
      <c r="T144" s="30">
        <v>0</v>
      </c>
      <c r="U144" s="30">
        <v>0</v>
      </c>
      <c r="V144" s="30">
        <v>0</v>
      </c>
      <c r="W144" s="16" t="s">
        <v>2893</v>
      </c>
      <c r="X144" s="16" t="s">
        <v>50</v>
      </c>
      <c r="Y144" s="2" t="s">
        <v>50</v>
      </c>
      <c r="Z144" s="2" t="s">
        <v>50</v>
      </c>
      <c r="AA144" s="31"/>
      <c r="AB144" s="2" t="s">
        <v>50</v>
      </c>
    </row>
    <row r="145" spans="1:28" ht="30" customHeight="1" x14ac:dyDescent="0.3">
      <c r="A145" s="16" t="s">
        <v>1820</v>
      </c>
      <c r="B145" s="16" t="s">
        <v>695</v>
      </c>
      <c r="C145" s="16" t="s">
        <v>691</v>
      </c>
      <c r="D145" s="29" t="s">
        <v>123</v>
      </c>
      <c r="E145" s="30">
        <v>25940</v>
      </c>
      <c r="F145" s="16" t="s">
        <v>2894</v>
      </c>
      <c r="G145" s="30">
        <v>0</v>
      </c>
      <c r="H145" s="16" t="s">
        <v>50</v>
      </c>
      <c r="I145" s="30">
        <v>0</v>
      </c>
      <c r="J145" s="16" t="s">
        <v>50</v>
      </c>
      <c r="K145" s="30">
        <v>0</v>
      </c>
      <c r="L145" s="16" t="s">
        <v>50</v>
      </c>
      <c r="M145" s="30">
        <v>0</v>
      </c>
      <c r="N145" s="16" t="s">
        <v>50</v>
      </c>
      <c r="O145" s="30">
        <f t="shared" si="2"/>
        <v>25940</v>
      </c>
      <c r="P145" s="30">
        <v>0</v>
      </c>
      <c r="Q145" s="30">
        <v>0</v>
      </c>
      <c r="R145" s="30">
        <v>0</v>
      </c>
      <c r="S145" s="30">
        <v>0</v>
      </c>
      <c r="T145" s="30">
        <v>0</v>
      </c>
      <c r="U145" s="30">
        <v>0</v>
      </c>
      <c r="V145" s="30">
        <v>0</v>
      </c>
      <c r="W145" s="16" t="s">
        <v>2895</v>
      </c>
      <c r="X145" s="16" t="s">
        <v>50</v>
      </c>
      <c r="Y145" s="2" t="s">
        <v>50</v>
      </c>
      <c r="Z145" s="2" t="s">
        <v>50</v>
      </c>
      <c r="AA145" s="31"/>
      <c r="AB145" s="2" t="s">
        <v>50</v>
      </c>
    </row>
    <row r="146" spans="1:28" ht="30" customHeight="1" x14ac:dyDescent="0.3">
      <c r="A146" s="16" t="s">
        <v>1825</v>
      </c>
      <c r="B146" s="16" t="s">
        <v>702</v>
      </c>
      <c r="C146" s="16" t="s">
        <v>687</v>
      </c>
      <c r="D146" s="29" t="s">
        <v>123</v>
      </c>
      <c r="E146" s="30">
        <v>20910</v>
      </c>
      <c r="F146" s="16" t="s">
        <v>2896</v>
      </c>
      <c r="G146" s="30">
        <v>0</v>
      </c>
      <c r="H146" s="16" t="s">
        <v>50</v>
      </c>
      <c r="I146" s="30">
        <v>0</v>
      </c>
      <c r="J146" s="16" t="s">
        <v>50</v>
      </c>
      <c r="K146" s="30">
        <v>0</v>
      </c>
      <c r="L146" s="16" t="s">
        <v>50</v>
      </c>
      <c r="M146" s="30">
        <v>0</v>
      </c>
      <c r="N146" s="16" t="s">
        <v>50</v>
      </c>
      <c r="O146" s="30">
        <f t="shared" si="2"/>
        <v>20910</v>
      </c>
      <c r="P146" s="30">
        <v>0</v>
      </c>
      <c r="Q146" s="30">
        <v>0</v>
      </c>
      <c r="R146" s="30">
        <v>0</v>
      </c>
      <c r="S146" s="30">
        <v>0</v>
      </c>
      <c r="T146" s="30">
        <v>0</v>
      </c>
      <c r="U146" s="30">
        <v>0</v>
      </c>
      <c r="V146" s="30">
        <v>0</v>
      </c>
      <c r="W146" s="16" t="s">
        <v>2897</v>
      </c>
      <c r="X146" s="16" t="s">
        <v>50</v>
      </c>
      <c r="Y146" s="2" t="s">
        <v>50</v>
      </c>
      <c r="Z146" s="2" t="s">
        <v>50</v>
      </c>
      <c r="AA146" s="31"/>
      <c r="AB146" s="2" t="s">
        <v>50</v>
      </c>
    </row>
    <row r="147" spans="1:28" ht="30" customHeight="1" x14ac:dyDescent="0.3">
      <c r="A147" s="16" t="s">
        <v>1830</v>
      </c>
      <c r="B147" s="16" t="s">
        <v>702</v>
      </c>
      <c r="C147" s="16" t="s">
        <v>691</v>
      </c>
      <c r="D147" s="29" t="s">
        <v>123</v>
      </c>
      <c r="E147" s="30">
        <v>25520</v>
      </c>
      <c r="F147" s="16" t="s">
        <v>2898</v>
      </c>
      <c r="G147" s="30">
        <v>0</v>
      </c>
      <c r="H147" s="16" t="s">
        <v>50</v>
      </c>
      <c r="I147" s="30">
        <v>0</v>
      </c>
      <c r="J147" s="16" t="s">
        <v>50</v>
      </c>
      <c r="K147" s="30">
        <v>0</v>
      </c>
      <c r="L147" s="16" t="s">
        <v>50</v>
      </c>
      <c r="M147" s="30">
        <v>0</v>
      </c>
      <c r="N147" s="16" t="s">
        <v>50</v>
      </c>
      <c r="O147" s="30">
        <f t="shared" si="2"/>
        <v>25520</v>
      </c>
      <c r="P147" s="30">
        <v>0</v>
      </c>
      <c r="Q147" s="30">
        <v>0</v>
      </c>
      <c r="R147" s="30">
        <v>0</v>
      </c>
      <c r="S147" s="30">
        <v>0</v>
      </c>
      <c r="T147" s="30">
        <v>0</v>
      </c>
      <c r="U147" s="30">
        <v>0</v>
      </c>
      <c r="V147" s="30">
        <v>0</v>
      </c>
      <c r="W147" s="16" t="s">
        <v>2899</v>
      </c>
      <c r="X147" s="16" t="s">
        <v>50</v>
      </c>
      <c r="Y147" s="2" t="s">
        <v>50</v>
      </c>
      <c r="Z147" s="2" t="s">
        <v>50</v>
      </c>
      <c r="AA147" s="31"/>
      <c r="AB147" s="2" t="s">
        <v>50</v>
      </c>
    </row>
    <row r="148" spans="1:28" ht="30" customHeight="1" x14ac:dyDescent="0.3">
      <c r="A148" s="16" t="s">
        <v>1835</v>
      </c>
      <c r="B148" s="16" t="s">
        <v>709</v>
      </c>
      <c r="C148" s="16" t="s">
        <v>687</v>
      </c>
      <c r="D148" s="29" t="s">
        <v>123</v>
      </c>
      <c r="E148" s="30">
        <v>14500</v>
      </c>
      <c r="F148" s="16" t="s">
        <v>2900</v>
      </c>
      <c r="G148" s="30">
        <v>0</v>
      </c>
      <c r="H148" s="16" t="s">
        <v>50</v>
      </c>
      <c r="I148" s="30">
        <v>0</v>
      </c>
      <c r="J148" s="16" t="s">
        <v>50</v>
      </c>
      <c r="K148" s="30">
        <v>0</v>
      </c>
      <c r="L148" s="16" t="s">
        <v>50</v>
      </c>
      <c r="M148" s="30">
        <v>0</v>
      </c>
      <c r="N148" s="16" t="s">
        <v>50</v>
      </c>
      <c r="O148" s="30">
        <f t="shared" si="2"/>
        <v>14500</v>
      </c>
      <c r="P148" s="30">
        <v>0</v>
      </c>
      <c r="Q148" s="30">
        <v>0</v>
      </c>
      <c r="R148" s="30">
        <v>0</v>
      </c>
      <c r="S148" s="30">
        <v>0</v>
      </c>
      <c r="T148" s="30">
        <v>0</v>
      </c>
      <c r="U148" s="30">
        <v>0</v>
      </c>
      <c r="V148" s="30">
        <v>0</v>
      </c>
      <c r="W148" s="16" t="s">
        <v>2901</v>
      </c>
      <c r="X148" s="16" t="s">
        <v>50</v>
      </c>
      <c r="Y148" s="2" t="s">
        <v>50</v>
      </c>
      <c r="Z148" s="2" t="s">
        <v>50</v>
      </c>
      <c r="AA148" s="31"/>
      <c r="AB148" s="2" t="s">
        <v>50</v>
      </c>
    </row>
    <row r="149" spans="1:28" ht="30" customHeight="1" x14ac:dyDescent="0.3">
      <c r="A149" s="16" t="s">
        <v>1840</v>
      </c>
      <c r="B149" s="16" t="s">
        <v>709</v>
      </c>
      <c r="C149" s="16" t="s">
        <v>691</v>
      </c>
      <c r="D149" s="29" t="s">
        <v>123</v>
      </c>
      <c r="E149" s="30">
        <v>30860</v>
      </c>
      <c r="F149" s="16" t="s">
        <v>2902</v>
      </c>
      <c r="G149" s="30">
        <v>0</v>
      </c>
      <c r="H149" s="16" t="s">
        <v>50</v>
      </c>
      <c r="I149" s="30">
        <v>0</v>
      </c>
      <c r="J149" s="16" t="s">
        <v>50</v>
      </c>
      <c r="K149" s="30">
        <v>0</v>
      </c>
      <c r="L149" s="16" t="s">
        <v>50</v>
      </c>
      <c r="M149" s="30">
        <v>0</v>
      </c>
      <c r="N149" s="16" t="s">
        <v>50</v>
      </c>
      <c r="O149" s="30">
        <f t="shared" si="2"/>
        <v>30860</v>
      </c>
      <c r="P149" s="30">
        <v>0</v>
      </c>
      <c r="Q149" s="30">
        <v>0</v>
      </c>
      <c r="R149" s="30">
        <v>0</v>
      </c>
      <c r="S149" s="30">
        <v>0</v>
      </c>
      <c r="T149" s="30">
        <v>0</v>
      </c>
      <c r="U149" s="30">
        <v>0</v>
      </c>
      <c r="V149" s="30">
        <v>0</v>
      </c>
      <c r="W149" s="16" t="s">
        <v>2903</v>
      </c>
      <c r="X149" s="16" t="s">
        <v>50</v>
      </c>
      <c r="Y149" s="2" t="s">
        <v>50</v>
      </c>
      <c r="Z149" s="2" t="s">
        <v>50</v>
      </c>
      <c r="AA149" s="31"/>
      <c r="AB149" s="2" t="s">
        <v>50</v>
      </c>
    </row>
    <row r="150" spans="1:28" ht="30" customHeight="1" x14ac:dyDescent="0.3">
      <c r="A150" s="16" t="s">
        <v>1845</v>
      </c>
      <c r="B150" s="16" t="s">
        <v>716</v>
      </c>
      <c r="C150" s="16" t="s">
        <v>717</v>
      </c>
      <c r="D150" s="29" t="s">
        <v>123</v>
      </c>
      <c r="E150" s="30">
        <v>22690</v>
      </c>
      <c r="F150" s="16" t="s">
        <v>2904</v>
      </c>
      <c r="G150" s="30">
        <v>0</v>
      </c>
      <c r="H150" s="16" t="s">
        <v>50</v>
      </c>
      <c r="I150" s="30">
        <v>0</v>
      </c>
      <c r="J150" s="16" t="s">
        <v>50</v>
      </c>
      <c r="K150" s="30">
        <v>0</v>
      </c>
      <c r="L150" s="16" t="s">
        <v>50</v>
      </c>
      <c r="M150" s="30">
        <v>0</v>
      </c>
      <c r="N150" s="16" t="s">
        <v>50</v>
      </c>
      <c r="O150" s="30">
        <f t="shared" si="2"/>
        <v>22690</v>
      </c>
      <c r="P150" s="30">
        <v>0</v>
      </c>
      <c r="Q150" s="30">
        <v>0</v>
      </c>
      <c r="R150" s="30">
        <v>0</v>
      </c>
      <c r="S150" s="30">
        <v>0</v>
      </c>
      <c r="T150" s="30">
        <v>0</v>
      </c>
      <c r="U150" s="30">
        <v>0</v>
      </c>
      <c r="V150" s="30">
        <v>0</v>
      </c>
      <c r="W150" s="16" t="s">
        <v>2905</v>
      </c>
      <c r="X150" s="16" t="s">
        <v>50</v>
      </c>
      <c r="Y150" s="2" t="s">
        <v>50</v>
      </c>
      <c r="Z150" s="2" t="s">
        <v>50</v>
      </c>
      <c r="AA150" s="31"/>
      <c r="AB150" s="2" t="s">
        <v>50</v>
      </c>
    </row>
    <row r="151" spans="1:28" ht="30" customHeight="1" x14ac:dyDescent="0.3">
      <c r="A151" s="16" t="s">
        <v>1850</v>
      </c>
      <c r="B151" s="16" t="s">
        <v>716</v>
      </c>
      <c r="C151" s="16" t="s">
        <v>687</v>
      </c>
      <c r="D151" s="29" t="s">
        <v>123</v>
      </c>
      <c r="E151" s="30">
        <v>19370</v>
      </c>
      <c r="F151" s="16" t="s">
        <v>2906</v>
      </c>
      <c r="G151" s="30">
        <v>0</v>
      </c>
      <c r="H151" s="16" t="s">
        <v>50</v>
      </c>
      <c r="I151" s="30">
        <v>0</v>
      </c>
      <c r="J151" s="16" t="s">
        <v>50</v>
      </c>
      <c r="K151" s="30">
        <v>0</v>
      </c>
      <c r="L151" s="16" t="s">
        <v>50</v>
      </c>
      <c r="M151" s="30">
        <v>0</v>
      </c>
      <c r="N151" s="16" t="s">
        <v>50</v>
      </c>
      <c r="O151" s="30">
        <f t="shared" si="2"/>
        <v>19370</v>
      </c>
      <c r="P151" s="30">
        <v>0</v>
      </c>
      <c r="Q151" s="30">
        <v>0</v>
      </c>
      <c r="R151" s="30">
        <v>0</v>
      </c>
      <c r="S151" s="30">
        <v>0</v>
      </c>
      <c r="T151" s="30">
        <v>0</v>
      </c>
      <c r="U151" s="30">
        <v>0</v>
      </c>
      <c r="V151" s="30">
        <v>0</v>
      </c>
      <c r="W151" s="16" t="s">
        <v>2907</v>
      </c>
      <c r="X151" s="16" t="s">
        <v>50</v>
      </c>
      <c r="Y151" s="2" t="s">
        <v>50</v>
      </c>
      <c r="Z151" s="2" t="s">
        <v>50</v>
      </c>
      <c r="AA151" s="31"/>
      <c r="AB151" s="2" t="s">
        <v>50</v>
      </c>
    </row>
    <row r="152" spans="1:28" ht="30" customHeight="1" x14ac:dyDescent="0.3">
      <c r="A152" s="16" t="s">
        <v>1855</v>
      </c>
      <c r="B152" s="16" t="s">
        <v>716</v>
      </c>
      <c r="C152" s="16" t="s">
        <v>724</v>
      </c>
      <c r="D152" s="29" t="s">
        <v>123</v>
      </c>
      <c r="E152" s="30">
        <v>19370</v>
      </c>
      <c r="F152" s="16" t="s">
        <v>2908</v>
      </c>
      <c r="G152" s="30">
        <v>0</v>
      </c>
      <c r="H152" s="16" t="s">
        <v>50</v>
      </c>
      <c r="I152" s="30">
        <v>0</v>
      </c>
      <c r="J152" s="16" t="s">
        <v>50</v>
      </c>
      <c r="K152" s="30">
        <v>0</v>
      </c>
      <c r="L152" s="16" t="s">
        <v>50</v>
      </c>
      <c r="M152" s="30">
        <v>0</v>
      </c>
      <c r="N152" s="16" t="s">
        <v>50</v>
      </c>
      <c r="O152" s="30">
        <f t="shared" si="2"/>
        <v>19370</v>
      </c>
      <c r="P152" s="30">
        <v>0</v>
      </c>
      <c r="Q152" s="30">
        <v>0</v>
      </c>
      <c r="R152" s="30">
        <v>0</v>
      </c>
      <c r="S152" s="30">
        <v>0</v>
      </c>
      <c r="T152" s="30">
        <v>0</v>
      </c>
      <c r="U152" s="30">
        <v>0</v>
      </c>
      <c r="V152" s="30">
        <v>0</v>
      </c>
      <c r="W152" s="16" t="s">
        <v>2909</v>
      </c>
      <c r="X152" s="16" t="s">
        <v>50</v>
      </c>
      <c r="Y152" s="2" t="s">
        <v>50</v>
      </c>
      <c r="Z152" s="2" t="s">
        <v>50</v>
      </c>
      <c r="AA152" s="31"/>
      <c r="AB152" s="2" t="s">
        <v>50</v>
      </c>
    </row>
    <row r="153" spans="1:28" ht="30" customHeight="1" x14ac:dyDescent="0.3">
      <c r="A153" s="16" t="s">
        <v>1860</v>
      </c>
      <c r="B153" s="16" t="s">
        <v>716</v>
      </c>
      <c r="C153" s="16" t="s">
        <v>691</v>
      </c>
      <c r="D153" s="29" t="s">
        <v>123</v>
      </c>
      <c r="E153" s="30">
        <v>28840</v>
      </c>
      <c r="F153" s="16" t="s">
        <v>2910</v>
      </c>
      <c r="G153" s="30">
        <v>0</v>
      </c>
      <c r="H153" s="16" t="s">
        <v>50</v>
      </c>
      <c r="I153" s="30">
        <v>0</v>
      </c>
      <c r="J153" s="16" t="s">
        <v>50</v>
      </c>
      <c r="K153" s="30">
        <v>0</v>
      </c>
      <c r="L153" s="16" t="s">
        <v>50</v>
      </c>
      <c r="M153" s="30">
        <v>0</v>
      </c>
      <c r="N153" s="16" t="s">
        <v>50</v>
      </c>
      <c r="O153" s="30">
        <f t="shared" si="2"/>
        <v>28840</v>
      </c>
      <c r="P153" s="30">
        <v>0</v>
      </c>
      <c r="Q153" s="30">
        <v>0</v>
      </c>
      <c r="R153" s="30">
        <v>0</v>
      </c>
      <c r="S153" s="30">
        <v>0</v>
      </c>
      <c r="T153" s="30">
        <v>0</v>
      </c>
      <c r="U153" s="30">
        <v>0</v>
      </c>
      <c r="V153" s="30">
        <v>0</v>
      </c>
      <c r="W153" s="16" t="s">
        <v>2911</v>
      </c>
      <c r="X153" s="16" t="s">
        <v>50</v>
      </c>
      <c r="Y153" s="2" t="s">
        <v>50</v>
      </c>
      <c r="Z153" s="2" t="s">
        <v>50</v>
      </c>
      <c r="AA153" s="31"/>
      <c r="AB153" s="2" t="s">
        <v>50</v>
      </c>
    </row>
    <row r="154" spans="1:28" ht="30" customHeight="1" x14ac:dyDescent="0.3">
      <c r="A154" s="16" t="s">
        <v>1865</v>
      </c>
      <c r="B154" s="16" t="s">
        <v>731</v>
      </c>
      <c r="C154" s="16" t="s">
        <v>717</v>
      </c>
      <c r="D154" s="29" t="s">
        <v>123</v>
      </c>
      <c r="E154" s="30">
        <v>14710</v>
      </c>
      <c r="F154" s="16" t="s">
        <v>2912</v>
      </c>
      <c r="G154" s="30">
        <v>0</v>
      </c>
      <c r="H154" s="16" t="s">
        <v>50</v>
      </c>
      <c r="I154" s="30">
        <v>0</v>
      </c>
      <c r="J154" s="16" t="s">
        <v>50</v>
      </c>
      <c r="K154" s="30">
        <v>0</v>
      </c>
      <c r="L154" s="16" t="s">
        <v>50</v>
      </c>
      <c r="M154" s="30">
        <v>0</v>
      </c>
      <c r="N154" s="16" t="s">
        <v>50</v>
      </c>
      <c r="O154" s="30">
        <f t="shared" si="2"/>
        <v>14710</v>
      </c>
      <c r="P154" s="30">
        <v>0</v>
      </c>
      <c r="Q154" s="30">
        <v>0</v>
      </c>
      <c r="R154" s="30">
        <v>0</v>
      </c>
      <c r="S154" s="30">
        <v>0</v>
      </c>
      <c r="T154" s="30">
        <v>0</v>
      </c>
      <c r="U154" s="30">
        <v>0</v>
      </c>
      <c r="V154" s="30">
        <v>0</v>
      </c>
      <c r="W154" s="16" t="s">
        <v>2913</v>
      </c>
      <c r="X154" s="16" t="s">
        <v>50</v>
      </c>
      <c r="Y154" s="2" t="s">
        <v>50</v>
      </c>
      <c r="Z154" s="2" t="s">
        <v>50</v>
      </c>
      <c r="AA154" s="31"/>
      <c r="AB154" s="2" t="s">
        <v>50</v>
      </c>
    </row>
    <row r="155" spans="1:28" ht="30" customHeight="1" x14ac:dyDescent="0.3">
      <c r="A155" s="16" t="s">
        <v>1870</v>
      </c>
      <c r="B155" s="16" t="s">
        <v>731</v>
      </c>
      <c r="C155" s="16" t="s">
        <v>687</v>
      </c>
      <c r="D155" s="29" t="s">
        <v>123</v>
      </c>
      <c r="E155" s="30">
        <v>13500</v>
      </c>
      <c r="F155" s="16" t="s">
        <v>2914</v>
      </c>
      <c r="G155" s="30">
        <v>0</v>
      </c>
      <c r="H155" s="16" t="s">
        <v>50</v>
      </c>
      <c r="I155" s="30">
        <v>0</v>
      </c>
      <c r="J155" s="16" t="s">
        <v>50</v>
      </c>
      <c r="K155" s="30">
        <v>0</v>
      </c>
      <c r="L155" s="16" t="s">
        <v>50</v>
      </c>
      <c r="M155" s="30">
        <v>0</v>
      </c>
      <c r="N155" s="16" t="s">
        <v>50</v>
      </c>
      <c r="O155" s="30">
        <f t="shared" si="2"/>
        <v>13500</v>
      </c>
      <c r="P155" s="30">
        <v>0</v>
      </c>
      <c r="Q155" s="30">
        <v>0</v>
      </c>
      <c r="R155" s="30">
        <v>0</v>
      </c>
      <c r="S155" s="30">
        <v>0</v>
      </c>
      <c r="T155" s="30">
        <v>0</v>
      </c>
      <c r="U155" s="30">
        <v>0</v>
      </c>
      <c r="V155" s="30">
        <v>0</v>
      </c>
      <c r="W155" s="16" t="s">
        <v>2915</v>
      </c>
      <c r="X155" s="16" t="s">
        <v>50</v>
      </c>
      <c r="Y155" s="2" t="s">
        <v>50</v>
      </c>
      <c r="Z155" s="2" t="s">
        <v>50</v>
      </c>
      <c r="AA155" s="31"/>
      <c r="AB155" s="2" t="s">
        <v>50</v>
      </c>
    </row>
    <row r="156" spans="1:28" ht="30" customHeight="1" x14ac:dyDescent="0.3">
      <c r="A156" s="16" t="s">
        <v>1875</v>
      </c>
      <c r="B156" s="16" t="s">
        <v>731</v>
      </c>
      <c r="C156" s="16" t="s">
        <v>724</v>
      </c>
      <c r="D156" s="29" t="s">
        <v>123</v>
      </c>
      <c r="E156" s="30">
        <v>15690</v>
      </c>
      <c r="F156" s="16" t="s">
        <v>2916</v>
      </c>
      <c r="G156" s="30">
        <v>0</v>
      </c>
      <c r="H156" s="16" t="s">
        <v>50</v>
      </c>
      <c r="I156" s="30">
        <v>0</v>
      </c>
      <c r="J156" s="16" t="s">
        <v>50</v>
      </c>
      <c r="K156" s="30">
        <v>0</v>
      </c>
      <c r="L156" s="16" t="s">
        <v>50</v>
      </c>
      <c r="M156" s="30">
        <v>0</v>
      </c>
      <c r="N156" s="16" t="s">
        <v>50</v>
      </c>
      <c r="O156" s="30">
        <f t="shared" si="2"/>
        <v>15690</v>
      </c>
      <c r="P156" s="30">
        <v>0</v>
      </c>
      <c r="Q156" s="30">
        <v>0</v>
      </c>
      <c r="R156" s="30">
        <v>0</v>
      </c>
      <c r="S156" s="30">
        <v>0</v>
      </c>
      <c r="T156" s="30">
        <v>0</v>
      </c>
      <c r="U156" s="30">
        <v>0</v>
      </c>
      <c r="V156" s="30">
        <v>0</v>
      </c>
      <c r="W156" s="16" t="s">
        <v>2917</v>
      </c>
      <c r="X156" s="16" t="s">
        <v>50</v>
      </c>
      <c r="Y156" s="2" t="s">
        <v>50</v>
      </c>
      <c r="Z156" s="2" t="s">
        <v>50</v>
      </c>
      <c r="AA156" s="31"/>
      <c r="AB156" s="2" t="s">
        <v>50</v>
      </c>
    </row>
    <row r="157" spans="1:28" ht="30" customHeight="1" x14ac:dyDescent="0.3">
      <c r="A157" s="16" t="s">
        <v>1880</v>
      </c>
      <c r="B157" s="16" t="s">
        <v>731</v>
      </c>
      <c r="C157" s="16" t="s">
        <v>691</v>
      </c>
      <c r="D157" s="29" t="s">
        <v>123</v>
      </c>
      <c r="E157" s="30">
        <v>22390</v>
      </c>
      <c r="F157" s="16" t="s">
        <v>2918</v>
      </c>
      <c r="G157" s="30">
        <v>0</v>
      </c>
      <c r="H157" s="16" t="s">
        <v>50</v>
      </c>
      <c r="I157" s="30">
        <v>0</v>
      </c>
      <c r="J157" s="16" t="s">
        <v>50</v>
      </c>
      <c r="K157" s="30">
        <v>0</v>
      </c>
      <c r="L157" s="16" t="s">
        <v>50</v>
      </c>
      <c r="M157" s="30">
        <v>0</v>
      </c>
      <c r="N157" s="16" t="s">
        <v>50</v>
      </c>
      <c r="O157" s="30">
        <f t="shared" si="2"/>
        <v>22390</v>
      </c>
      <c r="P157" s="30">
        <v>0</v>
      </c>
      <c r="Q157" s="30">
        <v>0</v>
      </c>
      <c r="R157" s="30">
        <v>0</v>
      </c>
      <c r="S157" s="30">
        <v>0</v>
      </c>
      <c r="T157" s="30">
        <v>0</v>
      </c>
      <c r="U157" s="30">
        <v>0</v>
      </c>
      <c r="V157" s="30">
        <v>0</v>
      </c>
      <c r="W157" s="16" t="s">
        <v>2919</v>
      </c>
      <c r="X157" s="16" t="s">
        <v>50</v>
      </c>
      <c r="Y157" s="2" t="s">
        <v>50</v>
      </c>
      <c r="Z157" s="2" t="s">
        <v>50</v>
      </c>
      <c r="AA157" s="31"/>
      <c r="AB157" s="2" t="s">
        <v>50</v>
      </c>
    </row>
    <row r="158" spans="1:28" ht="30" customHeight="1" x14ac:dyDescent="0.3">
      <c r="A158" s="16" t="s">
        <v>1885</v>
      </c>
      <c r="B158" s="16" t="s">
        <v>744</v>
      </c>
      <c r="C158" s="16" t="s">
        <v>717</v>
      </c>
      <c r="D158" s="29" t="s">
        <v>123</v>
      </c>
      <c r="E158" s="30">
        <v>18240</v>
      </c>
      <c r="F158" s="16" t="s">
        <v>2920</v>
      </c>
      <c r="G158" s="30">
        <v>0</v>
      </c>
      <c r="H158" s="16" t="s">
        <v>50</v>
      </c>
      <c r="I158" s="30">
        <v>0</v>
      </c>
      <c r="J158" s="16" t="s">
        <v>50</v>
      </c>
      <c r="K158" s="30">
        <v>0</v>
      </c>
      <c r="L158" s="16" t="s">
        <v>50</v>
      </c>
      <c r="M158" s="30">
        <v>0</v>
      </c>
      <c r="N158" s="16" t="s">
        <v>50</v>
      </c>
      <c r="O158" s="30">
        <f t="shared" si="2"/>
        <v>18240</v>
      </c>
      <c r="P158" s="30">
        <v>0</v>
      </c>
      <c r="Q158" s="30">
        <v>0</v>
      </c>
      <c r="R158" s="30">
        <v>0</v>
      </c>
      <c r="S158" s="30">
        <v>0</v>
      </c>
      <c r="T158" s="30">
        <v>0</v>
      </c>
      <c r="U158" s="30">
        <v>0</v>
      </c>
      <c r="V158" s="30">
        <v>0</v>
      </c>
      <c r="W158" s="16" t="s">
        <v>2921</v>
      </c>
      <c r="X158" s="16" t="s">
        <v>50</v>
      </c>
      <c r="Y158" s="2" t="s">
        <v>50</v>
      </c>
      <c r="Z158" s="2" t="s">
        <v>50</v>
      </c>
      <c r="AA158" s="31"/>
      <c r="AB158" s="2" t="s">
        <v>50</v>
      </c>
    </row>
    <row r="159" spans="1:28" ht="30" customHeight="1" x14ac:dyDescent="0.3">
      <c r="A159" s="16" t="s">
        <v>1890</v>
      </c>
      <c r="B159" s="16" t="s">
        <v>744</v>
      </c>
      <c r="C159" s="16" t="s">
        <v>687</v>
      </c>
      <c r="D159" s="29" t="s">
        <v>123</v>
      </c>
      <c r="E159" s="30">
        <v>16260</v>
      </c>
      <c r="F159" s="16" t="s">
        <v>2922</v>
      </c>
      <c r="G159" s="30">
        <v>0</v>
      </c>
      <c r="H159" s="16" t="s">
        <v>50</v>
      </c>
      <c r="I159" s="30">
        <v>0</v>
      </c>
      <c r="J159" s="16" t="s">
        <v>50</v>
      </c>
      <c r="K159" s="30">
        <v>0</v>
      </c>
      <c r="L159" s="16" t="s">
        <v>50</v>
      </c>
      <c r="M159" s="30">
        <v>0</v>
      </c>
      <c r="N159" s="16" t="s">
        <v>50</v>
      </c>
      <c r="O159" s="30">
        <f t="shared" si="2"/>
        <v>16260</v>
      </c>
      <c r="P159" s="30">
        <v>0</v>
      </c>
      <c r="Q159" s="30">
        <v>0</v>
      </c>
      <c r="R159" s="30">
        <v>0</v>
      </c>
      <c r="S159" s="30">
        <v>0</v>
      </c>
      <c r="T159" s="30">
        <v>0</v>
      </c>
      <c r="U159" s="30">
        <v>0</v>
      </c>
      <c r="V159" s="30">
        <v>0</v>
      </c>
      <c r="W159" s="16" t="s">
        <v>2923</v>
      </c>
      <c r="X159" s="16" t="s">
        <v>50</v>
      </c>
      <c r="Y159" s="2" t="s">
        <v>50</v>
      </c>
      <c r="Z159" s="2" t="s">
        <v>50</v>
      </c>
      <c r="AA159" s="31"/>
      <c r="AB159" s="2" t="s">
        <v>50</v>
      </c>
    </row>
    <row r="160" spans="1:28" ht="30" customHeight="1" x14ac:dyDescent="0.3">
      <c r="A160" s="16" t="s">
        <v>1895</v>
      </c>
      <c r="B160" s="16" t="s">
        <v>744</v>
      </c>
      <c r="C160" s="16" t="s">
        <v>724</v>
      </c>
      <c r="D160" s="29" t="s">
        <v>123</v>
      </c>
      <c r="E160" s="30">
        <v>27490</v>
      </c>
      <c r="F160" s="16" t="s">
        <v>2924</v>
      </c>
      <c r="G160" s="30">
        <v>0</v>
      </c>
      <c r="H160" s="16" t="s">
        <v>50</v>
      </c>
      <c r="I160" s="30">
        <v>0</v>
      </c>
      <c r="J160" s="16" t="s">
        <v>50</v>
      </c>
      <c r="K160" s="30">
        <v>0</v>
      </c>
      <c r="L160" s="16" t="s">
        <v>50</v>
      </c>
      <c r="M160" s="30">
        <v>0</v>
      </c>
      <c r="N160" s="16" t="s">
        <v>50</v>
      </c>
      <c r="O160" s="30">
        <f t="shared" si="2"/>
        <v>27490</v>
      </c>
      <c r="P160" s="30">
        <v>0</v>
      </c>
      <c r="Q160" s="30">
        <v>0</v>
      </c>
      <c r="R160" s="30">
        <v>0</v>
      </c>
      <c r="S160" s="30">
        <v>0</v>
      </c>
      <c r="T160" s="30">
        <v>0</v>
      </c>
      <c r="U160" s="30">
        <v>0</v>
      </c>
      <c r="V160" s="30">
        <v>0</v>
      </c>
      <c r="W160" s="16" t="s">
        <v>2925</v>
      </c>
      <c r="X160" s="16" t="s">
        <v>50</v>
      </c>
      <c r="Y160" s="2" t="s">
        <v>50</v>
      </c>
      <c r="Z160" s="2" t="s">
        <v>50</v>
      </c>
      <c r="AA160" s="31"/>
      <c r="AB160" s="2" t="s">
        <v>50</v>
      </c>
    </row>
    <row r="161" spans="1:28" ht="30" customHeight="1" x14ac:dyDescent="0.3">
      <c r="A161" s="16" t="s">
        <v>1900</v>
      </c>
      <c r="B161" s="16" t="s">
        <v>744</v>
      </c>
      <c r="C161" s="16" t="s">
        <v>691</v>
      </c>
      <c r="D161" s="29" t="s">
        <v>123</v>
      </c>
      <c r="E161" s="30">
        <v>38530</v>
      </c>
      <c r="F161" s="16" t="s">
        <v>2926</v>
      </c>
      <c r="G161" s="30">
        <v>0</v>
      </c>
      <c r="H161" s="16" t="s">
        <v>50</v>
      </c>
      <c r="I161" s="30">
        <v>0</v>
      </c>
      <c r="J161" s="16" t="s">
        <v>50</v>
      </c>
      <c r="K161" s="30">
        <v>0</v>
      </c>
      <c r="L161" s="16" t="s">
        <v>50</v>
      </c>
      <c r="M161" s="30">
        <v>0</v>
      </c>
      <c r="N161" s="16" t="s">
        <v>50</v>
      </c>
      <c r="O161" s="30">
        <f t="shared" si="2"/>
        <v>38530</v>
      </c>
      <c r="P161" s="30">
        <v>0</v>
      </c>
      <c r="Q161" s="30">
        <v>0</v>
      </c>
      <c r="R161" s="30">
        <v>0</v>
      </c>
      <c r="S161" s="30">
        <v>0</v>
      </c>
      <c r="T161" s="30">
        <v>0</v>
      </c>
      <c r="U161" s="30">
        <v>0</v>
      </c>
      <c r="V161" s="30">
        <v>0</v>
      </c>
      <c r="W161" s="16" t="s">
        <v>2927</v>
      </c>
      <c r="X161" s="16" t="s">
        <v>50</v>
      </c>
      <c r="Y161" s="2" t="s">
        <v>50</v>
      </c>
      <c r="Z161" s="2" t="s">
        <v>50</v>
      </c>
      <c r="AA161" s="31"/>
      <c r="AB161" s="2" t="s">
        <v>50</v>
      </c>
    </row>
    <row r="162" spans="1:28" ht="30" customHeight="1" x14ac:dyDescent="0.3">
      <c r="A162" s="16" t="s">
        <v>1905</v>
      </c>
      <c r="B162" s="16" t="s">
        <v>757</v>
      </c>
      <c r="C162" s="16" t="s">
        <v>717</v>
      </c>
      <c r="D162" s="29" t="s">
        <v>123</v>
      </c>
      <c r="E162" s="30">
        <v>14400</v>
      </c>
      <c r="F162" s="16" t="s">
        <v>2928</v>
      </c>
      <c r="G162" s="30">
        <v>0</v>
      </c>
      <c r="H162" s="16" t="s">
        <v>50</v>
      </c>
      <c r="I162" s="30">
        <v>0</v>
      </c>
      <c r="J162" s="16" t="s">
        <v>50</v>
      </c>
      <c r="K162" s="30">
        <v>0</v>
      </c>
      <c r="L162" s="16" t="s">
        <v>50</v>
      </c>
      <c r="M162" s="30">
        <v>0</v>
      </c>
      <c r="N162" s="16" t="s">
        <v>50</v>
      </c>
      <c r="O162" s="30">
        <f t="shared" si="2"/>
        <v>14400</v>
      </c>
      <c r="P162" s="30">
        <v>0</v>
      </c>
      <c r="Q162" s="30">
        <v>0</v>
      </c>
      <c r="R162" s="30">
        <v>0</v>
      </c>
      <c r="S162" s="30">
        <v>0</v>
      </c>
      <c r="T162" s="30">
        <v>0</v>
      </c>
      <c r="U162" s="30">
        <v>0</v>
      </c>
      <c r="V162" s="30">
        <v>0</v>
      </c>
      <c r="W162" s="16" t="s">
        <v>2929</v>
      </c>
      <c r="X162" s="16" t="s">
        <v>50</v>
      </c>
      <c r="Y162" s="2" t="s">
        <v>50</v>
      </c>
      <c r="Z162" s="2" t="s">
        <v>50</v>
      </c>
      <c r="AA162" s="31"/>
      <c r="AB162" s="2" t="s">
        <v>50</v>
      </c>
    </row>
    <row r="163" spans="1:28" ht="30" customHeight="1" x14ac:dyDescent="0.3">
      <c r="A163" s="16" t="s">
        <v>1910</v>
      </c>
      <c r="B163" s="16" t="s">
        <v>757</v>
      </c>
      <c r="C163" s="16" t="s">
        <v>687</v>
      </c>
      <c r="D163" s="29" t="s">
        <v>123</v>
      </c>
      <c r="E163" s="30">
        <v>16500</v>
      </c>
      <c r="F163" s="16" t="s">
        <v>2930</v>
      </c>
      <c r="G163" s="30">
        <v>0</v>
      </c>
      <c r="H163" s="16" t="s">
        <v>50</v>
      </c>
      <c r="I163" s="30">
        <v>0</v>
      </c>
      <c r="J163" s="16" t="s">
        <v>50</v>
      </c>
      <c r="K163" s="30">
        <v>0</v>
      </c>
      <c r="L163" s="16" t="s">
        <v>50</v>
      </c>
      <c r="M163" s="30">
        <v>0</v>
      </c>
      <c r="N163" s="16" t="s">
        <v>50</v>
      </c>
      <c r="O163" s="30">
        <f t="shared" si="2"/>
        <v>16500</v>
      </c>
      <c r="P163" s="30">
        <v>0</v>
      </c>
      <c r="Q163" s="30">
        <v>0</v>
      </c>
      <c r="R163" s="30">
        <v>0</v>
      </c>
      <c r="S163" s="30">
        <v>0</v>
      </c>
      <c r="T163" s="30">
        <v>0</v>
      </c>
      <c r="U163" s="30">
        <v>0</v>
      </c>
      <c r="V163" s="30">
        <v>0</v>
      </c>
      <c r="W163" s="16" t="s">
        <v>2931</v>
      </c>
      <c r="X163" s="16" t="s">
        <v>50</v>
      </c>
      <c r="Y163" s="2" t="s">
        <v>50</v>
      </c>
      <c r="Z163" s="2" t="s">
        <v>50</v>
      </c>
      <c r="AA163" s="31"/>
      <c r="AB163" s="2" t="s">
        <v>50</v>
      </c>
    </row>
    <row r="164" spans="1:28" ht="30" customHeight="1" x14ac:dyDescent="0.3">
      <c r="A164" s="16" t="s">
        <v>1915</v>
      </c>
      <c r="B164" s="16" t="s">
        <v>757</v>
      </c>
      <c r="C164" s="16" t="s">
        <v>724</v>
      </c>
      <c r="D164" s="29" t="s">
        <v>123</v>
      </c>
      <c r="E164" s="30">
        <v>18950</v>
      </c>
      <c r="F164" s="16" t="s">
        <v>2932</v>
      </c>
      <c r="G164" s="30">
        <v>0</v>
      </c>
      <c r="H164" s="16" t="s">
        <v>50</v>
      </c>
      <c r="I164" s="30">
        <v>0</v>
      </c>
      <c r="J164" s="16" t="s">
        <v>50</v>
      </c>
      <c r="K164" s="30">
        <v>0</v>
      </c>
      <c r="L164" s="16" t="s">
        <v>50</v>
      </c>
      <c r="M164" s="30">
        <v>0</v>
      </c>
      <c r="N164" s="16" t="s">
        <v>50</v>
      </c>
      <c r="O164" s="30">
        <f t="shared" si="2"/>
        <v>18950</v>
      </c>
      <c r="P164" s="30">
        <v>0</v>
      </c>
      <c r="Q164" s="30">
        <v>0</v>
      </c>
      <c r="R164" s="30">
        <v>0</v>
      </c>
      <c r="S164" s="30">
        <v>0</v>
      </c>
      <c r="T164" s="30">
        <v>0</v>
      </c>
      <c r="U164" s="30">
        <v>0</v>
      </c>
      <c r="V164" s="30">
        <v>0</v>
      </c>
      <c r="W164" s="16" t="s">
        <v>2933</v>
      </c>
      <c r="X164" s="16" t="s">
        <v>50</v>
      </c>
      <c r="Y164" s="2" t="s">
        <v>50</v>
      </c>
      <c r="Z164" s="2" t="s">
        <v>50</v>
      </c>
      <c r="AA164" s="31"/>
      <c r="AB164" s="2" t="s">
        <v>50</v>
      </c>
    </row>
    <row r="165" spans="1:28" ht="30" customHeight="1" x14ac:dyDescent="0.3">
      <c r="A165" s="16" t="s">
        <v>1920</v>
      </c>
      <c r="B165" s="16" t="s">
        <v>757</v>
      </c>
      <c r="C165" s="16" t="s">
        <v>691</v>
      </c>
      <c r="D165" s="29" t="s">
        <v>123</v>
      </c>
      <c r="E165" s="30">
        <v>247480</v>
      </c>
      <c r="F165" s="16" t="s">
        <v>2934</v>
      </c>
      <c r="G165" s="30">
        <v>0</v>
      </c>
      <c r="H165" s="16" t="s">
        <v>50</v>
      </c>
      <c r="I165" s="30">
        <v>0</v>
      </c>
      <c r="J165" s="16" t="s">
        <v>50</v>
      </c>
      <c r="K165" s="30">
        <v>0</v>
      </c>
      <c r="L165" s="16" t="s">
        <v>50</v>
      </c>
      <c r="M165" s="30">
        <v>0</v>
      </c>
      <c r="N165" s="16" t="s">
        <v>50</v>
      </c>
      <c r="O165" s="30">
        <f t="shared" si="2"/>
        <v>247480</v>
      </c>
      <c r="P165" s="30">
        <v>0</v>
      </c>
      <c r="Q165" s="30">
        <v>0</v>
      </c>
      <c r="R165" s="30">
        <v>0</v>
      </c>
      <c r="S165" s="30">
        <v>0</v>
      </c>
      <c r="T165" s="30">
        <v>0</v>
      </c>
      <c r="U165" s="30">
        <v>0</v>
      </c>
      <c r="V165" s="30">
        <v>0</v>
      </c>
      <c r="W165" s="16" t="s">
        <v>2935</v>
      </c>
      <c r="X165" s="16" t="s">
        <v>50</v>
      </c>
      <c r="Y165" s="2" t="s">
        <v>50</v>
      </c>
      <c r="Z165" s="2" t="s">
        <v>50</v>
      </c>
      <c r="AA165" s="31"/>
      <c r="AB165" s="2" t="s">
        <v>50</v>
      </c>
    </row>
    <row r="166" spans="1:28" ht="30" customHeight="1" x14ac:dyDescent="0.3">
      <c r="A166" s="16" t="s">
        <v>1925</v>
      </c>
      <c r="B166" s="16" t="s">
        <v>770</v>
      </c>
      <c r="C166" s="16" t="s">
        <v>771</v>
      </c>
      <c r="D166" s="29" t="s">
        <v>123</v>
      </c>
      <c r="E166" s="30">
        <v>9600</v>
      </c>
      <c r="F166" s="16" t="s">
        <v>2936</v>
      </c>
      <c r="G166" s="30">
        <v>0</v>
      </c>
      <c r="H166" s="16" t="s">
        <v>50</v>
      </c>
      <c r="I166" s="30">
        <v>0</v>
      </c>
      <c r="J166" s="16" t="s">
        <v>50</v>
      </c>
      <c r="K166" s="30">
        <v>0</v>
      </c>
      <c r="L166" s="16" t="s">
        <v>50</v>
      </c>
      <c r="M166" s="30">
        <v>0</v>
      </c>
      <c r="N166" s="16" t="s">
        <v>50</v>
      </c>
      <c r="O166" s="30">
        <f t="shared" si="2"/>
        <v>9600</v>
      </c>
      <c r="P166" s="30">
        <v>0</v>
      </c>
      <c r="Q166" s="30">
        <v>0</v>
      </c>
      <c r="R166" s="30">
        <v>0</v>
      </c>
      <c r="S166" s="30">
        <v>0</v>
      </c>
      <c r="T166" s="30">
        <v>0</v>
      </c>
      <c r="U166" s="30">
        <v>0</v>
      </c>
      <c r="V166" s="30">
        <v>0</v>
      </c>
      <c r="W166" s="16" t="s">
        <v>2937</v>
      </c>
      <c r="X166" s="16" t="s">
        <v>50</v>
      </c>
      <c r="Y166" s="2" t="s">
        <v>50</v>
      </c>
      <c r="Z166" s="2" t="s">
        <v>50</v>
      </c>
      <c r="AA166" s="31"/>
      <c r="AB166" s="2" t="s">
        <v>50</v>
      </c>
    </row>
    <row r="167" spans="1:28" ht="30" customHeight="1" x14ac:dyDescent="0.3">
      <c r="A167" s="16" t="s">
        <v>1930</v>
      </c>
      <c r="B167" s="16" t="s">
        <v>775</v>
      </c>
      <c r="C167" s="16" t="s">
        <v>776</v>
      </c>
      <c r="D167" s="29" t="s">
        <v>123</v>
      </c>
      <c r="E167" s="30">
        <v>2567</v>
      </c>
      <c r="F167" s="16" t="s">
        <v>2938</v>
      </c>
      <c r="G167" s="30">
        <v>0</v>
      </c>
      <c r="H167" s="16" t="s">
        <v>50</v>
      </c>
      <c r="I167" s="30">
        <v>0</v>
      </c>
      <c r="J167" s="16" t="s">
        <v>50</v>
      </c>
      <c r="K167" s="30">
        <v>0</v>
      </c>
      <c r="L167" s="16" t="s">
        <v>50</v>
      </c>
      <c r="M167" s="30">
        <v>0</v>
      </c>
      <c r="N167" s="16" t="s">
        <v>50</v>
      </c>
      <c r="O167" s="30">
        <f t="shared" si="2"/>
        <v>2567</v>
      </c>
      <c r="P167" s="30">
        <v>0</v>
      </c>
      <c r="Q167" s="30">
        <v>0</v>
      </c>
      <c r="R167" s="30">
        <v>0</v>
      </c>
      <c r="S167" s="30">
        <v>0</v>
      </c>
      <c r="T167" s="30">
        <v>0</v>
      </c>
      <c r="U167" s="30">
        <v>0</v>
      </c>
      <c r="V167" s="30">
        <v>0</v>
      </c>
      <c r="W167" s="16" t="s">
        <v>2939</v>
      </c>
      <c r="X167" s="16" t="s">
        <v>50</v>
      </c>
      <c r="Y167" s="2" t="s">
        <v>50</v>
      </c>
      <c r="Z167" s="2" t="s">
        <v>50</v>
      </c>
      <c r="AA167" s="31"/>
      <c r="AB167" s="2" t="s">
        <v>50</v>
      </c>
    </row>
    <row r="168" spans="1:28" ht="30" customHeight="1" x14ac:dyDescent="0.3">
      <c r="A168" s="16" t="s">
        <v>1935</v>
      </c>
      <c r="B168" s="16" t="s">
        <v>780</v>
      </c>
      <c r="C168" s="16" t="s">
        <v>781</v>
      </c>
      <c r="D168" s="29" t="s">
        <v>123</v>
      </c>
      <c r="E168" s="30">
        <v>1880</v>
      </c>
      <c r="F168" s="16" t="s">
        <v>2940</v>
      </c>
      <c r="G168" s="30">
        <v>0</v>
      </c>
      <c r="H168" s="16" t="s">
        <v>50</v>
      </c>
      <c r="I168" s="30">
        <v>0</v>
      </c>
      <c r="J168" s="16" t="s">
        <v>50</v>
      </c>
      <c r="K168" s="30">
        <v>0</v>
      </c>
      <c r="L168" s="16" t="s">
        <v>50</v>
      </c>
      <c r="M168" s="30">
        <v>0</v>
      </c>
      <c r="N168" s="16" t="s">
        <v>50</v>
      </c>
      <c r="O168" s="30">
        <f t="shared" si="2"/>
        <v>1880</v>
      </c>
      <c r="P168" s="30">
        <v>0</v>
      </c>
      <c r="Q168" s="30">
        <v>0</v>
      </c>
      <c r="R168" s="30">
        <v>0</v>
      </c>
      <c r="S168" s="30">
        <v>0</v>
      </c>
      <c r="T168" s="30">
        <v>0</v>
      </c>
      <c r="U168" s="30">
        <v>0</v>
      </c>
      <c r="V168" s="30">
        <v>0</v>
      </c>
      <c r="W168" s="16" t="s">
        <v>2941</v>
      </c>
      <c r="X168" s="16" t="s">
        <v>50</v>
      </c>
      <c r="Y168" s="2" t="s">
        <v>50</v>
      </c>
      <c r="Z168" s="2" t="s">
        <v>50</v>
      </c>
      <c r="AA168" s="31"/>
      <c r="AB168" s="2" t="s">
        <v>50</v>
      </c>
    </row>
    <row r="169" spans="1:28" ht="30" customHeight="1" x14ac:dyDescent="0.3">
      <c r="A169" s="16" t="s">
        <v>1940</v>
      </c>
      <c r="B169" s="16" t="s">
        <v>785</v>
      </c>
      <c r="C169" s="16" t="s">
        <v>781</v>
      </c>
      <c r="D169" s="29" t="s">
        <v>123</v>
      </c>
      <c r="E169" s="30">
        <v>2820</v>
      </c>
      <c r="F169" s="16" t="s">
        <v>2942</v>
      </c>
      <c r="G169" s="30">
        <v>0</v>
      </c>
      <c r="H169" s="16" t="s">
        <v>50</v>
      </c>
      <c r="I169" s="30">
        <v>0</v>
      </c>
      <c r="J169" s="16" t="s">
        <v>50</v>
      </c>
      <c r="K169" s="30">
        <v>0</v>
      </c>
      <c r="L169" s="16" t="s">
        <v>50</v>
      </c>
      <c r="M169" s="30">
        <v>0</v>
      </c>
      <c r="N169" s="16" t="s">
        <v>50</v>
      </c>
      <c r="O169" s="30">
        <f t="shared" si="2"/>
        <v>2820</v>
      </c>
      <c r="P169" s="30">
        <v>0</v>
      </c>
      <c r="Q169" s="30">
        <v>0</v>
      </c>
      <c r="R169" s="30">
        <v>0</v>
      </c>
      <c r="S169" s="30">
        <v>0</v>
      </c>
      <c r="T169" s="30">
        <v>0</v>
      </c>
      <c r="U169" s="30">
        <v>0</v>
      </c>
      <c r="V169" s="30">
        <v>0</v>
      </c>
      <c r="W169" s="16" t="s">
        <v>2943</v>
      </c>
      <c r="X169" s="16" t="s">
        <v>50</v>
      </c>
      <c r="Y169" s="2" t="s">
        <v>50</v>
      </c>
      <c r="Z169" s="2" t="s">
        <v>50</v>
      </c>
      <c r="AA169" s="31"/>
      <c r="AB169" s="2" t="s">
        <v>50</v>
      </c>
    </row>
    <row r="170" spans="1:28" ht="30" customHeight="1" x14ac:dyDescent="0.3">
      <c r="A170" s="16" t="s">
        <v>1945</v>
      </c>
      <c r="B170" s="16" t="s">
        <v>789</v>
      </c>
      <c r="C170" s="16" t="s">
        <v>781</v>
      </c>
      <c r="D170" s="29" t="s">
        <v>123</v>
      </c>
      <c r="E170" s="30">
        <v>2820</v>
      </c>
      <c r="F170" s="16" t="s">
        <v>2944</v>
      </c>
      <c r="G170" s="30">
        <v>0</v>
      </c>
      <c r="H170" s="16" t="s">
        <v>50</v>
      </c>
      <c r="I170" s="30">
        <v>0</v>
      </c>
      <c r="J170" s="16" t="s">
        <v>50</v>
      </c>
      <c r="K170" s="30">
        <v>0</v>
      </c>
      <c r="L170" s="16" t="s">
        <v>50</v>
      </c>
      <c r="M170" s="30">
        <v>0</v>
      </c>
      <c r="N170" s="16" t="s">
        <v>50</v>
      </c>
      <c r="O170" s="30">
        <f t="shared" si="2"/>
        <v>2820</v>
      </c>
      <c r="P170" s="30">
        <v>0</v>
      </c>
      <c r="Q170" s="30">
        <v>0</v>
      </c>
      <c r="R170" s="30">
        <v>0</v>
      </c>
      <c r="S170" s="30">
        <v>0</v>
      </c>
      <c r="T170" s="30">
        <v>0</v>
      </c>
      <c r="U170" s="30">
        <v>0</v>
      </c>
      <c r="V170" s="30">
        <v>0</v>
      </c>
      <c r="W170" s="16" t="s">
        <v>2945</v>
      </c>
      <c r="X170" s="16" t="s">
        <v>50</v>
      </c>
      <c r="Y170" s="2" t="s">
        <v>50</v>
      </c>
      <c r="Z170" s="2" t="s">
        <v>50</v>
      </c>
      <c r="AA170" s="31"/>
      <c r="AB170" s="2" t="s">
        <v>50</v>
      </c>
    </row>
    <row r="171" spans="1:28" ht="30" customHeight="1" x14ac:dyDescent="0.3">
      <c r="A171" s="16" t="s">
        <v>1950</v>
      </c>
      <c r="B171" s="16" t="s">
        <v>793</v>
      </c>
      <c r="C171" s="16" t="s">
        <v>794</v>
      </c>
      <c r="D171" s="29" t="s">
        <v>123</v>
      </c>
      <c r="E171" s="30">
        <v>1200000</v>
      </c>
      <c r="F171" s="16" t="s">
        <v>2946</v>
      </c>
      <c r="G171" s="30">
        <v>0</v>
      </c>
      <c r="H171" s="16" t="s">
        <v>50</v>
      </c>
      <c r="I171" s="30">
        <v>0</v>
      </c>
      <c r="J171" s="16" t="s">
        <v>50</v>
      </c>
      <c r="K171" s="30">
        <v>0</v>
      </c>
      <c r="L171" s="16" t="s">
        <v>50</v>
      </c>
      <c r="M171" s="30">
        <v>0</v>
      </c>
      <c r="N171" s="16" t="s">
        <v>50</v>
      </c>
      <c r="O171" s="30">
        <f t="shared" si="2"/>
        <v>1200000</v>
      </c>
      <c r="P171" s="30">
        <v>0</v>
      </c>
      <c r="Q171" s="30">
        <v>0</v>
      </c>
      <c r="R171" s="30">
        <v>0</v>
      </c>
      <c r="S171" s="30">
        <v>0</v>
      </c>
      <c r="T171" s="30">
        <v>0</v>
      </c>
      <c r="U171" s="30">
        <v>0</v>
      </c>
      <c r="V171" s="30">
        <v>0</v>
      </c>
      <c r="W171" s="16" t="s">
        <v>2947</v>
      </c>
      <c r="X171" s="16" t="s">
        <v>50</v>
      </c>
      <c r="Y171" s="2" t="s">
        <v>50</v>
      </c>
      <c r="Z171" s="2" t="s">
        <v>50</v>
      </c>
      <c r="AA171" s="31"/>
      <c r="AB171" s="2" t="s">
        <v>50</v>
      </c>
    </row>
    <row r="172" spans="1:28" ht="30" customHeight="1" x14ac:dyDescent="0.3">
      <c r="A172" s="16" t="s">
        <v>1955</v>
      </c>
      <c r="B172" s="16" t="s">
        <v>798</v>
      </c>
      <c r="C172" s="16" t="s">
        <v>799</v>
      </c>
      <c r="D172" s="29" t="s">
        <v>123</v>
      </c>
      <c r="E172" s="30">
        <v>370000</v>
      </c>
      <c r="F172" s="16" t="s">
        <v>2948</v>
      </c>
      <c r="G172" s="30">
        <v>0</v>
      </c>
      <c r="H172" s="16" t="s">
        <v>50</v>
      </c>
      <c r="I172" s="30">
        <v>0</v>
      </c>
      <c r="J172" s="16" t="s">
        <v>50</v>
      </c>
      <c r="K172" s="30">
        <v>0</v>
      </c>
      <c r="L172" s="16" t="s">
        <v>50</v>
      </c>
      <c r="M172" s="30">
        <v>0</v>
      </c>
      <c r="N172" s="16" t="s">
        <v>50</v>
      </c>
      <c r="O172" s="30">
        <f t="shared" si="2"/>
        <v>370000</v>
      </c>
      <c r="P172" s="30">
        <v>0</v>
      </c>
      <c r="Q172" s="30">
        <v>0</v>
      </c>
      <c r="R172" s="30">
        <v>0</v>
      </c>
      <c r="S172" s="30">
        <v>0</v>
      </c>
      <c r="T172" s="30">
        <v>0</v>
      </c>
      <c r="U172" s="30">
        <v>0</v>
      </c>
      <c r="V172" s="30">
        <v>0</v>
      </c>
      <c r="W172" s="16" t="s">
        <v>2949</v>
      </c>
      <c r="X172" s="16" t="s">
        <v>50</v>
      </c>
      <c r="Y172" s="2" t="s">
        <v>50</v>
      </c>
      <c r="Z172" s="2" t="s">
        <v>50</v>
      </c>
      <c r="AA172" s="31"/>
      <c r="AB172" s="2" t="s">
        <v>50</v>
      </c>
    </row>
    <row r="173" spans="1:28" ht="30" customHeight="1" x14ac:dyDescent="0.3">
      <c r="A173" s="16" t="s">
        <v>1960</v>
      </c>
      <c r="B173" s="16" t="s">
        <v>803</v>
      </c>
      <c r="C173" s="16" t="s">
        <v>804</v>
      </c>
      <c r="D173" s="29" t="s">
        <v>123</v>
      </c>
      <c r="E173" s="30">
        <v>70000</v>
      </c>
      <c r="F173" s="16" t="s">
        <v>2950</v>
      </c>
      <c r="G173" s="30">
        <v>0</v>
      </c>
      <c r="H173" s="16" t="s">
        <v>50</v>
      </c>
      <c r="I173" s="30">
        <v>0</v>
      </c>
      <c r="J173" s="16" t="s">
        <v>50</v>
      </c>
      <c r="K173" s="30">
        <v>0</v>
      </c>
      <c r="L173" s="16" t="s">
        <v>50</v>
      </c>
      <c r="M173" s="30">
        <v>0</v>
      </c>
      <c r="N173" s="16" t="s">
        <v>50</v>
      </c>
      <c r="O173" s="30">
        <f t="shared" si="2"/>
        <v>70000</v>
      </c>
      <c r="P173" s="30">
        <v>0</v>
      </c>
      <c r="Q173" s="30">
        <v>0</v>
      </c>
      <c r="R173" s="30">
        <v>0</v>
      </c>
      <c r="S173" s="30">
        <v>0</v>
      </c>
      <c r="T173" s="30">
        <v>0</v>
      </c>
      <c r="U173" s="30">
        <v>0</v>
      </c>
      <c r="V173" s="30">
        <v>0</v>
      </c>
      <c r="W173" s="16" t="s">
        <v>2951</v>
      </c>
      <c r="X173" s="16" t="s">
        <v>50</v>
      </c>
      <c r="Y173" s="2" t="s">
        <v>50</v>
      </c>
      <c r="Z173" s="2" t="s">
        <v>50</v>
      </c>
      <c r="AA173" s="31"/>
      <c r="AB173" s="2" t="s">
        <v>50</v>
      </c>
    </row>
    <row r="174" spans="1:28" ht="30" customHeight="1" x14ac:dyDescent="0.3">
      <c r="A174" s="16" t="s">
        <v>1969</v>
      </c>
      <c r="B174" s="16" t="s">
        <v>803</v>
      </c>
      <c r="C174" s="16" t="s">
        <v>808</v>
      </c>
      <c r="D174" s="29" t="s">
        <v>123</v>
      </c>
      <c r="E174" s="30">
        <v>84000</v>
      </c>
      <c r="F174" s="16" t="s">
        <v>2952</v>
      </c>
      <c r="G174" s="30">
        <v>0</v>
      </c>
      <c r="H174" s="16" t="s">
        <v>50</v>
      </c>
      <c r="I174" s="30">
        <v>0</v>
      </c>
      <c r="J174" s="16" t="s">
        <v>50</v>
      </c>
      <c r="K174" s="30">
        <v>0</v>
      </c>
      <c r="L174" s="16" t="s">
        <v>50</v>
      </c>
      <c r="M174" s="30">
        <v>0</v>
      </c>
      <c r="N174" s="16" t="s">
        <v>50</v>
      </c>
      <c r="O174" s="30">
        <f t="shared" si="2"/>
        <v>84000</v>
      </c>
      <c r="P174" s="30">
        <v>0</v>
      </c>
      <c r="Q174" s="30">
        <v>0</v>
      </c>
      <c r="R174" s="30">
        <v>0</v>
      </c>
      <c r="S174" s="30">
        <v>0</v>
      </c>
      <c r="T174" s="30">
        <v>0</v>
      </c>
      <c r="U174" s="30">
        <v>0</v>
      </c>
      <c r="V174" s="30">
        <v>0</v>
      </c>
      <c r="W174" s="16" t="s">
        <v>2953</v>
      </c>
      <c r="X174" s="16" t="s">
        <v>50</v>
      </c>
      <c r="Y174" s="2" t="s">
        <v>50</v>
      </c>
      <c r="Z174" s="2" t="s">
        <v>50</v>
      </c>
      <c r="AA174" s="31"/>
      <c r="AB174" s="2" t="s">
        <v>50</v>
      </c>
    </row>
    <row r="175" spans="1:28" ht="30" customHeight="1" x14ac:dyDescent="0.3">
      <c r="A175" s="16" t="s">
        <v>1976</v>
      </c>
      <c r="B175" s="16" t="s">
        <v>812</v>
      </c>
      <c r="C175" s="16" t="s">
        <v>813</v>
      </c>
      <c r="D175" s="29" t="s">
        <v>123</v>
      </c>
      <c r="E175" s="30">
        <v>500000</v>
      </c>
      <c r="F175" s="16" t="s">
        <v>2954</v>
      </c>
      <c r="G175" s="30">
        <v>0</v>
      </c>
      <c r="H175" s="16" t="s">
        <v>50</v>
      </c>
      <c r="I175" s="30">
        <v>0</v>
      </c>
      <c r="J175" s="16" t="s">
        <v>50</v>
      </c>
      <c r="K175" s="30">
        <v>0</v>
      </c>
      <c r="L175" s="16" t="s">
        <v>50</v>
      </c>
      <c r="M175" s="30">
        <v>0</v>
      </c>
      <c r="N175" s="16" t="s">
        <v>50</v>
      </c>
      <c r="O175" s="30">
        <f t="shared" si="2"/>
        <v>500000</v>
      </c>
      <c r="P175" s="30">
        <v>0</v>
      </c>
      <c r="Q175" s="30">
        <v>0</v>
      </c>
      <c r="R175" s="30">
        <v>0</v>
      </c>
      <c r="S175" s="30">
        <v>0</v>
      </c>
      <c r="T175" s="30">
        <v>0</v>
      </c>
      <c r="U175" s="30">
        <v>0</v>
      </c>
      <c r="V175" s="30">
        <v>0</v>
      </c>
      <c r="W175" s="16" t="s">
        <v>2955</v>
      </c>
      <c r="X175" s="16" t="s">
        <v>50</v>
      </c>
      <c r="Y175" s="2" t="s">
        <v>50</v>
      </c>
      <c r="Z175" s="2" t="s">
        <v>50</v>
      </c>
      <c r="AA175" s="31"/>
      <c r="AB175" s="2" t="s">
        <v>50</v>
      </c>
    </row>
    <row r="176" spans="1:28" ht="30" customHeight="1" x14ac:dyDescent="0.3">
      <c r="A176" s="16" t="s">
        <v>1981</v>
      </c>
      <c r="B176" s="16" t="s">
        <v>817</v>
      </c>
      <c r="C176" s="16" t="s">
        <v>818</v>
      </c>
      <c r="D176" s="29" t="s">
        <v>123</v>
      </c>
      <c r="E176" s="30">
        <v>663000</v>
      </c>
      <c r="F176" s="16" t="s">
        <v>2956</v>
      </c>
      <c r="G176" s="30">
        <v>0</v>
      </c>
      <c r="H176" s="16" t="s">
        <v>50</v>
      </c>
      <c r="I176" s="30">
        <v>0</v>
      </c>
      <c r="J176" s="16" t="s">
        <v>50</v>
      </c>
      <c r="K176" s="30">
        <v>0</v>
      </c>
      <c r="L176" s="16" t="s">
        <v>50</v>
      </c>
      <c r="M176" s="30">
        <v>0</v>
      </c>
      <c r="N176" s="16" t="s">
        <v>50</v>
      </c>
      <c r="O176" s="30">
        <f t="shared" si="2"/>
        <v>663000</v>
      </c>
      <c r="P176" s="30">
        <v>0</v>
      </c>
      <c r="Q176" s="30">
        <v>0</v>
      </c>
      <c r="R176" s="30">
        <v>0</v>
      </c>
      <c r="S176" s="30">
        <v>0</v>
      </c>
      <c r="T176" s="30">
        <v>0</v>
      </c>
      <c r="U176" s="30">
        <v>0</v>
      </c>
      <c r="V176" s="30">
        <v>0</v>
      </c>
      <c r="W176" s="16" t="s">
        <v>2957</v>
      </c>
      <c r="X176" s="16" t="s">
        <v>50</v>
      </c>
      <c r="Y176" s="2" t="s">
        <v>50</v>
      </c>
      <c r="Z176" s="2" t="s">
        <v>50</v>
      </c>
      <c r="AA176" s="31"/>
      <c r="AB176" s="2" t="s">
        <v>50</v>
      </c>
    </row>
    <row r="177" spans="1:28" ht="30" customHeight="1" x14ac:dyDescent="0.3">
      <c r="A177" s="16" t="s">
        <v>1986</v>
      </c>
      <c r="B177" s="16" t="s">
        <v>822</v>
      </c>
      <c r="C177" s="16" t="s">
        <v>823</v>
      </c>
      <c r="D177" s="29" t="s">
        <v>123</v>
      </c>
      <c r="E177" s="30">
        <v>76000</v>
      </c>
      <c r="F177" s="16" t="s">
        <v>2958</v>
      </c>
      <c r="G177" s="30">
        <v>0</v>
      </c>
      <c r="H177" s="16" t="s">
        <v>50</v>
      </c>
      <c r="I177" s="30">
        <v>0</v>
      </c>
      <c r="J177" s="16" t="s">
        <v>50</v>
      </c>
      <c r="K177" s="30">
        <v>0</v>
      </c>
      <c r="L177" s="16" t="s">
        <v>50</v>
      </c>
      <c r="M177" s="30">
        <v>0</v>
      </c>
      <c r="N177" s="16" t="s">
        <v>50</v>
      </c>
      <c r="O177" s="30">
        <f t="shared" si="2"/>
        <v>76000</v>
      </c>
      <c r="P177" s="30">
        <v>0</v>
      </c>
      <c r="Q177" s="30">
        <v>0</v>
      </c>
      <c r="R177" s="30">
        <v>0</v>
      </c>
      <c r="S177" s="30">
        <v>0</v>
      </c>
      <c r="T177" s="30">
        <v>0</v>
      </c>
      <c r="U177" s="30">
        <v>0</v>
      </c>
      <c r="V177" s="30">
        <v>0</v>
      </c>
      <c r="W177" s="16" t="s">
        <v>2959</v>
      </c>
      <c r="X177" s="16" t="s">
        <v>50</v>
      </c>
      <c r="Y177" s="2" t="s">
        <v>50</v>
      </c>
      <c r="Z177" s="2" t="s">
        <v>50</v>
      </c>
      <c r="AA177" s="31"/>
      <c r="AB177" s="2" t="s">
        <v>50</v>
      </c>
    </row>
    <row r="178" spans="1:28" ht="30" customHeight="1" x14ac:dyDescent="0.3">
      <c r="A178" s="16" t="s">
        <v>1991</v>
      </c>
      <c r="B178" s="16" t="s">
        <v>827</v>
      </c>
      <c r="C178" s="16" t="s">
        <v>823</v>
      </c>
      <c r="D178" s="29" t="s">
        <v>123</v>
      </c>
      <c r="E178" s="30">
        <v>47000</v>
      </c>
      <c r="F178" s="16" t="s">
        <v>2960</v>
      </c>
      <c r="G178" s="30">
        <v>0</v>
      </c>
      <c r="H178" s="16" t="s">
        <v>50</v>
      </c>
      <c r="I178" s="30">
        <v>0</v>
      </c>
      <c r="J178" s="16" t="s">
        <v>50</v>
      </c>
      <c r="K178" s="30">
        <v>0</v>
      </c>
      <c r="L178" s="16" t="s">
        <v>50</v>
      </c>
      <c r="M178" s="30">
        <v>0</v>
      </c>
      <c r="N178" s="16" t="s">
        <v>50</v>
      </c>
      <c r="O178" s="30">
        <f t="shared" si="2"/>
        <v>47000</v>
      </c>
      <c r="P178" s="30">
        <v>0</v>
      </c>
      <c r="Q178" s="30">
        <v>0</v>
      </c>
      <c r="R178" s="30">
        <v>0</v>
      </c>
      <c r="S178" s="30">
        <v>0</v>
      </c>
      <c r="T178" s="30">
        <v>0</v>
      </c>
      <c r="U178" s="30">
        <v>0</v>
      </c>
      <c r="V178" s="30">
        <v>0</v>
      </c>
      <c r="W178" s="16" t="s">
        <v>2961</v>
      </c>
      <c r="X178" s="16" t="s">
        <v>50</v>
      </c>
      <c r="Y178" s="2" t="s">
        <v>50</v>
      </c>
      <c r="Z178" s="2" t="s">
        <v>50</v>
      </c>
      <c r="AA178" s="31"/>
      <c r="AB178" s="2" t="s">
        <v>50</v>
      </c>
    </row>
    <row r="179" spans="1:28" ht="30" customHeight="1" x14ac:dyDescent="0.3">
      <c r="A179" s="16" t="s">
        <v>1996</v>
      </c>
      <c r="B179" s="16" t="s">
        <v>831</v>
      </c>
      <c r="C179" s="16" t="s">
        <v>823</v>
      </c>
      <c r="D179" s="29" t="s">
        <v>123</v>
      </c>
      <c r="E179" s="30">
        <v>35000</v>
      </c>
      <c r="F179" s="16" t="s">
        <v>2962</v>
      </c>
      <c r="G179" s="30">
        <v>0</v>
      </c>
      <c r="H179" s="16" t="s">
        <v>50</v>
      </c>
      <c r="I179" s="30">
        <v>0</v>
      </c>
      <c r="J179" s="16" t="s">
        <v>50</v>
      </c>
      <c r="K179" s="30">
        <v>0</v>
      </c>
      <c r="L179" s="16" t="s">
        <v>50</v>
      </c>
      <c r="M179" s="30">
        <v>0</v>
      </c>
      <c r="N179" s="16" t="s">
        <v>50</v>
      </c>
      <c r="O179" s="30">
        <f t="shared" si="2"/>
        <v>35000</v>
      </c>
      <c r="P179" s="30">
        <v>0</v>
      </c>
      <c r="Q179" s="30">
        <v>0</v>
      </c>
      <c r="R179" s="30">
        <v>0</v>
      </c>
      <c r="S179" s="30">
        <v>0</v>
      </c>
      <c r="T179" s="30">
        <v>0</v>
      </c>
      <c r="U179" s="30">
        <v>0</v>
      </c>
      <c r="V179" s="30">
        <v>0</v>
      </c>
      <c r="W179" s="16" t="s">
        <v>2963</v>
      </c>
      <c r="X179" s="16" t="s">
        <v>50</v>
      </c>
      <c r="Y179" s="2" t="s">
        <v>50</v>
      </c>
      <c r="Z179" s="2" t="s">
        <v>50</v>
      </c>
      <c r="AA179" s="31"/>
      <c r="AB179" s="2" t="s">
        <v>50</v>
      </c>
    </row>
    <row r="180" spans="1:28" ht="30" customHeight="1" x14ac:dyDescent="0.3">
      <c r="A180" s="16" t="s">
        <v>2001</v>
      </c>
      <c r="B180" s="16" t="s">
        <v>835</v>
      </c>
      <c r="C180" s="16" t="s">
        <v>836</v>
      </c>
      <c r="D180" s="29" t="s">
        <v>123</v>
      </c>
      <c r="E180" s="30">
        <v>100000</v>
      </c>
      <c r="F180" s="16" t="s">
        <v>2964</v>
      </c>
      <c r="G180" s="30">
        <v>0</v>
      </c>
      <c r="H180" s="16" t="s">
        <v>50</v>
      </c>
      <c r="I180" s="30">
        <v>0</v>
      </c>
      <c r="J180" s="16" t="s">
        <v>50</v>
      </c>
      <c r="K180" s="30">
        <v>0</v>
      </c>
      <c r="L180" s="16" t="s">
        <v>50</v>
      </c>
      <c r="M180" s="30">
        <v>0</v>
      </c>
      <c r="N180" s="16" t="s">
        <v>50</v>
      </c>
      <c r="O180" s="30">
        <f t="shared" si="2"/>
        <v>100000</v>
      </c>
      <c r="P180" s="30">
        <v>0</v>
      </c>
      <c r="Q180" s="30">
        <v>0</v>
      </c>
      <c r="R180" s="30">
        <v>0</v>
      </c>
      <c r="S180" s="30">
        <v>0</v>
      </c>
      <c r="T180" s="30">
        <v>0</v>
      </c>
      <c r="U180" s="30">
        <v>0</v>
      </c>
      <c r="V180" s="30">
        <v>0</v>
      </c>
      <c r="W180" s="16" t="s">
        <v>2965</v>
      </c>
      <c r="X180" s="16" t="s">
        <v>50</v>
      </c>
      <c r="Y180" s="2" t="s">
        <v>50</v>
      </c>
      <c r="Z180" s="2" t="s">
        <v>50</v>
      </c>
      <c r="AA180" s="31"/>
      <c r="AB180" s="2" t="s">
        <v>50</v>
      </c>
    </row>
    <row r="181" spans="1:28" ht="30" customHeight="1" x14ac:dyDescent="0.3">
      <c r="A181" s="16" t="s">
        <v>2006</v>
      </c>
      <c r="B181" s="16" t="s">
        <v>840</v>
      </c>
      <c r="C181" s="16" t="s">
        <v>841</v>
      </c>
      <c r="D181" s="29" t="s">
        <v>123</v>
      </c>
      <c r="E181" s="30">
        <v>84000</v>
      </c>
      <c r="F181" s="16" t="s">
        <v>2678</v>
      </c>
      <c r="G181" s="30">
        <v>0</v>
      </c>
      <c r="H181" s="16" t="s">
        <v>50</v>
      </c>
      <c r="I181" s="30">
        <v>0</v>
      </c>
      <c r="J181" s="16" t="s">
        <v>50</v>
      </c>
      <c r="K181" s="30">
        <v>0</v>
      </c>
      <c r="L181" s="16" t="s">
        <v>50</v>
      </c>
      <c r="M181" s="30">
        <v>0</v>
      </c>
      <c r="N181" s="16" t="s">
        <v>50</v>
      </c>
      <c r="O181" s="30">
        <f t="shared" si="2"/>
        <v>84000</v>
      </c>
      <c r="P181" s="30">
        <v>0</v>
      </c>
      <c r="Q181" s="30">
        <v>0</v>
      </c>
      <c r="R181" s="30">
        <v>0</v>
      </c>
      <c r="S181" s="30">
        <v>0</v>
      </c>
      <c r="T181" s="30">
        <v>0</v>
      </c>
      <c r="U181" s="30">
        <v>0</v>
      </c>
      <c r="V181" s="30">
        <v>0</v>
      </c>
      <c r="W181" s="16" t="s">
        <v>2966</v>
      </c>
      <c r="X181" s="16" t="s">
        <v>50</v>
      </c>
      <c r="Y181" s="2" t="s">
        <v>50</v>
      </c>
      <c r="Z181" s="2" t="s">
        <v>50</v>
      </c>
      <c r="AA181" s="31"/>
      <c r="AB181" s="2" t="s">
        <v>50</v>
      </c>
    </row>
    <row r="182" spans="1:28" ht="30" customHeight="1" x14ac:dyDescent="0.3">
      <c r="A182" s="16" t="s">
        <v>2011</v>
      </c>
      <c r="B182" s="16" t="s">
        <v>845</v>
      </c>
      <c r="C182" s="16" t="s">
        <v>841</v>
      </c>
      <c r="D182" s="29" t="s">
        <v>123</v>
      </c>
      <c r="E182" s="30">
        <v>12000</v>
      </c>
      <c r="F182" s="16" t="s">
        <v>2673</v>
      </c>
      <c r="G182" s="30">
        <v>0</v>
      </c>
      <c r="H182" s="16" t="s">
        <v>50</v>
      </c>
      <c r="I182" s="30">
        <v>0</v>
      </c>
      <c r="J182" s="16" t="s">
        <v>50</v>
      </c>
      <c r="K182" s="30">
        <v>0</v>
      </c>
      <c r="L182" s="16" t="s">
        <v>50</v>
      </c>
      <c r="M182" s="30">
        <v>0</v>
      </c>
      <c r="N182" s="16" t="s">
        <v>50</v>
      </c>
      <c r="O182" s="30">
        <f t="shared" si="2"/>
        <v>12000</v>
      </c>
      <c r="P182" s="30">
        <v>0</v>
      </c>
      <c r="Q182" s="30">
        <v>0</v>
      </c>
      <c r="R182" s="30">
        <v>0</v>
      </c>
      <c r="S182" s="30">
        <v>0</v>
      </c>
      <c r="T182" s="30">
        <v>0</v>
      </c>
      <c r="U182" s="30">
        <v>0</v>
      </c>
      <c r="V182" s="30">
        <v>0</v>
      </c>
      <c r="W182" s="16" t="s">
        <v>2967</v>
      </c>
      <c r="X182" s="16" t="s">
        <v>50</v>
      </c>
      <c r="Y182" s="2" t="s">
        <v>50</v>
      </c>
      <c r="Z182" s="2" t="s">
        <v>50</v>
      </c>
      <c r="AA182" s="31"/>
      <c r="AB182" s="2" t="s">
        <v>50</v>
      </c>
    </row>
    <row r="183" spans="1:28" ht="30" customHeight="1" x14ac:dyDescent="0.3">
      <c r="A183" s="16" t="s">
        <v>2017</v>
      </c>
      <c r="B183" s="16" t="s">
        <v>2016</v>
      </c>
      <c r="C183" s="16" t="s">
        <v>849</v>
      </c>
      <c r="D183" s="29" t="s">
        <v>123</v>
      </c>
      <c r="E183" s="30">
        <v>56500</v>
      </c>
      <c r="F183" s="16" t="s">
        <v>2968</v>
      </c>
      <c r="G183" s="30">
        <v>0</v>
      </c>
      <c r="H183" s="16" t="s">
        <v>50</v>
      </c>
      <c r="I183" s="30">
        <v>0</v>
      </c>
      <c r="J183" s="16" t="s">
        <v>50</v>
      </c>
      <c r="K183" s="30">
        <v>0</v>
      </c>
      <c r="L183" s="16" t="s">
        <v>50</v>
      </c>
      <c r="M183" s="30">
        <v>0</v>
      </c>
      <c r="N183" s="16" t="s">
        <v>50</v>
      </c>
      <c r="O183" s="30">
        <f t="shared" si="2"/>
        <v>56500</v>
      </c>
      <c r="P183" s="30">
        <v>0</v>
      </c>
      <c r="Q183" s="30">
        <v>0</v>
      </c>
      <c r="R183" s="30">
        <v>0</v>
      </c>
      <c r="S183" s="30">
        <v>0</v>
      </c>
      <c r="T183" s="30">
        <v>0</v>
      </c>
      <c r="U183" s="30">
        <v>0</v>
      </c>
      <c r="V183" s="30">
        <v>0</v>
      </c>
      <c r="W183" s="16" t="s">
        <v>2969</v>
      </c>
      <c r="X183" s="16" t="s">
        <v>50</v>
      </c>
      <c r="Y183" s="2" t="s">
        <v>50</v>
      </c>
      <c r="Z183" s="2" t="s">
        <v>50</v>
      </c>
      <c r="AA183" s="31"/>
      <c r="AB183" s="2" t="s">
        <v>50</v>
      </c>
    </row>
    <row r="184" spans="1:28" ht="30" customHeight="1" x14ac:dyDescent="0.3">
      <c r="A184" s="16" t="s">
        <v>2023</v>
      </c>
      <c r="B184" s="16" t="s">
        <v>2016</v>
      </c>
      <c r="C184" s="16" t="s">
        <v>2022</v>
      </c>
      <c r="D184" s="29" t="s">
        <v>123</v>
      </c>
      <c r="E184" s="30">
        <v>61600</v>
      </c>
      <c r="F184" s="16" t="s">
        <v>2970</v>
      </c>
      <c r="G184" s="30">
        <v>0</v>
      </c>
      <c r="H184" s="16" t="s">
        <v>50</v>
      </c>
      <c r="I184" s="30">
        <v>0</v>
      </c>
      <c r="J184" s="16" t="s">
        <v>50</v>
      </c>
      <c r="K184" s="30">
        <v>0</v>
      </c>
      <c r="L184" s="16" t="s">
        <v>50</v>
      </c>
      <c r="M184" s="30">
        <v>0</v>
      </c>
      <c r="N184" s="16" t="s">
        <v>50</v>
      </c>
      <c r="O184" s="30">
        <f t="shared" ref="O184:O247" si="3">SMALL(E184:M184,COUNTIF(E184:M184,0)+1)</f>
        <v>61600</v>
      </c>
      <c r="P184" s="30">
        <v>0</v>
      </c>
      <c r="Q184" s="30">
        <v>0</v>
      </c>
      <c r="R184" s="30">
        <v>0</v>
      </c>
      <c r="S184" s="30">
        <v>0</v>
      </c>
      <c r="T184" s="30">
        <v>0</v>
      </c>
      <c r="U184" s="30">
        <v>0</v>
      </c>
      <c r="V184" s="30">
        <v>0</v>
      </c>
      <c r="W184" s="16" t="s">
        <v>2971</v>
      </c>
      <c r="X184" s="16" t="s">
        <v>50</v>
      </c>
      <c r="Y184" s="2" t="s">
        <v>50</v>
      </c>
      <c r="Z184" s="2" t="s">
        <v>50</v>
      </c>
      <c r="AA184" s="31"/>
      <c r="AB184" s="2" t="s">
        <v>50</v>
      </c>
    </row>
    <row r="185" spans="1:28" ht="30" customHeight="1" x14ac:dyDescent="0.3">
      <c r="A185" s="16" t="s">
        <v>2028</v>
      </c>
      <c r="B185" s="16" t="s">
        <v>856</v>
      </c>
      <c r="C185" s="16" t="s">
        <v>857</v>
      </c>
      <c r="D185" s="29" t="s">
        <v>123</v>
      </c>
      <c r="E185" s="30">
        <v>24000</v>
      </c>
      <c r="F185" s="16" t="s">
        <v>2972</v>
      </c>
      <c r="G185" s="30">
        <v>0</v>
      </c>
      <c r="H185" s="16" t="s">
        <v>50</v>
      </c>
      <c r="I185" s="30">
        <v>0</v>
      </c>
      <c r="J185" s="16" t="s">
        <v>50</v>
      </c>
      <c r="K185" s="30">
        <v>0</v>
      </c>
      <c r="L185" s="16" t="s">
        <v>50</v>
      </c>
      <c r="M185" s="30">
        <v>0</v>
      </c>
      <c r="N185" s="16" t="s">
        <v>50</v>
      </c>
      <c r="O185" s="30">
        <f t="shared" si="3"/>
        <v>24000</v>
      </c>
      <c r="P185" s="30">
        <v>0</v>
      </c>
      <c r="Q185" s="30">
        <v>0</v>
      </c>
      <c r="R185" s="30">
        <v>0</v>
      </c>
      <c r="S185" s="30">
        <v>0</v>
      </c>
      <c r="T185" s="30">
        <v>0</v>
      </c>
      <c r="U185" s="30">
        <v>0</v>
      </c>
      <c r="V185" s="30">
        <v>0</v>
      </c>
      <c r="W185" s="16" t="s">
        <v>2973</v>
      </c>
      <c r="X185" s="16" t="s">
        <v>50</v>
      </c>
      <c r="Y185" s="2" t="s">
        <v>50</v>
      </c>
      <c r="Z185" s="2" t="s">
        <v>50</v>
      </c>
      <c r="AA185" s="31"/>
      <c r="AB185" s="2" t="s">
        <v>50</v>
      </c>
    </row>
    <row r="186" spans="1:28" ht="30" customHeight="1" x14ac:dyDescent="0.3">
      <c r="A186" s="16" t="s">
        <v>2033</v>
      </c>
      <c r="B186" s="16" t="s">
        <v>856</v>
      </c>
      <c r="C186" s="16" t="s">
        <v>861</v>
      </c>
      <c r="D186" s="29" t="s">
        <v>123</v>
      </c>
      <c r="E186" s="30">
        <v>36000</v>
      </c>
      <c r="F186" s="16" t="s">
        <v>2682</v>
      </c>
      <c r="G186" s="30">
        <v>0</v>
      </c>
      <c r="H186" s="16" t="s">
        <v>50</v>
      </c>
      <c r="I186" s="30">
        <v>0</v>
      </c>
      <c r="J186" s="16" t="s">
        <v>50</v>
      </c>
      <c r="K186" s="30">
        <v>0</v>
      </c>
      <c r="L186" s="16" t="s">
        <v>50</v>
      </c>
      <c r="M186" s="30">
        <v>0</v>
      </c>
      <c r="N186" s="16" t="s">
        <v>50</v>
      </c>
      <c r="O186" s="30">
        <f t="shared" si="3"/>
        <v>36000</v>
      </c>
      <c r="P186" s="30">
        <v>0</v>
      </c>
      <c r="Q186" s="30">
        <v>0</v>
      </c>
      <c r="R186" s="30">
        <v>0</v>
      </c>
      <c r="S186" s="30">
        <v>0</v>
      </c>
      <c r="T186" s="30">
        <v>0</v>
      </c>
      <c r="U186" s="30">
        <v>0</v>
      </c>
      <c r="V186" s="30">
        <v>0</v>
      </c>
      <c r="W186" s="16" t="s">
        <v>2974</v>
      </c>
      <c r="X186" s="16" t="s">
        <v>50</v>
      </c>
      <c r="Y186" s="2" t="s">
        <v>50</v>
      </c>
      <c r="Z186" s="2" t="s">
        <v>50</v>
      </c>
      <c r="AA186" s="31"/>
      <c r="AB186" s="2" t="s">
        <v>50</v>
      </c>
    </row>
    <row r="187" spans="1:28" ht="30" customHeight="1" x14ac:dyDescent="0.3">
      <c r="A187" s="16" t="s">
        <v>2038</v>
      </c>
      <c r="B187" s="16" t="s">
        <v>856</v>
      </c>
      <c r="C187" s="16" t="s">
        <v>865</v>
      </c>
      <c r="D187" s="29" t="s">
        <v>123</v>
      </c>
      <c r="E187" s="30">
        <v>39200</v>
      </c>
      <c r="F187" s="16" t="s">
        <v>2975</v>
      </c>
      <c r="G187" s="30">
        <v>0</v>
      </c>
      <c r="H187" s="16" t="s">
        <v>50</v>
      </c>
      <c r="I187" s="30">
        <v>0</v>
      </c>
      <c r="J187" s="16" t="s">
        <v>50</v>
      </c>
      <c r="K187" s="30">
        <v>0</v>
      </c>
      <c r="L187" s="16" t="s">
        <v>50</v>
      </c>
      <c r="M187" s="30">
        <v>0</v>
      </c>
      <c r="N187" s="16" t="s">
        <v>50</v>
      </c>
      <c r="O187" s="30">
        <f t="shared" si="3"/>
        <v>39200</v>
      </c>
      <c r="P187" s="30">
        <v>0</v>
      </c>
      <c r="Q187" s="30">
        <v>0</v>
      </c>
      <c r="R187" s="30">
        <v>0</v>
      </c>
      <c r="S187" s="30">
        <v>0</v>
      </c>
      <c r="T187" s="30">
        <v>0</v>
      </c>
      <c r="U187" s="30">
        <v>0</v>
      </c>
      <c r="V187" s="30">
        <v>0</v>
      </c>
      <c r="W187" s="16" t="s">
        <v>2976</v>
      </c>
      <c r="X187" s="16" t="s">
        <v>50</v>
      </c>
      <c r="Y187" s="2" t="s">
        <v>50</v>
      </c>
      <c r="Z187" s="2" t="s">
        <v>50</v>
      </c>
      <c r="AA187" s="31"/>
      <c r="AB187" s="2" t="s">
        <v>50</v>
      </c>
    </row>
    <row r="188" spans="1:28" ht="30" customHeight="1" x14ac:dyDescent="0.3">
      <c r="A188" s="16" t="s">
        <v>2043</v>
      </c>
      <c r="B188" s="16" t="s">
        <v>856</v>
      </c>
      <c r="C188" s="16" t="s">
        <v>869</v>
      </c>
      <c r="D188" s="29" t="s">
        <v>123</v>
      </c>
      <c r="E188" s="30">
        <v>55000</v>
      </c>
      <c r="F188" s="16" t="s">
        <v>2977</v>
      </c>
      <c r="G188" s="30">
        <v>0</v>
      </c>
      <c r="H188" s="16" t="s">
        <v>50</v>
      </c>
      <c r="I188" s="30">
        <v>0</v>
      </c>
      <c r="J188" s="16" t="s">
        <v>50</v>
      </c>
      <c r="K188" s="30">
        <v>0</v>
      </c>
      <c r="L188" s="16" t="s">
        <v>50</v>
      </c>
      <c r="M188" s="30">
        <v>0</v>
      </c>
      <c r="N188" s="16" t="s">
        <v>50</v>
      </c>
      <c r="O188" s="30">
        <f t="shared" si="3"/>
        <v>55000</v>
      </c>
      <c r="P188" s="30">
        <v>0</v>
      </c>
      <c r="Q188" s="30">
        <v>0</v>
      </c>
      <c r="R188" s="30">
        <v>0</v>
      </c>
      <c r="S188" s="30">
        <v>0</v>
      </c>
      <c r="T188" s="30">
        <v>0</v>
      </c>
      <c r="U188" s="30">
        <v>0</v>
      </c>
      <c r="V188" s="30">
        <v>0</v>
      </c>
      <c r="W188" s="16" t="s">
        <v>2978</v>
      </c>
      <c r="X188" s="16" t="s">
        <v>50</v>
      </c>
      <c r="Y188" s="2" t="s">
        <v>50</v>
      </c>
      <c r="Z188" s="2" t="s">
        <v>50</v>
      </c>
      <c r="AA188" s="31"/>
      <c r="AB188" s="2" t="s">
        <v>50</v>
      </c>
    </row>
    <row r="189" spans="1:28" ht="30" customHeight="1" x14ac:dyDescent="0.3">
      <c r="A189" s="16" t="s">
        <v>2048</v>
      </c>
      <c r="B189" s="16" t="s">
        <v>856</v>
      </c>
      <c r="C189" s="16" t="s">
        <v>873</v>
      </c>
      <c r="D189" s="29" t="s">
        <v>123</v>
      </c>
      <c r="E189" s="30">
        <v>56200</v>
      </c>
      <c r="F189" s="16" t="s">
        <v>2979</v>
      </c>
      <c r="G189" s="30">
        <v>0</v>
      </c>
      <c r="H189" s="16" t="s">
        <v>50</v>
      </c>
      <c r="I189" s="30">
        <v>0</v>
      </c>
      <c r="J189" s="16" t="s">
        <v>50</v>
      </c>
      <c r="K189" s="30">
        <v>0</v>
      </c>
      <c r="L189" s="16" t="s">
        <v>50</v>
      </c>
      <c r="M189" s="30">
        <v>0</v>
      </c>
      <c r="N189" s="16" t="s">
        <v>50</v>
      </c>
      <c r="O189" s="30">
        <f t="shared" si="3"/>
        <v>56200</v>
      </c>
      <c r="P189" s="30">
        <v>0</v>
      </c>
      <c r="Q189" s="30">
        <v>0</v>
      </c>
      <c r="R189" s="30">
        <v>0</v>
      </c>
      <c r="S189" s="30">
        <v>0</v>
      </c>
      <c r="T189" s="30">
        <v>0</v>
      </c>
      <c r="U189" s="30">
        <v>0</v>
      </c>
      <c r="V189" s="30">
        <v>0</v>
      </c>
      <c r="W189" s="16" t="s">
        <v>2980</v>
      </c>
      <c r="X189" s="16" t="s">
        <v>50</v>
      </c>
      <c r="Y189" s="2" t="s">
        <v>50</v>
      </c>
      <c r="Z189" s="2" t="s">
        <v>50</v>
      </c>
      <c r="AA189" s="31"/>
      <c r="AB189" s="2" t="s">
        <v>50</v>
      </c>
    </row>
    <row r="190" spans="1:28" ht="30" customHeight="1" x14ac:dyDescent="0.3">
      <c r="A190" s="16" t="s">
        <v>2053</v>
      </c>
      <c r="B190" s="16" t="s">
        <v>856</v>
      </c>
      <c r="C190" s="16" t="s">
        <v>877</v>
      </c>
      <c r="D190" s="29" t="s">
        <v>123</v>
      </c>
      <c r="E190" s="30">
        <v>54500</v>
      </c>
      <c r="F190" s="16" t="s">
        <v>2977</v>
      </c>
      <c r="G190" s="30">
        <v>0</v>
      </c>
      <c r="H190" s="16" t="s">
        <v>50</v>
      </c>
      <c r="I190" s="30">
        <v>0</v>
      </c>
      <c r="J190" s="16" t="s">
        <v>50</v>
      </c>
      <c r="K190" s="30">
        <v>0</v>
      </c>
      <c r="L190" s="16" t="s">
        <v>50</v>
      </c>
      <c r="M190" s="30">
        <v>0</v>
      </c>
      <c r="N190" s="16" t="s">
        <v>50</v>
      </c>
      <c r="O190" s="30">
        <f t="shared" si="3"/>
        <v>54500</v>
      </c>
      <c r="P190" s="30">
        <v>0</v>
      </c>
      <c r="Q190" s="30">
        <v>0</v>
      </c>
      <c r="R190" s="30">
        <v>0</v>
      </c>
      <c r="S190" s="30">
        <v>0</v>
      </c>
      <c r="T190" s="30">
        <v>0</v>
      </c>
      <c r="U190" s="30">
        <v>0</v>
      </c>
      <c r="V190" s="30">
        <v>0</v>
      </c>
      <c r="W190" s="16" t="s">
        <v>2981</v>
      </c>
      <c r="X190" s="16" t="s">
        <v>50</v>
      </c>
      <c r="Y190" s="2" t="s">
        <v>50</v>
      </c>
      <c r="Z190" s="2" t="s">
        <v>50</v>
      </c>
      <c r="AA190" s="31"/>
      <c r="AB190" s="2" t="s">
        <v>50</v>
      </c>
    </row>
    <row r="191" spans="1:28" ht="30" customHeight="1" x14ac:dyDescent="0.3">
      <c r="A191" s="16" t="s">
        <v>2058</v>
      </c>
      <c r="B191" s="16" t="s">
        <v>881</v>
      </c>
      <c r="C191" s="16" t="s">
        <v>882</v>
      </c>
      <c r="D191" s="29" t="s">
        <v>123</v>
      </c>
      <c r="E191" s="30">
        <v>12150</v>
      </c>
      <c r="F191" s="16" t="s">
        <v>2982</v>
      </c>
      <c r="G191" s="30">
        <v>0</v>
      </c>
      <c r="H191" s="16" t="s">
        <v>50</v>
      </c>
      <c r="I191" s="30">
        <v>0</v>
      </c>
      <c r="J191" s="16" t="s">
        <v>50</v>
      </c>
      <c r="K191" s="30">
        <v>0</v>
      </c>
      <c r="L191" s="16" t="s">
        <v>50</v>
      </c>
      <c r="M191" s="30">
        <v>0</v>
      </c>
      <c r="N191" s="16" t="s">
        <v>50</v>
      </c>
      <c r="O191" s="30">
        <f t="shared" si="3"/>
        <v>12150</v>
      </c>
      <c r="P191" s="30">
        <v>0</v>
      </c>
      <c r="Q191" s="30">
        <v>0</v>
      </c>
      <c r="R191" s="30">
        <v>0</v>
      </c>
      <c r="S191" s="30">
        <v>0</v>
      </c>
      <c r="T191" s="30">
        <v>0</v>
      </c>
      <c r="U191" s="30">
        <v>0</v>
      </c>
      <c r="V191" s="30">
        <v>0</v>
      </c>
      <c r="W191" s="16" t="s">
        <v>2983</v>
      </c>
      <c r="X191" s="16" t="s">
        <v>50</v>
      </c>
      <c r="Y191" s="2" t="s">
        <v>50</v>
      </c>
      <c r="Z191" s="2" t="s">
        <v>50</v>
      </c>
      <c r="AA191" s="31"/>
      <c r="AB191" s="2" t="s">
        <v>50</v>
      </c>
    </row>
    <row r="192" spans="1:28" ht="30" customHeight="1" x14ac:dyDescent="0.3">
      <c r="A192" s="16" t="s">
        <v>2063</v>
      </c>
      <c r="B192" s="16" t="s">
        <v>881</v>
      </c>
      <c r="C192" s="16" t="s">
        <v>886</v>
      </c>
      <c r="D192" s="29" t="s">
        <v>123</v>
      </c>
      <c r="E192" s="30">
        <v>12900</v>
      </c>
      <c r="F192" s="16" t="s">
        <v>2664</v>
      </c>
      <c r="G192" s="30">
        <v>0</v>
      </c>
      <c r="H192" s="16" t="s">
        <v>50</v>
      </c>
      <c r="I192" s="30">
        <v>0</v>
      </c>
      <c r="J192" s="16" t="s">
        <v>50</v>
      </c>
      <c r="K192" s="30">
        <v>0</v>
      </c>
      <c r="L192" s="16" t="s">
        <v>50</v>
      </c>
      <c r="M192" s="30">
        <v>0</v>
      </c>
      <c r="N192" s="16" t="s">
        <v>50</v>
      </c>
      <c r="O192" s="30">
        <f t="shared" si="3"/>
        <v>12900</v>
      </c>
      <c r="P192" s="30">
        <v>0</v>
      </c>
      <c r="Q192" s="30">
        <v>0</v>
      </c>
      <c r="R192" s="30">
        <v>0</v>
      </c>
      <c r="S192" s="30">
        <v>0</v>
      </c>
      <c r="T192" s="30">
        <v>0</v>
      </c>
      <c r="U192" s="30">
        <v>0</v>
      </c>
      <c r="V192" s="30">
        <v>0</v>
      </c>
      <c r="W192" s="16" t="s">
        <v>2984</v>
      </c>
      <c r="X192" s="16" t="s">
        <v>50</v>
      </c>
      <c r="Y192" s="2" t="s">
        <v>50</v>
      </c>
      <c r="Z192" s="2" t="s">
        <v>50</v>
      </c>
      <c r="AA192" s="31"/>
      <c r="AB192" s="2" t="s">
        <v>50</v>
      </c>
    </row>
    <row r="193" spans="1:28" ht="30" customHeight="1" x14ac:dyDescent="0.3">
      <c r="A193" s="16" t="s">
        <v>2068</v>
      </c>
      <c r="B193" s="16" t="s">
        <v>881</v>
      </c>
      <c r="C193" s="16" t="s">
        <v>890</v>
      </c>
      <c r="D193" s="29" t="s">
        <v>123</v>
      </c>
      <c r="E193" s="30">
        <v>13600</v>
      </c>
      <c r="F193" s="16" t="s">
        <v>2985</v>
      </c>
      <c r="G193" s="30">
        <v>0</v>
      </c>
      <c r="H193" s="16" t="s">
        <v>50</v>
      </c>
      <c r="I193" s="30">
        <v>0</v>
      </c>
      <c r="J193" s="16" t="s">
        <v>50</v>
      </c>
      <c r="K193" s="30">
        <v>0</v>
      </c>
      <c r="L193" s="16" t="s">
        <v>50</v>
      </c>
      <c r="M193" s="30">
        <v>0</v>
      </c>
      <c r="N193" s="16" t="s">
        <v>50</v>
      </c>
      <c r="O193" s="30">
        <f t="shared" si="3"/>
        <v>13600</v>
      </c>
      <c r="P193" s="30">
        <v>0</v>
      </c>
      <c r="Q193" s="30">
        <v>0</v>
      </c>
      <c r="R193" s="30">
        <v>0</v>
      </c>
      <c r="S193" s="30">
        <v>0</v>
      </c>
      <c r="T193" s="30">
        <v>0</v>
      </c>
      <c r="U193" s="30">
        <v>0</v>
      </c>
      <c r="V193" s="30">
        <v>0</v>
      </c>
      <c r="W193" s="16" t="s">
        <v>2986</v>
      </c>
      <c r="X193" s="16" t="s">
        <v>50</v>
      </c>
      <c r="Y193" s="2" t="s">
        <v>50</v>
      </c>
      <c r="Z193" s="2" t="s">
        <v>50</v>
      </c>
      <c r="AA193" s="31"/>
      <c r="AB193" s="2" t="s">
        <v>50</v>
      </c>
    </row>
    <row r="194" spans="1:28" ht="30" customHeight="1" x14ac:dyDescent="0.3">
      <c r="A194" s="16" t="s">
        <v>2073</v>
      </c>
      <c r="B194" s="16" t="s">
        <v>894</v>
      </c>
      <c r="C194" s="16" t="s">
        <v>895</v>
      </c>
      <c r="D194" s="29" t="s">
        <v>123</v>
      </c>
      <c r="E194" s="30">
        <v>8600</v>
      </c>
      <c r="F194" s="16" t="s">
        <v>2987</v>
      </c>
      <c r="G194" s="30">
        <v>0</v>
      </c>
      <c r="H194" s="16" t="s">
        <v>50</v>
      </c>
      <c r="I194" s="30">
        <v>0</v>
      </c>
      <c r="J194" s="16" t="s">
        <v>50</v>
      </c>
      <c r="K194" s="30">
        <v>0</v>
      </c>
      <c r="L194" s="16" t="s">
        <v>50</v>
      </c>
      <c r="M194" s="30">
        <v>0</v>
      </c>
      <c r="N194" s="16" t="s">
        <v>50</v>
      </c>
      <c r="O194" s="30">
        <f t="shared" si="3"/>
        <v>8600</v>
      </c>
      <c r="P194" s="30">
        <v>0</v>
      </c>
      <c r="Q194" s="30">
        <v>0</v>
      </c>
      <c r="R194" s="30">
        <v>0</v>
      </c>
      <c r="S194" s="30">
        <v>0</v>
      </c>
      <c r="T194" s="30">
        <v>0</v>
      </c>
      <c r="U194" s="30">
        <v>0</v>
      </c>
      <c r="V194" s="30">
        <v>0</v>
      </c>
      <c r="W194" s="16" t="s">
        <v>2988</v>
      </c>
      <c r="X194" s="16" t="s">
        <v>50</v>
      </c>
      <c r="Y194" s="2" t="s">
        <v>50</v>
      </c>
      <c r="Z194" s="2" t="s">
        <v>50</v>
      </c>
      <c r="AA194" s="31"/>
      <c r="AB194" s="2" t="s">
        <v>50</v>
      </c>
    </row>
    <row r="195" spans="1:28" ht="30" customHeight="1" x14ac:dyDescent="0.3">
      <c r="A195" s="16" t="s">
        <v>2080</v>
      </c>
      <c r="B195" s="16" t="s">
        <v>894</v>
      </c>
      <c r="C195" s="16" t="s">
        <v>899</v>
      </c>
      <c r="D195" s="29" t="s">
        <v>123</v>
      </c>
      <c r="E195" s="30">
        <v>12000</v>
      </c>
      <c r="F195" s="16" t="s">
        <v>2989</v>
      </c>
      <c r="G195" s="30">
        <v>0</v>
      </c>
      <c r="H195" s="16" t="s">
        <v>50</v>
      </c>
      <c r="I195" s="30">
        <v>0</v>
      </c>
      <c r="J195" s="16" t="s">
        <v>50</v>
      </c>
      <c r="K195" s="30">
        <v>0</v>
      </c>
      <c r="L195" s="16" t="s">
        <v>50</v>
      </c>
      <c r="M195" s="30">
        <v>0</v>
      </c>
      <c r="N195" s="16" t="s">
        <v>50</v>
      </c>
      <c r="O195" s="30">
        <f t="shared" si="3"/>
        <v>12000</v>
      </c>
      <c r="P195" s="30">
        <v>0</v>
      </c>
      <c r="Q195" s="30">
        <v>0</v>
      </c>
      <c r="R195" s="30">
        <v>0</v>
      </c>
      <c r="S195" s="30">
        <v>0</v>
      </c>
      <c r="T195" s="30">
        <v>0</v>
      </c>
      <c r="U195" s="30">
        <v>0</v>
      </c>
      <c r="V195" s="30">
        <v>0</v>
      </c>
      <c r="W195" s="16" t="s">
        <v>2990</v>
      </c>
      <c r="X195" s="16" t="s">
        <v>50</v>
      </c>
      <c r="Y195" s="2" t="s">
        <v>50</v>
      </c>
      <c r="Z195" s="2" t="s">
        <v>50</v>
      </c>
      <c r="AA195" s="31"/>
      <c r="AB195" s="2" t="s">
        <v>50</v>
      </c>
    </row>
    <row r="196" spans="1:28" ht="30" customHeight="1" x14ac:dyDescent="0.3">
      <c r="A196" s="16" t="s">
        <v>2085</v>
      </c>
      <c r="B196" s="16" t="s">
        <v>894</v>
      </c>
      <c r="C196" s="16" t="s">
        <v>903</v>
      </c>
      <c r="D196" s="29" t="s">
        <v>123</v>
      </c>
      <c r="E196" s="30">
        <v>16100</v>
      </c>
      <c r="F196" s="16" t="s">
        <v>2991</v>
      </c>
      <c r="G196" s="30">
        <v>0</v>
      </c>
      <c r="H196" s="16" t="s">
        <v>50</v>
      </c>
      <c r="I196" s="30">
        <v>0</v>
      </c>
      <c r="J196" s="16" t="s">
        <v>50</v>
      </c>
      <c r="K196" s="30">
        <v>0</v>
      </c>
      <c r="L196" s="16" t="s">
        <v>50</v>
      </c>
      <c r="M196" s="30">
        <v>0</v>
      </c>
      <c r="N196" s="16" t="s">
        <v>50</v>
      </c>
      <c r="O196" s="30">
        <f t="shared" si="3"/>
        <v>16100</v>
      </c>
      <c r="P196" s="30">
        <v>0</v>
      </c>
      <c r="Q196" s="30">
        <v>0</v>
      </c>
      <c r="R196" s="30">
        <v>0</v>
      </c>
      <c r="S196" s="30">
        <v>0</v>
      </c>
      <c r="T196" s="30">
        <v>0</v>
      </c>
      <c r="U196" s="30">
        <v>0</v>
      </c>
      <c r="V196" s="30">
        <v>0</v>
      </c>
      <c r="W196" s="16" t="s">
        <v>2992</v>
      </c>
      <c r="X196" s="16" t="s">
        <v>50</v>
      </c>
      <c r="Y196" s="2" t="s">
        <v>50</v>
      </c>
      <c r="Z196" s="2" t="s">
        <v>50</v>
      </c>
      <c r="AA196" s="31"/>
      <c r="AB196" s="2" t="s">
        <v>50</v>
      </c>
    </row>
    <row r="197" spans="1:28" ht="30" customHeight="1" x14ac:dyDescent="0.3">
      <c r="A197" s="16" t="s">
        <v>2090</v>
      </c>
      <c r="B197" s="16" t="s">
        <v>894</v>
      </c>
      <c r="C197" s="16" t="s">
        <v>907</v>
      </c>
      <c r="D197" s="29" t="s">
        <v>123</v>
      </c>
      <c r="E197" s="30">
        <v>33300</v>
      </c>
      <c r="F197" s="16" t="s">
        <v>2993</v>
      </c>
      <c r="G197" s="30">
        <v>0</v>
      </c>
      <c r="H197" s="16" t="s">
        <v>50</v>
      </c>
      <c r="I197" s="30">
        <v>0</v>
      </c>
      <c r="J197" s="16" t="s">
        <v>50</v>
      </c>
      <c r="K197" s="30">
        <v>0</v>
      </c>
      <c r="L197" s="16" t="s">
        <v>50</v>
      </c>
      <c r="M197" s="30">
        <v>0</v>
      </c>
      <c r="N197" s="16" t="s">
        <v>50</v>
      </c>
      <c r="O197" s="30">
        <f t="shared" si="3"/>
        <v>33300</v>
      </c>
      <c r="P197" s="30">
        <v>0</v>
      </c>
      <c r="Q197" s="30">
        <v>0</v>
      </c>
      <c r="R197" s="30">
        <v>0</v>
      </c>
      <c r="S197" s="30">
        <v>0</v>
      </c>
      <c r="T197" s="30">
        <v>0</v>
      </c>
      <c r="U197" s="30">
        <v>0</v>
      </c>
      <c r="V197" s="30">
        <v>0</v>
      </c>
      <c r="W197" s="16" t="s">
        <v>2994</v>
      </c>
      <c r="X197" s="16" t="s">
        <v>50</v>
      </c>
      <c r="Y197" s="2" t="s">
        <v>50</v>
      </c>
      <c r="Z197" s="2" t="s">
        <v>50</v>
      </c>
      <c r="AA197" s="31"/>
      <c r="AB197" s="2" t="s">
        <v>50</v>
      </c>
    </row>
    <row r="198" spans="1:28" ht="30" customHeight="1" x14ac:dyDescent="0.3">
      <c r="A198" s="16" t="s">
        <v>2096</v>
      </c>
      <c r="B198" s="16" t="s">
        <v>911</v>
      </c>
      <c r="C198" s="16" t="s">
        <v>912</v>
      </c>
      <c r="D198" s="29" t="s">
        <v>123</v>
      </c>
      <c r="E198" s="30">
        <v>19000</v>
      </c>
      <c r="F198" s="16" t="s">
        <v>2995</v>
      </c>
      <c r="G198" s="30">
        <v>0</v>
      </c>
      <c r="H198" s="16" t="s">
        <v>50</v>
      </c>
      <c r="I198" s="30">
        <v>0</v>
      </c>
      <c r="J198" s="16" t="s">
        <v>50</v>
      </c>
      <c r="K198" s="30">
        <v>0</v>
      </c>
      <c r="L198" s="16" t="s">
        <v>50</v>
      </c>
      <c r="M198" s="30">
        <v>0</v>
      </c>
      <c r="N198" s="16" t="s">
        <v>50</v>
      </c>
      <c r="O198" s="30">
        <f t="shared" si="3"/>
        <v>19000</v>
      </c>
      <c r="P198" s="30">
        <v>0</v>
      </c>
      <c r="Q198" s="30">
        <v>0</v>
      </c>
      <c r="R198" s="30">
        <v>0</v>
      </c>
      <c r="S198" s="30">
        <v>0</v>
      </c>
      <c r="T198" s="30">
        <v>0</v>
      </c>
      <c r="U198" s="30">
        <v>0</v>
      </c>
      <c r="V198" s="30">
        <v>0</v>
      </c>
      <c r="W198" s="16" t="s">
        <v>2996</v>
      </c>
      <c r="X198" s="16" t="s">
        <v>50</v>
      </c>
      <c r="Y198" s="2" t="s">
        <v>50</v>
      </c>
      <c r="Z198" s="2" t="s">
        <v>50</v>
      </c>
      <c r="AA198" s="31"/>
      <c r="AB198" s="2" t="s">
        <v>50</v>
      </c>
    </row>
    <row r="199" spans="1:28" ht="30" customHeight="1" x14ac:dyDescent="0.3">
      <c r="A199" s="16" t="s">
        <v>2101</v>
      </c>
      <c r="B199" s="16" t="s">
        <v>916</v>
      </c>
      <c r="C199" s="16" t="s">
        <v>917</v>
      </c>
      <c r="D199" s="29" t="s">
        <v>123</v>
      </c>
      <c r="E199" s="30">
        <v>90000</v>
      </c>
      <c r="F199" s="16" t="s">
        <v>2997</v>
      </c>
      <c r="G199" s="30">
        <v>0</v>
      </c>
      <c r="H199" s="16" t="s">
        <v>50</v>
      </c>
      <c r="I199" s="30">
        <v>0</v>
      </c>
      <c r="J199" s="16" t="s">
        <v>50</v>
      </c>
      <c r="K199" s="30">
        <v>0</v>
      </c>
      <c r="L199" s="16" t="s">
        <v>50</v>
      </c>
      <c r="M199" s="30">
        <v>0</v>
      </c>
      <c r="N199" s="16" t="s">
        <v>50</v>
      </c>
      <c r="O199" s="30">
        <f t="shared" si="3"/>
        <v>90000</v>
      </c>
      <c r="P199" s="30">
        <v>0</v>
      </c>
      <c r="Q199" s="30">
        <v>0</v>
      </c>
      <c r="R199" s="30">
        <v>0</v>
      </c>
      <c r="S199" s="30">
        <v>0</v>
      </c>
      <c r="T199" s="30">
        <v>0</v>
      </c>
      <c r="U199" s="30">
        <v>0</v>
      </c>
      <c r="V199" s="30">
        <v>0</v>
      </c>
      <c r="W199" s="16" t="s">
        <v>2998</v>
      </c>
      <c r="X199" s="16" t="s">
        <v>50</v>
      </c>
      <c r="Y199" s="2" t="s">
        <v>50</v>
      </c>
      <c r="Z199" s="2" t="s">
        <v>50</v>
      </c>
      <c r="AA199" s="31"/>
      <c r="AB199" s="2" t="s">
        <v>50</v>
      </c>
    </row>
    <row r="200" spans="1:28" ht="30" customHeight="1" x14ac:dyDescent="0.3">
      <c r="A200" s="16" t="s">
        <v>2106</v>
      </c>
      <c r="B200" s="16" t="s">
        <v>921</v>
      </c>
      <c r="C200" s="16" t="s">
        <v>922</v>
      </c>
      <c r="D200" s="29" t="s">
        <v>123</v>
      </c>
      <c r="E200" s="30">
        <v>39500</v>
      </c>
      <c r="F200" s="16" t="s">
        <v>2999</v>
      </c>
      <c r="G200" s="30">
        <v>0</v>
      </c>
      <c r="H200" s="16" t="s">
        <v>50</v>
      </c>
      <c r="I200" s="30">
        <v>0</v>
      </c>
      <c r="J200" s="16" t="s">
        <v>50</v>
      </c>
      <c r="K200" s="30">
        <v>0</v>
      </c>
      <c r="L200" s="16" t="s">
        <v>50</v>
      </c>
      <c r="M200" s="30">
        <v>0</v>
      </c>
      <c r="N200" s="16" t="s">
        <v>50</v>
      </c>
      <c r="O200" s="30">
        <f t="shared" si="3"/>
        <v>39500</v>
      </c>
      <c r="P200" s="30">
        <v>0</v>
      </c>
      <c r="Q200" s="30">
        <v>0</v>
      </c>
      <c r="R200" s="30">
        <v>0</v>
      </c>
      <c r="S200" s="30">
        <v>0</v>
      </c>
      <c r="T200" s="30">
        <v>0</v>
      </c>
      <c r="U200" s="30">
        <v>0</v>
      </c>
      <c r="V200" s="30">
        <v>0</v>
      </c>
      <c r="W200" s="16" t="s">
        <v>3000</v>
      </c>
      <c r="X200" s="16" t="s">
        <v>50</v>
      </c>
      <c r="Y200" s="2" t="s">
        <v>50</v>
      </c>
      <c r="Z200" s="2" t="s">
        <v>50</v>
      </c>
      <c r="AA200" s="31"/>
      <c r="AB200" s="2" t="s">
        <v>50</v>
      </c>
    </row>
    <row r="201" spans="1:28" ht="30" customHeight="1" x14ac:dyDescent="0.3">
      <c r="A201" s="16" t="s">
        <v>2111</v>
      </c>
      <c r="B201" s="16" t="s">
        <v>926</v>
      </c>
      <c r="C201" s="16" t="s">
        <v>927</v>
      </c>
      <c r="D201" s="29" t="s">
        <v>123</v>
      </c>
      <c r="E201" s="30">
        <v>13500</v>
      </c>
      <c r="F201" s="16" t="s">
        <v>3001</v>
      </c>
      <c r="G201" s="30">
        <v>0</v>
      </c>
      <c r="H201" s="16" t="s">
        <v>50</v>
      </c>
      <c r="I201" s="30">
        <v>0</v>
      </c>
      <c r="J201" s="16" t="s">
        <v>50</v>
      </c>
      <c r="K201" s="30">
        <v>0</v>
      </c>
      <c r="L201" s="16" t="s">
        <v>50</v>
      </c>
      <c r="M201" s="30">
        <v>0</v>
      </c>
      <c r="N201" s="16" t="s">
        <v>50</v>
      </c>
      <c r="O201" s="30">
        <f t="shared" si="3"/>
        <v>13500</v>
      </c>
      <c r="P201" s="30">
        <v>0</v>
      </c>
      <c r="Q201" s="30">
        <v>0</v>
      </c>
      <c r="R201" s="30">
        <v>0</v>
      </c>
      <c r="S201" s="30">
        <v>0</v>
      </c>
      <c r="T201" s="30">
        <v>0</v>
      </c>
      <c r="U201" s="30">
        <v>0</v>
      </c>
      <c r="V201" s="30">
        <v>0</v>
      </c>
      <c r="W201" s="16" t="s">
        <v>3002</v>
      </c>
      <c r="X201" s="16" t="s">
        <v>50</v>
      </c>
      <c r="Y201" s="2" t="s">
        <v>50</v>
      </c>
      <c r="Z201" s="2" t="s">
        <v>50</v>
      </c>
      <c r="AA201" s="31"/>
      <c r="AB201" s="2" t="s">
        <v>50</v>
      </c>
    </row>
    <row r="202" spans="1:28" ht="30" customHeight="1" x14ac:dyDescent="0.3">
      <c r="A202" s="16" t="s">
        <v>2116</v>
      </c>
      <c r="B202" s="16" t="s">
        <v>926</v>
      </c>
      <c r="C202" s="16" t="s">
        <v>50</v>
      </c>
      <c r="D202" s="29" t="s">
        <v>123</v>
      </c>
      <c r="E202" s="30">
        <v>2100</v>
      </c>
      <c r="F202" s="16" t="s">
        <v>3003</v>
      </c>
      <c r="G202" s="30">
        <v>0</v>
      </c>
      <c r="H202" s="16" t="s">
        <v>50</v>
      </c>
      <c r="I202" s="30">
        <v>0</v>
      </c>
      <c r="J202" s="16" t="s">
        <v>50</v>
      </c>
      <c r="K202" s="30">
        <v>0</v>
      </c>
      <c r="L202" s="16" t="s">
        <v>50</v>
      </c>
      <c r="M202" s="30">
        <v>0</v>
      </c>
      <c r="N202" s="16" t="s">
        <v>50</v>
      </c>
      <c r="O202" s="30">
        <f t="shared" si="3"/>
        <v>2100</v>
      </c>
      <c r="P202" s="30">
        <v>0</v>
      </c>
      <c r="Q202" s="30">
        <v>0</v>
      </c>
      <c r="R202" s="30">
        <v>0</v>
      </c>
      <c r="S202" s="30">
        <v>0</v>
      </c>
      <c r="T202" s="30">
        <v>0</v>
      </c>
      <c r="U202" s="30">
        <v>0</v>
      </c>
      <c r="V202" s="30">
        <v>0</v>
      </c>
      <c r="W202" s="16" t="s">
        <v>3004</v>
      </c>
      <c r="X202" s="16" t="s">
        <v>50</v>
      </c>
      <c r="Y202" s="2" t="s">
        <v>50</v>
      </c>
      <c r="Z202" s="2" t="s">
        <v>50</v>
      </c>
      <c r="AA202" s="31"/>
      <c r="AB202" s="2" t="s">
        <v>50</v>
      </c>
    </row>
    <row r="203" spans="1:28" ht="30" customHeight="1" x14ac:dyDescent="0.3">
      <c r="A203" s="16" t="s">
        <v>2121</v>
      </c>
      <c r="B203" s="16" t="s">
        <v>934</v>
      </c>
      <c r="C203" s="16" t="s">
        <v>935</v>
      </c>
      <c r="D203" s="29" t="s">
        <v>123</v>
      </c>
      <c r="E203" s="30">
        <v>3800</v>
      </c>
      <c r="F203" s="16" t="s">
        <v>2696</v>
      </c>
      <c r="G203" s="30">
        <v>0</v>
      </c>
      <c r="H203" s="16" t="s">
        <v>50</v>
      </c>
      <c r="I203" s="30">
        <v>0</v>
      </c>
      <c r="J203" s="16" t="s">
        <v>50</v>
      </c>
      <c r="K203" s="30">
        <v>0</v>
      </c>
      <c r="L203" s="16" t="s">
        <v>50</v>
      </c>
      <c r="M203" s="30">
        <v>0</v>
      </c>
      <c r="N203" s="16" t="s">
        <v>50</v>
      </c>
      <c r="O203" s="30">
        <f t="shared" si="3"/>
        <v>3800</v>
      </c>
      <c r="P203" s="30">
        <v>0</v>
      </c>
      <c r="Q203" s="30">
        <v>0</v>
      </c>
      <c r="R203" s="30">
        <v>0</v>
      </c>
      <c r="S203" s="30">
        <v>0</v>
      </c>
      <c r="T203" s="30">
        <v>0</v>
      </c>
      <c r="U203" s="30">
        <v>0</v>
      </c>
      <c r="V203" s="30">
        <v>0</v>
      </c>
      <c r="W203" s="16" t="s">
        <v>3005</v>
      </c>
      <c r="X203" s="16" t="s">
        <v>50</v>
      </c>
      <c r="Y203" s="2" t="s">
        <v>50</v>
      </c>
      <c r="Z203" s="2" t="s">
        <v>50</v>
      </c>
      <c r="AA203" s="31"/>
      <c r="AB203" s="2" t="s">
        <v>50</v>
      </c>
    </row>
    <row r="204" spans="1:28" ht="30" customHeight="1" x14ac:dyDescent="0.3">
      <c r="A204" s="16" t="s">
        <v>2126</v>
      </c>
      <c r="B204" s="16" t="s">
        <v>939</v>
      </c>
      <c r="C204" s="16" t="s">
        <v>940</v>
      </c>
      <c r="D204" s="29" t="s">
        <v>123</v>
      </c>
      <c r="E204" s="30">
        <v>350000</v>
      </c>
      <c r="F204" s="16" t="s">
        <v>3003</v>
      </c>
      <c r="G204" s="30">
        <v>0</v>
      </c>
      <c r="H204" s="16" t="s">
        <v>50</v>
      </c>
      <c r="I204" s="30">
        <v>0</v>
      </c>
      <c r="J204" s="16" t="s">
        <v>50</v>
      </c>
      <c r="K204" s="30">
        <v>0</v>
      </c>
      <c r="L204" s="16" t="s">
        <v>50</v>
      </c>
      <c r="M204" s="30">
        <v>0</v>
      </c>
      <c r="N204" s="16" t="s">
        <v>50</v>
      </c>
      <c r="O204" s="30">
        <f t="shared" si="3"/>
        <v>350000</v>
      </c>
      <c r="P204" s="30">
        <v>0</v>
      </c>
      <c r="Q204" s="30">
        <v>0</v>
      </c>
      <c r="R204" s="30">
        <v>0</v>
      </c>
      <c r="S204" s="30">
        <v>0</v>
      </c>
      <c r="T204" s="30">
        <v>0</v>
      </c>
      <c r="U204" s="30">
        <v>0</v>
      </c>
      <c r="V204" s="30">
        <v>0</v>
      </c>
      <c r="W204" s="16" t="s">
        <v>3006</v>
      </c>
      <c r="X204" s="16" t="s">
        <v>50</v>
      </c>
      <c r="Y204" s="2" t="s">
        <v>50</v>
      </c>
      <c r="Z204" s="2" t="s">
        <v>50</v>
      </c>
      <c r="AA204" s="31"/>
      <c r="AB204" s="2" t="s">
        <v>50</v>
      </c>
    </row>
    <row r="205" spans="1:28" ht="30" customHeight="1" x14ac:dyDescent="0.3">
      <c r="A205" s="16" t="s">
        <v>2131</v>
      </c>
      <c r="B205" s="16" t="s">
        <v>944</v>
      </c>
      <c r="C205" s="16" t="s">
        <v>945</v>
      </c>
      <c r="D205" s="29" t="s">
        <v>123</v>
      </c>
      <c r="E205" s="30">
        <v>19560</v>
      </c>
      <c r="F205" s="16" t="s">
        <v>2759</v>
      </c>
      <c r="G205" s="30">
        <v>0</v>
      </c>
      <c r="H205" s="16" t="s">
        <v>50</v>
      </c>
      <c r="I205" s="30">
        <v>0</v>
      </c>
      <c r="J205" s="16" t="s">
        <v>50</v>
      </c>
      <c r="K205" s="30">
        <v>0</v>
      </c>
      <c r="L205" s="16" t="s">
        <v>50</v>
      </c>
      <c r="M205" s="30">
        <v>0</v>
      </c>
      <c r="N205" s="16" t="s">
        <v>50</v>
      </c>
      <c r="O205" s="30">
        <f t="shared" si="3"/>
        <v>19560</v>
      </c>
      <c r="P205" s="30">
        <v>0</v>
      </c>
      <c r="Q205" s="30">
        <v>0</v>
      </c>
      <c r="R205" s="30">
        <v>0</v>
      </c>
      <c r="S205" s="30">
        <v>0</v>
      </c>
      <c r="T205" s="30">
        <v>0</v>
      </c>
      <c r="U205" s="30">
        <v>0</v>
      </c>
      <c r="V205" s="30">
        <v>0</v>
      </c>
      <c r="W205" s="16" t="s">
        <v>3007</v>
      </c>
      <c r="X205" s="16" t="s">
        <v>50</v>
      </c>
      <c r="Y205" s="2" t="s">
        <v>50</v>
      </c>
      <c r="Z205" s="2" t="s">
        <v>50</v>
      </c>
      <c r="AA205" s="31"/>
      <c r="AB205" s="2" t="s">
        <v>50</v>
      </c>
    </row>
    <row r="206" spans="1:28" ht="30" customHeight="1" x14ac:dyDescent="0.3">
      <c r="A206" s="16" t="s">
        <v>2136</v>
      </c>
      <c r="B206" s="16" t="s">
        <v>944</v>
      </c>
      <c r="C206" s="16" t="s">
        <v>949</v>
      </c>
      <c r="D206" s="29" t="s">
        <v>123</v>
      </c>
      <c r="E206" s="30">
        <v>13700</v>
      </c>
      <c r="F206" s="16" t="s">
        <v>3008</v>
      </c>
      <c r="G206" s="30">
        <v>0</v>
      </c>
      <c r="H206" s="16" t="s">
        <v>50</v>
      </c>
      <c r="I206" s="30">
        <v>0</v>
      </c>
      <c r="J206" s="16" t="s">
        <v>50</v>
      </c>
      <c r="K206" s="30">
        <v>0</v>
      </c>
      <c r="L206" s="16" t="s">
        <v>50</v>
      </c>
      <c r="M206" s="30">
        <v>0</v>
      </c>
      <c r="N206" s="16" t="s">
        <v>50</v>
      </c>
      <c r="O206" s="30">
        <f t="shared" si="3"/>
        <v>13700</v>
      </c>
      <c r="P206" s="30">
        <v>0</v>
      </c>
      <c r="Q206" s="30">
        <v>0</v>
      </c>
      <c r="R206" s="30">
        <v>0</v>
      </c>
      <c r="S206" s="30">
        <v>0</v>
      </c>
      <c r="T206" s="30">
        <v>0</v>
      </c>
      <c r="U206" s="30">
        <v>0</v>
      </c>
      <c r="V206" s="30">
        <v>0</v>
      </c>
      <c r="W206" s="16" t="s">
        <v>3009</v>
      </c>
      <c r="X206" s="16" t="s">
        <v>50</v>
      </c>
      <c r="Y206" s="2" t="s">
        <v>50</v>
      </c>
      <c r="Z206" s="2" t="s">
        <v>50</v>
      </c>
      <c r="AA206" s="31"/>
      <c r="AB206" s="2" t="s">
        <v>50</v>
      </c>
    </row>
    <row r="207" spans="1:28" ht="30" customHeight="1" x14ac:dyDescent="0.3">
      <c r="A207" s="16" t="s">
        <v>2141</v>
      </c>
      <c r="B207" s="16" t="s">
        <v>953</v>
      </c>
      <c r="C207" s="16" t="s">
        <v>954</v>
      </c>
      <c r="D207" s="29" t="s">
        <v>123</v>
      </c>
      <c r="E207" s="30">
        <v>6500</v>
      </c>
      <c r="F207" s="16" t="s">
        <v>2659</v>
      </c>
      <c r="G207" s="30">
        <v>0</v>
      </c>
      <c r="H207" s="16" t="s">
        <v>50</v>
      </c>
      <c r="I207" s="30">
        <v>0</v>
      </c>
      <c r="J207" s="16" t="s">
        <v>50</v>
      </c>
      <c r="K207" s="30">
        <v>0</v>
      </c>
      <c r="L207" s="16" t="s">
        <v>50</v>
      </c>
      <c r="M207" s="30">
        <v>0</v>
      </c>
      <c r="N207" s="16" t="s">
        <v>50</v>
      </c>
      <c r="O207" s="30">
        <f t="shared" si="3"/>
        <v>6500</v>
      </c>
      <c r="P207" s="30">
        <v>0</v>
      </c>
      <c r="Q207" s="30">
        <v>0</v>
      </c>
      <c r="R207" s="30">
        <v>0</v>
      </c>
      <c r="S207" s="30">
        <v>0</v>
      </c>
      <c r="T207" s="30">
        <v>0</v>
      </c>
      <c r="U207" s="30">
        <v>0</v>
      </c>
      <c r="V207" s="30">
        <v>0</v>
      </c>
      <c r="W207" s="16" t="s">
        <v>3010</v>
      </c>
      <c r="X207" s="16" t="s">
        <v>50</v>
      </c>
      <c r="Y207" s="2" t="s">
        <v>50</v>
      </c>
      <c r="Z207" s="2" t="s">
        <v>50</v>
      </c>
      <c r="AA207" s="31"/>
      <c r="AB207" s="2" t="s">
        <v>50</v>
      </c>
    </row>
    <row r="208" spans="1:28" ht="30" customHeight="1" x14ac:dyDescent="0.3">
      <c r="A208" s="16" t="s">
        <v>2146</v>
      </c>
      <c r="B208" s="16" t="s">
        <v>958</v>
      </c>
      <c r="C208" s="16" t="s">
        <v>959</v>
      </c>
      <c r="D208" s="29" t="s">
        <v>123</v>
      </c>
      <c r="E208" s="30">
        <v>6500</v>
      </c>
      <c r="F208" s="16" t="s">
        <v>2670</v>
      </c>
      <c r="G208" s="30">
        <v>0</v>
      </c>
      <c r="H208" s="16" t="s">
        <v>50</v>
      </c>
      <c r="I208" s="30">
        <v>0</v>
      </c>
      <c r="J208" s="16" t="s">
        <v>50</v>
      </c>
      <c r="K208" s="30">
        <v>0</v>
      </c>
      <c r="L208" s="16" t="s">
        <v>50</v>
      </c>
      <c r="M208" s="30">
        <v>0</v>
      </c>
      <c r="N208" s="16" t="s">
        <v>50</v>
      </c>
      <c r="O208" s="30">
        <f t="shared" si="3"/>
        <v>6500</v>
      </c>
      <c r="P208" s="30">
        <v>0</v>
      </c>
      <c r="Q208" s="30">
        <v>0</v>
      </c>
      <c r="R208" s="30">
        <v>0</v>
      </c>
      <c r="S208" s="30">
        <v>0</v>
      </c>
      <c r="T208" s="30">
        <v>0</v>
      </c>
      <c r="U208" s="30">
        <v>0</v>
      </c>
      <c r="V208" s="30">
        <v>0</v>
      </c>
      <c r="W208" s="16" t="s">
        <v>3011</v>
      </c>
      <c r="X208" s="16" t="s">
        <v>50</v>
      </c>
      <c r="Y208" s="2" t="s">
        <v>50</v>
      </c>
      <c r="Z208" s="2" t="s">
        <v>50</v>
      </c>
      <c r="AA208" s="31"/>
      <c r="AB208" s="2" t="s">
        <v>50</v>
      </c>
    </row>
    <row r="209" spans="1:28" ht="30" customHeight="1" x14ac:dyDescent="0.3">
      <c r="A209" s="16" t="s">
        <v>2151</v>
      </c>
      <c r="B209" s="16" t="s">
        <v>963</v>
      </c>
      <c r="C209" s="16" t="s">
        <v>964</v>
      </c>
      <c r="D209" s="29" t="s">
        <v>123</v>
      </c>
      <c r="E209" s="30">
        <v>10200</v>
      </c>
      <c r="F209" s="16" t="s">
        <v>3012</v>
      </c>
      <c r="G209" s="30">
        <v>0</v>
      </c>
      <c r="H209" s="16" t="s">
        <v>50</v>
      </c>
      <c r="I209" s="30">
        <v>0</v>
      </c>
      <c r="J209" s="16" t="s">
        <v>50</v>
      </c>
      <c r="K209" s="30">
        <v>0</v>
      </c>
      <c r="L209" s="16" t="s">
        <v>50</v>
      </c>
      <c r="M209" s="30">
        <v>0</v>
      </c>
      <c r="N209" s="16" t="s">
        <v>50</v>
      </c>
      <c r="O209" s="30">
        <f t="shared" si="3"/>
        <v>10200</v>
      </c>
      <c r="P209" s="30">
        <v>0</v>
      </c>
      <c r="Q209" s="30">
        <v>0</v>
      </c>
      <c r="R209" s="30">
        <v>0</v>
      </c>
      <c r="S209" s="30">
        <v>0</v>
      </c>
      <c r="T209" s="30">
        <v>0</v>
      </c>
      <c r="U209" s="30">
        <v>0</v>
      </c>
      <c r="V209" s="30">
        <v>0</v>
      </c>
      <c r="W209" s="16" t="s">
        <v>3013</v>
      </c>
      <c r="X209" s="16" t="s">
        <v>50</v>
      </c>
      <c r="Y209" s="2" t="s">
        <v>50</v>
      </c>
      <c r="Z209" s="2" t="s">
        <v>50</v>
      </c>
      <c r="AA209" s="31"/>
      <c r="AB209" s="2" t="s">
        <v>50</v>
      </c>
    </row>
    <row r="210" spans="1:28" ht="30" customHeight="1" x14ac:dyDescent="0.3">
      <c r="A210" s="16" t="s">
        <v>2156</v>
      </c>
      <c r="B210" s="16" t="s">
        <v>968</v>
      </c>
      <c r="C210" s="16" t="s">
        <v>969</v>
      </c>
      <c r="D210" s="29" t="s">
        <v>123</v>
      </c>
      <c r="E210" s="30">
        <v>12090</v>
      </c>
      <c r="F210" s="16" t="s">
        <v>3014</v>
      </c>
      <c r="G210" s="30">
        <v>0</v>
      </c>
      <c r="H210" s="16" t="s">
        <v>50</v>
      </c>
      <c r="I210" s="30">
        <v>0</v>
      </c>
      <c r="J210" s="16" t="s">
        <v>50</v>
      </c>
      <c r="K210" s="30">
        <v>0</v>
      </c>
      <c r="L210" s="16" t="s">
        <v>50</v>
      </c>
      <c r="M210" s="30">
        <v>0</v>
      </c>
      <c r="N210" s="16" t="s">
        <v>50</v>
      </c>
      <c r="O210" s="30">
        <f t="shared" si="3"/>
        <v>12090</v>
      </c>
      <c r="P210" s="30">
        <v>0</v>
      </c>
      <c r="Q210" s="30">
        <v>0</v>
      </c>
      <c r="R210" s="30">
        <v>0</v>
      </c>
      <c r="S210" s="30">
        <v>0</v>
      </c>
      <c r="T210" s="30">
        <v>0</v>
      </c>
      <c r="U210" s="30">
        <v>0</v>
      </c>
      <c r="V210" s="30">
        <v>0</v>
      </c>
      <c r="W210" s="16" t="s">
        <v>3015</v>
      </c>
      <c r="X210" s="16" t="s">
        <v>50</v>
      </c>
      <c r="Y210" s="2" t="s">
        <v>50</v>
      </c>
      <c r="Z210" s="2" t="s">
        <v>50</v>
      </c>
      <c r="AA210" s="31"/>
      <c r="AB210" s="2" t="s">
        <v>50</v>
      </c>
    </row>
    <row r="211" spans="1:28" ht="30" customHeight="1" x14ac:dyDescent="0.3">
      <c r="A211" s="16" t="s">
        <v>2161</v>
      </c>
      <c r="B211" s="16" t="s">
        <v>973</v>
      </c>
      <c r="C211" s="16" t="s">
        <v>974</v>
      </c>
      <c r="D211" s="29" t="s">
        <v>123</v>
      </c>
      <c r="E211" s="30">
        <v>67500</v>
      </c>
      <c r="F211" s="16" t="s">
        <v>3016</v>
      </c>
      <c r="G211" s="30">
        <v>0</v>
      </c>
      <c r="H211" s="16" t="s">
        <v>50</v>
      </c>
      <c r="I211" s="30">
        <v>0</v>
      </c>
      <c r="J211" s="16" t="s">
        <v>50</v>
      </c>
      <c r="K211" s="30">
        <v>0</v>
      </c>
      <c r="L211" s="16" t="s">
        <v>50</v>
      </c>
      <c r="M211" s="30">
        <v>0</v>
      </c>
      <c r="N211" s="16" t="s">
        <v>50</v>
      </c>
      <c r="O211" s="30">
        <f t="shared" si="3"/>
        <v>67500</v>
      </c>
      <c r="P211" s="30">
        <v>0</v>
      </c>
      <c r="Q211" s="30">
        <v>0</v>
      </c>
      <c r="R211" s="30">
        <v>0</v>
      </c>
      <c r="S211" s="30">
        <v>0</v>
      </c>
      <c r="T211" s="30">
        <v>0</v>
      </c>
      <c r="U211" s="30">
        <v>0</v>
      </c>
      <c r="V211" s="30">
        <v>0</v>
      </c>
      <c r="W211" s="16" t="s">
        <v>3017</v>
      </c>
      <c r="X211" s="16" t="s">
        <v>50</v>
      </c>
      <c r="Y211" s="2" t="s">
        <v>50</v>
      </c>
      <c r="Z211" s="2" t="s">
        <v>50</v>
      </c>
      <c r="AA211" s="31"/>
      <c r="AB211" s="2" t="s">
        <v>50</v>
      </c>
    </row>
    <row r="212" spans="1:28" ht="30" customHeight="1" x14ac:dyDescent="0.3">
      <c r="A212" s="16" t="s">
        <v>2166</v>
      </c>
      <c r="B212" s="16" t="s">
        <v>973</v>
      </c>
      <c r="C212" s="16" t="s">
        <v>978</v>
      </c>
      <c r="D212" s="29" t="s">
        <v>123</v>
      </c>
      <c r="E212" s="30">
        <v>135000</v>
      </c>
      <c r="F212" s="16" t="s">
        <v>3018</v>
      </c>
      <c r="G212" s="30">
        <v>0</v>
      </c>
      <c r="H212" s="16" t="s">
        <v>50</v>
      </c>
      <c r="I212" s="30">
        <v>0</v>
      </c>
      <c r="J212" s="16" t="s">
        <v>50</v>
      </c>
      <c r="K212" s="30">
        <v>0</v>
      </c>
      <c r="L212" s="16" t="s">
        <v>50</v>
      </c>
      <c r="M212" s="30">
        <v>0</v>
      </c>
      <c r="N212" s="16" t="s">
        <v>50</v>
      </c>
      <c r="O212" s="30">
        <f t="shared" si="3"/>
        <v>135000</v>
      </c>
      <c r="P212" s="30">
        <v>0</v>
      </c>
      <c r="Q212" s="30">
        <v>0</v>
      </c>
      <c r="R212" s="30">
        <v>0</v>
      </c>
      <c r="S212" s="30">
        <v>0</v>
      </c>
      <c r="T212" s="30">
        <v>0</v>
      </c>
      <c r="U212" s="30">
        <v>0</v>
      </c>
      <c r="V212" s="30">
        <v>0</v>
      </c>
      <c r="W212" s="16" t="s">
        <v>3019</v>
      </c>
      <c r="X212" s="16" t="s">
        <v>50</v>
      </c>
      <c r="Y212" s="2" t="s">
        <v>50</v>
      </c>
      <c r="Z212" s="2" t="s">
        <v>50</v>
      </c>
      <c r="AA212" s="31"/>
      <c r="AB212" s="2" t="s">
        <v>50</v>
      </c>
    </row>
    <row r="213" spans="1:28" ht="30" customHeight="1" x14ac:dyDescent="0.3">
      <c r="A213" s="16" t="s">
        <v>2171</v>
      </c>
      <c r="B213" s="16" t="s">
        <v>982</v>
      </c>
      <c r="C213" s="16" t="s">
        <v>983</v>
      </c>
      <c r="D213" s="29" t="s">
        <v>123</v>
      </c>
      <c r="E213" s="30">
        <v>67500</v>
      </c>
      <c r="F213" s="16" t="s">
        <v>3020</v>
      </c>
      <c r="G213" s="30">
        <v>0</v>
      </c>
      <c r="H213" s="16" t="s">
        <v>50</v>
      </c>
      <c r="I213" s="30">
        <v>0</v>
      </c>
      <c r="J213" s="16" t="s">
        <v>50</v>
      </c>
      <c r="K213" s="30">
        <v>0</v>
      </c>
      <c r="L213" s="16" t="s">
        <v>50</v>
      </c>
      <c r="M213" s="30">
        <v>0</v>
      </c>
      <c r="N213" s="16" t="s">
        <v>50</v>
      </c>
      <c r="O213" s="30">
        <f t="shared" si="3"/>
        <v>67500</v>
      </c>
      <c r="P213" s="30">
        <v>0</v>
      </c>
      <c r="Q213" s="30">
        <v>0</v>
      </c>
      <c r="R213" s="30">
        <v>0</v>
      </c>
      <c r="S213" s="30">
        <v>0</v>
      </c>
      <c r="T213" s="30">
        <v>0</v>
      </c>
      <c r="U213" s="30">
        <v>0</v>
      </c>
      <c r="V213" s="30">
        <v>0</v>
      </c>
      <c r="W213" s="16" t="s">
        <v>3021</v>
      </c>
      <c r="X213" s="16" t="s">
        <v>50</v>
      </c>
      <c r="Y213" s="2" t="s">
        <v>50</v>
      </c>
      <c r="Z213" s="2" t="s">
        <v>50</v>
      </c>
      <c r="AA213" s="31"/>
      <c r="AB213" s="2" t="s">
        <v>50</v>
      </c>
    </row>
    <row r="214" spans="1:28" ht="30" customHeight="1" x14ac:dyDescent="0.3">
      <c r="A214" s="16" t="s">
        <v>2176</v>
      </c>
      <c r="B214" s="16" t="s">
        <v>982</v>
      </c>
      <c r="C214" s="16" t="s">
        <v>987</v>
      </c>
      <c r="D214" s="29" t="s">
        <v>123</v>
      </c>
      <c r="E214" s="30">
        <v>135000</v>
      </c>
      <c r="F214" s="16" t="s">
        <v>3022</v>
      </c>
      <c r="G214" s="30">
        <v>0</v>
      </c>
      <c r="H214" s="16" t="s">
        <v>50</v>
      </c>
      <c r="I214" s="30">
        <v>0</v>
      </c>
      <c r="J214" s="16" t="s">
        <v>50</v>
      </c>
      <c r="K214" s="30">
        <v>0</v>
      </c>
      <c r="L214" s="16" t="s">
        <v>50</v>
      </c>
      <c r="M214" s="30">
        <v>0</v>
      </c>
      <c r="N214" s="16" t="s">
        <v>50</v>
      </c>
      <c r="O214" s="30">
        <f t="shared" si="3"/>
        <v>135000</v>
      </c>
      <c r="P214" s="30">
        <v>0</v>
      </c>
      <c r="Q214" s="30">
        <v>0</v>
      </c>
      <c r="R214" s="30">
        <v>0</v>
      </c>
      <c r="S214" s="30">
        <v>0</v>
      </c>
      <c r="T214" s="30">
        <v>0</v>
      </c>
      <c r="U214" s="30">
        <v>0</v>
      </c>
      <c r="V214" s="30">
        <v>0</v>
      </c>
      <c r="W214" s="16" t="s">
        <v>3023</v>
      </c>
      <c r="X214" s="16" t="s">
        <v>50</v>
      </c>
      <c r="Y214" s="2" t="s">
        <v>50</v>
      </c>
      <c r="Z214" s="2" t="s">
        <v>50</v>
      </c>
      <c r="AA214" s="31"/>
      <c r="AB214" s="2" t="s">
        <v>50</v>
      </c>
    </row>
    <row r="215" spans="1:28" ht="30" customHeight="1" x14ac:dyDescent="0.3">
      <c r="A215" s="16" t="s">
        <v>2181</v>
      </c>
      <c r="B215" s="16" t="s">
        <v>991</v>
      </c>
      <c r="C215" s="16" t="s">
        <v>992</v>
      </c>
      <c r="D215" s="29" t="s">
        <v>123</v>
      </c>
      <c r="E215" s="30">
        <v>125000</v>
      </c>
      <c r="F215" s="16" t="s">
        <v>3024</v>
      </c>
      <c r="G215" s="30">
        <v>0</v>
      </c>
      <c r="H215" s="16" t="s">
        <v>50</v>
      </c>
      <c r="I215" s="30">
        <v>0</v>
      </c>
      <c r="J215" s="16" t="s">
        <v>50</v>
      </c>
      <c r="K215" s="30">
        <v>0</v>
      </c>
      <c r="L215" s="16" t="s">
        <v>50</v>
      </c>
      <c r="M215" s="30">
        <v>0</v>
      </c>
      <c r="N215" s="16" t="s">
        <v>50</v>
      </c>
      <c r="O215" s="30">
        <f t="shared" si="3"/>
        <v>125000</v>
      </c>
      <c r="P215" s="30">
        <v>0</v>
      </c>
      <c r="Q215" s="30">
        <v>0</v>
      </c>
      <c r="R215" s="30">
        <v>0</v>
      </c>
      <c r="S215" s="30">
        <v>0</v>
      </c>
      <c r="T215" s="30">
        <v>0</v>
      </c>
      <c r="U215" s="30">
        <v>0</v>
      </c>
      <c r="V215" s="30">
        <v>0</v>
      </c>
      <c r="W215" s="16" t="s">
        <v>3025</v>
      </c>
      <c r="X215" s="16" t="s">
        <v>50</v>
      </c>
      <c r="Y215" s="2" t="s">
        <v>50</v>
      </c>
      <c r="Z215" s="2" t="s">
        <v>50</v>
      </c>
      <c r="AA215" s="31"/>
      <c r="AB215" s="2" t="s">
        <v>50</v>
      </c>
    </row>
    <row r="216" spans="1:28" ht="30" customHeight="1" x14ac:dyDescent="0.3">
      <c r="A216" s="16" t="s">
        <v>2187</v>
      </c>
      <c r="B216" s="16" t="s">
        <v>2186</v>
      </c>
      <c r="C216" s="16" t="s">
        <v>996</v>
      </c>
      <c r="D216" s="29" t="s">
        <v>123</v>
      </c>
      <c r="E216" s="30">
        <v>199000</v>
      </c>
      <c r="F216" s="16" t="s">
        <v>3026</v>
      </c>
      <c r="G216" s="30">
        <v>0</v>
      </c>
      <c r="H216" s="16" t="s">
        <v>50</v>
      </c>
      <c r="I216" s="30">
        <v>0</v>
      </c>
      <c r="J216" s="16" t="s">
        <v>50</v>
      </c>
      <c r="K216" s="30">
        <v>0</v>
      </c>
      <c r="L216" s="16" t="s">
        <v>50</v>
      </c>
      <c r="M216" s="30">
        <v>0</v>
      </c>
      <c r="N216" s="16" t="s">
        <v>50</v>
      </c>
      <c r="O216" s="30">
        <f t="shared" si="3"/>
        <v>199000</v>
      </c>
      <c r="P216" s="30">
        <v>0</v>
      </c>
      <c r="Q216" s="30">
        <v>0</v>
      </c>
      <c r="R216" s="30">
        <v>0</v>
      </c>
      <c r="S216" s="30">
        <v>0</v>
      </c>
      <c r="T216" s="30">
        <v>0</v>
      </c>
      <c r="U216" s="30">
        <v>0</v>
      </c>
      <c r="V216" s="30">
        <v>0</v>
      </c>
      <c r="W216" s="16" t="s">
        <v>3027</v>
      </c>
      <c r="X216" s="16" t="s">
        <v>50</v>
      </c>
      <c r="Y216" s="2" t="s">
        <v>50</v>
      </c>
      <c r="Z216" s="2" t="s">
        <v>50</v>
      </c>
      <c r="AA216" s="31"/>
      <c r="AB216" s="2" t="s">
        <v>50</v>
      </c>
    </row>
    <row r="217" spans="1:28" ht="30" customHeight="1" x14ac:dyDescent="0.3">
      <c r="A217" s="16" t="s">
        <v>2192</v>
      </c>
      <c r="B217" s="16" t="s">
        <v>1000</v>
      </c>
      <c r="C217" s="16" t="s">
        <v>1001</v>
      </c>
      <c r="D217" s="29" t="s">
        <v>123</v>
      </c>
      <c r="E217" s="30">
        <v>48000</v>
      </c>
      <c r="F217" s="16" t="s">
        <v>3028</v>
      </c>
      <c r="G217" s="30">
        <v>0</v>
      </c>
      <c r="H217" s="16" t="s">
        <v>50</v>
      </c>
      <c r="I217" s="30">
        <v>0</v>
      </c>
      <c r="J217" s="16" t="s">
        <v>50</v>
      </c>
      <c r="K217" s="30">
        <v>0</v>
      </c>
      <c r="L217" s="16" t="s">
        <v>50</v>
      </c>
      <c r="M217" s="30">
        <v>0</v>
      </c>
      <c r="N217" s="16" t="s">
        <v>50</v>
      </c>
      <c r="O217" s="30">
        <f t="shared" si="3"/>
        <v>48000</v>
      </c>
      <c r="P217" s="30">
        <v>0</v>
      </c>
      <c r="Q217" s="30">
        <v>0</v>
      </c>
      <c r="R217" s="30">
        <v>0</v>
      </c>
      <c r="S217" s="30">
        <v>0</v>
      </c>
      <c r="T217" s="30">
        <v>0</v>
      </c>
      <c r="U217" s="30">
        <v>0</v>
      </c>
      <c r="V217" s="30">
        <v>0</v>
      </c>
      <c r="W217" s="16" t="s">
        <v>3029</v>
      </c>
      <c r="X217" s="16" t="s">
        <v>50</v>
      </c>
      <c r="Y217" s="2" t="s">
        <v>50</v>
      </c>
      <c r="Z217" s="2" t="s">
        <v>50</v>
      </c>
      <c r="AA217" s="31"/>
      <c r="AB217" s="2" t="s">
        <v>50</v>
      </c>
    </row>
    <row r="218" spans="1:28" ht="30" customHeight="1" x14ac:dyDescent="0.3">
      <c r="A218" s="16" t="s">
        <v>2197</v>
      </c>
      <c r="B218" s="16" t="s">
        <v>1005</v>
      </c>
      <c r="C218" s="16" t="s">
        <v>1006</v>
      </c>
      <c r="D218" s="29" t="s">
        <v>123</v>
      </c>
      <c r="E218" s="30">
        <v>450000</v>
      </c>
      <c r="F218" s="16" t="s">
        <v>3030</v>
      </c>
      <c r="G218" s="30">
        <v>0</v>
      </c>
      <c r="H218" s="16" t="s">
        <v>50</v>
      </c>
      <c r="I218" s="30">
        <v>0</v>
      </c>
      <c r="J218" s="16" t="s">
        <v>50</v>
      </c>
      <c r="K218" s="30">
        <v>0</v>
      </c>
      <c r="L218" s="16" t="s">
        <v>50</v>
      </c>
      <c r="M218" s="30">
        <v>0</v>
      </c>
      <c r="N218" s="16" t="s">
        <v>50</v>
      </c>
      <c r="O218" s="30">
        <f t="shared" si="3"/>
        <v>450000</v>
      </c>
      <c r="P218" s="30">
        <v>0</v>
      </c>
      <c r="Q218" s="30">
        <v>0</v>
      </c>
      <c r="R218" s="30">
        <v>0</v>
      </c>
      <c r="S218" s="30">
        <v>0</v>
      </c>
      <c r="T218" s="30">
        <v>0</v>
      </c>
      <c r="U218" s="30">
        <v>0</v>
      </c>
      <c r="V218" s="30">
        <v>0</v>
      </c>
      <c r="W218" s="16" t="s">
        <v>3031</v>
      </c>
      <c r="X218" s="16" t="s">
        <v>50</v>
      </c>
      <c r="Y218" s="2" t="s">
        <v>50</v>
      </c>
      <c r="Z218" s="2" t="s">
        <v>50</v>
      </c>
      <c r="AA218" s="31"/>
      <c r="AB218" s="2" t="s">
        <v>50</v>
      </c>
    </row>
    <row r="219" spans="1:28" ht="30" customHeight="1" x14ac:dyDescent="0.3">
      <c r="A219" s="16" t="s">
        <v>2202</v>
      </c>
      <c r="B219" s="16" t="s">
        <v>1010</v>
      </c>
      <c r="C219" s="16" t="s">
        <v>1011</v>
      </c>
      <c r="D219" s="29" t="s">
        <v>123</v>
      </c>
      <c r="E219" s="30">
        <v>4500</v>
      </c>
      <c r="F219" s="16" t="s">
        <v>2655</v>
      </c>
      <c r="G219" s="30">
        <v>0</v>
      </c>
      <c r="H219" s="16" t="s">
        <v>50</v>
      </c>
      <c r="I219" s="30">
        <v>0</v>
      </c>
      <c r="J219" s="16" t="s">
        <v>50</v>
      </c>
      <c r="K219" s="30">
        <v>0</v>
      </c>
      <c r="L219" s="16" t="s">
        <v>50</v>
      </c>
      <c r="M219" s="30">
        <v>0</v>
      </c>
      <c r="N219" s="16" t="s">
        <v>50</v>
      </c>
      <c r="O219" s="30">
        <f t="shared" si="3"/>
        <v>4500</v>
      </c>
      <c r="P219" s="30">
        <v>0</v>
      </c>
      <c r="Q219" s="30">
        <v>0</v>
      </c>
      <c r="R219" s="30">
        <v>0</v>
      </c>
      <c r="S219" s="30">
        <v>0</v>
      </c>
      <c r="T219" s="30">
        <v>0</v>
      </c>
      <c r="U219" s="30">
        <v>0</v>
      </c>
      <c r="V219" s="30">
        <v>0</v>
      </c>
      <c r="W219" s="16" t="s">
        <v>3032</v>
      </c>
      <c r="X219" s="16" t="s">
        <v>50</v>
      </c>
      <c r="Y219" s="2" t="s">
        <v>50</v>
      </c>
      <c r="Z219" s="2" t="s">
        <v>50</v>
      </c>
      <c r="AA219" s="31"/>
      <c r="AB219" s="2" t="s">
        <v>50</v>
      </c>
    </row>
    <row r="220" spans="1:28" ht="30" customHeight="1" x14ac:dyDescent="0.3">
      <c r="A220" s="16" t="s">
        <v>2207</v>
      </c>
      <c r="B220" s="16" t="s">
        <v>1015</v>
      </c>
      <c r="C220" s="16" t="s">
        <v>1016</v>
      </c>
      <c r="D220" s="29" t="s">
        <v>123</v>
      </c>
      <c r="E220" s="30">
        <v>27150</v>
      </c>
      <c r="F220" s="16" t="s">
        <v>3033</v>
      </c>
      <c r="G220" s="30">
        <v>0</v>
      </c>
      <c r="H220" s="16" t="s">
        <v>50</v>
      </c>
      <c r="I220" s="30">
        <v>0</v>
      </c>
      <c r="J220" s="16" t="s">
        <v>50</v>
      </c>
      <c r="K220" s="30">
        <v>0</v>
      </c>
      <c r="L220" s="16" t="s">
        <v>50</v>
      </c>
      <c r="M220" s="30">
        <v>0</v>
      </c>
      <c r="N220" s="16" t="s">
        <v>50</v>
      </c>
      <c r="O220" s="30">
        <f t="shared" si="3"/>
        <v>27150</v>
      </c>
      <c r="P220" s="30">
        <v>0</v>
      </c>
      <c r="Q220" s="30">
        <v>0</v>
      </c>
      <c r="R220" s="30">
        <v>0</v>
      </c>
      <c r="S220" s="30">
        <v>0</v>
      </c>
      <c r="T220" s="30">
        <v>0</v>
      </c>
      <c r="U220" s="30">
        <v>0</v>
      </c>
      <c r="V220" s="30">
        <v>0</v>
      </c>
      <c r="W220" s="16" t="s">
        <v>3034</v>
      </c>
      <c r="X220" s="16" t="s">
        <v>50</v>
      </c>
      <c r="Y220" s="2" t="s">
        <v>50</v>
      </c>
      <c r="Z220" s="2" t="s">
        <v>50</v>
      </c>
      <c r="AA220" s="31"/>
      <c r="AB220" s="2" t="s">
        <v>50</v>
      </c>
    </row>
    <row r="221" spans="1:28" ht="30" customHeight="1" x14ac:dyDescent="0.3">
      <c r="A221" s="16" t="s">
        <v>2212</v>
      </c>
      <c r="B221" s="16" t="s">
        <v>1020</v>
      </c>
      <c r="C221" s="16" t="s">
        <v>1021</v>
      </c>
      <c r="D221" s="29" t="s">
        <v>123</v>
      </c>
      <c r="E221" s="30">
        <v>660000</v>
      </c>
      <c r="F221" s="16" t="s">
        <v>3035</v>
      </c>
      <c r="G221" s="30">
        <v>0</v>
      </c>
      <c r="H221" s="16" t="s">
        <v>50</v>
      </c>
      <c r="I221" s="30">
        <v>0</v>
      </c>
      <c r="J221" s="16" t="s">
        <v>50</v>
      </c>
      <c r="K221" s="30">
        <v>0</v>
      </c>
      <c r="L221" s="16" t="s">
        <v>50</v>
      </c>
      <c r="M221" s="30">
        <v>0</v>
      </c>
      <c r="N221" s="16" t="s">
        <v>50</v>
      </c>
      <c r="O221" s="30">
        <f t="shared" si="3"/>
        <v>660000</v>
      </c>
      <c r="P221" s="30">
        <v>0</v>
      </c>
      <c r="Q221" s="30">
        <v>0</v>
      </c>
      <c r="R221" s="30">
        <v>0</v>
      </c>
      <c r="S221" s="30">
        <v>0</v>
      </c>
      <c r="T221" s="30">
        <v>0</v>
      </c>
      <c r="U221" s="30">
        <v>0</v>
      </c>
      <c r="V221" s="30">
        <v>0</v>
      </c>
      <c r="W221" s="16" t="s">
        <v>3036</v>
      </c>
      <c r="X221" s="16" t="s">
        <v>50</v>
      </c>
      <c r="Y221" s="2" t="s">
        <v>50</v>
      </c>
      <c r="Z221" s="2" t="s">
        <v>50</v>
      </c>
      <c r="AA221" s="31"/>
      <c r="AB221" s="2" t="s">
        <v>50</v>
      </c>
    </row>
    <row r="222" spans="1:28" ht="30" customHeight="1" x14ac:dyDescent="0.3">
      <c r="A222" s="16" t="s">
        <v>2217</v>
      </c>
      <c r="B222" s="16" t="s">
        <v>1025</v>
      </c>
      <c r="C222" s="16" t="s">
        <v>1026</v>
      </c>
      <c r="D222" s="29" t="s">
        <v>123</v>
      </c>
      <c r="E222" s="30">
        <v>150000</v>
      </c>
      <c r="F222" s="16" t="s">
        <v>3037</v>
      </c>
      <c r="G222" s="30">
        <v>0</v>
      </c>
      <c r="H222" s="16" t="s">
        <v>50</v>
      </c>
      <c r="I222" s="30">
        <v>0</v>
      </c>
      <c r="J222" s="16" t="s">
        <v>50</v>
      </c>
      <c r="K222" s="30">
        <v>0</v>
      </c>
      <c r="L222" s="16" t="s">
        <v>50</v>
      </c>
      <c r="M222" s="30">
        <v>0</v>
      </c>
      <c r="N222" s="16" t="s">
        <v>50</v>
      </c>
      <c r="O222" s="30">
        <f t="shared" si="3"/>
        <v>150000</v>
      </c>
      <c r="P222" s="30">
        <v>0</v>
      </c>
      <c r="Q222" s="30">
        <v>0</v>
      </c>
      <c r="R222" s="30">
        <v>0</v>
      </c>
      <c r="S222" s="30">
        <v>0</v>
      </c>
      <c r="T222" s="30">
        <v>0</v>
      </c>
      <c r="U222" s="30">
        <v>0</v>
      </c>
      <c r="V222" s="30">
        <v>0</v>
      </c>
      <c r="W222" s="16" t="s">
        <v>3038</v>
      </c>
      <c r="X222" s="16" t="s">
        <v>50</v>
      </c>
      <c r="Y222" s="2" t="s">
        <v>50</v>
      </c>
      <c r="Z222" s="2" t="s">
        <v>50</v>
      </c>
      <c r="AA222" s="31"/>
      <c r="AB222" s="2" t="s">
        <v>50</v>
      </c>
    </row>
    <row r="223" spans="1:28" ht="30" customHeight="1" x14ac:dyDescent="0.3">
      <c r="A223" s="16" t="s">
        <v>2222</v>
      </c>
      <c r="B223" s="16" t="s">
        <v>1030</v>
      </c>
      <c r="C223" s="16" t="s">
        <v>1031</v>
      </c>
      <c r="D223" s="29" t="s">
        <v>123</v>
      </c>
      <c r="E223" s="30">
        <v>200000</v>
      </c>
      <c r="F223" s="16" t="s">
        <v>3039</v>
      </c>
      <c r="G223" s="30">
        <v>0</v>
      </c>
      <c r="H223" s="16" t="s">
        <v>50</v>
      </c>
      <c r="I223" s="30">
        <v>0</v>
      </c>
      <c r="J223" s="16" t="s">
        <v>50</v>
      </c>
      <c r="K223" s="30">
        <v>0</v>
      </c>
      <c r="L223" s="16" t="s">
        <v>50</v>
      </c>
      <c r="M223" s="30">
        <v>0</v>
      </c>
      <c r="N223" s="16" t="s">
        <v>50</v>
      </c>
      <c r="O223" s="30">
        <f t="shared" si="3"/>
        <v>200000</v>
      </c>
      <c r="P223" s="30">
        <v>0</v>
      </c>
      <c r="Q223" s="30">
        <v>0</v>
      </c>
      <c r="R223" s="30">
        <v>0</v>
      </c>
      <c r="S223" s="30">
        <v>0</v>
      </c>
      <c r="T223" s="30">
        <v>0</v>
      </c>
      <c r="U223" s="30">
        <v>0</v>
      </c>
      <c r="V223" s="30">
        <v>0</v>
      </c>
      <c r="W223" s="16" t="s">
        <v>3040</v>
      </c>
      <c r="X223" s="16" t="s">
        <v>50</v>
      </c>
      <c r="Y223" s="2" t="s">
        <v>50</v>
      </c>
      <c r="Z223" s="2" t="s">
        <v>50</v>
      </c>
      <c r="AA223" s="31"/>
      <c r="AB223" s="2" t="s">
        <v>50</v>
      </c>
    </row>
    <row r="224" spans="1:28" ht="30" customHeight="1" x14ac:dyDescent="0.3">
      <c r="A224" s="16" t="s">
        <v>2227</v>
      </c>
      <c r="B224" s="16" t="s">
        <v>1035</v>
      </c>
      <c r="C224" s="16" t="s">
        <v>1036</v>
      </c>
      <c r="D224" s="29" t="s">
        <v>123</v>
      </c>
      <c r="E224" s="30">
        <v>200000</v>
      </c>
      <c r="F224" s="16" t="s">
        <v>3041</v>
      </c>
      <c r="G224" s="30">
        <v>0</v>
      </c>
      <c r="H224" s="16" t="s">
        <v>50</v>
      </c>
      <c r="I224" s="30">
        <v>0</v>
      </c>
      <c r="J224" s="16" t="s">
        <v>50</v>
      </c>
      <c r="K224" s="30">
        <v>0</v>
      </c>
      <c r="L224" s="16" t="s">
        <v>50</v>
      </c>
      <c r="M224" s="30">
        <v>0</v>
      </c>
      <c r="N224" s="16" t="s">
        <v>50</v>
      </c>
      <c r="O224" s="30">
        <f t="shared" si="3"/>
        <v>200000</v>
      </c>
      <c r="P224" s="30">
        <v>0</v>
      </c>
      <c r="Q224" s="30">
        <v>0</v>
      </c>
      <c r="R224" s="30">
        <v>0</v>
      </c>
      <c r="S224" s="30">
        <v>0</v>
      </c>
      <c r="T224" s="30">
        <v>0</v>
      </c>
      <c r="U224" s="30">
        <v>0</v>
      </c>
      <c r="V224" s="30">
        <v>0</v>
      </c>
      <c r="W224" s="16" t="s">
        <v>3042</v>
      </c>
      <c r="X224" s="16" t="s">
        <v>50</v>
      </c>
      <c r="Y224" s="2" t="s">
        <v>50</v>
      </c>
      <c r="Z224" s="2" t="s">
        <v>50</v>
      </c>
      <c r="AA224" s="31"/>
      <c r="AB224" s="2" t="s">
        <v>50</v>
      </c>
    </row>
    <row r="225" spans="1:28" ht="30" customHeight="1" x14ac:dyDescent="0.3">
      <c r="A225" s="16" t="s">
        <v>296</v>
      </c>
      <c r="B225" s="16" t="s">
        <v>294</v>
      </c>
      <c r="C225" s="16" t="s">
        <v>295</v>
      </c>
      <c r="D225" s="29" t="s">
        <v>123</v>
      </c>
      <c r="E225" s="30">
        <v>2500</v>
      </c>
      <c r="F225" s="16" t="s">
        <v>2651</v>
      </c>
      <c r="G225" s="30">
        <v>0</v>
      </c>
      <c r="H225" s="16" t="s">
        <v>50</v>
      </c>
      <c r="I225" s="30">
        <v>0</v>
      </c>
      <c r="J225" s="16" t="s">
        <v>50</v>
      </c>
      <c r="K225" s="30">
        <v>0</v>
      </c>
      <c r="L225" s="16" t="s">
        <v>50</v>
      </c>
      <c r="M225" s="30">
        <v>0</v>
      </c>
      <c r="N225" s="16" t="s">
        <v>50</v>
      </c>
      <c r="O225" s="30">
        <f t="shared" si="3"/>
        <v>2500</v>
      </c>
      <c r="P225" s="30">
        <v>0</v>
      </c>
      <c r="Q225" s="30">
        <v>0</v>
      </c>
      <c r="R225" s="30">
        <v>0</v>
      </c>
      <c r="S225" s="30">
        <v>0</v>
      </c>
      <c r="T225" s="30">
        <v>0</v>
      </c>
      <c r="U225" s="30">
        <v>0</v>
      </c>
      <c r="V225" s="30">
        <v>0</v>
      </c>
      <c r="W225" s="16" t="s">
        <v>3043</v>
      </c>
      <c r="X225" s="16" t="s">
        <v>50</v>
      </c>
      <c r="Y225" s="2" t="s">
        <v>50</v>
      </c>
      <c r="Z225" s="2" t="s">
        <v>50</v>
      </c>
      <c r="AA225" s="31"/>
      <c r="AB225" s="2" t="s">
        <v>50</v>
      </c>
    </row>
    <row r="226" spans="1:28" ht="30" customHeight="1" x14ac:dyDescent="0.3">
      <c r="A226" s="16" t="s">
        <v>299</v>
      </c>
      <c r="B226" s="16" t="s">
        <v>294</v>
      </c>
      <c r="C226" s="16" t="s">
        <v>298</v>
      </c>
      <c r="D226" s="29" t="s">
        <v>123</v>
      </c>
      <c r="E226" s="30">
        <v>1380</v>
      </c>
      <c r="F226" s="16" t="s">
        <v>3044</v>
      </c>
      <c r="G226" s="30">
        <v>0</v>
      </c>
      <c r="H226" s="16" t="s">
        <v>50</v>
      </c>
      <c r="I226" s="30">
        <v>0</v>
      </c>
      <c r="J226" s="16" t="s">
        <v>50</v>
      </c>
      <c r="K226" s="30">
        <v>0</v>
      </c>
      <c r="L226" s="16" t="s">
        <v>50</v>
      </c>
      <c r="M226" s="30">
        <v>0</v>
      </c>
      <c r="N226" s="16" t="s">
        <v>50</v>
      </c>
      <c r="O226" s="30">
        <f t="shared" si="3"/>
        <v>1380</v>
      </c>
      <c r="P226" s="30">
        <v>0</v>
      </c>
      <c r="Q226" s="30">
        <v>0</v>
      </c>
      <c r="R226" s="30">
        <v>0</v>
      </c>
      <c r="S226" s="30">
        <v>0</v>
      </c>
      <c r="T226" s="30">
        <v>0</v>
      </c>
      <c r="U226" s="30">
        <v>0</v>
      </c>
      <c r="V226" s="30">
        <v>0</v>
      </c>
      <c r="W226" s="16" t="s">
        <v>3045</v>
      </c>
      <c r="X226" s="16" t="s">
        <v>50</v>
      </c>
      <c r="Y226" s="2" t="s">
        <v>50</v>
      </c>
      <c r="Z226" s="2" t="s">
        <v>50</v>
      </c>
      <c r="AA226" s="31"/>
      <c r="AB226" s="2" t="s">
        <v>50</v>
      </c>
    </row>
    <row r="227" spans="1:28" ht="30" customHeight="1" x14ac:dyDescent="0.3">
      <c r="A227" s="16" t="s">
        <v>302</v>
      </c>
      <c r="B227" s="16" t="s">
        <v>294</v>
      </c>
      <c r="C227" s="16" t="s">
        <v>301</v>
      </c>
      <c r="D227" s="29" t="s">
        <v>123</v>
      </c>
      <c r="E227" s="30">
        <v>1890</v>
      </c>
      <c r="F227" s="16" t="s">
        <v>3046</v>
      </c>
      <c r="G227" s="30">
        <v>0</v>
      </c>
      <c r="H227" s="16" t="s">
        <v>50</v>
      </c>
      <c r="I227" s="30">
        <v>0</v>
      </c>
      <c r="J227" s="16" t="s">
        <v>50</v>
      </c>
      <c r="K227" s="30">
        <v>0</v>
      </c>
      <c r="L227" s="16" t="s">
        <v>50</v>
      </c>
      <c r="M227" s="30">
        <v>0</v>
      </c>
      <c r="N227" s="16" t="s">
        <v>50</v>
      </c>
      <c r="O227" s="30">
        <f t="shared" si="3"/>
        <v>1890</v>
      </c>
      <c r="P227" s="30">
        <v>0</v>
      </c>
      <c r="Q227" s="30">
        <v>0</v>
      </c>
      <c r="R227" s="30">
        <v>0</v>
      </c>
      <c r="S227" s="30">
        <v>0</v>
      </c>
      <c r="T227" s="30">
        <v>0</v>
      </c>
      <c r="U227" s="30">
        <v>0</v>
      </c>
      <c r="V227" s="30">
        <v>0</v>
      </c>
      <c r="W227" s="16" t="s">
        <v>3047</v>
      </c>
      <c r="X227" s="16" t="s">
        <v>50</v>
      </c>
      <c r="Y227" s="2" t="s">
        <v>50</v>
      </c>
      <c r="Z227" s="2" t="s">
        <v>50</v>
      </c>
      <c r="AA227" s="31"/>
      <c r="AB227" s="2" t="s">
        <v>50</v>
      </c>
    </row>
    <row r="228" spans="1:28" ht="30" customHeight="1" x14ac:dyDescent="0.3">
      <c r="A228" s="16" t="s">
        <v>2232</v>
      </c>
      <c r="B228" s="16" t="s">
        <v>1040</v>
      </c>
      <c r="C228" s="16" t="s">
        <v>1041</v>
      </c>
      <c r="D228" s="29" t="s">
        <v>123</v>
      </c>
      <c r="E228" s="30">
        <v>19960</v>
      </c>
      <c r="F228" s="16" t="s">
        <v>3048</v>
      </c>
      <c r="G228" s="30">
        <v>0</v>
      </c>
      <c r="H228" s="16" t="s">
        <v>50</v>
      </c>
      <c r="I228" s="30">
        <v>0</v>
      </c>
      <c r="J228" s="16" t="s">
        <v>50</v>
      </c>
      <c r="K228" s="30">
        <v>0</v>
      </c>
      <c r="L228" s="16" t="s">
        <v>50</v>
      </c>
      <c r="M228" s="30">
        <v>0</v>
      </c>
      <c r="N228" s="16" t="s">
        <v>50</v>
      </c>
      <c r="O228" s="30">
        <f t="shared" si="3"/>
        <v>19960</v>
      </c>
      <c r="P228" s="30">
        <v>0</v>
      </c>
      <c r="Q228" s="30">
        <v>0</v>
      </c>
      <c r="R228" s="30">
        <v>0</v>
      </c>
      <c r="S228" s="30">
        <v>0</v>
      </c>
      <c r="T228" s="30">
        <v>0</v>
      </c>
      <c r="U228" s="30">
        <v>0</v>
      </c>
      <c r="V228" s="30">
        <v>0</v>
      </c>
      <c r="W228" s="16" t="s">
        <v>3049</v>
      </c>
      <c r="X228" s="16" t="s">
        <v>50</v>
      </c>
      <c r="Y228" s="2" t="s">
        <v>50</v>
      </c>
      <c r="Z228" s="2" t="s">
        <v>50</v>
      </c>
      <c r="AA228" s="31"/>
      <c r="AB228" s="2" t="s">
        <v>50</v>
      </c>
    </row>
    <row r="229" spans="1:28" ht="30" customHeight="1" x14ac:dyDescent="0.3">
      <c r="A229" s="16" t="s">
        <v>306</v>
      </c>
      <c r="B229" s="16" t="s">
        <v>304</v>
      </c>
      <c r="C229" s="16" t="s">
        <v>305</v>
      </c>
      <c r="D229" s="29" t="s">
        <v>123</v>
      </c>
      <c r="E229" s="30">
        <v>5690</v>
      </c>
      <c r="F229" s="16" t="s">
        <v>2643</v>
      </c>
      <c r="G229" s="30">
        <v>0</v>
      </c>
      <c r="H229" s="16" t="s">
        <v>50</v>
      </c>
      <c r="I229" s="30">
        <v>0</v>
      </c>
      <c r="J229" s="16" t="s">
        <v>50</v>
      </c>
      <c r="K229" s="30">
        <v>0</v>
      </c>
      <c r="L229" s="16" t="s">
        <v>50</v>
      </c>
      <c r="M229" s="30">
        <v>0</v>
      </c>
      <c r="N229" s="16" t="s">
        <v>50</v>
      </c>
      <c r="O229" s="30">
        <f t="shared" si="3"/>
        <v>5690</v>
      </c>
      <c r="P229" s="30">
        <v>0</v>
      </c>
      <c r="Q229" s="30">
        <v>0</v>
      </c>
      <c r="R229" s="30">
        <v>0</v>
      </c>
      <c r="S229" s="30">
        <v>0</v>
      </c>
      <c r="T229" s="30">
        <v>0</v>
      </c>
      <c r="U229" s="30">
        <v>0</v>
      </c>
      <c r="V229" s="30">
        <v>0</v>
      </c>
      <c r="W229" s="16" t="s">
        <v>3050</v>
      </c>
      <c r="X229" s="16" t="s">
        <v>50</v>
      </c>
      <c r="Y229" s="2" t="s">
        <v>50</v>
      </c>
      <c r="Z229" s="2" t="s">
        <v>50</v>
      </c>
      <c r="AA229" s="31"/>
      <c r="AB229" s="2" t="s">
        <v>50</v>
      </c>
    </row>
    <row r="230" spans="1:28" ht="30" customHeight="1" x14ac:dyDescent="0.3">
      <c r="A230" s="16" t="s">
        <v>2237</v>
      </c>
      <c r="B230" s="16" t="s">
        <v>1045</v>
      </c>
      <c r="C230" s="16" t="s">
        <v>1046</v>
      </c>
      <c r="D230" s="29" t="s">
        <v>123</v>
      </c>
      <c r="E230" s="30">
        <v>3000</v>
      </c>
      <c r="F230" s="16" t="s">
        <v>3051</v>
      </c>
      <c r="G230" s="30">
        <v>0</v>
      </c>
      <c r="H230" s="16" t="s">
        <v>50</v>
      </c>
      <c r="I230" s="30">
        <v>0</v>
      </c>
      <c r="J230" s="16" t="s">
        <v>50</v>
      </c>
      <c r="K230" s="30">
        <v>0</v>
      </c>
      <c r="L230" s="16" t="s">
        <v>50</v>
      </c>
      <c r="M230" s="30">
        <v>0</v>
      </c>
      <c r="N230" s="16" t="s">
        <v>50</v>
      </c>
      <c r="O230" s="30">
        <f t="shared" si="3"/>
        <v>3000</v>
      </c>
      <c r="P230" s="30">
        <v>0</v>
      </c>
      <c r="Q230" s="30">
        <v>0</v>
      </c>
      <c r="R230" s="30">
        <v>0</v>
      </c>
      <c r="S230" s="30">
        <v>0</v>
      </c>
      <c r="T230" s="30">
        <v>0</v>
      </c>
      <c r="U230" s="30">
        <v>0</v>
      </c>
      <c r="V230" s="30">
        <v>0</v>
      </c>
      <c r="W230" s="16" t="s">
        <v>3052</v>
      </c>
      <c r="X230" s="16" t="s">
        <v>50</v>
      </c>
      <c r="Y230" s="2" t="s">
        <v>50</v>
      </c>
      <c r="Z230" s="2" t="s">
        <v>50</v>
      </c>
      <c r="AA230" s="31"/>
      <c r="AB230" s="2" t="s">
        <v>50</v>
      </c>
    </row>
    <row r="231" spans="1:28" ht="30" customHeight="1" x14ac:dyDescent="0.3">
      <c r="A231" s="16" t="s">
        <v>2242</v>
      </c>
      <c r="B231" s="16" t="s">
        <v>1050</v>
      </c>
      <c r="C231" s="16" t="s">
        <v>1051</v>
      </c>
      <c r="D231" s="29" t="s">
        <v>123</v>
      </c>
      <c r="E231" s="30">
        <v>30000</v>
      </c>
      <c r="F231" s="16" t="s">
        <v>2749</v>
      </c>
      <c r="G231" s="30">
        <v>0</v>
      </c>
      <c r="H231" s="16" t="s">
        <v>50</v>
      </c>
      <c r="I231" s="30">
        <v>0</v>
      </c>
      <c r="J231" s="16" t="s">
        <v>50</v>
      </c>
      <c r="K231" s="30">
        <v>0</v>
      </c>
      <c r="L231" s="16" t="s">
        <v>50</v>
      </c>
      <c r="M231" s="30">
        <v>0</v>
      </c>
      <c r="N231" s="16" t="s">
        <v>50</v>
      </c>
      <c r="O231" s="30">
        <f t="shared" si="3"/>
        <v>30000</v>
      </c>
      <c r="P231" s="30">
        <v>0</v>
      </c>
      <c r="Q231" s="30">
        <v>0</v>
      </c>
      <c r="R231" s="30">
        <v>0</v>
      </c>
      <c r="S231" s="30">
        <v>0</v>
      </c>
      <c r="T231" s="30">
        <v>0</v>
      </c>
      <c r="U231" s="30">
        <v>0</v>
      </c>
      <c r="V231" s="30">
        <v>0</v>
      </c>
      <c r="W231" s="16" t="s">
        <v>3053</v>
      </c>
      <c r="X231" s="16" t="s">
        <v>50</v>
      </c>
      <c r="Y231" s="2" t="s">
        <v>50</v>
      </c>
      <c r="Z231" s="2" t="s">
        <v>50</v>
      </c>
      <c r="AA231" s="31"/>
      <c r="AB231" s="2" t="s">
        <v>50</v>
      </c>
    </row>
    <row r="232" spans="1:28" ht="30" customHeight="1" x14ac:dyDescent="0.3">
      <c r="A232" s="16" t="s">
        <v>2247</v>
      </c>
      <c r="B232" s="16" t="s">
        <v>1055</v>
      </c>
      <c r="C232" s="16" t="s">
        <v>1056</v>
      </c>
      <c r="D232" s="29" t="s">
        <v>123</v>
      </c>
      <c r="E232" s="30">
        <v>13970</v>
      </c>
      <c r="F232" s="16" t="s">
        <v>2751</v>
      </c>
      <c r="G232" s="30">
        <v>0</v>
      </c>
      <c r="H232" s="16" t="s">
        <v>50</v>
      </c>
      <c r="I232" s="30">
        <v>0</v>
      </c>
      <c r="J232" s="16" t="s">
        <v>50</v>
      </c>
      <c r="K232" s="30">
        <v>0</v>
      </c>
      <c r="L232" s="16" t="s">
        <v>50</v>
      </c>
      <c r="M232" s="30">
        <v>0</v>
      </c>
      <c r="N232" s="16" t="s">
        <v>50</v>
      </c>
      <c r="O232" s="30">
        <f t="shared" si="3"/>
        <v>13970</v>
      </c>
      <c r="P232" s="30">
        <v>0</v>
      </c>
      <c r="Q232" s="30">
        <v>0</v>
      </c>
      <c r="R232" s="30">
        <v>0</v>
      </c>
      <c r="S232" s="30">
        <v>0</v>
      </c>
      <c r="T232" s="30">
        <v>0</v>
      </c>
      <c r="U232" s="30">
        <v>0</v>
      </c>
      <c r="V232" s="30">
        <v>0</v>
      </c>
      <c r="W232" s="16" t="s">
        <v>3054</v>
      </c>
      <c r="X232" s="16" t="s">
        <v>50</v>
      </c>
      <c r="Y232" s="2" t="s">
        <v>50</v>
      </c>
      <c r="Z232" s="2" t="s">
        <v>50</v>
      </c>
      <c r="AA232" s="31"/>
      <c r="AB232" s="2" t="s">
        <v>50</v>
      </c>
    </row>
    <row r="233" spans="1:28" ht="30" customHeight="1" x14ac:dyDescent="0.3">
      <c r="A233" s="16" t="s">
        <v>2252</v>
      </c>
      <c r="B233" s="16" t="s">
        <v>1060</v>
      </c>
      <c r="C233" s="16" t="s">
        <v>1061</v>
      </c>
      <c r="D233" s="29" t="s">
        <v>123</v>
      </c>
      <c r="E233" s="30">
        <v>15970</v>
      </c>
      <c r="F233" s="16" t="s">
        <v>2753</v>
      </c>
      <c r="G233" s="30">
        <v>0</v>
      </c>
      <c r="H233" s="16" t="s">
        <v>50</v>
      </c>
      <c r="I233" s="30">
        <v>0</v>
      </c>
      <c r="J233" s="16" t="s">
        <v>50</v>
      </c>
      <c r="K233" s="30">
        <v>0</v>
      </c>
      <c r="L233" s="16" t="s">
        <v>50</v>
      </c>
      <c r="M233" s="30">
        <v>0</v>
      </c>
      <c r="N233" s="16" t="s">
        <v>50</v>
      </c>
      <c r="O233" s="30">
        <f t="shared" si="3"/>
        <v>15970</v>
      </c>
      <c r="P233" s="30">
        <v>0</v>
      </c>
      <c r="Q233" s="30">
        <v>0</v>
      </c>
      <c r="R233" s="30">
        <v>0</v>
      </c>
      <c r="S233" s="30">
        <v>0</v>
      </c>
      <c r="T233" s="30">
        <v>0</v>
      </c>
      <c r="U233" s="30">
        <v>0</v>
      </c>
      <c r="V233" s="30">
        <v>0</v>
      </c>
      <c r="W233" s="16" t="s">
        <v>3055</v>
      </c>
      <c r="X233" s="16" t="s">
        <v>50</v>
      </c>
      <c r="Y233" s="2" t="s">
        <v>50</v>
      </c>
      <c r="Z233" s="2" t="s">
        <v>50</v>
      </c>
      <c r="AA233" s="31"/>
      <c r="AB233" s="2" t="s">
        <v>50</v>
      </c>
    </row>
    <row r="234" spans="1:28" ht="30" customHeight="1" x14ac:dyDescent="0.3">
      <c r="A234" s="16" t="s">
        <v>2257</v>
      </c>
      <c r="B234" s="16" t="s">
        <v>1065</v>
      </c>
      <c r="C234" s="16" t="s">
        <v>482</v>
      </c>
      <c r="D234" s="29" t="s">
        <v>123</v>
      </c>
      <c r="E234" s="30">
        <v>3140</v>
      </c>
      <c r="F234" s="16" t="s">
        <v>3056</v>
      </c>
      <c r="G234" s="30">
        <v>0</v>
      </c>
      <c r="H234" s="16" t="s">
        <v>50</v>
      </c>
      <c r="I234" s="30">
        <v>0</v>
      </c>
      <c r="J234" s="16" t="s">
        <v>50</v>
      </c>
      <c r="K234" s="30">
        <v>0</v>
      </c>
      <c r="L234" s="16" t="s">
        <v>50</v>
      </c>
      <c r="M234" s="30">
        <v>0</v>
      </c>
      <c r="N234" s="16" t="s">
        <v>50</v>
      </c>
      <c r="O234" s="30">
        <f t="shared" si="3"/>
        <v>3140</v>
      </c>
      <c r="P234" s="30">
        <v>0</v>
      </c>
      <c r="Q234" s="30">
        <v>0</v>
      </c>
      <c r="R234" s="30">
        <v>0</v>
      </c>
      <c r="S234" s="30">
        <v>0</v>
      </c>
      <c r="T234" s="30">
        <v>0</v>
      </c>
      <c r="U234" s="30">
        <v>0</v>
      </c>
      <c r="V234" s="30">
        <v>0</v>
      </c>
      <c r="W234" s="16" t="s">
        <v>3057</v>
      </c>
      <c r="X234" s="16" t="s">
        <v>50</v>
      </c>
      <c r="Y234" s="2" t="s">
        <v>50</v>
      </c>
      <c r="Z234" s="2" t="s">
        <v>50</v>
      </c>
      <c r="AA234" s="31"/>
      <c r="AB234" s="2" t="s">
        <v>50</v>
      </c>
    </row>
    <row r="235" spans="1:28" ht="30" customHeight="1" x14ac:dyDescent="0.3">
      <c r="A235" s="16" t="s">
        <v>2262</v>
      </c>
      <c r="B235" s="16" t="s">
        <v>1065</v>
      </c>
      <c r="C235" s="16" t="s">
        <v>486</v>
      </c>
      <c r="D235" s="29" t="s">
        <v>123</v>
      </c>
      <c r="E235" s="30">
        <v>4780</v>
      </c>
      <c r="F235" s="16" t="s">
        <v>3058</v>
      </c>
      <c r="G235" s="30">
        <v>0</v>
      </c>
      <c r="H235" s="16" t="s">
        <v>50</v>
      </c>
      <c r="I235" s="30">
        <v>0</v>
      </c>
      <c r="J235" s="16" t="s">
        <v>50</v>
      </c>
      <c r="K235" s="30">
        <v>0</v>
      </c>
      <c r="L235" s="16" t="s">
        <v>50</v>
      </c>
      <c r="M235" s="30">
        <v>0</v>
      </c>
      <c r="N235" s="16" t="s">
        <v>50</v>
      </c>
      <c r="O235" s="30">
        <f t="shared" si="3"/>
        <v>4780</v>
      </c>
      <c r="P235" s="30">
        <v>0</v>
      </c>
      <c r="Q235" s="30">
        <v>0</v>
      </c>
      <c r="R235" s="30">
        <v>0</v>
      </c>
      <c r="S235" s="30">
        <v>0</v>
      </c>
      <c r="T235" s="30">
        <v>0</v>
      </c>
      <c r="U235" s="30">
        <v>0</v>
      </c>
      <c r="V235" s="30">
        <v>0</v>
      </c>
      <c r="W235" s="16" t="s">
        <v>3059</v>
      </c>
      <c r="X235" s="16" t="s">
        <v>50</v>
      </c>
      <c r="Y235" s="2" t="s">
        <v>50</v>
      </c>
      <c r="Z235" s="2" t="s">
        <v>50</v>
      </c>
      <c r="AA235" s="31"/>
      <c r="AB235" s="2" t="s">
        <v>50</v>
      </c>
    </row>
    <row r="236" spans="1:28" ht="30" customHeight="1" x14ac:dyDescent="0.3">
      <c r="A236" s="16" t="s">
        <v>2267</v>
      </c>
      <c r="B236" s="16" t="s">
        <v>1065</v>
      </c>
      <c r="C236" s="16" t="s">
        <v>467</v>
      </c>
      <c r="D236" s="29" t="s">
        <v>123</v>
      </c>
      <c r="E236" s="30">
        <v>2510</v>
      </c>
      <c r="F236" s="16" t="s">
        <v>3060</v>
      </c>
      <c r="G236" s="30">
        <v>0</v>
      </c>
      <c r="H236" s="16" t="s">
        <v>50</v>
      </c>
      <c r="I236" s="30">
        <v>0</v>
      </c>
      <c r="J236" s="16" t="s">
        <v>50</v>
      </c>
      <c r="K236" s="30">
        <v>0</v>
      </c>
      <c r="L236" s="16" t="s">
        <v>50</v>
      </c>
      <c r="M236" s="30">
        <v>0</v>
      </c>
      <c r="N236" s="16" t="s">
        <v>50</v>
      </c>
      <c r="O236" s="30">
        <f t="shared" si="3"/>
        <v>2510</v>
      </c>
      <c r="P236" s="30">
        <v>0</v>
      </c>
      <c r="Q236" s="30">
        <v>0</v>
      </c>
      <c r="R236" s="30">
        <v>0</v>
      </c>
      <c r="S236" s="30">
        <v>0</v>
      </c>
      <c r="T236" s="30">
        <v>0</v>
      </c>
      <c r="U236" s="30">
        <v>0</v>
      </c>
      <c r="V236" s="30">
        <v>0</v>
      </c>
      <c r="W236" s="16" t="s">
        <v>3061</v>
      </c>
      <c r="X236" s="16" t="s">
        <v>50</v>
      </c>
      <c r="Y236" s="2" t="s">
        <v>50</v>
      </c>
      <c r="Z236" s="2" t="s">
        <v>50</v>
      </c>
      <c r="AA236" s="31"/>
      <c r="AB236" s="2" t="s">
        <v>50</v>
      </c>
    </row>
    <row r="237" spans="1:28" ht="30" customHeight="1" x14ac:dyDescent="0.3">
      <c r="A237" s="16" t="s">
        <v>2272</v>
      </c>
      <c r="B237" s="16" t="s">
        <v>1075</v>
      </c>
      <c r="C237" s="16" t="s">
        <v>1076</v>
      </c>
      <c r="D237" s="29" t="s">
        <v>310</v>
      </c>
      <c r="E237" s="30">
        <v>332</v>
      </c>
      <c r="F237" s="16" t="s">
        <v>3062</v>
      </c>
      <c r="G237" s="30">
        <v>0</v>
      </c>
      <c r="H237" s="16" t="s">
        <v>50</v>
      </c>
      <c r="I237" s="30">
        <v>0</v>
      </c>
      <c r="J237" s="16" t="s">
        <v>50</v>
      </c>
      <c r="K237" s="30">
        <v>0</v>
      </c>
      <c r="L237" s="16" t="s">
        <v>50</v>
      </c>
      <c r="M237" s="30">
        <v>0</v>
      </c>
      <c r="N237" s="16" t="s">
        <v>50</v>
      </c>
      <c r="O237" s="30">
        <f t="shared" si="3"/>
        <v>332</v>
      </c>
      <c r="P237" s="30">
        <v>0</v>
      </c>
      <c r="Q237" s="30">
        <v>0</v>
      </c>
      <c r="R237" s="30">
        <v>0</v>
      </c>
      <c r="S237" s="30">
        <v>0</v>
      </c>
      <c r="T237" s="30">
        <v>0</v>
      </c>
      <c r="U237" s="30">
        <v>0</v>
      </c>
      <c r="V237" s="30">
        <v>0</v>
      </c>
      <c r="W237" s="16" t="s">
        <v>3063</v>
      </c>
      <c r="X237" s="16" t="s">
        <v>50</v>
      </c>
      <c r="Y237" s="2" t="s">
        <v>50</v>
      </c>
      <c r="Z237" s="2" t="s">
        <v>50</v>
      </c>
      <c r="AA237" s="31"/>
      <c r="AB237" s="2" t="s">
        <v>50</v>
      </c>
    </row>
    <row r="238" spans="1:28" ht="30" customHeight="1" x14ac:dyDescent="0.3">
      <c r="A238" s="16" t="s">
        <v>2279</v>
      </c>
      <c r="B238" s="16" t="s">
        <v>1075</v>
      </c>
      <c r="C238" s="16" t="s">
        <v>1080</v>
      </c>
      <c r="D238" s="29" t="s">
        <v>310</v>
      </c>
      <c r="E238" s="30">
        <v>400</v>
      </c>
      <c r="F238" s="16" t="s">
        <v>3064</v>
      </c>
      <c r="G238" s="30">
        <v>0</v>
      </c>
      <c r="H238" s="16" t="s">
        <v>50</v>
      </c>
      <c r="I238" s="30">
        <v>0</v>
      </c>
      <c r="J238" s="16" t="s">
        <v>50</v>
      </c>
      <c r="K238" s="30">
        <v>0</v>
      </c>
      <c r="L238" s="16" t="s">
        <v>50</v>
      </c>
      <c r="M238" s="30">
        <v>0</v>
      </c>
      <c r="N238" s="16" t="s">
        <v>50</v>
      </c>
      <c r="O238" s="30">
        <f t="shared" si="3"/>
        <v>400</v>
      </c>
      <c r="P238" s="30">
        <v>0</v>
      </c>
      <c r="Q238" s="30">
        <v>0</v>
      </c>
      <c r="R238" s="30">
        <v>0</v>
      </c>
      <c r="S238" s="30">
        <v>0</v>
      </c>
      <c r="T238" s="30">
        <v>0</v>
      </c>
      <c r="U238" s="30">
        <v>0</v>
      </c>
      <c r="V238" s="30">
        <v>0</v>
      </c>
      <c r="W238" s="16" t="s">
        <v>3065</v>
      </c>
      <c r="X238" s="16" t="s">
        <v>50</v>
      </c>
      <c r="Y238" s="2" t="s">
        <v>50</v>
      </c>
      <c r="Z238" s="2" t="s">
        <v>50</v>
      </c>
      <c r="AA238" s="31"/>
      <c r="AB238" s="2" t="s">
        <v>50</v>
      </c>
    </row>
    <row r="239" spans="1:28" ht="30" customHeight="1" x14ac:dyDescent="0.3">
      <c r="A239" s="16" t="s">
        <v>2286</v>
      </c>
      <c r="B239" s="16" t="s">
        <v>1075</v>
      </c>
      <c r="C239" s="16" t="s">
        <v>1084</v>
      </c>
      <c r="D239" s="29" t="s">
        <v>310</v>
      </c>
      <c r="E239" s="30">
        <v>774</v>
      </c>
      <c r="F239" s="16" t="s">
        <v>3066</v>
      </c>
      <c r="G239" s="30">
        <v>0</v>
      </c>
      <c r="H239" s="16" t="s">
        <v>50</v>
      </c>
      <c r="I239" s="30">
        <v>0</v>
      </c>
      <c r="J239" s="16" t="s">
        <v>50</v>
      </c>
      <c r="K239" s="30">
        <v>0</v>
      </c>
      <c r="L239" s="16" t="s">
        <v>50</v>
      </c>
      <c r="M239" s="30">
        <v>0</v>
      </c>
      <c r="N239" s="16" t="s">
        <v>50</v>
      </c>
      <c r="O239" s="30">
        <f t="shared" si="3"/>
        <v>774</v>
      </c>
      <c r="P239" s="30">
        <v>0</v>
      </c>
      <c r="Q239" s="30">
        <v>0</v>
      </c>
      <c r="R239" s="30">
        <v>0</v>
      </c>
      <c r="S239" s="30">
        <v>0</v>
      </c>
      <c r="T239" s="30">
        <v>0</v>
      </c>
      <c r="U239" s="30">
        <v>0</v>
      </c>
      <c r="V239" s="30">
        <v>0</v>
      </c>
      <c r="W239" s="16" t="s">
        <v>3067</v>
      </c>
      <c r="X239" s="16" t="s">
        <v>50</v>
      </c>
      <c r="Y239" s="2" t="s">
        <v>50</v>
      </c>
      <c r="Z239" s="2" t="s">
        <v>50</v>
      </c>
      <c r="AA239" s="31"/>
      <c r="AB239" s="2" t="s">
        <v>50</v>
      </c>
    </row>
    <row r="240" spans="1:28" ht="30" customHeight="1" x14ac:dyDescent="0.3">
      <c r="A240" s="16" t="s">
        <v>2293</v>
      </c>
      <c r="B240" s="16" t="s">
        <v>1075</v>
      </c>
      <c r="C240" s="16" t="s">
        <v>1088</v>
      </c>
      <c r="D240" s="29" t="s">
        <v>310</v>
      </c>
      <c r="E240" s="30">
        <v>1121</v>
      </c>
      <c r="F240" s="16" t="s">
        <v>3068</v>
      </c>
      <c r="G240" s="30">
        <v>0</v>
      </c>
      <c r="H240" s="16" t="s">
        <v>50</v>
      </c>
      <c r="I240" s="30">
        <v>0</v>
      </c>
      <c r="J240" s="16" t="s">
        <v>50</v>
      </c>
      <c r="K240" s="30">
        <v>0</v>
      </c>
      <c r="L240" s="16" t="s">
        <v>50</v>
      </c>
      <c r="M240" s="30">
        <v>0</v>
      </c>
      <c r="N240" s="16" t="s">
        <v>50</v>
      </c>
      <c r="O240" s="30">
        <f t="shared" si="3"/>
        <v>1121</v>
      </c>
      <c r="P240" s="30">
        <v>0</v>
      </c>
      <c r="Q240" s="30">
        <v>0</v>
      </c>
      <c r="R240" s="30">
        <v>0</v>
      </c>
      <c r="S240" s="30">
        <v>0</v>
      </c>
      <c r="T240" s="30">
        <v>0</v>
      </c>
      <c r="U240" s="30">
        <v>0</v>
      </c>
      <c r="V240" s="30">
        <v>0</v>
      </c>
      <c r="W240" s="16" t="s">
        <v>3069</v>
      </c>
      <c r="X240" s="16" t="s">
        <v>50</v>
      </c>
      <c r="Y240" s="2" t="s">
        <v>50</v>
      </c>
      <c r="Z240" s="2" t="s">
        <v>50</v>
      </c>
      <c r="AA240" s="31"/>
      <c r="AB240" s="2" t="s">
        <v>50</v>
      </c>
    </row>
    <row r="241" spans="1:28" ht="30" customHeight="1" x14ac:dyDescent="0.3">
      <c r="A241" s="16" t="s">
        <v>2300</v>
      </c>
      <c r="B241" s="16" t="s">
        <v>1092</v>
      </c>
      <c r="C241" s="16" t="s">
        <v>1093</v>
      </c>
      <c r="D241" s="29" t="s">
        <v>310</v>
      </c>
      <c r="E241" s="30">
        <v>360</v>
      </c>
      <c r="F241" s="16" t="s">
        <v>3070</v>
      </c>
      <c r="G241" s="30">
        <v>0</v>
      </c>
      <c r="H241" s="16" t="s">
        <v>50</v>
      </c>
      <c r="I241" s="30">
        <v>0</v>
      </c>
      <c r="J241" s="16" t="s">
        <v>50</v>
      </c>
      <c r="K241" s="30">
        <v>0</v>
      </c>
      <c r="L241" s="16" t="s">
        <v>50</v>
      </c>
      <c r="M241" s="30">
        <v>0</v>
      </c>
      <c r="N241" s="16" t="s">
        <v>50</v>
      </c>
      <c r="O241" s="30">
        <f t="shared" si="3"/>
        <v>360</v>
      </c>
      <c r="P241" s="30">
        <v>0</v>
      </c>
      <c r="Q241" s="30">
        <v>0</v>
      </c>
      <c r="R241" s="30">
        <v>0</v>
      </c>
      <c r="S241" s="30">
        <v>0</v>
      </c>
      <c r="T241" s="30">
        <v>0</v>
      </c>
      <c r="U241" s="30">
        <v>0</v>
      </c>
      <c r="V241" s="30">
        <v>0</v>
      </c>
      <c r="W241" s="16" t="s">
        <v>3071</v>
      </c>
      <c r="X241" s="16" t="s">
        <v>50</v>
      </c>
      <c r="Y241" s="2" t="s">
        <v>50</v>
      </c>
      <c r="Z241" s="2" t="s">
        <v>50</v>
      </c>
      <c r="AA241" s="31"/>
      <c r="AB241" s="2" t="s">
        <v>50</v>
      </c>
    </row>
    <row r="242" spans="1:28" ht="30" customHeight="1" x14ac:dyDescent="0.3">
      <c r="A242" s="16" t="s">
        <v>2308</v>
      </c>
      <c r="B242" s="16" t="s">
        <v>1092</v>
      </c>
      <c r="C242" s="16" t="s">
        <v>1097</v>
      </c>
      <c r="D242" s="29" t="s">
        <v>310</v>
      </c>
      <c r="E242" s="30">
        <v>550</v>
      </c>
      <c r="F242" s="16" t="s">
        <v>3072</v>
      </c>
      <c r="G242" s="30">
        <v>0</v>
      </c>
      <c r="H242" s="16" t="s">
        <v>50</v>
      </c>
      <c r="I242" s="30">
        <v>0</v>
      </c>
      <c r="J242" s="16" t="s">
        <v>50</v>
      </c>
      <c r="K242" s="30">
        <v>0</v>
      </c>
      <c r="L242" s="16" t="s">
        <v>50</v>
      </c>
      <c r="M242" s="30">
        <v>0</v>
      </c>
      <c r="N242" s="16" t="s">
        <v>50</v>
      </c>
      <c r="O242" s="30">
        <f t="shared" si="3"/>
        <v>550</v>
      </c>
      <c r="P242" s="30">
        <v>0</v>
      </c>
      <c r="Q242" s="30">
        <v>0</v>
      </c>
      <c r="R242" s="30">
        <v>0</v>
      </c>
      <c r="S242" s="30">
        <v>0</v>
      </c>
      <c r="T242" s="30">
        <v>0</v>
      </c>
      <c r="U242" s="30">
        <v>0</v>
      </c>
      <c r="V242" s="30">
        <v>0</v>
      </c>
      <c r="W242" s="16" t="s">
        <v>3073</v>
      </c>
      <c r="X242" s="16" t="s">
        <v>50</v>
      </c>
      <c r="Y242" s="2" t="s">
        <v>50</v>
      </c>
      <c r="Z242" s="2" t="s">
        <v>50</v>
      </c>
      <c r="AA242" s="31"/>
      <c r="AB242" s="2" t="s">
        <v>50</v>
      </c>
    </row>
    <row r="243" spans="1:28" ht="30" customHeight="1" x14ac:dyDescent="0.3">
      <c r="A243" s="16" t="s">
        <v>2316</v>
      </c>
      <c r="B243" s="16" t="s">
        <v>1092</v>
      </c>
      <c r="C243" s="16" t="s">
        <v>1101</v>
      </c>
      <c r="D243" s="29" t="s">
        <v>310</v>
      </c>
      <c r="E243" s="30">
        <v>730</v>
      </c>
      <c r="F243" s="16" t="s">
        <v>3074</v>
      </c>
      <c r="G243" s="30">
        <v>0</v>
      </c>
      <c r="H243" s="16" t="s">
        <v>50</v>
      </c>
      <c r="I243" s="30">
        <v>0</v>
      </c>
      <c r="J243" s="16" t="s">
        <v>50</v>
      </c>
      <c r="K243" s="30">
        <v>0</v>
      </c>
      <c r="L243" s="16" t="s">
        <v>50</v>
      </c>
      <c r="M243" s="30">
        <v>0</v>
      </c>
      <c r="N243" s="16" t="s">
        <v>50</v>
      </c>
      <c r="O243" s="30">
        <f t="shared" si="3"/>
        <v>730</v>
      </c>
      <c r="P243" s="30">
        <v>0</v>
      </c>
      <c r="Q243" s="30">
        <v>0</v>
      </c>
      <c r="R243" s="30">
        <v>0</v>
      </c>
      <c r="S243" s="30">
        <v>0</v>
      </c>
      <c r="T243" s="30">
        <v>0</v>
      </c>
      <c r="U243" s="30">
        <v>0</v>
      </c>
      <c r="V243" s="30">
        <v>0</v>
      </c>
      <c r="W243" s="16" t="s">
        <v>3075</v>
      </c>
      <c r="X243" s="16" t="s">
        <v>50</v>
      </c>
      <c r="Y243" s="2" t="s">
        <v>50</v>
      </c>
      <c r="Z243" s="2" t="s">
        <v>50</v>
      </c>
      <c r="AA243" s="31"/>
      <c r="AB243" s="2" t="s">
        <v>50</v>
      </c>
    </row>
    <row r="244" spans="1:28" ht="30" customHeight="1" x14ac:dyDescent="0.3">
      <c r="A244" s="16" t="s">
        <v>1545</v>
      </c>
      <c r="B244" s="16" t="s">
        <v>490</v>
      </c>
      <c r="C244" s="16" t="s">
        <v>1105</v>
      </c>
      <c r="D244" s="29" t="s">
        <v>310</v>
      </c>
      <c r="E244" s="30">
        <v>900</v>
      </c>
      <c r="F244" s="16" t="s">
        <v>3076</v>
      </c>
      <c r="G244" s="30">
        <v>0</v>
      </c>
      <c r="H244" s="16" t="s">
        <v>50</v>
      </c>
      <c r="I244" s="30">
        <v>0</v>
      </c>
      <c r="J244" s="16" t="s">
        <v>50</v>
      </c>
      <c r="K244" s="30">
        <v>0</v>
      </c>
      <c r="L244" s="16" t="s">
        <v>50</v>
      </c>
      <c r="M244" s="30">
        <v>0</v>
      </c>
      <c r="N244" s="16" t="s">
        <v>50</v>
      </c>
      <c r="O244" s="30">
        <f t="shared" si="3"/>
        <v>900</v>
      </c>
      <c r="P244" s="30">
        <v>0</v>
      </c>
      <c r="Q244" s="30">
        <v>0</v>
      </c>
      <c r="R244" s="30">
        <v>0</v>
      </c>
      <c r="S244" s="30">
        <v>0</v>
      </c>
      <c r="T244" s="30">
        <v>0</v>
      </c>
      <c r="U244" s="30">
        <v>0</v>
      </c>
      <c r="V244" s="30">
        <v>0</v>
      </c>
      <c r="W244" s="16" t="s">
        <v>3077</v>
      </c>
      <c r="X244" s="16" t="s">
        <v>50</v>
      </c>
      <c r="Y244" s="2" t="s">
        <v>50</v>
      </c>
      <c r="Z244" s="2" t="s">
        <v>50</v>
      </c>
      <c r="AA244" s="31"/>
      <c r="AB244" s="2" t="s">
        <v>50</v>
      </c>
    </row>
    <row r="245" spans="1:28" ht="30" customHeight="1" x14ac:dyDescent="0.3">
      <c r="A245" s="16" t="s">
        <v>1550</v>
      </c>
      <c r="B245" s="16" t="s">
        <v>490</v>
      </c>
      <c r="C245" s="16" t="s">
        <v>1109</v>
      </c>
      <c r="D245" s="29" t="s">
        <v>310</v>
      </c>
      <c r="E245" s="30">
        <v>950</v>
      </c>
      <c r="F245" s="16" t="s">
        <v>3076</v>
      </c>
      <c r="G245" s="30">
        <v>0</v>
      </c>
      <c r="H245" s="16" t="s">
        <v>50</v>
      </c>
      <c r="I245" s="30">
        <v>0</v>
      </c>
      <c r="J245" s="16" t="s">
        <v>50</v>
      </c>
      <c r="K245" s="30">
        <v>0</v>
      </c>
      <c r="L245" s="16" t="s">
        <v>50</v>
      </c>
      <c r="M245" s="30">
        <v>0</v>
      </c>
      <c r="N245" s="16" t="s">
        <v>50</v>
      </c>
      <c r="O245" s="30">
        <f t="shared" si="3"/>
        <v>950</v>
      </c>
      <c r="P245" s="30">
        <v>0</v>
      </c>
      <c r="Q245" s="30">
        <v>0</v>
      </c>
      <c r="R245" s="30">
        <v>0</v>
      </c>
      <c r="S245" s="30">
        <v>0</v>
      </c>
      <c r="T245" s="30">
        <v>0</v>
      </c>
      <c r="U245" s="30">
        <v>0</v>
      </c>
      <c r="V245" s="30">
        <v>0</v>
      </c>
      <c r="W245" s="16" t="s">
        <v>3078</v>
      </c>
      <c r="X245" s="16" t="s">
        <v>50</v>
      </c>
      <c r="Y245" s="2" t="s">
        <v>50</v>
      </c>
      <c r="Z245" s="2" t="s">
        <v>50</v>
      </c>
      <c r="AA245" s="31"/>
      <c r="AB245" s="2" t="s">
        <v>50</v>
      </c>
    </row>
    <row r="246" spans="1:28" ht="30" customHeight="1" x14ac:dyDescent="0.3">
      <c r="A246" s="16" t="s">
        <v>1555</v>
      </c>
      <c r="B246" s="16" t="s">
        <v>490</v>
      </c>
      <c r="C246" s="16" t="s">
        <v>1117</v>
      </c>
      <c r="D246" s="29" t="s">
        <v>310</v>
      </c>
      <c r="E246" s="30">
        <v>1000</v>
      </c>
      <c r="F246" s="16" t="s">
        <v>3079</v>
      </c>
      <c r="G246" s="30">
        <v>0</v>
      </c>
      <c r="H246" s="16" t="s">
        <v>50</v>
      </c>
      <c r="I246" s="30">
        <v>0</v>
      </c>
      <c r="J246" s="16" t="s">
        <v>50</v>
      </c>
      <c r="K246" s="30">
        <v>0</v>
      </c>
      <c r="L246" s="16" t="s">
        <v>50</v>
      </c>
      <c r="M246" s="30">
        <v>0</v>
      </c>
      <c r="N246" s="16" t="s">
        <v>50</v>
      </c>
      <c r="O246" s="30">
        <f t="shared" si="3"/>
        <v>1000</v>
      </c>
      <c r="P246" s="30">
        <v>0</v>
      </c>
      <c r="Q246" s="30">
        <v>0</v>
      </c>
      <c r="R246" s="30">
        <v>0</v>
      </c>
      <c r="S246" s="30">
        <v>0</v>
      </c>
      <c r="T246" s="30">
        <v>0</v>
      </c>
      <c r="U246" s="30">
        <v>0</v>
      </c>
      <c r="V246" s="30">
        <v>0</v>
      </c>
      <c r="W246" s="16" t="s">
        <v>3080</v>
      </c>
      <c r="X246" s="16" t="s">
        <v>50</v>
      </c>
      <c r="Y246" s="2" t="s">
        <v>50</v>
      </c>
      <c r="Z246" s="2" t="s">
        <v>50</v>
      </c>
      <c r="AA246" s="31"/>
      <c r="AB246" s="2" t="s">
        <v>50</v>
      </c>
    </row>
    <row r="247" spans="1:28" ht="30" customHeight="1" x14ac:dyDescent="0.3">
      <c r="A247" s="16" t="s">
        <v>1560</v>
      </c>
      <c r="B247" s="16" t="s">
        <v>490</v>
      </c>
      <c r="C247" s="16" t="s">
        <v>1117</v>
      </c>
      <c r="D247" s="29" t="s">
        <v>310</v>
      </c>
      <c r="E247" s="30">
        <v>1200</v>
      </c>
      <c r="F247" s="16" t="s">
        <v>3081</v>
      </c>
      <c r="G247" s="30">
        <v>0</v>
      </c>
      <c r="H247" s="16" t="s">
        <v>50</v>
      </c>
      <c r="I247" s="30">
        <v>0</v>
      </c>
      <c r="J247" s="16" t="s">
        <v>50</v>
      </c>
      <c r="K247" s="30">
        <v>0</v>
      </c>
      <c r="L247" s="16" t="s">
        <v>50</v>
      </c>
      <c r="M247" s="30">
        <v>0</v>
      </c>
      <c r="N247" s="16" t="s">
        <v>50</v>
      </c>
      <c r="O247" s="30">
        <f t="shared" si="3"/>
        <v>1200</v>
      </c>
      <c r="P247" s="30">
        <v>0</v>
      </c>
      <c r="Q247" s="30">
        <v>0</v>
      </c>
      <c r="R247" s="30">
        <v>0</v>
      </c>
      <c r="S247" s="30">
        <v>0</v>
      </c>
      <c r="T247" s="30">
        <v>0</v>
      </c>
      <c r="U247" s="30">
        <v>0</v>
      </c>
      <c r="V247" s="30">
        <v>0</v>
      </c>
      <c r="W247" s="16" t="s">
        <v>3082</v>
      </c>
      <c r="X247" s="16" t="s">
        <v>50</v>
      </c>
      <c r="Y247" s="2" t="s">
        <v>50</v>
      </c>
      <c r="Z247" s="2" t="s">
        <v>50</v>
      </c>
      <c r="AA247" s="31"/>
      <c r="AB247" s="2" t="s">
        <v>50</v>
      </c>
    </row>
    <row r="248" spans="1:28" ht="30" customHeight="1" x14ac:dyDescent="0.3">
      <c r="A248" s="16" t="s">
        <v>311</v>
      </c>
      <c r="B248" s="16" t="s">
        <v>308</v>
      </c>
      <c r="C248" s="16" t="s">
        <v>309</v>
      </c>
      <c r="D248" s="29" t="s">
        <v>310</v>
      </c>
      <c r="E248" s="30">
        <v>202</v>
      </c>
      <c r="F248" s="16" t="s">
        <v>3083</v>
      </c>
      <c r="G248" s="30">
        <v>0</v>
      </c>
      <c r="H248" s="16" t="s">
        <v>50</v>
      </c>
      <c r="I248" s="30">
        <v>0</v>
      </c>
      <c r="J248" s="16" t="s">
        <v>50</v>
      </c>
      <c r="K248" s="30">
        <v>0</v>
      </c>
      <c r="L248" s="16" t="s">
        <v>50</v>
      </c>
      <c r="M248" s="30">
        <v>0</v>
      </c>
      <c r="N248" s="16" t="s">
        <v>50</v>
      </c>
      <c r="O248" s="30">
        <f t="shared" ref="O248:O297" si="4">SMALL(E248:M248,COUNTIF(E248:M248,0)+1)</f>
        <v>202</v>
      </c>
      <c r="P248" s="30">
        <v>0</v>
      </c>
      <c r="Q248" s="30">
        <v>0</v>
      </c>
      <c r="R248" s="30">
        <v>0</v>
      </c>
      <c r="S248" s="30">
        <v>0</v>
      </c>
      <c r="T248" s="30">
        <v>0</v>
      </c>
      <c r="U248" s="30">
        <v>0</v>
      </c>
      <c r="V248" s="30">
        <v>0</v>
      </c>
      <c r="W248" s="16" t="s">
        <v>3084</v>
      </c>
      <c r="X248" s="16" t="s">
        <v>50</v>
      </c>
      <c r="Y248" s="2" t="s">
        <v>50</v>
      </c>
      <c r="Z248" s="2" t="s">
        <v>50</v>
      </c>
      <c r="AA248" s="31"/>
      <c r="AB248" s="2" t="s">
        <v>50</v>
      </c>
    </row>
    <row r="249" spans="1:28" ht="30" customHeight="1" x14ac:dyDescent="0.3">
      <c r="A249" s="16" t="s">
        <v>1598</v>
      </c>
      <c r="B249" s="16" t="s">
        <v>524</v>
      </c>
      <c r="C249" s="16" t="s">
        <v>50</v>
      </c>
      <c r="D249" s="29" t="s">
        <v>123</v>
      </c>
      <c r="E249" s="30">
        <v>2704</v>
      </c>
      <c r="F249" s="16" t="s">
        <v>3085</v>
      </c>
      <c r="G249" s="30">
        <v>0</v>
      </c>
      <c r="H249" s="16" t="s">
        <v>50</v>
      </c>
      <c r="I249" s="30">
        <v>0</v>
      </c>
      <c r="J249" s="16" t="s">
        <v>50</v>
      </c>
      <c r="K249" s="30">
        <v>0</v>
      </c>
      <c r="L249" s="16" t="s">
        <v>50</v>
      </c>
      <c r="M249" s="30">
        <v>0</v>
      </c>
      <c r="N249" s="16" t="s">
        <v>50</v>
      </c>
      <c r="O249" s="30">
        <f t="shared" si="4"/>
        <v>2704</v>
      </c>
      <c r="P249" s="30">
        <v>0</v>
      </c>
      <c r="Q249" s="30">
        <v>0</v>
      </c>
      <c r="R249" s="30">
        <v>0</v>
      </c>
      <c r="S249" s="30">
        <v>0</v>
      </c>
      <c r="T249" s="30">
        <v>0</v>
      </c>
      <c r="U249" s="30">
        <v>0</v>
      </c>
      <c r="V249" s="30">
        <v>0</v>
      </c>
      <c r="W249" s="16" t="s">
        <v>3086</v>
      </c>
      <c r="X249" s="16" t="s">
        <v>50</v>
      </c>
      <c r="Y249" s="2" t="s">
        <v>50</v>
      </c>
      <c r="Z249" s="2" t="s">
        <v>50</v>
      </c>
      <c r="AA249" s="31"/>
      <c r="AB249" s="2" t="s">
        <v>50</v>
      </c>
    </row>
    <row r="250" spans="1:28" ht="30" customHeight="1" x14ac:dyDescent="0.3">
      <c r="A250" s="16" t="s">
        <v>1501</v>
      </c>
      <c r="B250" s="16" t="s">
        <v>1499</v>
      </c>
      <c r="C250" s="16" t="s">
        <v>1500</v>
      </c>
      <c r="D250" s="29" t="s">
        <v>123</v>
      </c>
      <c r="E250" s="30">
        <v>110000</v>
      </c>
      <c r="F250" s="16" t="s">
        <v>3087</v>
      </c>
      <c r="G250" s="30">
        <v>0</v>
      </c>
      <c r="H250" s="16" t="s">
        <v>50</v>
      </c>
      <c r="I250" s="30">
        <v>0</v>
      </c>
      <c r="J250" s="16" t="s">
        <v>50</v>
      </c>
      <c r="K250" s="30">
        <v>0</v>
      </c>
      <c r="L250" s="16" t="s">
        <v>50</v>
      </c>
      <c r="M250" s="30">
        <v>0</v>
      </c>
      <c r="N250" s="16" t="s">
        <v>50</v>
      </c>
      <c r="O250" s="30">
        <f t="shared" si="4"/>
        <v>110000</v>
      </c>
      <c r="P250" s="30">
        <v>0</v>
      </c>
      <c r="Q250" s="30">
        <v>0</v>
      </c>
      <c r="R250" s="30">
        <v>0</v>
      </c>
      <c r="S250" s="30">
        <v>0</v>
      </c>
      <c r="T250" s="30">
        <v>0</v>
      </c>
      <c r="U250" s="30">
        <v>0</v>
      </c>
      <c r="V250" s="30">
        <v>0</v>
      </c>
      <c r="W250" s="16" t="s">
        <v>3088</v>
      </c>
      <c r="X250" s="16" t="s">
        <v>50</v>
      </c>
      <c r="Y250" s="2" t="s">
        <v>50</v>
      </c>
      <c r="Z250" s="2" t="s">
        <v>50</v>
      </c>
      <c r="AA250" s="31"/>
      <c r="AB250" s="2" t="s">
        <v>50</v>
      </c>
    </row>
    <row r="251" spans="1:28" ht="30" customHeight="1" x14ac:dyDescent="0.3">
      <c r="A251" s="16" t="s">
        <v>1505</v>
      </c>
      <c r="B251" s="16" t="s">
        <v>1503</v>
      </c>
      <c r="C251" s="16" t="s">
        <v>1504</v>
      </c>
      <c r="D251" s="29" t="s">
        <v>123</v>
      </c>
      <c r="E251" s="30">
        <v>170000</v>
      </c>
      <c r="F251" s="16" t="s">
        <v>3087</v>
      </c>
      <c r="G251" s="30">
        <v>0</v>
      </c>
      <c r="H251" s="16" t="s">
        <v>50</v>
      </c>
      <c r="I251" s="30">
        <v>0</v>
      </c>
      <c r="J251" s="16" t="s">
        <v>50</v>
      </c>
      <c r="K251" s="30">
        <v>0</v>
      </c>
      <c r="L251" s="16" t="s">
        <v>50</v>
      </c>
      <c r="M251" s="30">
        <v>0</v>
      </c>
      <c r="N251" s="16" t="s">
        <v>50</v>
      </c>
      <c r="O251" s="30">
        <f t="shared" si="4"/>
        <v>170000</v>
      </c>
      <c r="P251" s="30">
        <v>0</v>
      </c>
      <c r="Q251" s="30">
        <v>0</v>
      </c>
      <c r="R251" s="30">
        <v>0</v>
      </c>
      <c r="S251" s="30">
        <v>0</v>
      </c>
      <c r="T251" s="30">
        <v>0</v>
      </c>
      <c r="U251" s="30">
        <v>0</v>
      </c>
      <c r="V251" s="30">
        <v>0</v>
      </c>
      <c r="W251" s="16" t="s">
        <v>3089</v>
      </c>
      <c r="X251" s="16" t="s">
        <v>50</v>
      </c>
      <c r="Y251" s="2" t="s">
        <v>50</v>
      </c>
      <c r="Z251" s="2" t="s">
        <v>50</v>
      </c>
      <c r="AA251" s="31"/>
      <c r="AB251" s="2" t="s">
        <v>50</v>
      </c>
    </row>
    <row r="252" spans="1:28" ht="30" customHeight="1" x14ac:dyDescent="0.3">
      <c r="A252" s="16" t="s">
        <v>1566</v>
      </c>
      <c r="B252" s="16" t="s">
        <v>507</v>
      </c>
      <c r="C252" s="16" t="s">
        <v>1565</v>
      </c>
      <c r="D252" s="29" t="s">
        <v>310</v>
      </c>
      <c r="E252" s="30">
        <v>2830</v>
      </c>
      <c r="F252" s="16" t="s">
        <v>3090</v>
      </c>
      <c r="G252" s="30">
        <v>0</v>
      </c>
      <c r="H252" s="16" t="s">
        <v>50</v>
      </c>
      <c r="I252" s="30">
        <v>0</v>
      </c>
      <c r="J252" s="16" t="s">
        <v>50</v>
      </c>
      <c r="K252" s="30">
        <v>0</v>
      </c>
      <c r="L252" s="16" t="s">
        <v>50</v>
      </c>
      <c r="M252" s="30">
        <v>0</v>
      </c>
      <c r="N252" s="16" t="s">
        <v>50</v>
      </c>
      <c r="O252" s="30">
        <f t="shared" si="4"/>
        <v>2830</v>
      </c>
      <c r="P252" s="30">
        <v>0</v>
      </c>
      <c r="Q252" s="30">
        <v>0</v>
      </c>
      <c r="R252" s="30">
        <v>0</v>
      </c>
      <c r="S252" s="30">
        <v>0</v>
      </c>
      <c r="T252" s="30">
        <v>0</v>
      </c>
      <c r="U252" s="30">
        <v>0</v>
      </c>
      <c r="V252" s="30">
        <v>0</v>
      </c>
      <c r="W252" s="16" t="s">
        <v>3091</v>
      </c>
      <c r="X252" s="16" t="s">
        <v>50</v>
      </c>
      <c r="Y252" s="2" t="s">
        <v>50</v>
      </c>
      <c r="Z252" s="2" t="s">
        <v>50</v>
      </c>
      <c r="AA252" s="31"/>
      <c r="AB252" s="2" t="s">
        <v>50</v>
      </c>
    </row>
    <row r="253" spans="1:28" ht="30" customHeight="1" x14ac:dyDescent="0.3">
      <c r="A253" s="16" t="s">
        <v>1575</v>
      </c>
      <c r="B253" s="16" t="s">
        <v>507</v>
      </c>
      <c r="C253" s="16" t="s">
        <v>1574</v>
      </c>
      <c r="D253" s="29" t="s">
        <v>310</v>
      </c>
      <c r="E253" s="30">
        <v>3660</v>
      </c>
      <c r="F253" s="16" t="s">
        <v>3092</v>
      </c>
      <c r="G253" s="30">
        <v>0</v>
      </c>
      <c r="H253" s="16" t="s">
        <v>50</v>
      </c>
      <c r="I253" s="30">
        <v>0</v>
      </c>
      <c r="J253" s="16" t="s">
        <v>50</v>
      </c>
      <c r="K253" s="30">
        <v>0</v>
      </c>
      <c r="L253" s="16" t="s">
        <v>50</v>
      </c>
      <c r="M253" s="30">
        <v>0</v>
      </c>
      <c r="N253" s="16" t="s">
        <v>50</v>
      </c>
      <c r="O253" s="30">
        <f t="shared" si="4"/>
        <v>3660</v>
      </c>
      <c r="P253" s="30">
        <v>0</v>
      </c>
      <c r="Q253" s="30">
        <v>0</v>
      </c>
      <c r="R253" s="30">
        <v>0</v>
      </c>
      <c r="S253" s="30">
        <v>0</v>
      </c>
      <c r="T253" s="30">
        <v>0</v>
      </c>
      <c r="U253" s="30">
        <v>0</v>
      </c>
      <c r="V253" s="30">
        <v>0</v>
      </c>
      <c r="W253" s="16" t="s">
        <v>3093</v>
      </c>
      <c r="X253" s="16" t="s">
        <v>50</v>
      </c>
      <c r="Y253" s="2" t="s">
        <v>50</v>
      </c>
      <c r="Z253" s="2" t="s">
        <v>50</v>
      </c>
      <c r="AA253" s="31"/>
      <c r="AB253" s="2" t="s">
        <v>50</v>
      </c>
    </row>
    <row r="254" spans="1:28" ht="30" customHeight="1" x14ac:dyDescent="0.3">
      <c r="A254" s="16" t="s">
        <v>1583</v>
      </c>
      <c r="B254" s="16" t="s">
        <v>507</v>
      </c>
      <c r="C254" s="16" t="s">
        <v>1582</v>
      </c>
      <c r="D254" s="29" t="s">
        <v>310</v>
      </c>
      <c r="E254" s="30">
        <v>4770</v>
      </c>
      <c r="F254" s="16" t="s">
        <v>3094</v>
      </c>
      <c r="G254" s="30">
        <v>0</v>
      </c>
      <c r="H254" s="16" t="s">
        <v>50</v>
      </c>
      <c r="I254" s="30">
        <v>0</v>
      </c>
      <c r="J254" s="16" t="s">
        <v>50</v>
      </c>
      <c r="K254" s="30">
        <v>0</v>
      </c>
      <c r="L254" s="16" t="s">
        <v>50</v>
      </c>
      <c r="M254" s="30">
        <v>0</v>
      </c>
      <c r="N254" s="16" t="s">
        <v>50</v>
      </c>
      <c r="O254" s="30">
        <f t="shared" si="4"/>
        <v>4770</v>
      </c>
      <c r="P254" s="30">
        <v>0</v>
      </c>
      <c r="Q254" s="30">
        <v>0</v>
      </c>
      <c r="R254" s="30">
        <v>0</v>
      </c>
      <c r="S254" s="30">
        <v>0</v>
      </c>
      <c r="T254" s="30">
        <v>0</v>
      </c>
      <c r="U254" s="30">
        <v>0</v>
      </c>
      <c r="V254" s="30">
        <v>0</v>
      </c>
      <c r="W254" s="16" t="s">
        <v>3095</v>
      </c>
      <c r="X254" s="16" t="s">
        <v>50</v>
      </c>
      <c r="Y254" s="2" t="s">
        <v>50</v>
      </c>
      <c r="Z254" s="2" t="s">
        <v>50</v>
      </c>
      <c r="AA254" s="31"/>
      <c r="AB254" s="2" t="s">
        <v>50</v>
      </c>
    </row>
    <row r="255" spans="1:28" ht="30" customHeight="1" x14ac:dyDescent="0.3">
      <c r="A255" s="16" t="s">
        <v>1591</v>
      </c>
      <c r="B255" s="16" t="s">
        <v>507</v>
      </c>
      <c r="C255" s="16" t="s">
        <v>1590</v>
      </c>
      <c r="D255" s="29" t="s">
        <v>310</v>
      </c>
      <c r="E255" s="30">
        <v>6100</v>
      </c>
      <c r="F255" s="16" t="s">
        <v>3096</v>
      </c>
      <c r="G255" s="30">
        <v>0</v>
      </c>
      <c r="H255" s="16" t="s">
        <v>50</v>
      </c>
      <c r="I255" s="30">
        <v>0</v>
      </c>
      <c r="J255" s="16" t="s">
        <v>50</v>
      </c>
      <c r="K255" s="30">
        <v>0</v>
      </c>
      <c r="L255" s="16" t="s">
        <v>50</v>
      </c>
      <c r="M255" s="30">
        <v>0</v>
      </c>
      <c r="N255" s="16" t="s">
        <v>50</v>
      </c>
      <c r="O255" s="30">
        <f t="shared" si="4"/>
        <v>6100</v>
      </c>
      <c r="P255" s="30">
        <v>0</v>
      </c>
      <c r="Q255" s="30">
        <v>0</v>
      </c>
      <c r="R255" s="30">
        <v>0</v>
      </c>
      <c r="S255" s="30">
        <v>0</v>
      </c>
      <c r="T255" s="30">
        <v>0</v>
      </c>
      <c r="U255" s="30">
        <v>0</v>
      </c>
      <c r="V255" s="30">
        <v>0</v>
      </c>
      <c r="W255" s="16" t="s">
        <v>3097</v>
      </c>
      <c r="X255" s="16" t="s">
        <v>50</v>
      </c>
      <c r="Y255" s="2" t="s">
        <v>50</v>
      </c>
      <c r="Z255" s="2" t="s">
        <v>50</v>
      </c>
      <c r="AA255" s="31"/>
      <c r="AB255" s="2" t="s">
        <v>50</v>
      </c>
    </row>
    <row r="256" spans="1:28" ht="30" customHeight="1" x14ac:dyDescent="0.3">
      <c r="A256" s="16" t="s">
        <v>1489</v>
      </c>
      <c r="B256" s="16" t="s">
        <v>462</v>
      </c>
      <c r="C256" s="16" t="s">
        <v>463</v>
      </c>
      <c r="D256" s="29" t="s">
        <v>310</v>
      </c>
      <c r="E256" s="30">
        <v>2290</v>
      </c>
      <c r="F256" s="16" t="s">
        <v>3098</v>
      </c>
      <c r="G256" s="30">
        <v>0</v>
      </c>
      <c r="H256" s="16" t="s">
        <v>50</v>
      </c>
      <c r="I256" s="30">
        <v>0</v>
      </c>
      <c r="J256" s="16" t="s">
        <v>50</v>
      </c>
      <c r="K256" s="30">
        <v>0</v>
      </c>
      <c r="L256" s="16" t="s">
        <v>50</v>
      </c>
      <c r="M256" s="30">
        <v>0</v>
      </c>
      <c r="N256" s="16" t="s">
        <v>50</v>
      </c>
      <c r="O256" s="30">
        <f t="shared" si="4"/>
        <v>2290</v>
      </c>
      <c r="P256" s="30">
        <v>0</v>
      </c>
      <c r="Q256" s="30">
        <v>0</v>
      </c>
      <c r="R256" s="30">
        <v>0</v>
      </c>
      <c r="S256" s="30">
        <v>0</v>
      </c>
      <c r="T256" s="30">
        <v>0</v>
      </c>
      <c r="U256" s="30">
        <v>0</v>
      </c>
      <c r="V256" s="30">
        <v>0</v>
      </c>
      <c r="W256" s="16" t="s">
        <v>3099</v>
      </c>
      <c r="X256" s="16" t="s">
        <v>50</v>
      </c>
      <c r="Y256" s="2" t="s">
        <v>50</v>
      </c>
      <c r="Z256" s="2" t="s">
        <v>50</v>
      </c>
      <c r="AA256" s="31"/>
      <c r="AB256" s="2" t="s">
        <v>50</v>
      </c>
    </row>
    <row r="257" spans="1:28" ht="30" customHeight="1" x14ac:dyDescent="0.3">
      <c r="A257" s="16" t="s">
        <v>1494</v>
      </c>
      <c r="B257" s="16" t="s">
        <v>462</v>
      </c>
      <c r="C257" s="16" t="s">
        <v>467</v>
      </c>
      <c r="D257" s="29" t="s">
        <v>310</v>
      </c>
      <c r="E257" s="30">
        <v>2777</v>
      </c>
      <c r="F257" s="16" t="s">
        <v>3100</v>
      </c>
      <c r="G257" s="30">
        <v>0</v>
      </c>
      <c r="H257" s="16" t="s">
        <v>50</v>
      </c>
      <c r="I257" s="30">
        <v>0</v>
      </c>
      <c r="J257" s="16" t="s">
        <v>50</v>
      </c>
      <c r="K257" s="30">
        <v>0</v>
      </c>
      <c r="L257" s="16" t="s">
        <v>50</v>
      </c>
      <c r="M257" s="30">
        <v>0</v>
      </c>
      <c r="N257" s="16" t="s">
        <v>50</v>
      </c>
      <c r="O257" s="30">
        <f t="shared" si="4"/>
        <v>2777</v>
      </c>
      <c r="P257" s="30">
        <v>0</v>
      </c>
      <c r="Q257" s="30">
        <v>0</v>
      </c>
      <c r="R257" s="30">
        <v>0</v>
      </c>
      <c r="S257" s="30">
        <v>0</v>
      </c>
      <c r="T257" s="30">
        <v>0</v>
      </c>
      <c r="U257" s="30">
        <v>0</v>
      </c>
      <c r="V257" s="30">
        <v>0</v>
      </c>
      <c r="W257" s="16" t="s">
        <v>3101</v>
      </c>
      <c r="X257" s="16" t="s">
        <v>50</v>
      </c>
      <c r="Y257" s="2" t="s">
        <v>50</v>
      </c>
      <c r="Z257" s="2" t="s">
        <v>50</v>
      </c>
      <c r="AA257" s="31"/>
      <c r="AB257" s="2" t="s">
        <v>50</v>
      </c>
    </row>
    <row r="258" spans="1:28" ht="30" customHeight="1" x14ac:dyDescent="0.3">
      <c r="A258" s="16" t="s">
        <v>1535</v>
      </c>
      <c r="B258" s="16" t="s">
        <v>462</v>
      </c>
      <c r="C258" s="16" t="s">
        <v>482</v>
      </c>
      <c r="D258" s="29" t="s">
        <v>310</v>
      </c>
      <c r="E258" s="30">
        <v>3500</v>
      </c>
      <c r="F258" s="16" t="s">
        <v>3102</v>
      </c>
      <c r="G258" s="30">
        <v>0</v>
      </c>
      <c r="H258" s="16" t="s">
        <v>50</v>
      </c>
      <c r="I258" s="30">
        <v>0</v>
      </c>
      <c r="J258" s="16" t="s">
        <v>50</v>
      </c>
      <c r="K258" s="30">
        <v>0</v>
      </c>
      <c r="L258" s="16" t="s">
        <v>50</v>
      </c>
      <c r="M258" s="30">
        <v>0</v>
      </c>
      <c r="N258" s="16" t="s">
        <v>50</v>
      </c>
      <c r="O258" s="30">
        <f t="shared" si="4"/>
        <v>3500</v>
      </c>
      <c r="P258" s="30">
        <v>0</v>
      </c>
      <c r="Q258" s="30">
        <v>0</v>
      </c>
      <c r="R258" s="30">
        <v>0</v>
      </c>
      <c r="S258" s="30">
        <v>0</v>
      </c>
      <c r="T258" s="30">
        <v>0</v>
      </c>
      <c r="U258" s="30">
        <v>0</v>
      </c>
      <c r="V258" s="30">
        <v>0</v>
      </c>
      <c r="W258" s="16" t="s">
        <v>3103</v>
      </c>
      <c r="X258" s="16" t="s">
        <v>50</v>
      </c>
      <c r="Y258" s="2" t="s">
        <v>50</v>
      </c>
      <c r="Z258" s="2" t="s">
        <v>50</v>
      </c>
      <c r="AA258" s="31"/>
      <c r="AB258" s="2" t="s">
        <v>50</v>
      </c>
    </row>
    <row r="259" spans="1:28" ht="30" customHeight="1" x14ac:dyDescent="0.3">
      <c r="A259" s="16" t="s">
        <v>1540</v>
      </c>
      <c r="B259" s="16" t="s">
        <v>462</v>
      </c>
      <c r="C259" s="16" t="s">
        <v>486</v>
      </c>
      <c r="D259" s="29" t="s">
        <v>310</v>
      </c>
      <c r="E259" s="30">
        <v>4930</v>
      </c>
      <c r="F259" s="16" t="s">
        <v>3104</v>
      </c>
      <c r="G259" s="30">
        <v>0</v>
      </c>
      <c r="H259" s="16" t="s">
        <v>50</v>
      </c>
      <c r="I259" s="30">
        <v>0</v>
      </c>
      <c r="J259" s="16" t="s">
        <v>50</v>
      </c>
      <c r="K259" s="30">
        <v>0</v>
      </c>
      <c r="L259" s="16" t="s">
        <v>50</v>
      </c>
      <c r="M259" s="30">
        <v>0</v>
      </c>
      <c r="N259" s="16" t="s">
        <v>50</v>
      </c>
      <c r="O259" s="30">
        <f t="shared" si="4"/>
        <v>4930</v>
      </c>
      <c r="P259" s="30">
        <v>0</v>
      </c>
      <c r="Q259" s="30">
        <v>0</v>
      </c>
      <c r="R259" s="30">
        <v>0</v>
      </c>
      <c r="S259" s="30">
        <v>0</v>
      </c>
      <c r="T259" s="30">
        <v>0</v>
      </c>
      <c r="U259" s="30">
        <v>0</v>
      </c>
      <c r="V259" s="30">
        <v>0</v>
      </c>
      <c r="W259" s="16" t="s">
        <v>3105</v>
      </c>
      <c r="X259" s="16" t="s">
        <v>50</v>
      </c>
      <c r="Y259" s="2" t="s">
        <v>50</v>
      </c>
      <c r="Z259" s="2" t="s">
        <v>50</v>
      </c>
      <c r="AA259" s="31"/>
      <c r="AB259" s="2" t="s">
        <v>50</v>
      </c>
    </row>
    <row r="260" spans="1:28" ht="30" customHeight="1" x14ac:dyDescent="0.3">
      <c r="A260" s="16" t="s">
        <v>1457</v>
      </c>
      <c r="B260" s="16" t="s">
        <v>1455</v>
      </c>
      <c r="C260" s="16" t="s">
        <v>1456</v>
      </c>
      <c r="D260" s="29" t="s">
        <v>310</v>
      </c>
      <c r="E260" s="30">
        <v>1040</v>
      </c>
      <c r="F260" s="16" t="s">
        <v>3106</v>
      </c>
      <c r="G260" s="30">
        <v>0</v>
      </c>
      <c r="H260" s="16" t="s">
        <v>50</v>
      </c>
      <c r="I260" s="30">
        <v>0</v>
      </c>
      <c r="J260" s="16" t="s">
        <v>50</v>
      </c>
      <c r="K260" s="30">
        <v>0</v>
      </c>
      <c r="L260" s="16" t="s">
        <v>50</v>
      </c>
      <c r="M260" s="30">
        <v>0</v>
      </c>
      <c r="N260" s="16" t="s">
        <v>50</v>
      </c>
      <c r="O260" s="30">
        <f t="shared" si="4"/>
        <v>1040</v>
      </c>
      <c r="P260" s="30">
        <v>0</v>
      </c>
      <c r="Q260" s="30">
        <v>0</v>
      </c>
      <c r="R260" s="30">
        <v>0</v>
      </c>
      <c r="S260" s="30">
        <v>0</v>
      </c>
      <c r="T260" s="30">
        <v>0</v>
      </c>
      <c r="U260" s="30">
        <v>0</v>
      </c>
      <c r="V260" s="30">
        <v>0</v>
      </c>
      <c r="W260" s="16" t="s">
        <v>3107</v>
      </c>
      <c r="X260" s="16" t="s">
        <v>50</v>
      </c>
      <c r="Y260" s="2" t="s">
        <v>50</v>
      </c>
      <c r="Z260" s="2" t="s">
        <v>50</v>
      </c>
      <c r="AA260" s="31"/>
      <c r="AB260" s="2" t="s">
        <v>50</v>
      </c>
    </row>
    <row r="261" spans="1:28" ht="30" customHeight="1" x14ac:dyDescent="0.3">
      <c r="A261" s="16" t="s">
        <v>1466</v>
      </c>
      <c r="B261" s="16" t="s">
        <v>1455</v>
      </c>
      <c r="C261" s="16" t="s">
        <v>1465</v>
      </c>
      <c r="D261" s="29" t="s">
        <v>310</v>
      </c>
      <c r="E261" s="30">
        <v>1380</v>
      </c>
      <c r="F261" s="16" t="s">
        <v>3108</v>
      </c>
      <c r="G261" s="30">
        <v>0</v>
      </c>
      <c r="H261" s="16" t="s">
        <v>50</v>
      </c>
      <c r="I261" s="30">
        <v>0</v>
      </c>
      <c r="J261" s="16" t="s">
        <v>50</v>
      </c>
      <c r="K261" s="30">
        <v>0</v>
      </c>
      <c r="L261" s="16" t="s">
        <v>50</v>
      </c>
      <c r="M261" s="30">
        <v>0</v>
      </c>
      <c r="N261" s="16" t="s">
        <v>50</v>
      </c>
      <c r="O261" s="30">
        <f t="shared" si="4"/>
        <v>1380</v>
      </c>
      <c r="P261" s="30">
        <v>0</v>
      </c>
      <c r="Q261" s="30">
        <v>0</v>
      </c>
      <c r="R261" s="30">
        <v>0</v>
      </c>
      <c r="S261" s="30">
        <v>0</v>
      </c>
      <c r="T261" s="30">
        <v>0</v>
      </c>
      <c r="U261" s="30">
        <v>0</v>
      </c>
      <c r="V261" s="30">
        <v>0</v>
      </c>
      <c r="W261" s="16" t="s">
        <v>3109</v>
      </c>
      <c r="X261" s="16" t="s">
        <v>50</v>
      </c>
      <c r="Y261" s="2" t="s">
        <v>50</v>
      </c>
      <c r="Z261" s="2" t="s">
        <v>50</v>
      </c>
      <c r="AA261" s="31"/>
      <c r="AB261" s="2" t="s">
        <v>50</v>
      </c>
    </row>
    <row r="262" spans="1:28" ht="30" customHeight="1" x14ac:dyDescent="0.3">
      <c r="A262" s="16" t="s">
        <v>1474</v>
      </c>
      <c r="B262" s="16" t="s">
        <v>1455</v>
      </c>
      <c r="C262" s="16" t="s">
        <v>1473</v>
      </c>
      <c r="D262" s="29" t="s">
        <v>310</v>
      </c>
      <c r="E262" s="30">
        <v>1950</v>
      </c>
      <c r="F262" s="16" t="s">
        <v>3110</v>
      </c>
      <c r="G262" s="30">
        <v>0</v>
      </c>
      <c r="H262" s="16" t="s">
        <v>50</v>
      </c>
      <c r="I262" s="30">
        <v>0</v>
      </c>
      <c r="J262" s="16" t="s">
        <v>50</v>
      </c>
      <c r="K262" s="30">
        <v>0</v>
      </c>
      <c r="L262" s="16" t="s">
        <v>50</v>
      </c>
      <c r="M262" s="30">
        <v>0</v>
      </c>
      <c r="N262" s="16" t="s">
        <v>50</v>
      </c>
      <c r="O262" s="30">
        <f t="shared" si="4"/>
        <v>1950</v>
      </c>
      <c r="P262" s="30">
        <v>0</v>
      </c>
      <c r="Q262" s="30">
        <v>0</v>
      </c>
      <c r="R262" s="30">
        <v>0</v>
      </c>
      <c r="S262" s="30">
        <v>0</v>
      </c>
      <c r="T262" s="30">
        <v>0</v>
      </c>
      <c r="U262" s="30">
        <v>0</v>
      </c>
      <c r="V262" s="30">
        <v>0</v>
      </c>
      <c r="W262" s="16" t="s">
        <v>3111</v>
      </c>
      <c r="X262" s="16" t="s">
        <v>50</v>
      </c>
      <c r="Y262" s="2" t="s">
        <v>50</v>
      </c>
      <c r="Z262" s="2" t="s">
        <v>50</v>
      </c>
      <c r="AA262" s="31"/>
      <c r="AB262" s="2" t="s">
        <v>50</v>
      </c>
    </row>
    <row r="263" spans="1:28" ht="30" customHeight="1" x14ac:dyDescent="0.3">
      <c r="A263" s="16" t="s">
        <v>1482</v>
      </c>
      <c r="B263" s="16" t="s">
        <v>1455</v>
      </c>
      <c r="C263" s="16" t="s">
        <v>1481</v>
      </c>
      <c r="D263" s="29" t="s">
        <v>310</v>
      </c>
      <c r="E263" s="30">
        <v>2710</v>
      </c>
      <c r="F263" s="16" t="s">
        <v>3112</v>
      </c>
      <c r="G263" s="30">
        <v>0</v>
      </c>
      <c r="H263" s="16" t="s">
        <v>50</v>
      </c>
      <c r="I263" s="30">
        <v>0</v>
      </c>
      <c r="J263" s="16" t="s">
        <v>50</v>
      </c>
      <c r="K263" s="30">
        <v>0</v>
      </c>
      <c r="L263" s="16" t="s">
        <v>50</v>
      </c>
      <c r="M263" s="30">
        <v>0</v>
      </c>
      <c r="N263" s="16" t="s">
        <v>50</v>
      </c>
      <c r="O263" s="30">
        <f t="shared" si="4"/>
        <v>2710</v>
      </c>
      <c r="P263" s="30">
        <v>0</v>
      </c>
      <c r="Q263" s="30">
        <v>0</v>
      </c>
      <c r="R263" s="30">
        <v>0</v>
      </c>
      <c r="S263" s="30">
        <v>0</v>
      </c>
      <c r="T263" s="30">
        <v>0</v>
      </c>
      <c r="U263" s="30">
        <v>0</v>
      </c>
      <c r="V263" s="30">
        <v>0</v>
      </c>
      <c r="W263" s="16" t="s">
        <v>3113</v>
      </c>
      <c r="X263" s="16" t="s">
        <v>50</v>
      </c>
      <c r="Y263" s="2" t="s">
        <v>50</v>
      </c>
      <c r="Z263" s="2" t="s">
        <v>50</v>
      </c>
      <c r="AA263" s="31"/>
      <c r="AB263" s="2" t="s">
        <v>50</v>
      </c>
    </row>
    <row r="264" spans="1:28" ht="30" customHeight="1" x14ac:dyDescent="0.3">
      <c r="A264" s="16" t="s">
        <v>1446</v>
      </c>
      <c r="B264" s="16" t="s">
        <v>440</v>
      </c>
      <c r="C264" s="16" t="s">
        <v>1445</v>
      </c>
      <c r="D264" s="29" t="s">
        <v>123</v>
      </c>
      <c r="E264" s="30">
        <v>6900</v>
      </c>
      <c r="F264" s="16" t="s">
        <v>3114</v>
      </c>
      <c r="G264" s="30">
        <v>0</v>
      </c>
      <c r="H264" s="16" t="s">
        <v>50</v>
      </c>
      <c r="I264" s="30">
        <v>0</v>
      </c>
      <c r="J264" s="16" t="s">
        <v>50</v>
      </c>
      <c r="K264" s="30">
        <v>0</v>
      </c>
      <c r="L264" s="16" t="s">
        <v>50</v>
      </c>
      <c r="M264" s="30">
        <v>0</v>
      </c>
      <c r="N264" s="16" t="s">
        <v>50</v>
      </c>
      <c r="O264" s="30">
        <f t="shared" si="4"/>
        <v>6900</v>
      </c>
      <c r="P264" s="30">
        <v>0</v>
      </c>
      <c r="Q264" s="30">
        <v>0</v>
      </c>
      <c r="R264" s="30">
        <v>0</v>
      </c>
      <c r="S264" s="30">
        <v>0</v>
      </c>
      <c r="T264" s="30">
        <v>0</v>
      </c>
      <c r="U264" s="30">
        <v>0</v>
      </c>
      <c r="V264" s="30">
        <v>0</v>
      </c>
      <c r="W264" s="16" t="s">
        <v>3115</v>
      </c>
      <c r="X264" s="16" t="s">
        <v>50</v>
      </c>
      <c r="Y264" s="2" t="s">
        <v>50</v>
      </c>
      <c r="Z264" s="2" t="s">
        <v>50</v>
      </c>
      <c r="AA264" s="31"/>
      <c r="AB264" s="2" t="s">
        <v>50</v>
      </c>
    </row>
    <row r="265" spans="1:28" ht="30" customHeight="1" x14ac:dyDescent="0.3">
      <c r="A265" s="16" t="s">
        <v>1438</v>
      </c>
      <c r="B265" s="16" t="s">
        <v>436</v>
      </c>
      <c r="C265" s="16" t="s">
        <v>1437</v>
      </c>
      <c r="D265" s="29" t="s">
        <v>123</v>
      </c>
      <c r="E265" s="30">
        <v>1580</v>
      </c>
      <c r="F265" s="16" t="s">
        <v>3116</v>
      </c>
      <c r="G265" s="30">
        <v>0</v>
      </c>
      <c r="H265" s="16" t="s">
        <v>50</v>
      </c>
      <c r="I265" s="30">
        <v>0</v>
      </c>
      <c r="J265" s="16" t="s">
        <v>50</v>
      </c>
      <c r="K265" s="30">
        <v>0</v>
      </c>
      <c r="L265" s="16" t="s">
        <v>50</v>
      </c>
      <c r="M265" s="30">
        <v>0</v>
      </c>
      <c r="N265" s="16" t="s">
        <v>50</v>
      </c>
      <c r="O265" s="30">
        <f t="shared" si="4"/>
        <v>1580</v>
      </c>
      <c r="P265" s="30">
        <v>0</v>
      </c>
      <c r="Q265" s="30">
        <v>0</v>
      </c>
      <c r="R265" s="30">
        <v>0</v>
      </c>
      <c r="S265" s="30">
        <v>0</v>
      </c>
      <c r="T265" s="30">
        <v>0</v>
      </c>
      <c r="U265" s="30">
        <v>0</v>
      </c>
      <c r="V265" s="30">
        <v>0</v>
      </c>
      <c r="W265" s="16" t="s">
        <v>3117</v>
      </c>
      <c r="X265" s="16" t="s">
        <v>50</v>
      </c>
      <c r="Y265" s="2" t="s">
        <v>50</v>
      </c>
      <c r="Z265" s="2" t="s">
        <v>50</v>
      </c>
      <c r="AA265" s="31"/>
      <c r="AB265" s="2" t="s">
        <v>50</v>
      </c>
    </row>
    <row r="266" spans="1:28" ht="30" customHeight="1" x14ac:dyDescent="0.3">
      <c r="A266" s="16" t="s">
        <v>1422</v>
      </c>
      <c r="B266" s="16" t="s">
        <v>427</v>
      </c>
      <c r="C266" s="16" t="s">
        <v>1421</v>
      </c>
      <c r="D266" s="29" t="s">
        <v>310</v>
      </c>
      <c r="E266" s="30">
        <v>327</v>
      </c>
      <c r="F266" s="16" t="s">
        <v>3118</v>
      </c>
      <c r="G266" s="30">
        <v>0</v>
      </c>
      <c r="H266" s="16" t="s">
        <v>50</v>
      </c>
      <c r="I266" s="30">
        <v>0</v>
      </c>
      <c r="J266" s="16" t="s">
        <v>50</v>
      </c>
      <c r="K266" s="30">
        <v>0</v>
      </c>
      <c r="L266" s="16" t="s">
        <v>50</v>
      </c>
      <c r="M266" s="30">
        <v>0</v>
      </c>
      <c r="N266" s="16" t="s">
        <v>50</v>
      </c>
      <c r="O266" s="30">
        <f t="shared" si="4"/>
        <v>327</v>
      </c>
      <c r="P266" s="30">
        <v>0</v>
      </c>
      <c r="Q266" s="30">
        <v>0</v>
      </c>
      <c r="R266" s="30">
        <v>0</v>
      </c>
      <c r="S266" s="30">
        <v>0</v>
      </c>
      <c r="T266" s="30">
        <v>0</v>
      </c>
      <c r="U266" s="30">
        <v>0</v>
      </c>
      <c r="V266" s="30">
        <v>0</v>
      </c>
      <c r="W266" s="16" t="s">
        <v>3119</v>
      </c>
      <c r="X266" s="16" t="s">
        <v>50</v>
      </c>
      <c r="Y266" s="2" t="s">
        <v>50</v>
      </c>
      <c r="Z266" s="2" t="s">
        <v>50</v>
      </c>
      <c r="AA266" s="31"/>
      <c r="AB266" s="2" t="s">
        <v>50</v>
      </c>
    </row>
    <row r="267" spans="1:28" ht="30" customHeight="1" x14ac:dyDescent="0.3">
      <c r="A267" s="16" t="s">
        <v>1431</v>
      </c>
      <c r="B267" s="16" t="s">
        <v>427</v>
      </c>
      <c r="C267" s="16" t="s">
        <v>1430</v>
      </c>
      <c r="D267" s="29" t="s">
        <v>310</v>
      </c>
      <c r="E267" s="30">
        <v>524</v>
      </c>
      <c r="F267" s="16" t="s">
        <v>2631</v>
      </c>
      <c r="G267" s="30">
        <v>0</v>
      </c>
      <c r="H267" s="16" t="s">
        <v>50</v>
      </c>
      <c r="I267" s="30">
        <v>0</v>
      </c>
      <c r="J267" s="16" t="s">
        <v>50</v>
      </c>
      <c r="K267" s="30">
        <v>0</v>
      </c>
      <c r="L267" s="16" t="s">
        <v>50</v>
      </c>
      <c r="M267" s="30">
        <v>0</v>
      </c>
      <c r="N267" s="16" t="s">
        <v>50</v>
      </c>
      <c r="O267" s="30">
        <f t="shared" si="4"/>
        <v>524</v>
      </c>
      <c r="P267" s="30">
        <v>0</v>
      </c>
      <c r="Q267" s="30">
        <v>0</v>
      </c>
      <c r="R267" s="30">
        <v>0</v>
      </c>
      <c r="S267" s="30">
        <v>0</v>
      </c>
      <c r="T267" s="30">
        <v>0</v>
      </c>
      <c r="U267" s="30">
        <v>0</v>
      </c>
      <c r="V267" s="30">
        <v>0</v>
      </c>
      <c r="W267" s="16" t="s">
        <v>3120</v>
      </c>
      <c r="X267" s="16" t="s">
        <v>50</v>
      </c>
      <c r="Y267" s="2" t="s">
        <v>50</v>
      </c>
      <c r="Z267" s="2" t="s">
        <v>50</v>
      </c>
      <c r="AA267" s="31"/>
      <c r="AB267" s="2" t="s">
        <v>50</v>
      </c>
    </row>
    <row r="268" spans="1:28" ht="30" customHeight="1" x14ac:dyDescent="0.3">
      <c r="A268" s="16" t="s">
        <v>1409</v>
      </c>
      <c r="B268" s="16" t="s">
        <v>419</v>
      </c>
      <c r="C268" s="16" t="s">
        <v>270</v>
      </c>
      <c r="D268" s="29" t="s">
        <v>310</v>
      </c>
      <c r="E268" s="30">
        <v>4420</v>
      </c>
      <c r="F268" s="16" t="s">
        <v>3121</v>
      </c>
      <c r="G268" s="30">
        <v>0</v>
      </c>
      <c r="H268" s="16" t="s">
        <v>50</v>
      </c>
      <c r="I268" s="30">
        <v>0</v>
      </c>
      <c r="J268" s="16" t="s">
        <v>50</v>
      </c>
      <c r="K268" s="30">
        <v>0</v>
      </c>
      <c r="L268" s="16" t="s">
        <v>50</v>
      </c>
      <c r="M268" s="30">
        <v>0</v>
      </c>
      <c r="N268" s="16" t="s">
        <v>50</v>
      </c>
      <c r="O268" s="30">
        <f t="shared" si="4"/>
        <v>4420</v>
      </c>
      <c r="P268" s="30">
        <v>0</v>
      </c>
      <c r="Q268" s="30">
        <v>0</v>
      </c>
      <c r="R268" s="30">
        <v>0</v>
      </c>
      <c r="S268" s="30">
        <v>0</v>
      </c>
      <c r="T268" s="30">
        <v>0</v>
      </c>
      <c r="U268" s="30">
        <v>0</v>
      </c>
      <c r="V268" s="30">
        <v>0</v>
      </c>
      <c r="W268" s="16" t="s">
        <v>3122</v>
      </c>
      <c r="X268" s="16" t="s">
        <v>50</v>
      </c>
      <c r="Y268" s="2" t="s">
        <v>50</v>
      </c>
      <c r="Z268" s="2" t="s">
        <v>50</v>
      </c>
      <c r="AA268" s="31"/>
      <c r="AB268" s="2" t="s">
        <v>50</v>
      </c>
    </row>
    <row r="269" spans="1:28" ht="30" customHeight="1" x14ac:dyDescent="0.3">
      <c r="A269" s="16" t="s">
        <v>1415</v>
      </c>
      <c r="B269" s="16" t="s">
        <v>419</v>
      </c>
      <c r="C269" s="16" t="s">
        <v>423</v>
      </c>
      <c r="D269" s="29" t="s">
        <v>310</v>
      </c>
      <c r="E269" s="30">
        <v>11450</v>
      </c>
      <c r="F269" s="16" t="s">
        <v>3123</v>
      </c>
      <c r="G269" s="30">
        <v>0</v>
      </c>
      <c r="H269" s="16" t="s">
        <v>50</v>
      </c>
      <c r="I269" s="30">
        <v>0</v>
      </c>
      <c r="J269" s="16" t="s">
        <v>50</v>
      </c>
      <c r="K269" s="30">
        <v>0</v>
      </c>
      <c r="L269" s="16" t="s">
        <v>50</v>
      </c>
      <c r="M269" s="30">
        <v>0</v>
      </c>
      <c r="N269" s="16" t="s">
        <v>50</v>
      </c>
      <c r="O269" s="30">
        <f t="shared" si="4"/>
        <v>11450</v>
      </c>
      <c r="P269" s="30">
        <v>0</v>
      </c>
      <c r="Q269" s="30">
        <v>0</v>
      </c>
      <c r="R269" s="30">
        <v>0</v>
      </c>
      <c r="S269" s="30">
        <v>0</v>
      </c>
      <c r="T269" s="30">
        <v>0</v>
      </c>
      <c r="U269" s="30">
        <v>0</v>
      </c>
      <c r="V269" s="30">
        <v>0</v>
      </c>
      <c r="W269" s="16" t="s">
        <v>3124</v>
      </c>
      <c r="X269" s="16" t="s">
        <v>50</v>
      </c>
      <c r="Y269" s="2" t="s">
        <v>50</v>
      </c>
      <c r="Z269" s="2" t="s">
        <v>50</v>
      </c>
      <c r="AA269" s="31"/>
      <c r="AB269" s="2" t="s">
        <v>50</v>
      </c>
    </row>
    <row r="270" spans="1:28" ht="30" customHeight="1" x14ac:dyDescent="0.3">
      <c r="A270" s="16" t="s">
        <v>1373</v>
      </c>
      <c r="B270" s="16" t="s">
        <v>394</v>
      </c>
      <c r="C270" s="16" t="s">
        <v>395</v>
      </c>
      <c r="D270" s="29" t="s">
        <v>310</v>
      </c>
      <c r="E270" s="30">
        <v>1697</v>
      </c>
      <c r="F270" s="16" t="s">
        <v>3125</v>
      </c>
      <c r="G270" s="30">
        <v>0</v>
      </c>
      <c r="H270" s="16" t="s">
        <v>50</v>
      </c>
      <c r="I270" s="30">
        <v>0</v>
      </c>
      <c r="J270" s="16" t="s">
        <v>50</v>
      </c>
      <c r="K270" s="30">
        <v>0</v>
      </c>
      <c r="L270" s="16" t="s">
        <v>50</v>
      </c>
      <c r="M270" s="30">
        <v>0</v>
      </c>
      <c r="N270" s="16" t="s">
        <v>50</v>
      </c>
      <c r="O270" s="30">
        <f t="shared" si="4"/>
        <v>1697</v>
      </c>
      <c r="P270" s="30">
        <v>0</v>
      </c>
      <c r="Q270" s="30">
        <v>0</v>
      </c>
      <c r="R270" s="30">
        <v>0</v>
      </c>
      <c r="S270" s="30">
        <v>0</v>
      </c>
      <c r="T270" s="30">
        <v>0</v>
      </c>
      <c r="U270" s="30">
        <v>0</v>
      </c>
      <c r="V270" s="30">
        <v>0</v>
      </c>
      <c r="W270" s="16" t="s">
        <v>3126</v>
      </c>
      <c r="X270" s="16" t="s">
        <v>50</v>
      </c>
      <c r="Y270" s="2" t="s">
        <v>50</v>
      </c>
      <c r="Z270" s="2" t="s">
        <v>50</v>
      </c>
      <c r="AA270" s="31"/>
      <c r="AB270" s="2" t="s">
        <v>50</v>
      </c>
    </row>
    <row r="271" spans="1:28" ht="30" customHeight="1" x14ac:dyDescent="0.3">
      <c r="A271" s="16" t="s">
        <v>1379</v>
      </c>
      <c r="B271" s="16" t="s">
        <v>394</v>
      </c>
      <c r="C271" s="16" t="s">
        <v>399</v>
      </c>
      <c r="D271" s="29" t="s">
        <v>310</v>
      </c>
      <c r="E271" s="30">
        <v>2305</v>
      </c>
      <c r="F271" s="16" t="s">
        <v>3127</v>
      </c>
      <c r="G271" s="30">
        <v>0</v>
      </c>
      <c r="H271" s="16" t="s">
        <v>50</v>
      </c>
      <c r="I271" s="30">
        <v>0</v>
      </c>
      <c r="J271" s="16" t="s">
        <v>50</v>
      </c>
      <c r="K271" s="30">
        <v>0</v>
      </c>
      <c r="L271" s="16" t="s">
        <v>50</v>
      </c>
      <c r="M271" s="30">
        <v>0</v>
      </c>
      <c r="N271" s="16" t="s">
        <v>50</v>
      </c>
      <c r="O271" s="30">
        <f t="shared" si="4"/>
        <v>2305</v>
      </c>
      <c r="P271" s="30">
        <v>0</v>
      </c>
      <c r="Q271" s="30">
        <v>0</v>
      </c>
      <c r="R271" s="30">
        <v>0</v>
      </c>
      <c r="S271" s="30">
        <v>0</v>
      </c>
      <c r="T271" s="30">
        <v>0</v>
      </c>
      <c r="U271" s="30">
        <v>0</v>
      </c>
      <c r="V271" s="30">
        <v>0</v>
      </c>
      <c r="W271" s="16" t="s">
        <v>3128</v>
      </c>
      <c r="X271" s="16" t="s">
        <v>50</v>
      </c>
      <c r="Y271" s="2" t="s">
        <v>50</v>
      </c>
      <c r="Z271" s="2" t="s">
        <v>50</v>
      </c>
      <c r="AA271" s="31"/>
      <c r="AB271" s="2" t="s">
        <v>50</v>
      </c>
    </row>
    <row r="272" spans="1:28" ht="30" customHeight="1" x14ac:dyDescent="0.3">
      <c r="A272" s="16" t="s">
        <v>1385</v>
      </c>
      <c r="B272" s="16" t="s">
        <v>394</v>
      </c>
      <c r="C272" s="16" t="s">
        <v>403</v>
      </c>
      <c r="D272" s="29" t="s">
        <v>310</v>
      </c>
      <c r="E272" s="30">
        <v>2275</v>
      </c>
      <c r="F272" s="16" t="s">
        <v>3129</v>
      </c>
      <c r="G272" s="30">
        <v>0</v>
      </c>
      <c r="H272" s="16" t="s">
        <v>50</v>
      </c>
      <c r="I272" s="30">
        <v>0</v>
      </c>
      <c r="J272" s="16" t="s">
        <v>50</v>
      </c>
      <c r="K272" s="30">
        <v>0</v>
      </c>
      <c r="L272" s="16" t="s">
        <v>50</v>
      </c>
      <c r="M272" s="30">
        <v>0</v>
      </c>
      <c r="N272" s="16" t="s">
        <v>50</v>
      </c>
      <c r="O272" s="30">
        <f t="shared" si="4"/>
        <v>2275</v>
      </c>
      <c r="P272" s="30">
        <v>0</v>
      </c>
      <c r="Q272" s="30">
        <v>0</v>
      </c>
      <c r="R272" s="30">
        <v>0</v>
      </c>
      <c r="S272" s="30">
        <v>0</v>
      </c>
      <c r="T272" s="30">
        <v>0</v>
      </c>
      <c r="U272" s="30">
        <v>0</v>
      </c>
      <c r="V272" s="30">
        <v>0</v>
      </c>
      <c r="W272" s="16" t="s">
        <v>3130</v>
      </c>
      <c r="X272" s="16" t="s">
        <v>50</v>
      </c>
      <c r="Y272" s="2" t="s">
        <v>50</v>
      </c>
      <c r="Z272" s="2" t="s">
        <v>50</v>
      </c>
      <c r="AA272" s="31"/>
      <c r="AB272" s="2" t="s">
        <v>50</v>
      </c>
    </row>
    <row r="273" spans="1:28" ht="30" customHeight="1" x14ac:dyDescent="0.3">
      <c r="A273" s="16" t="s">
        <v>1391</v>
      </c>
      <c r="B273" s="16" t="s">
        <v>394</v>
      </c>
      <c r="C273" s="16" t="s">
        <v>407</v>
      </c>
      <c r="D273" s="29" t="s">
        <v>310</v>
      </c>
      <c r="E273" s="30">
        <v>3165</v>
      </c>
      <c r="F273" s="16" t="s">
        <v>3131</v>
      </c>
      <c r="G273" s="30">
        <v>0</v>
      </c>
      <c r="H273" s="16" t="s">
        <v>50</v>
      </c>
      <c r="I273" s="30">
        <v>0</v>
      </c>
      <c r="J273" s="16" t="s">
        <v>50</v>
      </c>
      <c r="K273" s="30">
        <v>0</v>
      </c>
      <c r="L273" s="16" t="s">
        <v>50</v>
      </c>
      <c r="M273" s="30">
        <v>0</v>
      </c>
      <c r="N273" s="16" t="s">
        <v>50</v>
      </c>
      <c r="O273" s="30">
        <f t="shared" si="4"/>
        <v>3165</v>
      </c>
      <c r="P273" s="30">
        <v>0</v>
      </c>
      <c r="Q273" s="30">
        <v>0</v>
      </c>
      <c r="R273" s="30">
        <v>0</v>
      </c>
      <c r="S273" s="30">
        <v>0</v>
      </c>
      <c r="T273" s="30">
        <v>0</v>
      </c>
      <c r="U273" s="30">
        <v>0</v>
      </c>
      <c r="V273" s="30">
        <v>0</v>
      </c>
      <c r="W273" s="16" t="s">
        <v>3132</v>
      </c>
      <c r="X273" s="16" t="s">
        <v>50</v>
      </c>
      <c r="Y273" s="2" t="s">
        <v>50</v>
      </c>
      <c r="Z273" s="2" t="s">
        <v>50</v>
      </c>
      <c r="AA273" s="31"/>
      <c r="AB273" s="2" t="s">
        <v>50</v>
      </c>
    </row>
    <row r="274" spans="1:28" ht="30" customHeight="1" x14ac:dyDescent="0.3">
      <c r="A274" s="16" t="s">
        <v>1397</v>
      </c>
      <c r="B274" s="16" t="s">
        <v>394</v>
      </c>
      <c r="C274" s="16" t="s">
        <v>411</v>
      </c>
      <c r="D274" s="29" t="s">
        <v>310</v>
      </c>
      <c r="E274" s="30">
        <v>5581</v>
      </c>
      <c r="F274" s="16" t="s">
        <v>3133</v>
      </c>
      <c r="G274" s="30">
        <v>0</v>
      </c>
      <c r="H274" s="16" t="s">
        <v>50</v>
      </c>
      <c r="I274" s="30">
        <v>0</v>
      </c>
      <c r="J274" s="16" t="s">
        <v>50</v>
      </c>
      <c r="K274" s="30">
        <v>0</v>
      </c>
      <c r="L274" s="16" t="s">
        <v>50</v>
      </c>
      <c r="M274" s="30">
        <v>0</v>
      </c>
      <c r="N274" s="16" t="s">
        <v>50</v>
      </c>
      <c r="O274" s="30">
        <f t="shared" si="4"/>
        <v>5581</v>
      </c>
      <c r="P274" s="30">
        <v>0</v>
      </c>
      <c r="Q274" s="30">
        <v>0</v>
      </c>
      <c r="R274" s="30">
        <v>0</v>
      </c>
      <c r="S274" s="30">
        <v>0</v>
      </c>
      <c r="T274" s="30">
        <v>0</v>
      </c>
      <c r="U274" s="30">
        <v>0</v>
      </c>
      <c r="V274" s="30">
        <v>0</v>
      </c>
      <c r="W274" s="16" t="s">
        <v>3134</v>
      </c>
      <c r="X274" s="16" t="s">
        <v>50</v>
      </c>
      <c r="Y274" s="2" t="s">
        <v>50</v>
      </c>
      <c r="Z274" s="2" t="s">
        <v>50</v>
      </c>
      <c r="AA274" s="31"/>
      <c r="AB274" s="2" t="s">
        <v>50</v>
      </c>
    </row>
    <row r="275" spans="1:28" ht="30" customHeight="1" x14ac:dyDescent="0.3">
      <c r="A275" s="16" t="s">
        <v>1403</v>
      </c>
      <c r="B275" s="16" t="s">
        <v>394</v>
      </c>
      <c r="C275" s="16" t="s">
        <v>415</v>
      </c>
      <c r="D275" s="29" t="s">
        <v>310</v>
      </c>
      <c r="E275" s="30">
        <v>8995</v>
      </c>
      <c r="F275" s="16" t="s">
        <v>3135</v>
      </c>
      <c r="G275" s="30">
        <v>0</v>
      </c>
      <c r="H275" s="16" t="s">
        <v>50</v>
      </c>
      <c r="I275" s="30">
        <v>0</v>
      </c>
      <c r="J275" s="16" t="s">
        <v>50</v>
      </c>
      <c r="K275" s="30">
        <v>0</v>
      </c>
      <c r="L275" s="16" t="s">
        <v>50</v>
      </c>
      <c r="M275" s="30">
        <v>0</v>
      </c>
      <c r="N275" s="16" t="s">
        <v>50</v>
      </c>
      <c r="O275" s="30">
        <f t="shared" si="4"/>
        <v>8995</v>
      </c>
      <c r="P275" s="30">
        <v>0</v>
      </c>
      <c r="Q275" s="30">
        <v>0</v>
      </c>
      <c r="R275" s="30">
        <v>0</v>
      </c>
      <c r="S275" s="30">
        <v>0</v>
      </c>
      <c r="T275" s="30">
        <v>0</v>
      </c>
      <c r="U275" s="30">
        <v>0</v>
      </c>
      <c r="V275" s="30">
        <v>0</v>
      </c>
      <c r="W275" s="16" t="s">
        <v>3136</v>
      </c>
      <c r="X275" s="16" t="s">
        <v>50</v>
      </c>
      <c r="Y275" s="2" t="s">
        <v>50</v>
      </c>
      <c r="Z275" s="2" t="s">
        <v>50</v>
      </c>
      <c r="AA275" s="31"/>
      <c r="AB275" s="2" t="s">
        <v>50</v>
      </c>
    </row>
    <row r="276" spans="1:28" ht="30" customHeight="1" x14ac:dyDescent="0.3">
      <c r="A276" s="16" t="s">
        <v>1350</v>
      </c>
      <c r="B276" s="16" t="s">
        <v>377</v>
      </c>
      <c r="C276" s="16" t="s">
        <v>1349</v>
      </c>
      <c r="D276" s="29" t="s">
        <v>123</v>
      </c>
      <c r="E276" s="30">
        <v>95400</v>
      </c>
      <c r="F276" s="16" t="s">
        <v>3137</v>
      </c>
      <c r="G276" s="30">
        <v>0</v>
      </c>
      <c r="H276" s="16" t="s">
        <v>50</v>
      </c>
      <c r="I276" s="30">
        <v>0</v>
      </c>
      <c r="J276" s="16" t="s">
        <v>50</v>
      </c>
      <c r="K276" s="30">
        <v>0</v>
      </c>
      <c r="L276" s="16" t="s">
        <v>50</v>
      </c>
      <c r="M276" s="30">
        <v>0</v>
      </c>
      <c r="N276" s="16" t="s">
        <v>50</v>
      </c>
      <c r="O276" s="30">
        <f t="shared" si="4"/>
        <v>95400</v>
      </c>
      <c r="P276" s="30">
        <v>0</v>
      </c>
      <c r="Q276" s="30">
        <v>0</v>
      </c>
      <c r="R276" s="30">
        <v>0</v>
      </c>
      <c r="S276" s="30">
        <v>0</v>
      </c>
      <c r="T276" s="30">
        <v>0</v>
      </c>
      <c r="U276" s="30">
        <v>0</v>
      </c>
      <c r="V276" s="30">
        <v>0</v>
      </c>
      <c r="W276" s="16" t="s">
        <v>3138</v>
      </c>
      <c r="X276" s="16" t="s">
        <v>50</v>
      </c>
      <c r="Y276" s="2" t="s">
        <v>50</v>
      </c>
      <c r="Z276" s="2" t="s">
        <v>50</v>
      </c>
      <c r="AA276" s="31"/>
      <c r="AB276" s="2" t="s">
        <v>50</v>
      </c>
    </row>
    <row r="277" spans="1:28" ht="30" customHeight="1" x14ac:dyDescent="0.3">
      <c r="A277" s="16" t="s">
        <v>1356</v>
      </c>
      <c r="B277" s="16" t="s">
        <v>377</v>
      </c>
      <c r="C277" s="16" t="s">
        <v>1355</v>
      </c>
      <c r="D277" s="29" t="s">
        <v>123</v>
      </c>
      <c r="E277" s="30">
        <v>131400</v>
      </c>
      <c r="F277" s="16" t="s">
        <v>3139</v>
      </c>
      <c r="G277" s="30">
        <v>0</v>
      </c>
      <c r="H277" s="16" t="s">
        <v>50</v>
      </c>
      <c r="I277" s="30">
        <v>0</v>
      </c>
      <c r="J277" s="16" t="s">
        <v>50</v>
      </c>
      <c r="K277" s="30">
        <v>0</v>
      </c>
      <c r="L277" s="16" t="s">
        <v>50</v>
      </c>
      <c r="M277" s="30">
        <v>0</v>
      </c>
      <c r="N277" s="16" t="s">
        <v>50</v>
      </c>
      <c r="O277" s="30">
        <f t="shared" si="4"/>
        <v>131400</v>
      </c>
      <c r="P277" s="30">
        <v>0</v>
      </c>
      <c r="Q277" s="30">
        <v>0</v>
      </c>
      <c r="R277" s="30">
        <v>0</v>
      </c>
      <c r="S277" s="30">
        <v>0</v>
      </c>
      <c r="T277" s="30">
        <v>0</v>
      </c>
      <c r="U277" s="30">
        <v>0</v>
      </c>
      <c r="V277" s="30">
        <v>0</v>
      </c>
      <c r="W277" s="16" t="s">
        <v>3140</v>
      </c>
      <c r="X277" s="16" t="s">
        <v>50</v>
      </c>
      <c r="Y277" s="2" t="s">
        <v>50</v>
      </c>
      <c r="Z277" s="2" t="s">
        <v>50</v>
      </c>
      <c r="AA277" s="31"/>
      <c r="AB277" s="2" t="s">
        <v>50</v>
      </c>
    </row>
    <row r="278" spans="1:28" ht="30" customHeight="1" x14ac:dyDescent="0.3">
      <c r="A278" s="16" t="s">
        <v>1362</v>
      </c>
      <c r="B278" s="16" t="s">
        <v>377</v>
      </c>
      <c r="C278" s="16" t="s">
        <v>1361</v>
      </c>
      <c r="D278" s="29" t="s">
        <v>123</v>
      </c>
      <c r="E278" s="30">
        <v>115200</v>
      </c>
      <c r="F278" s="16" t="s">
        <v>3141</v>
      </c>
      <c r="G278" s="30">
        <v>0</v>
      </c>
      <c r="H278" s="16" t="s">
        <v>50</v>
      </c>
      <c r="I278" s="30">
        <v>0</v>
      </c>
      <c r="J278" s="16" t="s">
        <v>50</v>
      </c>
      <c r="K278" s="30">
        <v>0</v>
      </c>
      <c r="L278" s="16" t="s">
        <v>50</v>
      </c>
      <c r="M278" s="30">
        <v>0</v>
      </c>
      <c r="N278" s="16" t="s">
        <v>50</v>
      </c>
      <c r="O278" s="30">
        <f t="shared" si="4"/>
        <v>115200</v>
      </c>
      <c r="P278" s="30">
        <v>0</v>
      </c>
      <c r="Q278" s="30">
        <v>0</v>
      </c>
      <c r="R278" s="30">
        <v>0</v>
      </c>
      <c r="S278" s="30">
        <v>0</v>
      </c>
      <c r="T278" s="30">
        <v>0</v>
      </c>
      <c r="U278" s="30">
        <v>0</v>
      </c>
      <c r="V278" s="30">
        <v>0</v>
      </c>
      <c r="W278" s="16" t="s">
        <v>3142</v>
      </c>
      <c r="X278" s="16" t="s">
        <v>50</v>
      </c>
      <c r="Y278" s="2" t="s">
        <v>50</v>
      </c>
      <c r="Z278" s="2" t="s">
        <v>50</v>
      </c>
      <c r="AA278" s="31"/>
      <c r="AB278" s="2" t="s">
        <v>50</v>
      </c>
    </row>
    <row r="279" spans="1:28" ht="30" customHeight="1" x14ac:dyDescent="0.3">
      <c r="A279" s="16" t="s">
        <v>1368</v>
      </c>
      <c r="B279" s="16" t="s">
        <v>377</v>
      </c>
      <c r="C279" s="16" t="s">
        <v>1367</v>
      </c>
      <c r="D279" s="29" t="s">
        <v>123</v>
      </c>
      <c r="E279" s="30">
        <v>153000</v>
      </c>
      <c r="F279" s="16" t="s">
        <v>3143</v>
      </c>
      <c r="G279" s="30">
        <v>0</v>
      </c>
      <c r="H279" s="16" t="s">
        <v>50</v>
      </c>
      <c r="I279" s="30">
        <v>0</v>
      </c>
      <c r="J279" s="16" t="s">
        <v>50</v>
      </c>
      <c r="K279" s="30">
        <v>0</v>
      </c>
      <c r="L279" s="16" t="s">
        <v>50</v>
      </c>
      <c r="M279" s="30">
        <v>0</v>
      </c>
      <c r="N279" s="16" t="s">
        <v>50</v>
      </c>
      <c r="O279" s="30">
        <f t="shared" si="4"/>
        <v>153000</v>
      </c>
      <c r="P279" s="30">
        <v>0</v>
      </c>
      <c r="Q279" s="30">
        <v>0</v>
      </c>
      <c r="R279" s="30">
        <v>0</v>
      </c>
      <c r="S279" s="30">
        <v>0</v>
      </c>
      <c r="T279" s="30">
        <v>0</v>
      </c>
      <c r="U279" s="30">
        <v>0</v>
      </c>
      <c r="V279" s="30">
        <v>0</v>
      </c>
      <c r="W279" s="16" t="s">
        <v>3144</v>
      </c>
      <c r="X279" s="16" t="s">
        <v>50</v>
      </c>
      <c r="Y279" s="2" t="s">
        <v>50</v>
      </c>
      <c r="Z279" s="2" t="s">
        <v>50</v>
      </c>
      <c r="AA279" s="31"/>
      <c r="AB279" s="2" t="s">
        <v>50</v>
      </c>
    </row>
    <row r="280" spans="1:28" ht="30" customHeight="1" x14ac:dyDescent="0.3">
      <c r="A280" s="16" t="s">
        <v>1304</v>
      </c>
      <c r="B280" s="16" t="s">
        <v>348</v>
      </c>
      <c r="C280" s="16" t="s">
        <v>349</v>
      </c>
      <c r="D280" s="29" t="s">
        <v>310</v>
      </c>
      <c r="E280" s="30">
        <v>2032</v>
      </c>
      <c r="F280" s="16" t="s">
        <v>3145</v>
      </c>
      <c r="G280" s="30">
        <v>0</v>
      </c>
      <c r="H280" s="16" t="s">
        <v>50</v>
      </c>
      <c r="I280" s="30">
        <v>0</v>
      </c>
      <c r="J280" s="16" t="s">
        <v>50</v>
      </c>
      <c r="K280" s="30">
        <v>0</v>
      </c>
      <c r="L280" s="16" t="s">
        <v>50</v>
      </c>
      <c r="M280" s="30">
        <v>0</v>
      </c>
      <c r="N280" s="16" t="s">
        <v>50</v>
      </c>
      <c r="O280" s="30">
        <f t="shared" si="4"/>
        <v>2032</v>
      </c>
      <c r="P280" s="30">
        <v>0</v>
      </c>
      <c r="Q280" s="30">
        <v>0</v>
      </c>
      <c r="R280" s="30">
        <v>0</v>
      </c>
      <c r="S280" s="30">
        <v>0</v>
      </c>
      <c r="T280" s="30">
        <v>0</v>
      </c>
      <c r="U280" s="30">
        <v>0</v>
      </c>
      <c r="V280" s="30">
        <v>0</v>
      </c>
      <c r="W280" s="16" t="s">
        <v>3146</v>
      </c>
      <c r="X280" s="16" t="s">
        <v>50</v>
      </c>
      <c r="Y280" s="2" t="s">
        <v>50</v>
      </c>
      <c r="Z280" s="2" t="s">
        <v>50</v>
      </c>
      <c r="AA280" s="31"/>
      <c r="AB280" s="2" t="s">
        <v>50</v>
      </c>
    </row>
    <row r="281" spans="1:28" ht="30" customHeight="1" x14ac:dyDescent="0.3">
      <c r="A281" s="16" t="s">
        <v>1312</v>
      </c>
      <c r="B281" s="16" t="s">
        <v>348</v>
      </c>
      <c r="C281" s="16" t="s">
        <v>353</v>
      </c>
      <c r="D281" s="29" t="s">
        <v>310</v>
      </c>
      <c r="E281" s="30">
        <v>2427</v>
      </c>
      <c r="F281" s="16" t="s">
        <v>3147</v>
      </c>
      <c r="G281" s="30">
        <v>0</v>
      </c>
      <c r="H281" s="16" t="s">
        <v>50</v>
      </c>
      <c r="I281" s="30">
        <v>0</v>
      </c>
      <c r="J281" s="16" t="s">
        <v>50</v>
      </c>
      <c r="K281" s="30">
        <v>0</v>
      </c>
      <c r="L281" s="16" t="s">
        <v>50</v>
      </c>
      <c r="M281" s="30">
        <v>0</v>
      </c>
      <c r="N281" s="16" t="s">
        <v>50</v>
      </c>
      <c r="O281" s="30">
        <f t="shared" si="4"/>
        <v>2427</v>
      </c>
      <c r="P281" s="30">
        <v>0</v>
      </c>
      <c r="Q281" s="30">
        <v>0</v>
      </c>
      <c r="R281" s="30">
        <v>0</v>
      </c>
      <c r="S281" s="30">
        <v>0</v>
      </c>
      <c r="T281" s="30">
        <v>0</v>
      </c>
      <c r="U281" s="30">
        <v>0</v>
      </c>
      <c r="V281" s="30">
        <v>0</v>
      </c>
      <c r="W281" s="16" t="s">
        <v>3148</v>
      </c>
      <c r="X281" s="16" t="s">
        <v>50</v>
      </c>
      <c r="Y281" s="2" t="s">
        <v>50</v>
      </c>
      <c r="Z281" s="2" t="s">
        <v>50</v>
      </c>
      <c r="AA281" s="31"/>
      <c r="AB281" s="2" t="s">
        <v>50</v>
      </c>
    </row>
    <row r="282" spans="1:28" ht="30" customHeight="1" x14ac:dyDescent="0.3">
      <c r="A282" s="16" t="s">
        <v>1318</v>
      </c>
      <c r="B282" s="16" t="s">
        <v>348</v>
      </c>
      <c r="C282" s="16" t="s">
        <v>357</v>
      </c>
      <c r="D282" s="29" t="s">
        <v>310</v>
      </c>
      <c r="E282" s="30">
        <v>3222</v>
      </c>
      <c r="F282" s="16" t="s">
        <v>3149</v>
      </c>
      <c r="G282" s="30">
        <v>0</v>
      </c>
      <c r="H282" s="16" t="s">
        <v>50</v>
      </c>
      <c r="I282" s="30">
        <v>0</v>
      </c>
      <c r="J282" s="16" t="s">
        <v>50</v>
      </c>
      <c r="K282" s="30">
        <v>0</v>
      </c>
      <c r="L282" s="16" t="s">
        <v>50</v>
      </c>
      <c r="M282" s="30">
        <v>0</v>
      </c>
      <c r="N282" s="16" t="s">
        <v>50</v>
      </c>
      <c r="O282" s="30">
        <f t="shared" si="4"/>
        <v>3222</v>
      </c>
      <c r="P282" s="30">
        <v>0</v>
      </c>
      <c r="Q282" s="30">
        <v>0</v>
      </c>
      <c r="R282" s="30">
        <v>0</v>
      </c>
      <c r="S282" s="30">
        <v>0</v>
      </c>
      <c r="T282" s="30">
        <v>0</v>
      </c>
      <c r="U282" s="30">
        <v>0</v>
      </c>
      <c r="V282" s="30">
        <v>0</v>
      </c>
      <c r="W282" s="16" t="s">
        <v>3150</v>
      </c>
      <c r="X282" s="16" t="s">
        <v>50</v>
      </c>
      <c r="Y282" s="2" t="s">
        <v>50</v>
      </c>
      <c r="Z282" s="2" t="s">
        <v>50</v>
      </c>
      <c r="AA282" s="31"/>
      <c r="AB282" s="2" t="s">
        <v>50</v>
      </c>
    </row>
    <row r="283" spans="1:28" ht="30" customHeight="1" x14ac:dyDescent="0.3">
      <c r="A283" s="16" t="s">
        <v>1325</v>
      </c>
      <c r="B283" s="16" t="s">
        <v>348</v>
      </c>
      <c r="C283" s="16" t="s">
        <v>361</v>
      </c>
      <c r="D283" s="29" t="s">
        <v>310</v>
      </c>
      <c r="E283" s="30">
        <v>5276</v>
      </c>
      <c r="F283" s="16" t="s">
        <v>3151</v>
      </c>
      <c r="G283" s="30">
        <v>0</v>
      </c>
      <c r="H283" s="16" t="s">
        <v>50</v>
      </c>
      <c r="I283" s="30">
        <v>0</v>
      </c>
      <c r="J283" s="16" t="s">
        <v>50</v>
      </c>
      <c r="K283" s="30">
        <v>0</v>
      </c>
      <c r="L283" s="16" t="s">
        <v>50</v>
      </c>
      <c r="M283" s="30">
        <v>0</v>
      </c>
      <c r="N283" s="16" t="s">
        <v>50</v>
      </c>
      <c r="O283" s="30">
        <f t="shared" si="4"/>
        <v>5276</v>
      </c>
      <c r="P283" s="30">
        <v>0</v>
      </c>
      <c r="Q283" s="30">
        <v>0</v>
      </c>
      <c r="R283" s="30">
        <v>0</v>
      </c>
      <c r="S283" s="30">
        <v>0</v>
      </c>
      <c r="T283" s="30">
        <v>0</v>
      </c>
      <c r="U283" s="30">
        <v>0</v>
      </c>
      <c r="V283" s="30">
        <v>0</v>
      </c>
      <c r="W283" s="16" t="s">
        <v>3152</v>
      </c>
      <c r="X283" s="16" t="s">
        <v>50</v>
      </c>
      <c r="Y283" s="2" t="s">
        <v>50</v>
      </c>
      <c r="Z283" s="2" t="s">
        <v>50</v>
      </c>
      <c r="AA283" s="31"/>
      <c r="AB283" s="2" t="s">
        <v>50</v>
      </c>
    </row>
    <row r="284" spans="1:28" ht="30" customHeight="1" x14ac:dyDescent="0.3">
      <c r="A284" s="16" t="s">
        <v>1331</v>
      </c>
      <c r="B284" s="16" t="s">
        <v>348</v>
      </c>
      <c r="C284" s="16" t="s">
        <v>365</v>
      </c>
      <c r="D284" s="29" t="s">
        <v>310</v>
      </c>
      <c r="E284" s="30">
        <v>6085</v>
      </c>
      <c r="F284" s="16" t="s">
        <v>3153</v>
      </c>
      <c r="G284" s="30">
        <v>0</v>
      </c>
      <c r="H284" s="16" t="s">
        <v>50</v>
      </c>
      <c r="I284" s="30">
        <v>0</v>
      </c>
      <c r="J284" s="16" t="s">
        <v>50</v>
      </c>
      <c r="K284" s="30">
        <v>0</v>
      </c>
      <c r="L284" s="16" t="s">
        <v>50</v>
      </c>
      <c r="M284" s="30">
        <v>0</v>
      </c>
      <c r="N284" s="16" t="s">
        <v>50</v>
      </c>
      <c r="O284" s="30">
        <f t="shared" si="4"/>
        <v>6085</v>
      </c>
      <c r="P284" s="30">
        <v>0</v>
      </c>
      <c r="Q284" s="30">
        <v>0</v>
      </c>
      <c r="R284" s="30">
        <v>0</v>
      </c>
      <c r="S284" s="30">
        <v>0</v>
      </c>
      <c r="T284" s="30">
        <v>0</v>
      </c>
      <c r="U284" s="30">
        <v>0</v>
      </c>
      <c r="V284" s="30">
        <v>0</v>
      </c>
      <c r="W284" s="16" t="s">
        <v>3154</v>
      </c>
      <c r="X284" s="16" t="s">
        <v>50</v>
      </c>
      <c r="Y284" s="2" t="s">
        <v>50</v>
      </c>
      <c r="Z284" s="2" t="s">
        <v>50</v>
      </c>
      <c r="AA284" s="31"/>
      <c r="AB284" s="2" t="s">
        <v>50</v>
      </c>
    </row>
    <row r="285" spans="1:28" ht="30" customHeight="1" x14ac:dyDescent="0.3">
      <c r="A285" s="16" t="s">
        <v>1337</v>
      </c>
      <c r="B285" s="16" t="s">
        <v>348</v>
      </c>
      <c r="C285" s="16" t="s">
        <v>369</v>
      </c>
      <c r="D285" s="29" t="s">
        <v>310</v>
      </c>
      <c r="E285" s="30">
        <v>7060</v>
      </c>
      <c r="F285" s="16" t="s">
        <v>3155</v>
      </c>
      <c r="G285" s="30">
        <v>0</v>
      </c>
      <c r="H285" s="16" t="s">
        <v>50</v>
      </c>
      <c r="I285" s="30">
        <v>0</v>
      </c>
      <c r="J285" s="16" t="s">
        <v>50</v>
      </c>
      <c r="K285" s="30">
        <v>0</v>
      </c>
      <c r="L285" s="16" t="s">
        <v>50</v>
      </c>
      <c r="M285" s="30">
        <v>0</v>
      </c>
      <c r="N285" s="16" t="s">
        <v>50</v>
      </c>
      <c r="O285" s="30">
        <f t="shared" si="4"/>
        <v>7060</v>
      </c>
      <c r="P285" s="30">
        <v>0</v>
      </c>
      <c r="Q285" s="30">
        <v>0</v>
      </c>
      <c r="R285" s="30">
        <v>0</v>
      </c>
      <c r="S285" s="30">
        <v>0</v>
      </c>
      <c r="T285" s="30">
        <v>0</v>
      </c>
      <c r="U285" s="30">
        <v>0</v>
      </c>
      <c r="V285" s="30">
        <v>0</v>
      </c>
      <c r="W285" s="16" t="s">
        <v>3156</v>
      </c>
      <c r="X285" s="16" t="s">
        <v>50</v>
      </c>
      <c r="Y285" s="2" t="s">
        <v>50</v>
      </c>
      <c r="Z285" s="2" t="s">
        <v>50</v>
      </c>
      <c r="AA285" s="31"/>
      <c r="AB285" s="2" t="s">
        <v>50</v>
      </c>
    </row>
    <row r="286" spans="1:28" ht="30" customHeight="1" x14ac:dyDescent="0.3">
      <c r="A286" s="16" t="s">
        <v>1343</v>
      </c>
      <c r="B286" s="16" t="s">
        <v>348</v>
      </c>
      <c r="C286" s="16" t="s">
        <v>373</v>
      </c>
      <c r="D286" s="29" t="s">
        <v>310</v>
      </c>
      <c r="E286" s="30">
        <v>8839</v>
      </c>
      <c r="F286" s="16" t="s">
        <v>3157</v>
      </c>
      <c r="G286" s="30">
        <v>0</v>
      </c>
      <c r="H286" s="16" t="s">
        <v>50</v>
      </c>
      <c r="I286" s="30">
        <v>0</v>
      </c>
      <c r="J286" s="16" t="s">
        <v>50</v>
      </c>
      <c r="K286" s="30">
        <v>0</v>
      </c>
      <c r="L286" s="16" t="s">
        <v>50</v>
      </c>
      <c r="M286" s="30">
        <v>0</v>
      </c>
      <c r="N286" s="16" t="s">
        <v>50</v>
      </c>
      <c r="O286" s="30">
        <f t="shared" si="4"/>
        <v>8839</v>
      </c>
      <c r="P286" s="30">
        <v>0</v>
      </c>
      <c r="Q286" s="30">
        <v>0</v>
      </c>
      <c r="R286" s="30">
        <v>0</v>
      </c>
      <c r="S286" s="30">
        <v>0</v>
      </c>
      <c r="T286" s="30">
        <v>0</v>
      </c>
      <c r="U286" s="30">
        <v>0</v>
      </c>
      <c r="V286" s="30">
        <v>0</v>
      </c>
      <c r="W286" s="16" t="s">
        <v>3158</v>
      </c>
      <c r="X286" s="16" t="s">
        <v>50</v>
      </c>
      <c r="Y286" s="2" t="s">
        <v>50</v>
      </c>
      <c r="Z286" s="2" t="s">
        <v>50</v>
      </c>
      <c r="AA286" s="31"/>
      <c r="AB286" s="2" t="s">
        <v>50</v>
      </c>
    </row>
    <row r="287" spans="1:28" ht="30" customHeight="1" x14ac:dyDescent="0.3">
      <c r="A287" s="16" t="s">
        <v>1274</v>
      </c>
      <c r="B287" s="16" t="s">
        <v>327</v>
      </c>
      <c r="C287" s="16" t="s">
        <v>328</v>
      </c>
      <c r="D287" s="29" t="s">
        <v>310</v>
      </c>
      <c r="E287" s="30">
        <v>864</v>
      </c>
      <c r="F287" s="16" t="s">
        <v>3159</v>
      </c>
      <c r="G287" s="30">
        <v>0</v>
      </c>
      <c r="H287" s="16" t="s">
        <v>50</v>
      </c>
      <c r="I287" s="30">
        <v>0</v>
      </c>
      <c r="J287" s="16" t="s">
        <v>50</v>
      </c>
      <c r="K287" s="30">
        <v>0</v>
      </c>
      <c r="L287" s="16" t="s">
        <v>50</v>
      </c>
      <c r="M287" s="30">
        <v>0</v>
      </c>
      <c r="N287" s="16" t="s">
        <v>50</v>
      </c>
      <c r="O287" s="30">
        <f t="shared" si="4"/>
        <v>864</v>
      </c>
      <c r="P287" s="30">
        <v>0</v>
      </c>
      <c r="Q287" s="30">
        <v>0</v>
      </c>
      <c r="R287" s="30">
        <v>0</v>
      </c>
      <c r="S287" s="30">
        <v>0</v>
      </c>
      <c r="T287" s="30">
        <v>0</v>
      </c>
      <c r="U287" s="30">
        <v>0</v>
      </c>
      <c r="V287" s="30">
        <v>0</v>
      </c>
      <c r="W287" s="16" t="s">
        <v>3160</v>
      </c>
      <c r="X287" s="16" t="s">
        <v>50</v>
      </c>
      <c r="Y287" s="2" t="s">
        <v>50</v>
      </c>
      <c r="Z287" s="2" t="s">
        <v>50</v>
      </c>
      <c r="AA287" s="31"/>
      <c r="AB287" s="2" t="s">
        <v>50</v>
      </c>
    </row>
    <row r="288" spans="1:28" ht="30" customHeight="1" x14ac:dyDescent="0.3">
      <c r="A288" s="16" t="s">
        <v>1280</v>
      </c>
      <c r="B288" s="16" t="s">
        <v>327</v>
      </c>
      <c r="C288" s="16" t="s">
        <v>332</v>
      </c>
      <c r="D288" s="29" t="s">
        <v>310</v>
      </c>
      <c r="E288" s="30">
        <v>1172</v>
      </c>
      <c r="F288" s="16" t="s">
        <v>3161</v>
      </c>
      <c r="G288" s="30">
        <v>0</v>
      </c>
      <c r="H288" s="16" t="s">
        <v>50</v>
      </c>
      <c r="I288" s="30">
        <v>0</v>
      </c>
      <c r="J288" s="16" t="s">
        <v>50</v>
      </c>
      <c r="K288" s="30">
        <v>0</v>
      </c>
      <c r="L288" s="16" t="s">
        <v>50</v>
      </c>
      <c r="M288" s="30">
        <v>0</v>
      </c>
      <c r="N288" s="16" t="s">
        <v>50</v>
      </c>
      <c r="O288" s="30">
        <f t="shared" si="4"/>
        <v>1172</v>
      </c>
      <c r="P288" s="30">
        <v>0</v>
      </c>
      <c r="Q288" s="30">
        <v>0</v>
      </c>
      <c r="R288" s="30">
        <v>0</v>
      </c>
      <c r="S288" s="30">
        <v>0</v>
      </c>
      <c r="T288" s="30">
        <v>0</v>
      </c>
      <c r="U288" s="30">
        <v>0</v>
      </c>
      <c r="V288" s="30">
        <v>0</v>
      </c>
      <c r="W288" s="16" t="s">
        <v>3162</v>
      </c>
      <c r="X288" s="16" t="s">
        <v>50</v>
      </c>
      <c r="Y288" s="2" t="s">
        <v>50</v>
      </c>
      <c r="Z288" s="2" t="s">
        <v>50</v>
      </c>
      <c r="AA288" s="31"/>
      <c r="AB288" s="2" t="s">
        <v>50</v>
      </c>
    </row>
    <row r="289" spans="1:28" ht="30" customHeight="1" x14ac:dyDescent="0.3">
      <c r="A289" s="16" t="s">
        <v>1286</v>
      </c>
      <c r="B289" s="16" t="s">
        <v>327</v>
      </c>
      <c r="C289" s="16" t="s">
        <v>336</v>
      </c>
      <c r="D289" s="29" t="s">
        <v>310</v>
      </c>
      <c r="E289" s="30">
        <v>1395</v>
      </c>
      <c r="F289" s="16" t="s">
        <v>3163</v>
      </c>
      <c r="G289" s="30">
        <v>0</v>
      </c>
      <c r="H289" s="16" t="s">
        <v>50</v>
      </c>
      <c r="I289" s="30">
        <v>0</v>
      </c>
      <c r="J289" s="16" t="s">
        <v>50</v>
      </c>
      <c r="K289" s="30">
        <v>0</v>
      </c>
      <c r="L289" s="16" t="s">
        <v>50</v>
      </c>
      <c r="M289" s="30">
        <v>0</v>
      </c>
      <c r="N289" s="16" t="s">
        <v>50</v>
      </c>
      <c r="O289" s="30">
        <f t="shared" si="4"/>
        <v>1395</v>
      </c>
      <c r="P289" s="30">
        <v>0</v>
      </c>
      <c r="Q289" s="30">
        <v>0</v>
      </c>
      <c r="R289" s="30">
        <v>0</v>
      </c>
      <c r="S289" s="30">
        <v>0</v>
      </c>
      <c r="T289" s="30">
        <v>0</v>
      </c>
      <c r="U289" s="30">
        <v>0</v>
      </c>
      <c r="V289" s="30">
        <v>0</v>
      </c>
      <c r="W289" s="16" t="s">
        <v>3164</v>
      </c>
      <c r="X289" s="16" t="s">
        <v>50</v>
      </c>
      <c r="Y289" s="2" t="s">
        <v>50</v>
      </c>
      <c r="Z289" s="2" t="s">
        <v>50</v>
      </c>
      <c r="AA289" s="31"/>
      <c r="AB289" s="2" t="s">
        <v>50</v>
      </c>
    </row>
    <row r="290" spans="1:28" ht="30" customHeight="1" x14ac:dyDescent="0.3">
      <c r="A290" s="16" t="s">
        <v>1292</v>
      </c>
      <c r="B290" s="16" t="s">
        <v>327</v>
      </c>
      <c r="C290" s="16" t="s">
        <v>340</v>
      </c>
      <c r="D290" s="29" t="s">
        <v>310</v>
      </c>
      <c r="E290" s="30">
        <v>4866</v>
      </c>
      <c r="F290" s="16" t="s">
        <v>3165</v>
      </c>
      <c r="G290" s="30">
        <v>0</v>
      </c>
      <c r="H290" s="16" t="s">
        <v>50</v>
      </c>
      <c r="I290" s="30">
        <v>0</v>
      </c>
      <c r="J290" s="16" t="s">
        <v>50</v>
      </c>
      <c r="K290" s="30">
        <v>0</v>
      </c>
      <c r="L290" s="16" t="s">
        <v>50</v>
      </c>
      <c r="M290" s="30">
        <v>0</v>
      </c>
      <c r="N290" s="16" t="s">
        <v>50</v>
      </c>
      <c r="O290" s="30">
        <f t="shared" si="4"/>
        <v>4866</v>
      </c>
      <c r="P290" s="30">
        <v>0</v>
      </c>
      <c r="Q290" s="30">
        <v>0</v>
      </c>
      <c r="R290" s="30">
        <v>0</v>
      </c>
      <c r="S290" s="30">
        <v>0</v>
      </c>
      <c r="T290" s="30">
        <v>0</v>
      </c>
      <c r="U290" s="30">
        <v>0</v>
      </c>
      <c r="V290" s="30">
        <v>0</v>
      </c>
      <c r="W290" s="16" t="s">
        <v>3166</v>
      </c>
      <c r="X290" s="16" t="s">
        <v>50</v>
      </c>
      <c r="Y290" s="2" t="s">
        <v>50</v>
      </c>
      <c r="Z290" s="2" t="s">
        <v>50</v>
      </c>
      <c r="AA290" s="31"/>
      <c r="AB290" s="2" t="s">
        <v>50</v>
      </c>
    </row>
    <row r="291" spans="1:28" ht="30" customHeight="1" x14ac:dyDescent="0.3">
      <c r="A291" s="16" t="s">
        <v>1298</v>
      </c>
      <c r="B291" s="16" t="s">
        <v>327</v>
      </c>
      <c r="C291" s="16" t="s">
        <v>344</v>
      </c>
      <c r="D291" s="29" t="s">
        <v>310</v>
      </c>
      <c r="E291" s="30">
        <v>13127</v>
      </c>
      <c r="F291" s="16" t="s">
        <v>3167</v>
      </c>
      <c r="G291" s="30">
        <v>0</v>
      </c>
      <c r="H291" s="16" t="s">
        <v>50</v>
      </c>
      <c r="I291" s="30">
        <v>0</v>
      </c>
      <c r="J291" s="16" t="s">
        <v>50</v>
      </c>
      <c r="K291" s="30">
        <v>0</v>
      </c>
      <c r="L291" s="16" t="s">
        <v>50</v>
      </c>
      <c r="M291" s="30">
        <v>0</v>
      </c>
      <c r="N291" s="16" t="s">
        <v>50</v>
      </c>
      <c r="O291" s="30">
        <f t="shared" si="4"/>
        <v>13127</v>
      </c>
      <c r="P291" s="30">
        <v>0</v>
      </c>
      <c r="Q291" s="30">
        <v>0</v>
      </c>
      <c r="R291" s="30">
        <v>0</v>
      </c>
      <c r="S291" s="30">
        <v>0</v>
      </c>
      <c r="T291" s="30">
        <v>0</v>
      </c>
      <c r="U291" s="30">
        <v>0</v>
      </c>
      <c r="V291" s="30">
        <v>0</v>
      </c>
      <c r="W291" s="16" t="s">
        <v>3168</v>
      </c>
      <c r="X291" s="16" t="s">
        <v>50</v>
      </c>
      <c r="Y291" s="2" t="s">
        <v>50</v>
      </c>
      <c r="Z291" s="2" t="s">
        <v>50</v>
      </c>
      <c r="AA291" s="31"/>
      <c r="AB291" s="2" t="s">
        <v>50</v>
      </c>
    </row>
    <row r="292" spans="1:28" ht="30" customHeight="1" x14ac:dyDescent="0.3">
      <c r="A292" s="16" t="s">
        <v>1259</v>
      </c>
      <c r="B292" s="16" t="s">
        <v>1257</v>
      </c>
      <c r="C292" s="16" t="s">
        <v>1258</v>
      </c>
      <c r="D292" s="29" t="s">
        <v>310</v>
      </c>
      <c r="E292" s="30">
        <v>557</v>
      </c>
      <c r="F292" s="16" t="s">
        <v>3169</v>
      </c>
      <c r="G292" s="30">
        <v>0</v>
      </c>
      <c r="H292" s="16" t="s">
        <v>50</v>
      </c>
      <c r="I292" s="30">
        <v>0</v>
      </c>
      <c r="J292" s="16" t="s">
        <v>50</v>
      </c>
      <c r="K292" s="30">
        <v>0</v>
      </c>
      <c r="L292" s="16" t="s">
        <v>50</v>
      </c>
      <c r="M292" s="30">
        <v>0</v>
      </c>
      <c r="N292" s="16" t="s">
        <v>50</v>
      </c>
      <c r="O292" s="30">
        <f t="shared" si="4"/>
        <v>557</v>
      </c>
      <c r="P292" s="30">
        <v>0</v>
      </c>
      <c r="Q292" s="30">
        <v>0</v>
      </c>
      <c r="R292" s="30">
        <v>0</v>
      </c>
      <c r="S292" s="30">
        <v>0</v>
      </c>
      <c r="T292" s="30">
        <v>0</v>
      </c>
      <c r="U292" s="30">
        <v>0</v>
      </c>
      <c r="V292" s="30">
        <v>0</v>
      </c>
      <c r="W292" s="16" t="s">
        <v>3170</v>
      </c>
      <c r="X292" s="16" t="s">
        <v>50</v>
      </c>
      <c r="Y292" s="2" t="s">
        <v>50</v>
      </c>
      <c r="Z292" s="2" t="s">
        <v>50</v>
      </c>
      <c r="AA292" s="31"/>
      <c r="AB292" s="2" t="s">
        <v>50</v>
      </c>
    </row>
    <row r="293" spans="1:28" ht="30" customHeight="1" x14ac:dyDescent="0.3">
      <c r="A293" s="16" t="s">
        <v>1268</v>
      </c>
      <c r="B293" s="16" t="s">
        <v>1257</v>
      </c>
      <c r="C293" s="16" t="s">
        <v>1267</v>
      </c>
      <c r="D293" s="29" t="s">
        <v>310</v>
      </c>
      <c r="E293" s="30">
        <v>879</v>
      </c>
      <c r="F293" s="16" t="s">
        <v>3171</v>
      </c>
      <c r="G293" s="30">
        <v>0</v>
      </c>
      <c r="H293" s="16" t="s">
        <v>50</v>
      </c>
      <c r="I293" s="30">
        <v>0</v>
      </c>
      <c r="J293" s="16" t="s">
        <v>50</v>
      </c>
      <c r="K293" s="30">
        <v>0</v>
      </c>
      <c r="L293" s="16" t="s">
        <v>50</v>
      </c>
      <c r="M293" s="30">
        <v>0</v>
      </c>
      <c r="N293" s="16" t="s">
        <v>50</v>
      </c>
      <c r="O293" s="30">
        <f t="shared" si="4"/>
        <v>879</v>
      </c>
      <c r="P293" s="30">
        <v>0</v>
      </c>
      <c r="Q293" s="30">
        <v>0</v>
      </c>
      <c r="R293" s="30">
        <v>0</v>
      </c>
      <c r="S293" s="30">
        <v>0</v>
      </c>
      <c r="T293" s="30">
        <v>0</v>
      </c>
      <c r="U293" s="30">
        <v>0</v>
      </c>
      <c r="V293" s="30">
        <v>0</v>
      </c>
      <c r="W293" s="16" t="s">
        <v>3172</v>
      </c>
      <c r="X293" s="16" t="s">
        <v>50</v>
      </c>
      <c r="Y293" s="2" t="s">
        <v>50</v>
      </c>
      <c r="Z293" s="2" t="s">
        <v>50</v>
      </c>
      <c r="AA293" s="31"/>
      <c r="AB293" s="2" t="s">
        <v>50</v>
      </c>
    </row>
    <row r="294" spans="1:28" ht="30" customHeight="1" x14ac:dyDescent="0.3">
      <c r="A294" s="16" t="s">
        <v>153</v>
      </c>
      <c r="B294" s="16" t="s">
        <v>150</v>
      </c>
      <c r="C294" s="16" t="s">
        <v>151</v>
      </c>
      <c r="D294" s="29" t="s">
        <v>152</v>
      </c>
      <c r="E294" s="30">
        <v>10880</v>
      </c>
      <c r="F294" s="16" t="s">
        <v>3173</v>
      </c>
      <c r="G294" s="30">
        <v>0</v>
      </c>
      <c r="H294" s="16" t="s">
        <v>50</v>
      </c>
      <c r="I294" s="30">
        <v>0</v>
      </c>
      <c r="J294" s="16" t="s">
        <v>50</v>
      </c>
      <c r="K294" s="30">
        <v>0</v>
      </c>
      <c r="L294" s="16" t="s">
        <v>50</v>
      </c>
      <c r="M294" s="30">
        <v>0</v>
      </c>
      <c r="N294" s="16" t="s">
        <v>50</v>
      </c>
      <c r="O294" s="30">
        <f t="shared" si="4"/>
        <v>10880</v>
      </c>
      <c r="P294" s="30">
        <v>0</v>
      </c>
      <c r="Q294" s="30">
        <v>0</v>
      </c>
      <c r="R294" s="30">
        <v>0</v>
      </c>
      <c r="S294" s="30">
        <v>0</v>
      </c>
      <c r="T294" s="30">
        <v>0</v>
      </c>
      <c r="U294" s="30">
        <v>0</v>
      </c>
      <c r="V294" s="30">
        <v>0</v>
      </c>
      <c r="W294" s="16" t="s">
        <v>3174</v>
      </c>
      <c r="X294" s="16" t="s">
        <v>50</v>
      </c>
      <c r="Y294" s="2" t="s">
        <v>50</v>
      </c>
      <c r="Z294" s="2" t="s">
        <v>50</v>
      </c>
      <c r="AA294" s="31"/>
      <c r="AB294" s="2" t="s">
        <v>50</v>
      </c>
    </row>
    <row r="295" spans="1:28" ht="30" customHeight="1" x14ac:dyDescent="0.3">
      <c r="A295" s="16" t="s">
        <v>156</v>
      </c>
      <c r="B295" s="16" t="s">
        <v>150</v>
      </c>
      <c r="C295" s="16" t="s">
        <v>155</v>
      </c>
      <c r="D295" s="29" t="s">
        <v>152</v>
      </c>
      <c r="E295" s="30">
        <v>32000</v>
      </c>
      <c r="F295" s="16" t="s">
        <v>3175</v>
      </c>
      <c r="G295" s="30">
        <v>0</v>
      </c>
      <c r="H295" s="16" t="s">
        <v>50</v>
      </c>
      <c r="I295" s="30">
        <v>0</v>
      </c>
      <c r="J295" s="16" t="s">
        <v>50</v>
      </c>
      <c r="K295" s="30">
        <v>0</v>
      </c>
      <c r="L295" s="16" t="s">
        <v>50</v>
      </c>
      <c r="M295" s="30">
        <v>0</v>
      </c>
      <c r="N295" s="16" t="s">
        <v>50</v>
      </c>
      <c r="O295" s="30">
        <f t="shared" si="4"/>
        <v>32000</v>
      </c>
      <c r="P295" s="30">
        <v>0</v>
      </c>
      <c r="Q295" s="30">
        <v>0</v>
      </c>
      <c r="R295" s="30">
        <v>0</v>
      </c>
      <c r="S295" s="30">
        <v>0</v>
      </c>
      <c r="T295" s="30">
        <v>0</v>
      </c>
      <c r="U295" s="30">
        <v>0</v>
      </c>
      <c r="V295" s="30">
        <v>0</v>
      </c>
      <c r="W295" s="16" t="s">
        <v>3176</v>
      </c>
      <c r="X295" s="16" t="s">
        <v>50</v>
      </c>
      <c r="Y295" s="2" t="s">
        <v>50</v>
      </c>
      <c r="Z295" s="2" t="s">
        <v>50</v>
      </c>
      <c r="AA295" s="31"/>
      <c r="AB295" s="2" t="s">
        <v>50</v>
      </c>
    </row>
    <row r="296" spans="1:28" ht="30" customHeight="1" x14ac:dyDescent="0.3">
      <c r="A296" s="16" t="s">
        <v>2345</v>
      </c>
      <c r="B296" s="16" t="s">
        <v>1124</v>
      </c>
      <c r="C296" s="16" t="s">
        <v>1125</v>
      </c>
      <c r="D296" s="29" t="s">
        <v>123</v>
      </c>
      <c r="E296" s="30">
        <v>0</v>
      </c>
      <c r="F296" s="16" t="s">
        <v>50</v>
      </c>
      <c r="G296" s="30">
        <v>0</v>
      </c>
      <c r="H296" s="16" t="s">
        <v>50</v>
      </c>
      <c r="I296" s="30">
        <v>0</v>
      </c>
      <c r="J296" s="16" t="s">
        <v>50</v>
      </c>
      <c r="K296" s="30">
        <v>0</v>
      </c>
      <c r="L296" s="16" t="s">
        <v>50</v>
      </c>
      <c r="M296" s="30">
        <v>500000</v>
      </c>
      <c r="N296" s="16" t="s">
        <v>50</v>
      </c>
      <c r="O296" s="30">
        <f t="shared" si="4"/>
        <v>500000</v>
      </c>
      <c r="P296" s="30">
        <v>0</v>
      </c>
      <c r="Q296" s="30">
        <v>0</v>
      </c>
      <c r="R296" s="30">
        <v>0</v>
      </c>
      <c r="S296" s="30">
        <v>0</v>
      </c>
      <c r="T296" s="30">
        <v>0</v>
      </c>
      <c r="U296" s="30">
        <v>0</v>
      </c>
      <c r="V296" s="30">
        <v>0</v>
      </c>
      <c r="W296" s="16" t="s">
        <v>3177</v>
      </c>
      <c r="X296" s="16" t="s">
        <v>50</v>
      </c>
      <c r="Y296" s="2" t="s">
        <v>50</v>
      </c>
      <c r="Z296" s="2" t="s">
        <v>50</v>
      </c>
      <c r="AA296" s="31"/>
      <c r="AB296" s="2" t="s">
        <v>50</v>
      </c>
    </row>
    <row r="297" spans="1:28" ht="30" customHeight="1" x14ac:dyDescent="0.3">
      <c r="A297" s="16" t="s">
        <v>1247</v>
      </c>
      <c r="B297" s="16" t="s">
        <v>313</v>
      </c>
      <c r="C297" s="16" t="s">
        <v>314</v>
      </c>
      <c r="D297" s="29" t="s">
        <v>123</v>
      </c>
      <c r="E297" s="30">
        <v>1370</v>
      </c>
      <c r="F297" s="16" t="s">
        <v>3178</v>
      </c>
      <c r="G297" s="30">
        <v>0</v>
      </c>
      <c r="H297" s="16" t="s">
        <v>50</v>
      </c>
      <c r="I297" s="30">
        <v>0</v>
      </c>
      <c r="J297" s="16" t="s">
        <v>50</v>
      </c>
      <c r="K297" s="30">
        <v>0</v>
      </c>
      <c r="L297" s="16" t="s">
        <v>50</v>
      </c>
      <c r="M297" s="30">
        <v>0</v>
      </c>
      <c r="N297" s="16" t="s">
        <v>50</v>
      </c>
      <c r="O297" s="30">
        <f t="shared" si="4"/>
        <v>1370</v>
      </c>
      <c r="P297" s="30">
        <v>0</v>
      </c>
      <c r="Q297" s="30">
        <v>0</v>
      </c>
      <c r="R297" s="30">
        <v>0</v>
      </c>
      <c r="S297" s="30">
        <v>0</v>
      </c>
      <c r="T297" s="30">
        <v>0</v>
      </c>
      <c r="U297" s="30">
        <v>0</v>
      </c>
      <c r="V297" s="30">
        <v>0</v>
      </c>
      <c r="W297" s="16" t="s">
        <v>3179</v>
      </c>
      <c r="X297" s="16" t="s">
        <v>50</v>
      </c>
      <c r="Y297" s="2" t="s">
        <v>50</v>
      </c>
      <c r="Z297" s="2" t="s">
        <v>50</v>
      </c>
      <c r="AA297" s="31"/>
      <c r="AB297" s="2" t="s">
        <v>50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54" right="0" top="0.39370078740157477" bottom="0.39370078740157477" header="0" footer="0"/>
  <pageSetup paperSize="9" scale="42" fitToHeight="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W13"/>
  <sheetViews>
    <sheetView topLeftCell="B1" workbookViewId="0">
      <selection activeCell="A2" sqref="A2:P2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5" width="12.625" customWidth="1"/>
    <col min="6" max="6" width="13.625" customWidth="1"/>
    <col min="7" max="7" width="4.625" customWidth="1"/>
    <col min="8" max="10" width="10.625" customWidth="1"/>
    <col min="11" max="11" width="13.625" customWidth="1"/>
    <col min="12" max="12" width="30.625" customWidth="1"/>
    <col min="13" max="14" width="13.625" customWidth="1"/>
    <col min="15" max="15" width="8.625" customWidth="1"/>
    <col min="16" max="16" width="12.625" customWidth="1"/>
    <col min="17" max="18" width="11.625" hidden="1" customWidth="1"/>
    <col min="19" max="19" width="13.625" hidden="1" customWidth="1"/>
    <col min="20" max="20" width="24.625" hidden="1" customWidth="1"/>
    <col min="21" max="24" width="0" hidden="1" customWidth="1"/>
  </cols>
  <sheetData>
    <row r="1" spans="1:23" ht="30" customHeight="1" x14ac:dyDescent="0.3">
      <c r="A1" s="102" t="s">
        <v>3186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</row>
    <row r="2" spans="1:23" ht="30" customHeight="1" x14ac:dyDescent="0.3">
      <c r="A2" s="100" t="s">
        <v>3848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</row>
    <row r="3" spans="1:23" ht="30" customHeight="1" x14ac:dyDescent="0.3">
      <c r="A3" s="9" t="s">
        <v>1130</v>
      </c>
      <c r="B3" s="9" t="s">
        <v>1</v>
      </c>
      <c r="C3" s="9" t="s">
        <v>2</v>
      </c>
      <c r="D3" s="9" t="s">
        <v>3</v>
      </c>
      <c r="E3" s="9" t="s">
        <v>3187</v>
      </c>
      <c r="F3" s="9" t="s">
        <v>3188</v>
      </c>
      <c r="G3" s="9" t="s">
        <v>1138</v>
      </c>
      <c r="H3" s="9" t="s">
        <v>3189</v>
      </c>
      <c r="I3" s="9" t="s">
        <v>3190</v>
      </c>
      <c r="J3" s="9" t="s">
        <v>3191</v>
      </c>
      <c r="K3" s="9" t="s">
        <v>3192</v>
      </c>
      <c r="L3" s="9" t="s">
        <v>3193</v>
      </c>
      <c r="M3" s="9" t="s">
        <v>3194</v>
      </c>
      <c r="N3" s="9" t="s">
        <v>3195</v>
      </c>
      <c r="O3" s="9" t="s">
        <v>1135</v>
      </c>
      <c r="P3" s="9" t="s">
        <v>3196</v>
      </c>
      <c r="Q3" s="1" t="s">
        <v>50</v>
      </c>
      <c r="R3" s="1" t="s">
        <v>50</v>
      </c>
      <c r="S3" s="1" t="s">
        <v>50</v>
      </c>
      <c r="T3" s="1" t="s">
        <v>48</v>
      </c>
      <c r="V3" t="s">
        <v>1231</v>
      </c>
      <c r="W3" t="s">
        <v>1211</v>
      </c>
    </row>
    <row r="4" spans="1:23" ht="30" customHeight="1" x14ac:dyDescent="0.3">
      <c r="A4" s="32"/>
      <c r="B4" s="101" t="s">
        <v>52</v>
      </c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</row>
    <row r="5" spans="1:23" ht="30" customHeight="1" x14ac:dyDescent="0.3">
      <c r="A5" s="32"/>
      <c r="B5" s="101" t="s">
        <v>3197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</row>
    <row r="6" spans="1:23" ht="30" customHeight="1" x14ac:dyDescent="0.3">
      <c r="A6" s="32"/>
      <c r="B6" s="101" t="s">
        <v>3198</v>
      </c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  <c r="P6" s="101"/>
    </row>
    <row r="7" spans="1:23" ht="30" customHeight="1" x14ac:dyDescent="0.3">
      <c r="A7" s="33" t="s">
        <v>114</v>
      </c>
      <c r="B7" s="33" t="s">
        <v>111</v>
      </c>
      <c r="C7" s="33" t="s">
        <v>112</v>
      </c>
      <c r="D7" s="33" t="s">
        <v>113</v>
      </c>
      <c r="E7" s="33" t="s">
        <v>3199</v>
      </c>
      <c r="F7" s="32">
        <v>1</v>
      </c>
      <c r="G7" s="32">
        <v>0</v>
      </c>
      <c r="H7" s="32"/>
      <c r="I7" s="32"/>
      <c r="J7" s="32"/>
      <c r="K7" s="32">
        <v>1</v>
      </c>
      <c r="L7" s="33" t="s">
        <v>1231</v>
      </c>
      <c r="M7" s="32">
        <f>0.39*(H7+100)/100*(I7+100)/100*(J7+100)/100</f>
        <v>0.39</v>
      </c>
      <c r="N7" s="32">
        <f>F7*M7</f>
        <v>0.39</v>
      </c>
      <c r="O7" s="33" t="s">
        <v>2717</v>
      </c>
      <c r="P7" s="33" t="s">
        <v>3200</v>
      </c>
      <c r="Q7" s="1" t="s">
        <v>99</v>
      </c>
      <c r="R7" s="1" t="s">
        <v>1232</v>
      </c>
      <c r="S7">
        <v>0.39</v>
      </c>
      <c r="T7" s="1" t="s">
        <v>115</v>
      </c>
      <c r="V7">
        <f>N7</f>
        <v>0.39</v>
      </c>
    </row>
    <row r="8" spans="1:23" ht="30" customHeight="1" x14ac:dyDescent="0.3">
      <c r="A8" s="33" t="s">
        <v>50</v>
      </c>
      <c r="B8" s="33" t="s">
        <v>50</v>
      </c>
      <c r="C8" s="33" t="s">
        <v>50</v>
      </c>
      <c r="D8" s="33" t="s">
        <v>50</v>
      </c>
      <c r="E8" s="33" t="s">
        <v>50</v>
      </c>
      <c r="F8" s="32"/>
      <c r="G8" s="32"/>
      <c r="H8" s="32"/>
      <c r="I8" s="32"/>
      <c r="J8" s="32"/>
      <c r="K8" s="32"/>
      <c r="L8" s="33" t="s">
        <v>1211</v>
      </c>
      <c r="M8" s="32">
        <f>0.39*(H7+100)/100*(I7+100)/100*(J7+100)/100</f>
        <v>0.39</v>
      </c>
      <c r="N8" s="32">
        <f>F7*M8</f>
        <v>0.39</v>
      </c>
      <c r="O8" s="33" t="s">
        <v>2718</v>
      </c>
      <c r="P8" s="33" t="s">
        <v>3200</v>
      </c>
      <c r="Q8" s="1" t="s">
        <v>99</v>
      </c>
      <c r="R8" s="1" t="s">
        <v>1213</v>
      </c>
      <c r="S8">
        <v>0.39</v>
      </c>
      <c r="T8" s="1" t="s">
        <v>115</v>
      </c>
      <c r="W8">
        <f>N8</f>
        <v>0.39</v>
      </c>
    </row>
    <row r="9" spans="1:23" ht="30" customHeight="1" x14ac:dyDescent="0.3">
      <c r="A9" s="33" t="s">
        <v>1232</v>
      </c>
      <c r="B9" s="33" t="s">
        <v>1231</v>
      </c>
      <c r="C9" s="33" t="s">
        <v>1212</v>
      </c>
      <c r="D9" s="33" t="s">
        <v>1208</v>
      </c>
      <c r="E9" s="33" t="s">
        <v>50</v>
      </c>
      <c r="F9" s="32">
        <v>0.39</v>
      </c>
      <c r="G9" s="32"/>
      <c r="H9" s="32"/>
      <c r="I9" s="32"/>
      <c r="J9" s="32"/>
      <c r="K9" s="32"/>
      <c r="L9" s="33" t="s">
        <v>50</v>
      </c>
      <c r="M9" s="32"/>
      <c r="N9" s="32"/>
      <c r="O9" s="33" t="s">
        <v>50</v>
      </c>
      <c r="P9" s="33" t="s">
        <v>50</v>
      </c>
      <c r="Q9" s="1" t="s">
        <v>99</v>
      </c>
      <c r="R9" s="1" t="s">
        <v>50</v>
      </c>
      <c r="T9" s="1" t="s">
        <v>3201</v>
      </c>
    </row>
    <row r="10" spans="1:23" ht="30" customHeight="1" x14ac:dyDescent="0.3">
      <c r="A10" s="33" t="s">
        <v>1213</v>
      </c>
      <c r="B10" s="33" t="s">
        <v>1211</v>
      </c>
      <c r="C10" s="33" t="s">
        <v>1212</v>
      </c>
      <c r="D10" s="33" t="s">
        <v>1208</v>
      </c>
      <c r="E10" s="33" t="s">
        <v>50</v>
      </c>
      <c r="F10" s="32">
        <v>0.39</v>
      </c>
      <c r="G10" s="32"/>
      <c r="H10" s="32"/>
      <c r="I10" s="32"/>
      <c r="J10" s="32"/>
      <c r="K10" s="32"/>
      <c r="L10" s="33" t="s">
        <v>50</v>
      </c>
      <c r="M10" s="32"/>
      <c r="N10" s="32"/>
      <c r="O10" s="33" t="s">
        <v>50</v>
      </c>
      <c r="P10" s="33" t="s">
        <v>50</v>
      </c>
      <c r="Q10" s="1" t="s">
        <v>99</v>
      </c>
      <c r="R10" s="1" t="s">
        <v>50</v>
      </c>
      <c r="T10" s="1" t="s">
        <v>3202</v>
      </c>
    </row>
    <row r="11" spans="1:23" ht="30" customHeight="1" x14ac:dyDescent="0.3">
      <c r="A11" s="32"/>
      <c r="B11" s="101" t="s">
        <v>161</v>
      </c>
      <c r="C11" s="101"/>
      <c r="D11" s="101"/>
      <c r="E11" s="101"/>
      <c r="F11" s="101"/>
      <c r="G11" s="101"/>
      <c r="H11" s="101"/>
      <c r="I11" s="101"/>
      <c r="J11" s="101"/>
      <c r="K11" s="101"/>
      <c r="L11" s="101"/>
      <c r="M11" s="101"/>
      <c r="N11" s="101"/>
      <c r="O11" s="101"/>
      <c r="P11" s="101"/>
    </row>
    <row r="12" spans="1:23" ht="30" customHeight="1" x14ac:dyDescent="0.3">
      <c r="A12" s="32"/>
      <c r="B12" s="101" t="s">
        <v>3203</v>
      </c>
      <c r="C12" s="101"/>
      <c r="D12" s="101"/>
      <c r="E12" s="101"/>
      <c r="F12" s="101"/>
      <c r="G12" s="101"/>
      <c r="H12" s="101"/>
      <c r="I12" s="101"/>
      <c r="J12" s="101"/>
      <c r="K12" s="101"/>
      <c r="L12" s="101"/>
      <c r="M12" s="101"/>
      <c r="N12" s="101"/>
      <c r="O12" s="101"/>
      <c r="P12" s="101"/>
    </row>
    <row r="13" spans="1:23" ht="30" customHeight="1" x14ac:dyDescent="0.3">
      <c r="A13" s="32"/>
      <c r="B13" s="101" t="s">
        <v>3843</v>
      </c>
      <c r="C13" s="101"/>
      <c r="D13" s="101"/>
      <c r="E13" s="101"/>
      <c r="F13" s="101"/>
      <c r="G13" s="101"/>
      <c r="H13" s="101"/>
      <c r="I13" s="101"/>
      <c r="J13" s="101"/>
      <c r="K13" s="101"/>
      <c r="L13" s="101"/>
      <c r="M13" s="101"/>
      <c r="N13" s="101"/>
      <c r="O13" s="101"/>
      <c r="P13" s="101"/>
    </row>
  </sheetData>
  <mergeCells count="8">
    <mergeCell ref="B12:P12"/>
    <mergeCell ref="B13:P13"/>
    <mergeCell ref="A1:P1"/>
    <mergeCell ref="A2:P2"/>
    <mergeCell ref="B4:P4"/>
    <mergeCell ref="B5:P5"/>
    <mergeCell ref="B6:P6"/>
    <mergeCell ref="B11:P11"/>
  </mergeCells>
  <phoneticPr fontId="1" type="noConversion"/>
  <pageMargins left="0.78740157480314954" right="0" top="0.39370078740157477" bottom="0.39370078740157477" header="0" footer="0"/>
  <pageSetup paperSize="9" scale="56" fitToHeight="0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5"/>
  <sheetViews>
    <sheetView tabSelected="1" workbookViewId="0">
      <selection activeCell="C13" sqref="C13"/>
    </sheetView>
  </sheetViews>
  <sheetFormatPr defaultRowHeight="16.5" x14ac:dyDescent="0.3"/>
  <cols>
    <col min="1" max="1" width="40.625" customWidth="1"/>
    <col min="3" max="3" width="15.625" customWidth="1"/>
    <col min="4" max="4" width="24.625" hidden="1" customWidth="1"/>
  </cols>
  <sheetData>
    <row r="1" spans="1:4" x14ac:dyDescent="0.3">
      <c r="A1" t="s">
        <v>3180</v>
      </c>
      <c r="B1" t="s">
        <v>3181</v>
      </c>
      <c r="C1" t="s">
        <v>3182</v>
      </c>
      <c r="D1" t="s">
        <v>12</v>
      </c>
    </row>
    <row r="2" spans="1:4" x14ac:dyDescent="0.3">
      <c r="A2" s="1" t="s">
        <v>3183</v>
      </c>
      <c r="B2">
        <v>100</v>
      </c>
      <c r="D2" s="1" t="s">
        <v>57</v>
      </c>
    </row>
    <row r="3" spans="1:4" x14ac:dyDescent="0.3">
      <c r="A3" s="1" t="s">
        <v>3184</v>
      </c>
      <c r="B3">
        <v>100</v>
      </c>
      <c r="D3" s="1" t="s">
        <v>99</v>
      </c>
    </row>
    <row r="4" spans="1:4" x14ac:dyDescent="0.3">
      <c r="A4" s="1" t="s">
        <v>3185</v>
      </c>
      <c r="B4">
        <v>100</v>
      </c>
      <c r="D4" s="1" t="s">
        <v>164</v>
      </c>
    </row>
    <row r="5" spans="1:4" x14ac:dyDescent="0.3">
      <c r="A5" s="78" t="s">
        <v>3844</v>
      </c>
      <c r="B5">
        <v>100</v>
      </c>
      <c r="D5" s="1" t="s">
        <v>193</v>
      </c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P668"/>
  <sheetViews>
    <sheetView topLeftCell="B1" workbookViewId="0">
      <selection activeCell="A2" sqref="A2:P2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5" width="12.625" customWidth="1"/>
    <col min="6" max="7" width="13.625" customWidth="1"/>
    <col min="8" max="10" width="10.625" customWidth="1"/>
    <col min="11" max="11" width="13.625" customWidth="1"/>
    <col min="12" max="12" width="30.625" customWidth="1"/>
    <col min="13" max="14" width="13.625" customWidth="1"/>
    <col min="15" max="15" width="8.625" customWidth="1"/>
    <col min="16" max="16" width="12.625" customWidth="1"/>
    <col min="17" max="18" width="11.625" hidden="1" customWidth="1"/>
    <col min="19" max="19" width="13.625" hidden="1" customWidth="1"/>
    <col min="20" max="20" width="24.625" hidden="1" customWidth="1"/>
    <col min="21" max="43" width="0" hidden="1" customWidth="1"/>
  </cols>
  <sheetData>
    <row r="1" spans="1:42" ht="30" customHeight="1" x14ac:dyDescent="0.3">
      <c r="A1" s="102" t="s">
        <v>3186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</row>
    <row r="2" spans="1:42" ht="30" customHeight="1" x14ac:dyDescent="0.3">
      <c r="A2" s="100" t="s">
        <v>3848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</row>
    <row r="3" spans="1:42" ht="30" customHeight="1" x14ac:dyDescent="0.3">
      <c r="A3" s="9" t="s">
        <v>1130</v>
      </c>
      <c r="B3" s="9" t="s">
        <v>1</v>
      </c>
      <c r="C3" s="9" t="s">
        <v>2</v>
      </c>
      <c r="D3" s="9" t="s">
        <v>3</v>
      </c>
      <c r="E3" s="9" t="s">
        <v>3187</v>
      </c>
      <c r="F3" s="9" t="s">
        <v>3188</v>
      </c>
      <c r="G3" s="9" t="s">
        <v>1138</v>
      </c>
      <c r="H3" s="9" t="s">
        <v>3189</v>
      </c>
      <c r="I3" s="9" t="s">
        <v>3190</v>
      </c>
      <c r="J3" s="9" t="s">
        <v>3191</v>
      </c>
      <c r="K3" s="9" t="s">
        <v>3192</v>
      </c>
      <c r="L3" s="9" t="s">
        <v>3193</v>
      </c>
      <c r="M3" s="9" t="s">
        <v>3194</v>
      </c>
      <c r="N3" s="9" t="s">
        <v>3195</v>
      </c>
      <c r="O3" s="9" t="s">
        <v>1135</v>
      </c>
      <c r="P3" s="9" t="s">
        <v>3196</v>
      </c>
      <c r="Q3" s="1" t="s">
        <v>50</v>
      </c>
      <c r="R3" s="1" t="s">
        <v>50</v>
      </c>
      <c r="S3" s="1" t="s">
        <v>50</v>
      </c>
      <c r="T3" s="1" t="s">
        <v>3436</v>
      </c>
      <c r="V3" s="1" t="s">
        <v>1252</v>
      </c>
      <c r="W3" s="1" t="s">
        <v>1221</v>
      </c>
      <c r="X3" s="1" t="s">
        <v>1262</v>
      </c>
      <c r="Y3" s="1" t="s">
        <v>1307</v>
      </c>
      <c r="Z3" s="1" t="s">
        <v>1425</v>
      </c>
      <c r="AA3" s="1" t="s">
        <v>1450</v>
      </c>
      <c r="AB3" s="1" t="s">
        <v>1231</v>
      </c>
      <c r="AC3" s="1" t="s">
        <v>1212</v>
      </c>
      <c r="AD3" s="1" t="s">
        <v>1211</v>
      </c>
      <c r="AE3" s="1" t="s">
        <v>1605</v>
      </c>
      <c r="AF3" s="1" t="s">
        <v>1678</v>
      </c>
      <c r="AG3" s="1" t="s">
        <v>1685</v>
      </c>
      <c r="AH3" s="1" t="s">
        <v>1220</v>
      </c>
      <c r="AI3" s="1" t="s">
        <v>1777</v>
      </c>
      <c r="AJ3" s="1" t="s">
        <v>1206</v>
      </c>
      <c r="AK3" s="1" t="s">
        <v>1207</v>
      </c>
      <c r="AL3" s="1" t="s">
        <v>1963</v>
      </c>
      <c r="AM3" s="1" t="s">
        <v>2075</v>
      </c>
      <c r="AN3" s="1" t="s">
        <v>2445</v>
      </c>
      <c r="AO3" s="1" t="s">
        <v>2441</v>
      </c>
      <c r="AP3" s="1" t="s">
        <v>2440</v>
      </c>
    </row>
    <row r="4" spans="1:42" ht="30" customHeight="1" x14ac:dyDescent="0.3">
      <c r="A4" s="32"/>
      <c r="B4" s="101" t="s">
        <v>3437</v>
      </c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</row>
    <row r="5" spans="1:42" ht="30" customHeight="1" x14ac:dyDescent="0.3">
      <c r="A5" s="33" t="s">
        <v>1247</v>
      </c>
      <c r="B5" s="33" t="s">
        <v>313</v>
      </c>
      <c r="C5" s="33" t="s">
        <v>314</v>
      </c>
      <c r="D5" s="33" t="s">
        <v>123</v>
      </c>
      <c r="E5" s="33" t="s">
        <v>3438</v>
      </c>
      <c r="F5" s="32">
        <v>1</v>
      </c>
      <c r="G5" s="32">
        <v>0</v>
      </c>
      <c r="H5" s="32"/>
      <c r="I5" s="32"/>
      <c r="J5" s="32"/>
      <c r="K5" s="32">
        <v>1</v>
      </c>
      <c r="L5" s="33" t="s">
        <v>1252</v>
      </c>
      <c r="M5" s="32">
        <f>0.15*(H5+100)/100*(I5+100)/100*(J5+100)/100</f>
        <v>0.15</v>
      </c>
      <c r="N5" s="32">
        <f>F5*M5</f>
        <v>0.15</v>
      </c>
      <c r="O5" s="33" t="s">
        <v>2715</v>
      </c>
      <c r="P5" s="33" t="s">
        <v>3439</v>
      </c>
      <c r="Q5" s="1" t="s">
        <v>316</v>
      </c>
      <c r="R5" s="1" t="s">
        <v>1253</v>
      </c>
      <c r="S5">
        <v>0.15</v>
      </c>
      <c r="T5" s="1" t="s">
        <v>1248</v>
      </c>
      <c r="V5">
        <f>N5</f>
        <v>0.15</v>
      </c>
    </row>
    <row r="6" spans="1:42" ht="30" customHeight="1" x14ac:dyDescent="0.3">
      <c r="A6" s="33" t="s">
        <v>1253</v>
      </c>
      <c r="B6" s="33" t="s">
        <v>1252</v>
      </c>
      <c r="C6" s="33" t="s">
        <v>1221</v>
      </c>
      <c r="D6" s="33" t="s">
        <v>1208</v>
      </c>
      <c r="E6" s="33" t="s">
        <v>50</v>
      </c>
      <c r="F6" s="32">
        <f>SUM(V5:V5)</f>
        <v>0.15</v>
      </c>
      <c r="G6" s="32"/>
      <c r="H6" s="32"/>
      <c r="I6" s="32"/>
      <c r="J6" s="32"/>
      <c r="K6" s="32">
        <f>IF(TRUNC(F6*공량설정_일위대가!B25/100, 공량설정_일위대가!C26) = 0, TRUNC(F6*공량설정_일위대가!B25/100, 5), TRUNC(F6*공량설정_일위대가!B25/100, 공량설정_일위대가!C26))</f>
        <v>0.15</v>
      </c>
      <c r="L6" s="33" t="s">
        <v>50</v>
      </c>
      <c r="M6" s="32"/>
      <c r="N6" s="32"/>
      <c r="O6" s="32" t="s">
        <v>2715</v>
      </c>
      <c r="P6" s="33" t="s">
        <v>50</v>
      </c>
      <c r="Q6" s="1" t="s">
        <v>316</v>
      </c>
      <c r="R6" s="1" t="s">
        <v>50</v>
      </c>
      <c r="T6" s="1" t="s">
        <v>1254</v>
      </c>
    </row>
    <row r="7" spans="1:42" ht="30" customHeight="1" x14ac:dyDescent="0.3">
      <c r="A7" s="32"/>
      <c r="B7" s="101" t="s">
        <v>3440</v>
      </c>
      <c r="C7" s="101"/>
      <c r="D7" s="101"/>
      <c r="E7" s="101"/>
      <c r="F7" s="101"/>
      <c r="G7" s="101"/>
      <c r="H7" s="101"/>
      <c r="I7" s="101"/>
      <c r="J7" s="101"/>
      <c r="K7" s="101"/>
      <c r="L7" s="101"/>
      <c r="M7" s="101"/>
      <c r="N7" s="101"/>
      <c r="O7" s="101"/>
      <c r="P7" s="101"/>
    </row>
    <row r="8" spans="1:42" ht="30" customHeight="1" x14ac:dyDescent="0.3">
      <c r="A8" s="33" t="s">
        <v>1259</v>
      </c>
      <c r="B8" s="33" t="s">
        <v>1257</v>
      </c>
      <c r="C8" s="33" t="s">
        <v>1258</v>
      </c>
      <c r="D8" s="33" t="s">
        <v>310</v>
      </c>
      <c r="E8" s="33" t="s">
        <v>3441</v>
      </c>
      <c r="F8" s="32">
        <v>1.1000000000000001</v>
      </c>
      <c r="G8" s="32"/>
      <c r="H8" s="32"/>
      <c r="I8" s="32"/>
      <c r="J8" s="32"/>
      <c r="K8" s="32">
        <v>1.1000000000000001</v>
      </c>
      <c r="L8" s="33" t="s">
        <v>1262</v>
      </c>
      <c r="M8" s="32">
        <f>0.01*(H8+100)/100*(I8+100)/100*(J8+100)/100</f>
        <v>0.01</v>
      </c>
      <c r="N8" s="32">
        <f>F8*M8</f>
        <v>1.1000000000000001E-2</v>
      </c>
      <c r="O8" s="33" t="s">
        <v>2720</v>
      </c>
      <c r="P8" s="33" t="s">
        <v>3442</v>
      </c>
      <c r="Q8" s="1" t="s">
        <v>321</v>
      </c>
      <c r="R8" s="1" t="s">
        <v>1263</v>
      </c>
      <c r="S8">
        <v>0.01</v>
      </c>
      <c r="T8" s="1" t="s">
        <v>1260</v>
      </c>
      <c r="X8">
        <f>N8</f>
        <v>1.1000000000000001E-2</v>
      </c>
    </row>
    <row r="9" spans="1:42" ht="30" customHeight="1" x14ac:dyDescent="0.3">
      <c r="A9" s="33" t="s">
        <v>1263</v>
      </c>
      <c r="B9" s="33" t="s">
        <v>1262</v>
      </c>
      <c r="C9" s="33" t="s">
        <v>1221</v>
      </c>
      <c r="D9" s="33" t="s">
        <v>1208</v>
      </c>
      <c r="E9" s="33" t="s">
        <v>50</v>
      </c>
      <c r="F9" s="32">
        <f>SUM(X8:X8)</f>
        <v>1.1000000000000001E-2</v>
      </c>
      <c r="G9" s="32"/>
      <c r="H9" s="32"/>
      <c r="I9" s="32"/>
      <c r="J9" s="32"/>
      <c r="K9" s="32">
        <f>IF(TRUNC(F9*공량설정_일위대가!B27/100, 공량설정_일위대가!C28) = 0, TRUNC(F9*공량설정_일위대가!B27/100, 5), TRUNC(F9*공량설정_일위대가!B27/100, 공량설정_일위대가!C28))</f>
        <v>1.0999999999999999E-2</v>
      </c>
      <c r="L9" s="33" t="s">
        <v>50</v>
      </c>
      <c r="M9" s="32"/>
      <c r="N9" s="32"/>
      <c r="O9" s="32" t="s">
        <v>2720</v>
      </c>
      <c r="P9" s="33" t="s">
        <v>50</v>
      </c>
      <c r="Q9" s="1" t="s">
        <v>321</v>
      </c>
      <c r="R9" s="1" t="s">
        <v>50</v>
      </c>
      <c r="T9" s="1" t="s">
        <v>1264</v>
      </c>
    </row>
    <row r="10" spans="1:42" ht="30" customHeight="1" x14ac:dyDescent="0.3">
      <c r="A10" s="32"/>
      <c r="B10" s="101" t="s">
        <v>3443</v>
      </c>
      <c r="C10" s="101"/>
      <c r="D10" s="101"/>
      <c r="E10" s="101"/>
      <c r="F10" s="101"/>
      <c r="G10" s="101"/>
      <c r="H10" s="101"/>
      <c r="I10" s="101"/>
      <c r="J10" s="101"/>
      <c r="K10" s="101"/>
      <c r="L10" s="101"/>
      <c r="M10" s="101"/>
      <c r="N10" s="101"/>
      <c r="O10" s="101"/>
      <c r="P10" s="101"/>
    </row>
    <row r="11" spans="1:42" ht="30" customHeight="1" x14ac:dyDescent="0.3">
      <c r="A11" s="33" t="s">
        <v>1268</v>
      </c>
      <c r="B11" s="33" t="s">
        <v>1257</v>
      </c>
      <c r="C11" s="33" t="s">
        <v>1267</v>
      </c>
      <c r="D11" s="33" t="s">
        <v>310</v>
      </c>
      <c r="E11" s="33" t="s">
        <v>3441</v>
      </c>
      <c r="F11" s="32">
        <v>1.1000000000000001</v>
      </c>
      <c r="G11" s="32">
        <v>0</v>
      </c>
      <c r="H11" s="32"/>
      <c r="I11" s="32"/>
      <c r="J11" s="32"/>
      <c r="K11" s="32">
        <v>1.1000000000000001</v>
      </c>
      <c r="L11" s="33" t="s">
        <v>1262</v>
      </c>
      <c r="M11" s="32">
        <f>0.01*(H11+100)/100*(I11+100)/100*(J11+100)/100</f>
        <v>0.01</v>
      </c>
      <c r="N11" s="32">
        <f>F11*M11</f>
        <v>1.1000000000000001E-2</v>
      </c>
      <c r="O11" s="33" t="s">
        <v>2720</v>
      </c>
      <c r="P11" s="33" t="s">
        <v>3442</v>
      </c>
      <c r="Q11" s="1" t="s">
        <v>325</v>
      </c>
      <c r="R11" s="1" t="s">
        <v>1263</v>
      </c>
      <c r="S11">
        <v>0.01</v>
      </c>
      <c r="T11" s="1" t="s">
        <v>1269</v>
      </c>
      <c r="X11">
        <f>N11</f>
        <v>1.1000000000000001E-2</v>
      </c>
    </row>
    <row r="12" spans="1:42" ht="30" customHeight="1" x14ac:dyDescent="0.3">
      <c r="A12" s="33" t="s">
        <v>1263</v>
      </c>
      <c r="B12" s="33" t="s">
        <v>1262</v>
      </c>
      <c r="C12" s="33" t="s">
        <v>1221</v>
      </c>
      <c r="D12" s="33" t="s">
        <v>1208</v>
      </c>
      <c r="E12" s="33" t="s">
        <v>50</v>
      </c>
      <c r="F12" s="32">
        <f>SUM(X11:X11)</f>
        <v>1.1000000000000001E-2</v>
      </c>
      <c r="G12" s="32"/>
      <c r="H12" s="32"/>
      <c r="I12" s="32"/>
      <c r="J12" s="32"/>
      <c r="K12" s="32">
        <f>IF(TRUNC(F12*공량설정_일위대가!B29/100, 공량설정_일위대가!C30) = 0, TRUNC(F12*공량설정_일위대가!B29/100, 5), TRUNC(F12*공량설정_일위대가!B29/100, 공량설정_일위대가!C30))</f>
        <v>1.0999999999999999E-2</v>
      </c>
      <c r="L12" s="33" t="s">
        <v>50</v>
      </c>
      <c r="M12" s="32"/>
      <c r="N12" s="32"/>
      <c r="O12" s="32" t="s">
        <v>2720</v>
      </c>
      <c r="P12" s="33" t="s">
        <v>50</v>
      </c>
      <c r="Q12" s="1" t="s">
        <v>325</v>
      </c>
      <c r="R12" s="1" t="s">
        <v>50</v>
      </c>
      <c r="T12" s="1" t="s">
        <v>1271</v>
      </c>
    </row>
    <row r="13" spans="1:42" ht="30" customHeight="1" x14ac:dyDescent="0.3">
      <c r="A13" s="32"/>
      <c r="B13" s="101" t="s">
        <v>3444</v>
      </c>
      <c r="C13" s="101"/>
      <c r="D13" s="101"/>
      <c r="E13" s="101"/>
      <c r="F13" s="101"/>
      <c r="G13" s="101"/>
      <c r="H13" s="101"/>
      <c r="I13" s="101"/>
      <c r="J13" s="101"/>
      <c r="K13" s="101"/>
      <c r="L13" s="101"/>
      <c r="M13" s="101"/>
      <c r="N13" s="101"/>
      <c r="O13" s="101"/>
      <c r="P13" s="101"/>
    </row>
    <row r="14" spans="1:42" ht="30" customHeight="1" x14ac:dyDescent="0.3">
      <c r="A14" s="33" t="s">
        <v>1274</v>
      </c>
      <c r="B14" s="33" t="s">
        <v>327</v>
      </c>
      <c r="C14" s="33" t="s">
        <v>328</v>
      </c>
      <c r="D14" s="33" t="s">
        <v>310</v>
      </c>
      <c r="E14" s="33" t="s">
        <v>3445</v>
      </c>
      <c r="F14" s="32">
        <v>1.1000000000000001</v>
      </c>
      <c r="G14" s="32">
        <v>0</v>
      </c>
      <c r="H14" s="32"/>
      <c r="I14" s="32"/>
      <c r="J14" s="32"/>
      <c r="K14" s="32">
        <v>1.1000000000000001</v>
      </c>
      <c r="L14" s="33" t="s">
        <v>1262</v>
      </c>
      <c r="M14" s="32">
        <f>0.006*(H14+100)/100*(I14+100)/100*(J14+100)/100</f>
        <v>6.0000000000000001E-3</v>
      </c>
      <c r="N14" s="32">
        <f>F14*M14</f>
        <v>6.6000000000000008E-3</v>
      </c>
      <c r="O14" s="33" t="s">
        <v>2720</v>
      </c>
      <c r="P14" s="33" t="s">
        <v>3446</v>
      </c>
      <c r="Q14" s="1" t="s">
        <v>330</v>
      </c>
      <c r="R14" s="1" t="s">
        <v>1263</v>
      </c>
      <c r="S14">
        <v>6.0000000000000001E-3</v>
      </c>
      <c r="T14" s="1" t="s">
        <v>1275</v>
      </c>
      <c r="X14">
        <f>N14</f>
        <v>6.6000000000000008E-3</v>
      </c>
    </row>
    <row r="15" spans="1:42" ht="30" customHeight="1" x14ac:dyDescent="0.3">
      <c r="A15" s="33" t="s">
        <v>1263</v>
      </c>
      <c r="B15" s="33" t="s">
        <v>1262</v>
      </c>
      <c r="C15" s="33" t="s">
        <v>1221</v>
      </c>
      <c r="D15" s="33" t="s">
        <v>1208</v>
      </c>
      <c r="E15" s="33" t="s">
        <v>50</v>
      </c>
      <c r="F15" s="32">
        <f>SUM(X14:X14)</f>
        <v>6.6000000000000008E-3</v>
      </c>
      <c r="G15" s="32"/>
      <c r="H15" s="32"/>
      <c r="I15" s="32"/>
      <c r="J15" s="32"/>
      <c r="K15" s="32">
        <f>IF(TRUNC(F15*공량설정_일위대가!B31/100, 공량설정_일위대가!C32) = 0, TRUNC(F15*공량설정_일위대가!B31/100, 5), TRUNC(F15*공량설정_일위대가!B31/100, 공량설정_일위대가!C32))</f>
        <v>6.6E-3</v>
      </c>
      <c r="L15" s="33" t="s">
        <v>50</v>
      </c>
      <c r="M15" s="32"/>
      <c r="N15" s="32"/>
      <c r="O15" s="32" t="s">
        <v>2720</v>
      </c>
      <c r="P15" s="33" t="s">
        <v>50</v>
      </c>
      <c r="Q15" s="1" t="s">
        <v>330</v>
      </c>
      <c r="R15" s="1" t="s">
        <v>50</v>
      </c>
      <c r="T15" s="1" t="s">
        <v>1277</v>
      </c>
    </row>
    <row r="16" spans="1:42" ht="30" customHeight="1" x14ac:dyDescent="0.3">
      <c r="A16" s="32"/>
      <c r="B16" s="101" t="s">
        <v>3447</v>
      </c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1"/>
      <c r="O16" s="101"/>
      <c r="P16" s="101"/>
    </row>
    <row r="17" spans="1:25" ht="30" customHeight="1" x14ac:dyDescent="0.3">
      <c r="A17" s="33" t="s">
        <v>1280</v>
      </c>
      <c r="B17" s="33" t="s">
        <v>327</v>
      </c>
      <c r="C17" s="33" t="s">
        <v>332</v>
      </c>
      <c r="D17" s="33" t="s">
        <v>310</v>
      </c>
      <c r="E17" s="33" t="s">
        <v>3448</v>
      </c>
      <c r="F17" s="32">
        <v>1.1000000000000001</v>
      </c>
      <c r="G17" s="32">
        <v>0</v>
      </c>
      <c r="H17" s="32"/>
      <c r="I17" s="32"/>
      <c r="J17" s="32"/>
      <c r="K17" s="32">
        <v>1.1000000000000001</v>
      </c>
      <c r="L17" s="33" t="s">
        <v>1262</v>
      </c>
      <c r="M17" s="32">
        <f>0.006*(H17+100)/100*(I17+100)/100*(J17+100)/100</f>
        <v>6.0000000000000001E-3</v>
      </c>
      <c r="N17" s="32">
        <f>F17*M17</f>
        <v>6.6000000000000008E-3</v>
      </c>
      <c r="O17" s="33" t="s">
        <v>2720</v>
      </c>
      <c r="P17" s="33" t="s">
        <v>3446</v>
      </c>
      <c r="Q17" s="1" t="s">
        <v>334</v>
      </c>
      <c r="R17" s="1" t="s">
        <v>1263</v>
      </c>
      <c r="S17">
        <v>6.0000000000000001E-3</v>
      </c>
      <c r="T17" s="1" t="s">
        <v>1281</v>
      </c>
      <c r="X17">
        <f>N17</f>
        <v>6.6000000000000008E-3</v>
      </c>
    </row>
    <row r="18" spans="1:25" ht="30" customHeight="1" x14ac:dyDescent="0.3">
      <c r="A18" s="33" t="s">
        <v>1263</v>
      </c>
      <c r="B18" s="33" t="s">
        <v>1262</v>
      </c>
      <c r="C18" s="33" t="s">
        <v>1221</v>
      </c>
      <c r="D18" s="33" t="s">
        <v>1208</v>
      </c>
      <c r="E18" s="33" t="s">
        <v>50</v>
      </c>
      <c r="F18" s="32">
        <f>SUM(X17:X17)</f>
        <v>6.6000000000000008E-3</v>
      </c>
      <c r="G18" s="32"/>
      <c r="H18" s="32"/>
      <c r="I18" s="32"/>
      <c r="J18" s="32"/>
      <c r="K18" s="32">
        <f>IF(TRUNC(F18*공량설정_일위대가!B33/100, 공량설정_일위대가!C34) = 0, TRUNC(F18*공량설정_일위대가!B33/100, 5), TRUNC(F18*공량설정_일위대가!B33/100, 공량설정_일위대가!C34))</f>
        <v>6.6E-3</v>
      </c>
      <c r="L18" s="33" t="s">
        <v>50</v>
      </c>
      <c r="M18" s="32"/>
      <c r="N18" s="32"/>
      <c r="O18" s="32" t="s">
        <v>2720</v>
      </c>
      <c r="P18" s="33" t="s">
        <v>50</v>
      </c>
      <c r="Q18" s="1" t="s">
        <v>334</v>
      </c>
      <c r="R18" s="1" t="s">
        <v>50</v>
      </c>
      <c r="T18" s="1" t="s">
        <v>1283</v>
      </c>
    </row>
    <row r="19" spans="1:25" ht="30" customHeight="1" x14ac:dyDescent="0.3">
      <c r="A19" s="32"/>
      <c r="B19" s="101" t="s">
        <v>3449</v>
      </c>
      <c r="C19" s="101"/>
      <c r="D19" s="101"/>
      <c r="E19" s="101"/>
      <c r="F19" s="101"/>
      <c r="G19" s="101"/>
      <c r="H19" s="101"/>
      <c r="I19" s="101"/>
      <c r="J19" s="101"/>
      <c r="K19" s="101"/>
      <c r="L19" s="101"/>
      <c r="M19" s="101"/>
      <c r="N19" s="101"/>
      <c r="O19" s="101"/>
      <c r="P19" s="101"/>
    </row>
    <row r="20" spans="1:25" ht="30" customHeight="1" x14ac:dyDescent="0.3">
      <c r="A20" s="33" t="s">
        <v>1286</v>
      </c>
      <c r="B20" s="33" t="s">
        <v>327</v>
      </c>
      <c r="C20" s="33" t="s">
        <v>336</v>
      </c>
      <c r="D20" s="33" t="s">
        <v>310</v>
      </c>
      <c r="E20" s="33" t="s">
        <v>3448</v>
      </c>
      <c r="F20" s="32">
        <v>1.1000000000000001</v>
      </c>
      <c r="G20" s="32">
        <v>0</v>
      </c>
      <c r="H20" s="32"/>
      <c r="I20" s="32"/>
      <c r="J20" s="32"/>
      <c r="K20" s="32">
        <v>1.1000000000000001</v>
      </c>
      <c r="L20" s="33" t="s">
        <v>1262</v>
      </c>
      <c r="M20" s="32">
        <f>0.006*(H20+100)/100*(I20+100)/100*(J20+100)/100</f>
        <v>6.0000000000000001E-3</v>
      </c>
      <c r="N20" s="32">
        <f>F20*M20</f>
        <v>6.6000000000000008E-3</v>
      </c>
      <c r="O20" s="33" t="s">
        <v>2720</v>
      </c>
      <c r="P20" s="33" t="s">
        <v>3446</v>
      </c>
      <c r="Q20" s="1" t="s">
        <v>338</v>
      </c>
      <c r="R20" s="1" t="s">
        <v>1263</v>
      </c>
      <c r="S20">
        <v>6.0000000000000001E-3</v>
      </c>
      <c r="T20" s="1" t="s">
        <v>1287</v>
      </c>
      <c r="X20">
        <f>N20</f>
        <v>6.6000000000000008E-3</v>
      </c>
    </row>
    <row r="21" spans="1:25" ht="30" customHeight="1" x14ac:dyDescent="0.3">
      <c r="A21" s="33" t="s">
        <v>1263</v>
      </c>
      <c r="B21" s="33" t="s">
        <v>1262</v>
      </c>
      <c r="C21" s="33" t="s">
        <v>1221</v>
      </c>
      <c r="D21" s="33" t="s">
        <v>1208</v>
      </c>
      <c r="E21" s="33" t="s">
        <v>50</v>
      </c>
      <c r="F21" s="32">
        <f>SUM(X20:X20)</f>
        <v>6.6000000000000008E-3</v>
      </c>
      <c r="G21" s="32"/>
      <c r="H21" s="32"/>
      <c r="I21" s="32"/>
      <c r="J21" s="32"/>
      <c r="K21" s="32">
        <f>IF(TRUNC(F21*공량설정_일위대가!B35/100, 공량설정_일위대가!C36) = 0, TRUNC(F21*공량설정_일위대가!B35/100, 5), TRUNC(F21*공량설정_일위대가!B35/100, 공량설정_일위대가!C36))</f>
        <v>6.6E-3</v>
      </c>
      <c r="L21" s="33" t="s">
        <v>50</v>
      </c>
      <c r="M21" s="32"/>
      <c r="N21" s="32"/>
      <c r="O21" s="32" t="s">
        <v>2720</v>
      </c>
      <c r="P21" s="33" t="s">
        <v>50</v>
      </c>
      <c r="Q21" s="1" t="s">
        <v>338</v>
      </c>
      <c r="R21" s="1" t="s">
        <v>50</v>
      </c>
      <c r="T21" s="1" t="s">
        <v>1289</v>
      </c>
    </row>
    <row r="22" spans="1:25" ht="30" customHeight="1" x14ac:dyDescent="0.3">
      <c r="A22" s="32"/>
      <c r="B22" s="101" t="s">
        <v>3450</v>
      </c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</row>
    <row r="23" spans="1:25" ht="30" customHeight="1" x14ac:dyDescent="0.3">
      <c r="A23" s="33" t="s">
        <v>1292</v>
      </c>
      <c r="B23" s="33" t="s">
        <v>327</v>
      </c>
      <c r="C23" s="33" t="s">
        <v>340</v>
      </c>
      <c r="D23" s="33" t="s">
        <v>310</v>
      </c>
      <c r="E23" s="33" t="s">
        <v>3448</v>
      </c>
      <c r="F23" s="32">
        <v>1.1000000000000001</v>
      </c>
      <c r="G23" s="32">
        <v>0</v>
      </c>
      <c r="H23" s="32"/>
      <c r="I23" s="32"/>
      <c r="J23" s="32"/>
      <c r="K23" s="32">
        <v>1.1000000000000001</v>
      </c>
      <c r="L23" s="33" t="s">
        <v>1262</v>
      </c>
      <c r="M23" s="32">
        <f>0.007*(H23+100)/100*(I23+100)/100*(J23+100)/100</f>
        <v>7.000000000000001E-3</v>
      </c>
      <c r="N23" s="32">
        <f>F23*M23</f>
        <v>7.700000000000002E-3</v>
      </c>
      <c r="O23" s="33" t="s">
        <v>2720</v>
      </c>
      <c r="P23" s="33" t="s">
        <v>3451</v>
      </c>
      <c r="Q23" s="1" t="s">
        <v>342</v>
      </c>
      <c r="R23" s="1" t="s">
        <v>1263</v>
      </c>
      <c r="S23">
        <v>7.0000000000000001E-3</v>
      </c>
      <c r="T23" s="1" t="s">
        <v>1293</v>
      </c>
      <c r="X23">
        <f>N23</f>
        <v>7.700000000000002E-3</v>
      </c>
    </row>
    <row r="24" spans="1:25" ht="30" customHeight="1" x14ac:dyDescent="0.3">
      <c r="A24" s="33" t="s">
        <v>1263</v>
      </c>
      <c r="B24" s="33" t="s">
        <v>1262</v>
      </c>
      <c r="C24" s="33" t="s">
        <v>1221</v>
      </c>
      <c r="D24" s="33" t="s">
        <v>1208</v>
      </c>
      <c r="E24" s="33" t="s">
        <v>50</v>
      </c>
      <c r="F24" s="32">
        <f>SUM(X23:X23)</f>
        <v>7.700000000000002E-3</v>
      </c>
      <c r="G24" s="32"/>
      <c r="H24" s="32"/>
      <c r="I24" s="32"/>
      <c r="J24" s="32"/>
      <c r="K24" s="32">
        <f>IF(TRUNC(F24*공량설정_일위대가!B37/100, 공량설정_일위대가!C38) = 0, TRUNC(F24*공량설정_일위대가!B37/100, 5), TRUNC(F24*공량설정_일위대가!B37/100, 공량설정_일위대가!C38))</f>
        <v>7.7000000000000002E-3</v>
      </c>
      <c r="L24" s="33" t="s">
        <v>50</v>
      </c>
      <c r="M24" s="32"/>
      <c r="N24" s="32"/>
      <c r="O24" s="32" t="s">
        <v>2720</v>
      </c>
      <c r="P24" s="33" t="s">
        <v>50</v>
      </c>
      <c r="Q24" s="1" t="s">
        <v>342</v>
      </c>
      <c r="R24" s="1" t="s">
        <v>50</v>
      </c>
      <c r="T24" s="1" t="s">
        <v>1295</v>
      </c>
    </row>
    <row r="25" spans="1:25" ht="30" customHeight="1" x14ac:dyDescent="0.3">
      <c r="A25" s="32"/>
      <c r="B25" s="101" t="s">
        <v>3452</v>
      </c>
      <c r="C25" s="101"/>
      <c r="D25" s="101"/>
      <c r="E25" s="101"/>
      <c r="F25" s="101"/>
      <c r="G25" s="101"/>
      <c r="H25" s="101"/>
      <c r="I25" s="101"/>
      <c r="J25" s="101"/>
      <c r="K25" s="101"/>
      <c r="L25" s="101"/>
      <c r="M25" s="101"/>
      <c r="N25" s="101"/>
      <c r="O25" s="101"/>
      <c r="P25" s="101"/>
    </row>
    <row r="26" spans="1:25" ht="30" customHeight="1" x14ac:dyDescent="0.3">
      <c r="A26" s="33" t="s">
        <v>1298</v>
      </c>
      <c r="B26" s="33" t="s">
        <v>327</v>
      </c>
      <c r="C26" s="33" t="s">
        <v>344</v>
      </c>
      <c r="D26" s="33" t="s">
        <v>310</v>
      </c>
      <c r="E26" s="33" t="s">
        <v>3448</v>
      </c>
      <c r="F26" s="32">
        <v>1.1000000000000001</v>
      </c>
      <c r="G26" s="32">
        <v>0</v>
      </c>
      <c r="H26" s="32"/>
      <c r="I26" s="32"/>
      <c r="J26" s="32"/>
      <c r="K26" s="32">
        <v>1.1000000000000001</v>
      </c>
      <c r="L26" s="33" t="s">
        <v>1262</v>
      </c>
      <c r="M26" s="32">
        <f>0.008*(H26+100)/100*(I26+100)/100*(J26+100)/100</f>
        <v>8.0000000000000002E-3</v>
      </c>
      <c r="N26" s="32">
        <f>F26*M26</f>
        <v>8.8000000000000005E-3</v>
      </c>
      <c r="O26" s="33" t="s">
        <v>2720</v>
      </c>
      <c r="P26" s="33" t="s">
        <v>3453</v>
      </c>
      <c r="Q26" s="1" t="s">
        <v>346</v>
      </c>
      <c r="R26" s="1" t="s">
        <v>1263</v>
      </c>
      <c r="S26">
        <v>8.0000000000000002E-3</v>
      </c>
      <c r="T26" s="1" t="s">
        <v>1299</v>
      </c>
      <c r="X26">
        <f>N26</f>
        <v>8.8000000000000005E-3</v>
      </c>
    </row>
    <row r="27" spans="1:25" ht="30" customHeight="1" x14ac:dyDescent="0.3">
      <c r="A27" s="33" t="s">
        <v>1263</v>
      </c>
      <c r="B27" s="33" t="s">
        <v>1262</v>
      </c>
      <c r="C27" s="33" t="s">
        <v>1221</v>
      </c>
      <c r="D27" s="33" t="s">
        <v>1208</v>
      </c>
      <c r="E27" s="33" t="s">
        <v>50</v>
      </c>
      <c r="F27" s="32">
        <f>SUM(X26:X26)</f>
        <v>8.8000000000000005E-3</v>
      </c>
      <c r="G27" s="32"/>
      <c r="H27" s="32"/>
      <c r="I27" s="32"/>
      <c r="J27" s="32"/>
      <c r="K27" s="32">
        <f>IF(TRUNC(F27*공량설정_일위대가!B39/100, 공량설정_일위대가!C40) = 0, TRUNC(F27*공량설정_일위대가!B39/100, 5), TRUNC(F27*공량설정_일위대가!B39/100, 공량설정_일위대가!C40))</f>
        <v>8.8000000000000005E-3</v>
      </c>
      <c r="L27" s="33" t="s">
        <v>50</v>
      </c>
      <c r="M27" s="32"/>
      <c r="N27" s="32"/>
      <c r="O27" s="32" t="s">
        <v>2720</v>
      </c>
      <c r="P27" s="33" t="s">
        <v>50</v>
      </c>
      <c r="Q27" s="1" t="s">
        <v>346</v>
      </c>
      <c r="R27" s="1" t="s">
        <v>50</v>
      </c>
      <c r="T27" s="1" t="s">
        <v>1301</v>
      </c>
    </row>
    <row r="28" spans="1:25" ht="30" customHeight="1" x14ac:dyDescent="0.3">
      <c r="A28" s="32"/>
      <c r="B28" s="101" t="s">
        <v>3454</v>
      </c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</row>
    <row r="29" spans="1:25" ht="30" customHeight="1" x14ac:dyDescent="0.3">
      <c r="A29" s="33" t="s">
        <v>1304</v>
      </c>
      <c r="B29" s="33" t="s">
        <v>348</v>
      </c>
      <c r="C29" s="33" t="s">
        <v>349</v>
      </c>
      <c r="D29" s="33" t="s">
        <v>310</v>
      </c>
      <c r="E29" s="33" t="s">
        <v>3455</v>
      </c>
      <c r="F29" s="32">
        <v>1.03</v>
      </c>
      <c r="G29" s="32">
        <v>0</v>
      </c>
      <c r="H29" s="32"/>
      <c r="I29" s="32"/>
      <c r="J29" s="32"/>
      <c r="K29" s="32">
        <v>1.03</v>
      </c>
      <c r="L29" s="33" t="s">
        <v>1307</v>
      </c>
      <c r="M29" s="32">
        <f>0.014*(H29+100)/100*(I29+100)/100*(J29+100)/100</f>
        <v>1.4000000000000002E-2</v>
      </c>
      <c r="N29" s="32">
        <f>F29*M29</f>
        <v>1.4420000000000002E-2</v>
      </c>
      <c r="O29" s="33" t="s">
        <v>2721</v>
      </c>
      <c r="P29" s="33" t="s">
        <v>3456</v>
      </c>
      <c r="Q29" s="1" t="s">
        <v>351</v>
      </c>
      <c r="R29" s="1" t="s">
        <v>1308</v>
      </c>
      <c r="S29">
        <v>1.4E-2</v>
      </c>
      <c r="T29" s="1" t="s">
        <v>1305</v>
      </c>
      <c r="Y29">
        <f>N29</f>
        <v>1.4420000000000002E-2</v>
      </c>
    </row>
    <row r="30" spans="1:25" ht="30" customHeight="1" x14ac:dyDescent="0.3">
      <c r="A30" s="33" t="s">
        <v>1308</v>
      </c>
      <c r="B30" s="33" t="s">
        <v>1307</v>
      </c>
      <c r="C30" s="33" t="s">
        <v>1221</v>
      </c>
      <c r="D30" s="33" t="s">
        <v>1208</v>
      </c>
      <c r="E30" s="33" t="s">
        <v>50</v>
      </c>
      <c r="F30" s="32">
        <f>SUM(Y29:Y29)</f>
        <v>1.4420000000000002E-2</v>
      </c>
      <c r="G30" s="32"/>
      <c r="H30" s="32"/>
      <c r="I30" s="32"/>
      <c r="J30" s="32"/>
      <c r="K30" s="32">
        <f>IF(TRUNC(F30*공량설정_일위대가!B41/100, 공량설정_일위대가!C42) = 0, TRUNC(F30*공량설정_일위대가!B41/100, 5), TRUNC(F30*공량설정_일위대가!B41/100, 공량설정_일위대가!C42))</f>
        <v>1.4420000000000001E-2</v>
      </c>
      <c r="L30" s="33" t="s">
        <v>50</v>
      </c>
      <c r="M30" s="32"/>
      <c r="N30" s="32"/>
      <c r="O30" s="32" t="s">
        <v>2721</v>
      </c>
      <c r="P30" s="33" t="s">
        <v>50</v>
      </c>
      <c r="Q30" s="1" t="s">
        <v>351</v>
      </c>
      <c r="R30" s="1" t="s">
        <v>50</v>
      </c>
      <c r="T30" s="1" t="s">
        <v>1309</v>
      </c>
    </row>
    <row r="31" spans="1:25" ht="30" customHeight="1" x14ac:dyDescent="0.3">
      <c r="A31" s="32"/>
      <c r="B31" s="101" t="s">
        <v>3457</v>
      </c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</row>
    <row r="32" spans="1:25" ht="30" customHeight="1" x14ac:dyDescent="0.3">
      <c r="A32" s="33" t="s">
        <v>1312</v>
      </c>
      <c r="B32" s="33" t="s">
        <v>348</v>
      </c>
      <c r="C32" s="33" t="s">
        <v>353</v>
      </c>
      <c r="D32" s="33" t="s">
        <v>310</v>
      </c>
      <c r="E32" s="33" t="s">
        <v>3455</v>
      </c>
      <c r="F32" s="32">
        <v>1.03</v>
      </c>
      <c r="G32" s="32">
        <v>0</v>
      </c>
      <c r="H32" s="32"/>
      <c r="I32" s="32"/>
      <c r="J32" s="32"/>
      <c r="K32" s="32">
        <v>1.03</v>
      </c>
      <c r="L32" s="33" t="s">
        <v>1307</v>
      </c>
      <c r="M32" s="32">
        <f>0.019*(H32+100)/100*(I32+100)/100*(J32+100)/100</f>
        <v>1.9E-2</v>
      </c>
      <c r="N32" s="32">
        <f>F32*M32</f>
        <v>1.9570000000000001E-2</v>
      </c>
      <c r="O32" s="33" t="s">
        <v>2721</v>
      </c>
      <c r="P32" s="33" t="s">
        <v>3458</v>
      </c>
      <c r="Q32" s="1" t="s">
        <v>355</v>
      </c>
      <c r="R32" s="1" t="s">
        <v>1308</v>
      </c>
      <c r="S32">
        <v>1.9E-2</v>
      </c>
      <c r="T32" s="1" t="s">
        <v>1313</v>
      </c>
      <c r="Y32">
        <f>N32</f>
        <v>1.9570000000000001E-2</v>
      </c>
    </row>
    <row r="33" spans="1:25" ht="30" customHeight="1" x14ac:dyDescent="0.3">
      <c r="A33" s="33" t="s">
        <v>1308</v>
      </c>
      <c r="B33" s="33" t="s">
        <v>1307</v>
      </c>
      <c r="C33" s="33" t="s">
        <v>1221</v>
      </c>
      <c r="D33" s="33" t="s">
        <v>1208</v>
      </c>
      <c r="E33" s="33" t="s">
        <v>50</v>
      </c>
      <c r="F33" s="32">
        <f>SUM(Y32:Y32)</f>
        <v>1.9570000000000001E-2</v>
      </c>
      <c r="G33" s="32"/>
      <c r="H33" s="32"/>
      <c r="I33" s="32"/>
      <c r="J33" s="32"/>
      <c r="K33" s="32">
        <f>IF(TRUNC(F33*공량설정_일위대가!B43/100, 공량설정_일위대가!C44) = 0, TRUNC(F33*공량설정_일위대가!B43/100, 5), TRUNC(F33*공량설정_일위대가!B43/100, 공량설정_일위대가!C44))</f>
        <v>1.9570000000000001E-2</v>
      </c>
      <c r="L33" s="33" t="s">
        <v>50</v>
      </c>
      <c r="M33" s="32"/>
      <c r="N33" s="32"/>
      <c r="O33" s="32" t="s">
        <v>2721</v>
      </c>
      <c r="P33" s="33" t="s">
        <v>50</v>
      </c>
      <c r="Q33" s="1" t="s">
        <v>355</v>
      </c>
      <c r="R33" s="1" t="s">
        <v>50</v>
      </c>
      <c r="T33" s="1" t="s">
        <v>1315</v>
      </c>
    </row>
    <row r="34" spans="1:25" ht="30" customHeight="1" x14ac:dyDescent="0.3">
      <c r="A34" s="32"/>
      <c r="B34" s="101" t="s">
        <v>3459</v>
      </c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</row>
    <row r="35" spans="1:25" ht="30" customHeight="1" x14ac:dyDescent="0.3">
      <c r="A35" s="33" t="s">
        <v>1318</v>
      </c>
      <c r="B35" s="33" t="s">
        <v>348</v>
      </c>
      <c r="C35" s="33" t="s">
        <v>357</v>
      </c>
      <c r="D35" s="33" t="s">
        <v>310</v>
      </c>
      <c r="E35" s="33" t="s">
        <v>3455</v>
      </c>
      <c r="F35" s="32">
        <v>1.03</v>
      </c>
      <c r="G35" s="32">
        <v>0</v>
      </c>
      <c r="H35" s="32"/>
      <c r="I35" s="32"/>
      <c r="J35" s="32"/>
      <c r="K35" s="32">
        <v>1.03</v>
      </c>
      <c r="L35" s="33" t="s">
        <v>1307</v>
      </c>
      <c r="M35" s="32">
        <f>0.032*(H35+100)/100*(I35+100)/100*(J35+100)/100</f>
        <v>3.2000000000000001E-2</v>
      </c>
      <c r="N35" s="32">
        <f>F35*M35</f>
        <v>3.2960000000000003E-2</v>
      </c>
      <c r="O35" s="33" t="s">
        <v>2710</v>
      </c>
      <c r="P35" s="33" t="s">
        <v>3460</v>
      </c>
      <c r="Q35" s="1" t="s">
        <v>359</v>
      </c>
      <c r="R35" s="1" t="s">
        <v>1321</v>
      </c>
      <c r="S35">
        <v>3.2000000000000001E-2</v>
      </c>
      <c r="T35" s="1" t="s">
        <v>1319</v>
      </c>
      <c r="Y35">
        <f>N35</f>
        <v>3.2960000000000003E-2</v>
      </c>
    </row>
    <row r="36" spans="1:25" ht="30" customHeight="1" x14ac:dyDescent="0.3">
      <c r="A36" s="33" t="s">
        <v>1321</v>
      </c>
      <c r="B36" s="33" t="s">
        <v>1307</v>
      </c>
      <c r="C36" s="33" t="s">
        <v>1221</v>
      </c>
      <c r="D36" s="33" t="s">
        <v>1208</v>
      </c>
      <c r="E36" s="33" t="s">
        <v>50</v>
      </c>
      <c r="F36" s="32">
        <f>SUM(Y35:Y35)</f>
        <v>3.2960000000000003E-2</v>
      </c>
      <c r="G36" s="32"/>
      <c r="H36" s="32"/>
      <c r="I36" s="32"/>
      <c r="J36" s="32"/>
      <c r="K36" s="32">
        <f>IF(TRUNC(F36*공량설정_일위대가!B45/100, 공량설정_일위대가!C46) = 0, TRUNC(F36*공량설정_일위대가!B45/100, 5), TRUNC(F36*공량설정_일위대가!B45/100, 공량설정_일위대가!C46))</f>
        <v>3.2960000000000003E-2</v>
      </c>
      <c r="L36" s="33" t="s">
        <v>50</v>
      </c>
      <c r="M36" s="32"/>
      <c r="N36" s="32"/>
      <c r="O36" s="32" t="s">
        <v>2710</v>
      </c>
      <c r="P36" s="33" t="s">
        <v>50</v>
      </c>
      <c r="Q36" s="1" t="s">
        <v>359</v>
      </c>
      <c r="R36" s="1" t="s">
        <v>50</v>
      </c>
      <c r="T36" s="1" t="s">
        <v>1322</v>
      </c>
    </row>
    <row r="37" spans="1:25" ht="30" customHeight="1" x14ac:dyDescent="0.3">
      <c r="A37" s="32"/>
      <c r="B37" s="101" t="s">
        <v>3461</v>
      </c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</row>
    <row r="38" spans="1:25" ht="30" customHeight="1" x14ac:dyDescent="0.3">
      <c r="A38" s="33" t="s">
        <v>1325</v>
      </c>
      <c r="B38" s="33" t="s">
        <v>348</v>
      </c>
      <c r="C38" s="33" t="s">
        <v>361</v>
      </c>
      <c r="D38" s="33" t="s">
        <v>310</v>
      </c>
      <c r="E38" s="33" t="s">
        <v>3455</v>
      </c>
      <c r="F38" s="32">
        <v>1.03</v>
      </c>
      <c r="G38" s="32">
        <v>0</v>
      </c>
      <c r="H38" s="32"/>
      <c r="I38" s="32"/>
      <c r="J38" s="32"/>
      <c r="K38" s="32">
        <v>1.03</v>
      </c>
      <c r="L38" s="33" t="s">
        <v>1307</v>
      </c>
      <c r="M38" s="32">
        <f>0.048*(H38+100)/100*(I38+100)/100*(J38+100)/100</f>
        <v>4.8000000000000001E-2</v>
      </c>
      <c r="N38" s="32">
        <f>F38*M38</f>
        <v>4.9440000000000005E-2</v>
      </c>
      <c r="O38" s="33" t="s">
        <v>2710</v>
      </c>
      <c r="P38" s="33" t="s">
        <v>3462</v>
      </c>
      <c r="Q38" s="1" t="s">
        <v>363</v>
      </c>
      <c r="R38" s="1" t="s">
        <v>1321</v>
      </c>
      <c r="S38">
        <v>4.8000000000000001E-2</v>
      </c>
      <c r="T38" s="1" t="s">
        <v>1326</v>
      </c>
      <c r="Y38">
        <f>N38</f>
        <v>4.9440000000000005E-2</v>
      </c>
    </row>
    <row r="39" spans="1:25" ht="30" customHeight="1" x14ac:dyDescent="0.3">
      <c r="A39" s="33" t="s">
        <v>1321</v>
      </c>
      <c r="B39" s="33" t="s">
        <v>1307</v>
      </c>
      <c r="C39" s="33" t="s">
        <v>1221</v>
      </c>
      <c r="D39" s="33" t="s">
        <v>1208</v>
      </c>
      <c r="E39" s="33" t="s">
        <v>50</v>
      </c>
      <c r="F39" s="32">
        <f>SUM(Y38:Y38)</f>
        <v>4.9440000000000005E-2</v>
      </c>
      <c r="G39" s="32"/>
      <c r="H39" s="32"/>
      <c r="I39" s="32"/>
      <c r="J39" s="32"/>
      <c r="K39" s="32">
        <f>IF(TRUNC(F39*공량설정_일위대가!B47/100, 공량설정_일위대가!C48) = 0, TRUNC(F39*공량설정_일위대가!B47/100, 5), TRUNC(F39*공량설정_일위대가!B47/100, 공량설정_일위대가!C48))</f>
        <v>4.9439999999999998E-2</v>
      </c>
      <c r="L39" s="33" t="s">
        <v>50</v>
      </c>
      <c r="M39" s="32"/>
      <c r="N39" s="32"/>
      <c r="O39" s="32" t="s">
        <v>2710</v>
      </c>
      <c r="P39" s="33" t="s">
        <v>50</v>
      </c>
      <c r="Q39" s="1" t="s">
        <v>363</v>
      </c>
      <c r="R39" s="1" t="s">
        <v>50</v>
      </c>
      <c r="T39" s="1" t="s">
        <v>1328</v>
      </c>
    </row>
    <row r="40" spans="1:25" ht="30" customHeight="1" x14ac:dyDescent="0.3">
      <c r="A40" s="32"/>
      <c r="B40" s="101" t="s">
        <v>3463</v>
      </c>
      <c r="C40" s="101"/>
      <c r="D40" s="101"/>
      <c r="E40" s="101"/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</row>
    <row r="41" spans="1:25" ht="30" customHeight="1" x14ac:dyDescent="0.3">
      <c r="A41" s="33" t="s">
        <v>1331</v>
      </c>
      <c r="B41" s="33" t="s">
        <v>348</v>
      </c>
      <c r="C41" s="33" t="s">
        <v>365</v>
      </c>
      <c r="D41" s="33" t="s">
        <v>310</v>
      </c>
      <c r="E41" s="33" t="s">
        <v>3455</v>
      </c>
      <c r="F41" s="32">
        <v>1.03</v>
      </c>
      <c r="G41" s="32">
        <v>0</v>
      </c>
      <c r="H41" s="32"/>
      <c r="I41" s="32"/>
      <c r="J41" s="32"/>
      <c r="K41" s="32">
        <v>1.03</v>
      </c>
      <c r="L41" s="33" t="s">
        <v>1307</v>
      </c>
      <c r="M41" s="32">
        <f>0.054*(H41+100)/100*(I41+100)/100*(J41+100)/100</f>
        <v>5.4000000000000006E-2</v>
      </c>
      <c r="N41" s="32">
        <f>F41*M41</f>
        <v>5.562000000000001E-2</v>
      </c>
      <c r="O41" s="33" t="s">
        <v>2710</v>
      </c>
      <c r="P41" s="33" t="s">
        <v>3464</v>
      </c>
      <c r="Q41" s="1" t="s">
        <v>367</v>
      </c>
      <c r="R41" s="1" t="s">
        <v>1321</v>
      </c>
      <c r="S41">
        <v>5.3999999999999999E-2</v>
      </c>
      <c r="T41" s="1" t="s">
        <v>1332</v>
      </c>
      <c r="Y41">
        <f>N41</f>
        <v>5.562000000000001E-2</v>
      </c>
    </row>
    <row r="42" spans="1:25" ht="30" customHeight="1" x14ac:dyDescent="0.3">
      <c r="A42" s="33" t="s">
        <v>1321</v>
      </c>
      <c r="B42" s="33" t="s">
        <v>1307</v>
      </c>
      <c r="C42" s="33" t="s">
        <v>1221</v>
      </c>
      <c r="D42" s="33" t="s">
        <v>1208</v>
      </c>
      <c r="E42" s="33" t="s">
        <v>50</v>
      </c>
      <c r="F42" s="32">
        <f>SUM(Y41:Y41)</f>
        <v>5.562000000000001E-2</v>
      </c>
      <c r="G42" s="32"/>
      <c r="H42" s="32"/>
      <c r="I42" s="32"/>
      <c r="J42" s="32"/>
      <c r="K42" s="32">
        <f>IF(TRUNC(F42*공량설정_일위대가!B49/100, 공량설정_일위대가!C50) = 0, TRUNC(F42*공량설정_일위대가!B49/100, 5), TRUNC(F42*공량설정_일위대가!B49/100, 공량설정_일위대가!C50))</f>
        <v>5.5620000000000003E-2</v>
      </c>
      <c r="L42" s="33" t="s">
        <v>50</v>
      </c>
      <c r="M42" s="32"/>
      <c r="N42" s="32"/>
      <c r="O42" s="32" t="s">
        <v>2710</v>
      </c>
      <c r="P42" s="33" t="s">
        <v>50</v>
      </c>
      <c r="Q42" s="1" t="s">
        <v>367</v>
      </c>
      <c r="R42" s="1" t="s">
        <v>50</v>
      </c>
      <c r="T42" s="1" t="s">
        <v>1334</v>
      </c>
    </row>
    <row r="43" spans="1:25" ht="30" customHeight="1" x14ac:dyDescent="0.3">
      <c r="A43" s="32"/>
      <c r="B43" s="101" t="s">
        <v>3465</v>
      </c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</row>
    <row r="44" spans="1:25" ht="30" customHeight="1" x14ac:dyDescent="0.3">
      <c r="A44" s="33" t="s">
        <v>1337</v>
      </c>
      <c r="B44" s="33" t="s">
        <v>348</v>
      </c>
      <c r="C44" s="33" t="s">
        <v>369</v>
      </c>
      <c r="D44" s="33" t="s">
        <v>310</v>
      </c>
      <c r="E44" s="33" t="s">
        <v>3455</v>
      </c>
      <c r="F44" s="32">
        <v>1.03</v>
      </c>
      <c r="G44" s="32">
        <v>0</v>
      </c>
      <c r="H44" s="32"/>
      <c r="I44" s="32"/>
      <c r="J44" s="32"/>
      <c r="K44" s="32">
        <v>1.03</v>
      </c>
      <c r="L44" s="33" t="s">
        <v>1307</v>
      </c>
      <c r="M44" s="32">
        <f>0.062*(H44+100)/100*(I44+100)/100*(J44+100)/100</f>
        <v>6.2E-2</v>
      </c>
      <c r="N44" s="32">
        <f>F44*M44</f>
        <v>6.386E-2</v>
      </c>
      <c r="O44" s="33" t="s">
        <v>2710</v>
      </c>
      <c r="P44" s="33" t="s">
        <v>3466</v>
      </c>
      <c r="Q44" s="1" t="s">
        <v>371</v>
      </c>
      <c r="R44" s="1" t="s">
        <v>1321</v>
      </c>
      <c r="S44">
        <v>6.2E-2</v>
      </c>
      <c r="T44" s="1" t="s">
        <v>1338</v>
      </c>
      <c r="Y44">
        <f>N44</f>
        <v>6.386E-2</v>
      </c>
    </row>
    <row r="45" spans="1:25" ht="30" customHeight="1" x14ac:dyDescent="0.3">
      <c r="A45" s="33" t="s">
        <v>1321</v>
      </c>
      <c r="B45" s="33" t="s">
        <v>1307</v>
      </c>
      <c r="C45" s="33" t="s">
        <v>1221</v>
      </c>
      <c r="D45" s="33" t="s">
        <v>1208</v>
      </c>
      <c r="E45" s="33" t="s">
        <v>50</v>
      </c>
      <c r="F45" s="32">
        <f>SUM(Y44:Y44)</f>
        <v>6.386E-2</v>
      </c>
      <c r="G45" s="32"/>
      <c r="H45" s="32"/>
      <c r="I45" s="32"/>
      <c r="J45" s="32"/>
      <c r="K45" s="32">
        <f>IF(TRUNC(F45*공량설정_일위대가!B51/100, 공량설정_일위대가!C52) = 0, TRUNC(F45*공량설정_일위대가!B51/100, 5), TRUNC(F45*공량설정_일위대가!B51/100, 공량설정_일위대가!C52))</f>
        <v>6.386E-2</v>
      </c>
      <c r="L45" s="33" t="s">
        <v>50</v>
      </c>
      <c r="M45" s="32"/>
      <c r="N45" s="32"/>
      <c r="O45" s="32" t="s">
        <v>2710</v>
      </c>
      <c r="P45" s="33" t="s">
        <v>50</v>
      </c>
      <c r="Q45" s="1" t="s">
        <v>371</v>
      </c>
      <c r="R45" s="1" t="s">
        <v>50</v>
      </c>
      <c r="T45" s="1" t="s">
        <v>1340</v>
      </c>
    </row>
    <row r="46" spans="1:25" ht="30" customHeight="1" x14ac:dyDescent="0.3">
      <c r="A46" s="32"/>
      <c r="B46" s="101" t="s">
        <v>3467</v>
      </c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</row>
    <row r="47" spans="1:25" ht="30" customHeight="1" x14ac:dyDescent="0.3">
      <c r="A47" s="33" t="s">
        <v>1343</v>
      </c>
      <c r="B47" s="33" t="s">
        <v>348</v>
      </c>
      <c r="C47" s="33" t="s">
        <v>373</v>
      </c>
      <c r="D47" s="33" t="s">
        <v>310</v>
      </c>
      <c r="E47" s="33" t="s">
        <v>3455</v>
      </c>
      <c r="F47" s="32">
        <v>1.03</v>
      </c>
      <c r="G47" s="32">
        <v>0</v>
      </c>
      <c r="H47" s="32"/>
      <c r="I47" s="32"/>
      <c r="J47" s="32"/>
      <c r="K47" s="32">
        <v>1.03</v>
      </c>
      <c r="L47" s="33" t="s">
        <v>1307</v>
      </c>
      <c r="M47" s="32">
        <f>0.074*(H47+100)/100*(I47+100)/100*(J47+100)/100</f>
        <v>7.3999999999999996E-2</v>
      </c>
      <c r="N47" s="32">
        <f>F47*M47</f>
        <v>7.6219999999999996E-2</v>
      </c>
      <c r="O47" s="33" t="s">
        <v>2710</v>
      </c>
      <c r="P47" s="33" t="s">
        <v>3468</v>
      </c>
      <c r="Q47" s="1" t="s">
        <v>375</v>
      </c>
      <c r="R47" s="1" t="s">
        <v>1321</v>
      </c>
      <c r="S47">
        <v>7.3999999999999996E-2</v>
      </c>
      <c r="T47" s="1" t="s">
        <v>1344</v>
      </c>
      <c r="Y47">
        <f>N47</f>
        <v>7.6219999999999996E-2</v>
      </c>
    </row>
    <row r="48" spans="1:25" ht="30" customHeight="1" x14ac:dyDescent="0.3">
      <c r="A48" s="33" t="s">
        <v>1321</v>
      </c>
      <c r="B48" s="33" t="s">
        <v>1307</v>
      </c>
      <c r="C48" s="33" t="s">
        <v>1221</v>
      </c>
      <c r="D48" s="33" t="s">
        <v>1208</v>
      </c>
      <c r="E48" s="33" t="s">
        <v>50</v>
      </c>
      <c r="F48" s="32">
        <f>SUM(Y47:Y47)</f>
        <v>7.6219999999999996E-2</v>
      </c>
      <c r="G48" s="32"/>
      <c r="H48" s="32"/>
      <c r="I48" s="32"/>
      <c r="J48" s="32"/>
      <c r="K48" s="32">
        <f>IF(TRUNC(F48*공량설정_일위대가!B53/100, 공량설정_일위대가!C54) = 0, TRUNC(F48*공량설정_일위대가!B53/100, 5), TRUNC(F48*공량설정_일위대가!B53/100, 공량설정_일위대가!C54))</f>
        <v>7.6219999999999996E-2</v>
      </c>
      <c r="L48" s="33" t="s">
        <v>50</v>
      </c>
      <c r="M48" s="32"/>
      <c r="N48" s="32"/>
      <c r="O48" s="32" t="s">
        <v>2710</v>
      </c>
      <c r="P48" s="33" t="s">
        <v>50</v>
      </c>
      <c r="Q48" s="1" t="s">
        <v>375</v>
      </c>
      <c r="R48" s="1" t="s">
        <v>50</v>
      </c>
      <c r="T48" s="1" t="s">
        <v>1346</v>
      </c>
    </row>
    <row r="49" spans="1:25" ht="30" customHeight="1" x14ac:dyDescent="0.3">
      <c r="A49" s="32"/>
      <c r="B49" s="101" t="s">
        <v>3469</v>
      </c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</row>
    <row r="50" spans="1:25" ht="30" customHeight="1" x14ac:dyDescent="0.3">
      <c r="A50" s="33" t="s">
        <v>1350</v>
      </c>
      <c r="B50" s="33" t="s">
        <v>377</v>
      </c>
      <c r="C50" s="33" t="s">
        <v>1349</v>
      </c>
      <c r="D50" s="33" t="s">
        <v>123</v>
      </c>
      <c r="E50" s="33" t="s">
        <v>3470</v>
      </c>
      <c r="F50" s="32">
        <v>1</v>
      </c>
      <c r="G50" s="32">
        <v>0</v>
      </c>
      <c r="H50" s="32"/>
      <c r="I50" s="32"/>
      <c r="J50" s="32"/>
      <c r="K50" s="32">
        <v>1</v>
      </c>
      <c r="L50" s="33" t="s">
        <v>1262</v>
      </c>
      <c r="M50" s="32">
        <f>0.43*(H50+100)/100*(I50+100)/100*(J50+100)/100</f>
        <v>0.43</v>
      </c>
      <c r="N50" s="32">
        <f>F50*M50</f>
        <v>0.43</v>
      </c>
      <c r="O50" s="33" t="s">
        <v>2720</v>
      </c>
      <c r="P50" s="33" t="s">
        <v>3471</v>
      </c>
      <c r="Q50" s="1" t="s">
        <v>380</v>
      </c>
      <c r="R50" s="1" t="s">
        <v>1263</v>
      </c>
      <c r="S50">
        <v>0.43</v>
      </c>
      <c r="T50" s="1" t="s">
        <v>1351</v>
      </c>
      <c r="X50">
        <f>N50</f>
        <v>0.43</v>
      </c>
    </row>
    <row r="51" spans="1:25" ht="30" customHeight="1" x14ac:dyDescent="0.3">
      <c r="A51" s="33" t="s">
        <v>1263</v>
      </c>
      <c r="B51" s="33" t="s">
        <v>1262</v>
      </c>
      <c r="C51" s="33" t="s">
        <v>1221</v>
      </c>
      <c r="D51" s="33" t="s">
        <v>1208</v>
      </c>
      <c r="E51" s="33" t="s">
        <v>50</v>
      </c>
      <c r="F51" s="32">
        <f>SUM(X50:X50)</f>
        <v>0.43</v>
      </c>
      <c r="G51" s="32"/>
      <c r="H51" s="32"/>
      <c r="I51" s="32"/>
      <c r="J51" s="32"/>
      <c r="K51" s="32">
        <f>IF(TRUNC(F51*공량설정_일위대가!B55/100, 공량설정_일위대가!C56) = 0, TRUNC(F51*공량설정_일위대가!B55/100, 5), TRUNC(F51*공량설정_일위대가!B55/100, 공량설정_일위대가!C56))</f>
        <v>0.43</v>
      </c>
      <c r="L51" s="33" t="s">
        <v>50</v>
      </c>
      <c r="M51" s="32"/>
      <c r="N51" s="32"/>
      <c r="O51" s="32" t="s">
        <v>2720</v>
      </c>
      <c r="P51" s="33" t="s">
        <v>50</v>
      </c>
      <c r="Q51" s="1" t="s">
        <v>380</v>
      </c>
      <c r="R51" s="1" t="s">
        <v>50</v>
      </c>
      <c r="T51" s="1" t="s">
        <v>1352</v>
      </c>
    </row>
    <row r="52" spans="1:25" ht="30" customHeight="1" x14ac:dyDescent="0.3">
      <c r="A52" s="32"/>
      <c r="B52" s="101" t="s">
        <v>3472</v>
      </c>
      <c r="C52" s="101"/>
      <c r="D52" s="101"/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</row>
    <row r="53" spans="1:25" ht="30" customHeight="1" x14ac:dyDescent="0.3">
      <c r="A53" s="33" t="s">
        <v>1356</v>
      </c>
      <c r="B53" s="33" t="s">
        <v>377</v>
      </c>
      <c r="C53" s="33" t="s">
        <v>1355</v>
      </c>
      <c r="D53" s="33" t="s">
        <v>123</v>
      </c>
      <c r="E53" s="33" t="s">
        <v>3470</v>
      </c>
      <c r="F53" s="32">
        <v>1</v>
      </c>
      <c r="G53" s="32">
        <v>0</v>
      </c>
      <c r="H53" s="32"/>
      <c r="I53" s="32"/>
      <c r="J53" s="32"/>
      <c r="K53" s="32">
        <v>1</v>
      </c>
      <c r="L53" s="33" t="s">
        <v>1262</v>
      </c>
      <c r="M53" s="32">
        <f>0.7*(H53+100)/100*(I53+100)/100*(J53+100)/100</f>
        <v>0.7</v>
      </c>
      <c r="N53" s="32">
        <f>F53*M53</f>
        <v>0.7</v>
      </c>
      <c r="O53" s="33" t="s">
        <v>2720</v>
      </c>
      <c r="P53" s="33" t="s">
        <v>3473</v>
      </c>
      <c r="Q53" s="1" t="s">
        <v>384</v>
      </c>
      <c r="R53" s="1" t="s">
        <v>1263</v>
      </c>
      <c r="S53">
        <v>0.7</v>
      </c>
      <c r="T53" s="1" t="s">
        <v>1357</v>
      </c>
      <c r="X53">
        <f>N53</f>
        <v>0.7</v>
      </c>
    </row>
    <row r="54" spans="1:25" ht="30" customHeight="1" x14ac:dyDescent="0.3">
      <c r="A54" s="33" t="s">
        <v>1263</v>
      </c>
      <c r="B54" s="33" t="s">
        <v>1262</v>
      </c>
      <c r="C54" s="33" t="s">
        <v>1221</v>
      </c>
      <c r="D54" s="33" t="s">
        <v>1208</v>
      </c>
      <c r="E54" s="33" t="s">
        <v>50</v>
      </c>
      <c r="F54" s="32">
        <f>SUM(X53:X53)</f>
        <v>0.7</v>
      </c>
      <c r="G54" s="32"/>
      <c r="H54" s="32"/>
      <c r="I54" s="32"/>
      <c r="J54" s="32"/>
      <c r="K54" s="32">
        <f>IF(TRUNC(F54*공량설정_일위대가!B57/100, 공량설정_일위대가!C58) = 0, TRUNC(F54*공량설정_일위대가!B57/100, 5), TRUNC(F54*공량설정_일위대가!B57/100, 공량설정_일위대가!C58))</f>
        <v>0.7</v>
      </c>
      <c r="L54" s="33" t="s">
        <v>50</v>
      </c>
      <c r="M54" s="32"/>
      <c r="N54" s="32"/>
      <c r="O54" s="32" t="s">
        <v>2720</v>
      </c>
      <c r="P54" s="33" t="s">
        <v>50</v>
      </c>
      <c r="Q54" s="1" t="s">
        <v>384</v>
      </c>
      <c r="R54" s="1" t="s">
        <v>50</v>
      </c>
      <c r="T54" s="1" t="s">
        <v>1358</v>
      </c>
    </row>
    <row r="55" spans="1:25" ht="30" customHeight="1" x14ac:dyDescent="0.3">
      <c r="A55" s="32"/>
      <c r="B55" s="101" t="s">
        <v>3474</v>
      </c>
      <c r="C55" s="101"/>
      <c r="D55" s="101"/>
      <c r="E55" s="101"/>
      <c r="F55" s="101"/>
      <c r="G55" s="101"/>
      <c r="H55" s="101"/>
      <c r="I55" s="101"/>
      <c r="J55" s="101"/>
      <c r="K55" s="101"/>
      <c r="L55" s="101"/>
      <c r="M55" s="101"/>
      <c r="N55" s="101"/>
      <c r="O55" s="101"/>
      <c r="P55" s="101"/>
    </row>
    <row r="56" spans="1:25" ht="30" customHeight="1" x14ac:dyDescent="0.3">
      <c r="A56" s="33" t="s">
        <v>1362</v>
      </c>
      <c r="B56" s="33" t="s">
        <v>377</v>
      </c>
      <c r="C56" s="33" t="s">
        <v>1361</v>
      </c>
      <c r="D56" s="33" t="s">
        <v>123</v>
      </c>
      <c r="E56" s="33" t="s">
        <v>3470</v>
      </c>
      <c r="F56" s="32">
        <v>1</v>
      </c>
      <c r="G56" s="32">
        <v>0</v>
      </c>
      <c r="H56" s="32"/>
      <c r="I56" s="32"/>
      <c r="J56" s="32"/>
      <c r="K56" s="32">
        <v>1</v>
      </c>
      <c r="L56" s="33" t="s">
        <v>1262</v>
      </c>
      <c r="M56" s="32">
        <f>0.43*(H56+100)/100*(I56+100)/100*(J56+100)/100</f>
        <v>0.43</v>
      </c>
      <c r="N56" s="32">
        <f>F56*M56</f>
        <v>0.43</v>
      </c>
      <c r="O56" s="33" t="s">
        <v>2720</v>
      </c>
      <c r="P56" s="33" t="s">
        <v>3471</v>
      </c>
      <c r="Q56" s="1" t="s">
        <v>388</v>
      </c>
      <c r="R56" s="1" t="s">
        <v>1263</v>
      </c>
      <c r="S56">
        <v>0.43</v>
      </c>
      <c r="T56" s="1" t="s">
        <v>1363</v>
      </c>
      <c r="X56">
        <f>N56</f>
        <v>0.43</v>
      </c>
    </row>
    <row r="57" spans="1:25" ht="30" customHeight="1" x14ac:dyDescent="0.3">
      <c r="A57" s="33" t="s">
        <v>1263</v>
      </c>
      <c r="B57" s="33" t="s">
        <v>1262</v>
      </c>
      <c r="C57" s="33" t="s">
        <v>1221</v>
      </c>
      <c r="D57" s="33" t="s">
        <v>1208</v>
      </c>
      <c r="E57" s="33" t="s">
        <v>50</v>
      </c>
      <c r="F57" s="32">
        <f>SUM(X56:X56)</f>
        <v>0.43</v>
      </c>
      <c r="G57" s="32"/>
      <c r="H57" s="32"/>
      <c r="I57" s="32"/>
      <c r="J57" s="32"/>
      <c r="K57" s="32">
        <f>IF(TRUNC(F57*공량설정_일위대가!B59/100, 공량설정_일위대가!C60) = 0, TRUNC(F57*공량설정_일위대가!B59/100, 5), TRUNC(F57*공량설정_일위대가!B59/100, 공량설정_일위대가!C60))</f>
        <v>0.43</v>
      </c>
      <c r="L57" s="33" t="s">
        <v>50</v>
      </c>
      <c r="M57" s="32"/>
      <c r="N57" s="32"/>
      <c r="O57" s="32" t="s">
        <v>2720</v>
      </c>
      <c r="P57" s="33" t="s">
        <v>50</v>
      </c>
      <c r="Q57" s="1" t="s">
        <v>388</v>
      </c>
      <c r="R57" s="1" t="s">
        <v>50</v>
      </c>
      <c r="T57" s="1" t="s">
        <v>1364</v>
      </c>
    </row>
    <row r="58" spans="1:25" ht="30" customHeight="1" x14ac:dyDescent="0.3">
      <c r="A58" s="32"/>
      <c r="B58" s="101" t="s">
        <v>3475</v>
      </c>
      <c r="C58" s="101"/>
      <c r="D58" s="101"/>
      <c r="E58" s="101"/>
      <c r="F58" s="101"/>
      <c r="G58" s="101"/>
      <c r="H58" s="101"/>
      <c r="I58" s="101"/>
      <c r="J58" s="101"/>
      <c r="K58" s="101"/>
      <c r="L58" s="101"/>
      <c r="M58" s="101"/>
      <c r="N58" s="101"/>
      <c r="O58" s="101"/>
      <c r="P58" s="101"/>
    </row>
    <row r="59" spans="1:25" ht="30" customHeight="1" x14ac:dyDescent="0.3">
      <c r="A59" s="33" t="s">
        <v>1368</v>
      </c>
      <c r="B59" s="33" t="s">
        <v>377</v>
      </c>
      <c r="C59" s="33" t="s">
        <v>1367</v>
      </c>
      <c r="D59" s="33" t="s">
        <v>123</v>
      </c>
      <c r="E59" s="33" t="s">
        <v>3470</v>
      </c>
      <c r="F59" s="32">
        <v>1</v>
      </c>
      <c r="G59" s="32">
        <v>0</v>
      </c>
      <c r="H59" s="32"/>
      <c r="I59" s="32"/>
      <c r="J59" s="32"/>
      <c r="K59" s="32">
        <v>1</v>
      </c>
      <c r="L59" s="33" t="s">
        <v>1262</v>
      </c>
      <c r="M59" s="32">
        <f>0.7*(H59+100)/100*(I59+100)/100*(J59+100)/100</f>
        <v>0.7</v>
      </c>
      <c r="N59" s="32">
        <f>F59*M59</f>
        <v>0.7</v>
      </c>
      <c r="O59" s="33" t="s">
        <v>2720</v>
      </c>
      <c r="P59" s="33" t="s">
        <v>3473</v>
      </c>
      <c r="Q59" s="1" t="s">
        <v>392</v>
      </c>
      <c r="R59" s="1" t="s">
        <v>1263</v>
      </c>
      <c r="S59">
        <v>0.7</v>
      </c>
      <c r="T59" s="1" t="s">
        <v>1369</v>
      </c>
      <c r="X59">
        <f>N59</f>
        <v>0.7</v>
      </c>
    </row>
    <row r="60" spans="1:25" ht="30" customHeight="1" x14ac:dyDescent="0.3">
      <c r="A60" s="33" t="s">
        <v>1263</v>
      </c>
      <c r="B60" s="33" t="s">
        <v>1262</v>
      </c>
      <c r="C60" s="33" t="s">
        <v>1221</v>
      </c>
      <c r="D60" s="33" t="s">
        <v>1208</v>
      </c>
      <c r="E60" s="33" t="s">
        <v>50</v>
      </c>
      <c r="F60" s="32">
        <f>SUM(X59:X59)</f>
        <v>0.7</v>
      </c>
      <c r="G60" s="32"/>
      <c r="H60" s="32"/>
      <c r="I60" s="32"/>
      <c r="J60" s="32"/>
      <c r="K60" s="32">
        <f>IF(TRUNC(F60*공량설정_일위대가!B61/100, 공량설정_일위대가!C62) = 0, TRUNC(F60*공량설정_일위대가!B61/100, 5), TRUNC(F60*공량설정_일위대가!B61/100, 공량설정_일위대가!C62))</f>
        <v>0.7</v>
      </c>
      <c r="L60" s="33" t="s">
        <v>50</v>
      </c>
      <c r="M60" s="32"/>
      <c r="N60" s="32"/>
      <c r="O60" s="32" t="s">
        <v>2720</v>
      </c>
      <c r="P60" s="33" t="s">
        <v>50</v>
      </c>
      <c r="Q60" s="1" t="s">
        <v>392</v>
      </c>
      <c r="R60" s="1" t="s">
        <v>50</v>
      </c>
      <c r="T60" s="1" t="s">
        <v>1370</v>
      </c>
    </row>
    <row r="61" spans="1:25" ht="30" customHeight="1" x14ac:dyDescent="0.3">
      <c r="A61" s="32"/>
      <c r="B61" s="101" t="s">
        <v>3476</v>
      </c>
      <c r="C61" s="101"/>
      <c r="D61" s="101"/>
      <c r="E61" s="101"/>
      <c r="F61" s="101"/>
      <c r="G61" s="101"/>
      <c r="H61" s="101"/>
      <c r="I61" s="101"/>
      <c r="J61" s="101"/>
      <c r="K61" s="101"/>
      <c r="L61" s="101"/>
      <c r="M61" s="101"/>
      <c r="N61" s="101"/>
      <c r="O61" s="101"/>
      <c r="P61" s="101"/>
    </row>
    <row r="62" spans="1:25" ht="30" customHeight="1" x14ac:dyDescent="0.3">
      <c r="A62" s="33" t="s">
        <v>1373</v>
      </c>
      <c r="B62" s="33" t="s">
        <v>394</v>
      </c>
      <c r="C62" s="33" t="s">
        <v>395</v>
      </c>
      <c r="D62" s="33" t="s">
        <v>310</v>
      </c>
      <c r="E62" s="33" t="s">
        <v>3455</v>
      </c>
      <c r="F62" s="32">
        <v>1.03</v>
      </c>
      <c r="G62" s="32">
        <v>0</v>
      </c>
      <c r="H62" s="32"/>
      <c r="I62" s="32"/>
      <c r="J62" s="32"/>
      <c r="K62" s="32">
        <v>1.03</v>
      </c>
      <c r="L62" s="33" t="s">
        <v>1307</v>
      </c>
      <c r="M62" s="32">
        <f>0.014*(H62+100)/100*(I62+100)/100*(J62+100)/100</f>
        <v>1.4000000000000002E-2</v>
      </c>
      <c r="N62" s="32">
        <f>F62*M62</f>
        <v>1.4420000000000002E-2</v>
      </c>
      <c r="O62" s="33" t="s">
        <v>2721</v>
      </c>
      <c r="P62" s="33" t="s">
        <v>3456</v>
      </c>
      <c r="Q62" s="1" t="s">
        <v>397</v>
      </c>
      <c r="R62" s="1" t="s">
        <v>1308</v>
      </c>
      <c r="S62">
        <v>1.4E-2</v>
      </c>
      <c r="T62" s="1" t="s">
        <v>1374</v>
      </c>
      <c r="Y62">
        <f>N62</f>
        <v>1.4420000000000002E-2</v>
      </c>
    </row>
    <row r="63" spans="1:25" ht="30" customHeight="1" x14ac:dyDescent="0.3">
      <c r="A63" s="33" t="s">
        <v>1308</v>
      </c>
      <c r="B63" s="33" t="s">
        <v>1307</v>
      </c>
      <c r="C63" s="33" t="s">
        <v>1221</v>
      </c>
      <c r="D63" s="33" t="s">
        <v>1208</v>
      </c>
      <c r="E63" s="33" t="s">
        <v>50</v>
      </c>
      <c r="F63" s="32">
        <f>SUM(Y62:Y62)</f>
        <v>1.4420000000000002E-2</v>
      </c>
      <c r="G63" s="32"/>
      <c r="H63" s="32"/>
      <c r="I63" s="32"/>
      <c r="J63" s="32"/>
      <c r="K63" s="32">
        <f>IF(TRUNC(F63*공량설정_일위대가!B63/100, 공량설정_일위대가!C64) = 0, TRUNC(F63*공량설정_일위대가!B63/100, 5), TRUNC(F63*공량설정_일위대가!B63/100, 공량설정_일위대가!C64))</f>
        <v>1.4420000000000001E-2</v>
      </c>
      <c r="L63" s="33" t="s">
        <v>50</v>
      </c>
      <c r="M63" s="32"/>
      <c r="N63" s="32"/>
      <c r="O63" s="32" t="s">
        <v>2721</v>
      </c>
      <c r="P63" s="33" t="s">
        <v>50</v>
      </c>
      <c r="Q63" s="1" t="s">
        <v>397</v>
      </c>
      <c r="R63" s="1" t="s">
        <v>50</v>
      </c>
      <c r="T63" s="1" t="s">
        <v>1376</v>
      </c>
    </row>
    <row r="64" spans="1:25" ht="30" customHeight="1" x14ac:dyDescent="0.3">
      <c r="A64" s="32"/>
      <c r="B64" s="101" t="s">
        <v>3477</v>
      </c>
      <c r="C64" s="101"/>
      <c r="D64" s="101"/>
      <c r="E64" s="101"/>
      <c r="F64" s="101"/>
      <c r="G64" s="101"/>
      <c r="H64" s="101"/>
      <c r="I64" s="101"/>
      <c r="J64" s="101"/>
      <c r="K64" s="101"/>
      <c r="L64" s="101"/>
      <c r="M64" s="101"/>
      <c r="N64" s="101"/>
      <c r="O64" s="101"/>
      <c r="P64" s="101"/>
    </row>
    <row r="65" spans="1:25" ht="30" customHeight="1" x14ac:dyDescent="0.3">
      <c r="A65" s="33" t="s">
        <v>1379</v>
      </c>
      <c r="B65" s="33" t="s">
        <v>394</v>
      </c>
      <c r="C65" s="33" t="s">
        <v>399</v>
      </c>
      <c r="D65" s="33" t="s">
        <v>310</v>
      </c>
      <c r="E65" s="33" t="s">
        <v>3455</v>
      </c>
      <c r="F65" s="32">
        <v>1.03</v>
      </c>
      <c r="G65" s="32">
        <v>0</v>
      </c>
      <c r="H65" s="32"/>
      <c r="I65" s="32"/>
      <c r="J65" s="32"/>
      <c r="K65" s="32">
        <v>1.03</v>
      </c>
      <c r="L65" s="33" t="s">
        <v>1307</v>
      </c>
      <c r="M65" s="32">
        <f>0.016*(H65+100)/100*(I65+100)/100*(J65+100)/100</f>
        <v>1.6E-2</v>
      </c>
      <c r="N65" s="32">
        <f>F65*M65</f>
        <v>1.6480000000000002E-2</v>
      </c>
      <c r="O65" s="33" t="s">
        <v>2721</v>
      </c>
      <c r="P65" s="33" t="s">
        <v>3478</v>
      </c>
      <c r="Q65" s="1" t="s">
        <v>401</v>
      </c>
      <c r="R65" s="1" t="s">
        <v>1308</v>
      </c>
      <c r="S65">
        <v>1.6E-2</v>
      </c>
      <c r="T65" s="1" t="s">
        <v>1380</v>
      </c>
      <c r="Y65">
        <f>N65</f>
        <v>1.6480000000000002E-2</v>
      </c>
    </row>
    <row r="66" spans="1:25" ht="30" customHeight="1" x14ac:dyDescent="0.3">
      <c r="A66" s="33" t="s">
        <v>1308</v>
      </c>
      <c r="B66" s="33" t="s">
        <v>1307</v>
      </c>
      <c r="C66" s="33" t="s">
        <v>1221</v>
      </c>
      <c r="D66" s="33" t="s">
        <v>1208</v>
      </c>
      <c r="E66" s="33" t="s">
        <v>50</v>
      </c>
      <c r="F66" s="32">
        <f>SUM(Y65:Y65)</f>
        <v>1.6480000000000002E-2</v>
      </c>
      <c r="G66" s="32"/>
      <c r="H66" s="32"/>
      <c r="I66" s="32"/>
      <c r="J66" s="32"/>
      <c r="K66" s="32">
        <f>IF(TRUNC(F66*공량설정_일위대가!B65/100, 공량설정_일위대가!C66) = 0, TRUNC(F66*공량설정_일위대가!B65/100, 5), TRUNC(F66*공량설정_일위대가!B65/100, 공량설정_일위대가!C66))</f>
        <v>1.6480000000000002E-2</v>
      </c>
      <c r="L66" s="33" t="s">
        <v>50</v>
      </c>
      <c r="M66" s="32"/>
      <c r="N66" s="32"/>
      <c r="O66" s="32" t="s">
        <v>2721</v>
      </c>
      <c r="P66" s="33" t="s">
        <v>50</v>
      </c>
      <c r="Q66" s="1" t="s">
        <v>401</v>
      </c>
      <c r="R66" s="1" t="s">
        <v>50</v>
      </c>
      <c r="T66" s="1" t="s">
        <v>1382</v>
      </c>
    </row>
    <row r="67" spans="1:25" ht="30" customHeight="1" x14ac:dyDescent="0.3">
      <c r="A67" s="32"/>
      <c r="B67" s="101" t="s">
        <v>3479</v>
      </c>
      <c r="C67" s="101"/>
      <c r="D67" s="101"/>
      <c r="E67" s="101"/>
      <c r="F67" s="101"/>
      <c r="G67" s="101"/>
      <c r="H67" s="101"/>
      <c r="I67" s="101"/>
      <c r="J67" s="101"/>
      <c r="K67" s="101"/>
      <c r="L67" s="101"/>
      <c r="M67" s="101"/>
      <c r="N67" s="101"/>
      <c r="O67" s="101"/>
      <c r="P67" s="101"/>
    </row>
    <row r="68" spans="1:25" ht="30" customHeight="1" x14ac:dyDescent="0.3">
      <c r="A68" s="33" t="s">
        <v>1385</v>
      </c>
      <c r="B68" s="33" t="s">
        <v>394</v>
      </c>
      <c r="C68" s="33" t="s">
        <v>403</v>
      </c>
      <c r="D68" s="33" t="s">
        <v>310</v>
      </c>
      <c r="E68" s="33" t="s">
        <v>3455</v>
      </c>
      <c r="F68" s="32">
        <v>1.03</v>
      </c>
      <c r="G68" s="32">
        <v>0</v>
      </c>
      <c r="H68" s="32"/>
      <c r="I68" s="32"/>
      <c r="J68" s="32"/>
      <c r="K68" s="32">
        <v>1.03</v>
      </c>
      <c r="L68" s="33" t="s">
        <v>1307</v>
      </c>
      <c r="M68" s="32">
        <f>0.019*(H68+100)/100*(I68+100)/100*(J68+100)/100</f>
        <v>1.9E-2</v>
      </c>
      <c r="N68" s="32">
        <f>F68*M68</f>
        <v>1.9570000000000001E-2</v>
      </c>
      <c r="O68" s="33" t="s">
        <v>2721</v>
      </c>
      <c r="P68" s="33" t="s">
        <v>3458</v>
      </c>
      <c r="Q68" s="1" t="s">
        <v>405</v>
      </c>
      <c r="R68" s="1" t="s">
        <v>1308</v>
      </c>
      <c r="S68">
        <v>1.9E-2</v>
      </c>
      <c r="T68" s="1" t="s">
        <v>1386</v>
      </c>
      <c r="Y68">
        <f>N68</f>
        <v>1.9570000000000001E-2</v>
      </c>
    </row>
    <row r="69" spans="1:25" ht="30" customHeight="1" x14ac:dyDescent="0.3">
      <c r="A69" s="33" t="s">
        <v>1308</v>
      </c>
      <c r="B69" s="33" t="s">
        <v>1307</v>
      </c>
      <c r="C69" s="33" t="s">
        <v>1221</v>
      </c>
      <c r="D69" s="33" t="s">
        <v>1208</v>
      </c>
      <c r="E69" s="33" t="s">
        <v>50</v>
      </c>
      <c r="F69" s="32">
        <f>SUM(Y68:Y68)</f>
        <v>1.9570000000000001E-2</v>
      </c>
      <c r="G69" s="32"/>
      <c r="H69" s="32"/>
      <c r="I69" s="32"/>
      <c r="J69" s="32"/>
      <c r="K69" s="32">
        <f>IF(TRUNC(F69*공량설정_일위대가!B67/100, 공량설정_일위대가!C68) = 0, TRUNC(F69*공량설정_일위대가!B67/100, 5), TRUNC(F69*공량설정_일위대가!B67/100, 공량설정_일위대가!C68))</f>
        <v>1.9570000000000001E-2</v>
      </c>
      <c r="L69" s="33" t="s">
        <v>50</v>
      </c>
      <c r="M69" s="32"/>
      <c r="N69" s="32"/>
      <c r="O69" s="32" t="s">
        <v>2721</v>
      </c>
      <c r="P69" s="33" t="s">
        <v>50</v>
      </c>
      <c r="Q69" s="1" t="s">
        <v>405</v>
      </c>
      <c r="R69" s="1" t="s">
        <v>50</v>
      </c>
      <c r="T69" s="1" t="s">
        <v>1388</v>
      </c>
    </row>
    <row r="70" spans="1:25" ht="30" customHeight="1" x14ac:dyDescent="0.3">
      <c r="A70" s="32"/>
      <c r="B70" s="101" t="s">
        <v>3480</v>
      </c>
      <c r="C70" s="101"/>
      <c r="D70" s="101"/>
      <c r="E70" s="101"/>
      <c r="F70" s="101"/>
      <c r="G70" s="101"/>
      <c r="H70" s="101"/>
      <c r="I70" s="101"/>
      <c r="J70" s="101"/>
      <c r="K70" s="101"/>
      <c r="L70" s="101"/>
      <c r="M70" s="101"/>
      <c r="N70" s="101"/>
      <c r="O70" s="101"/>
      <c r="P70" s="101"/>
    </row>
    <row r="71" spans="1:25" ht="30" customHeight="1" x14ac:dyDescent="0.3">
      <c r="A71" s="33" t="s">
        <v>1391</v>
      </c>
      <c r="B71" s="33" t="s">
        <v>394</v>
      </c>
      <c r="C71" s="33" t="s">
        <v>407</v>
      </c>
      <c r="D71" s="33" t="s">
        <v>310</v>
      </c>
      <c r="E71" s="33" t="s">
        <v>3455</v>
      </c>
      <c r="F71" s="32">
        <v>1.03</v>
      </c>
      <c r="G71" s="32">
        <v>0</v>
      </c>
      <c r="H71" s="32"/>
      <c r="I71" s="32"/>
      <c r="J71" s="32"/>
      <c r="K71" s="32">
        <v>1.03</v>
      </c>
      <c r="L71" s="33" t="s">
        <v>1307</v>
      </c>
      <c r="M71" s="32">
        <f>0.022*(H71+100)/100*(I71+100)/100*(J71+100)/100</f>
        <v>2.1999999999999999E-2</v>
      </c>
      <c r="N71" s="32">
        <f>F71*M71</f>
        <v>2.266E-2</v>
      </c>
      <c r="O71" s="33" t="s">
        <v>2721</v>
      </c>
      <c r="P71" s="33" t="s">
        <v>3481</v>
      </c>
      <c r="Q71" s="1" t="s">
        <v>409</v>
      </c>
      <c r="R71" s="1" t="s">
        <v>1308</v>
      </c>
      <c r="S71">
        <v>2.1999999999999999E-2</v>
      </c>
      <c r="T71" s="1" t="s">
        <v>1392</v>
      </c>
      <c r="Y71">
        <f>N71</f>
        <v>2.266E-2</v>
      </c>
    </row>
    <row r="72" spans="1:25" ht="30" customHeight="1" x14ac:dyDescent="0.3">
      <c r="A72" s="33" t="s">
        <v>1308</v>
      </c>
      <c r="B72" s="33" t="s">
        <v>1307</v>
      </c>
      <c r="C72" s="33" t="s">
        <v>1221</v>
      </c>
      <c r="D72" s="33" t="s">
        <v>1208</v>
      </c>
      <c r="E72" s="33" t="s">
        <v>50</v>
      </c>
      <c r="F72" s="32">
        <f>SUM(Y71:Y71)</f>
        <v>2.266E-2</v>
      </c>
      <c r="G72" s="32"/>
      <c r="H72" s="32"/>
      <c r="I72" s="32"/>
      <c r="J72" s="32"/>
      <c r="K72" s="32">
        <f>IF(TRUNC(F72*공량설정_일위대가!B69/100, 공량설정_일위대가!C70) = 0, TRUNC(F72*공량설정_일위대가!B69/100, 5), TRUNC(F72*공량설정_일위대가!B69/100, 공량설정_일위대가!C70))</f>
        <v>2.266E-2</v>
      </c>
      <c r="L72" s="33" t="s">
        <v>50</v>
      </c>
      <c r="M72" s="32"/>
      <c r="N72" s="32"/>
      <c r="O72" s="32" t="s">
        <v>2721</v>
      </c>
      <c r="P72" s="33" t="s">
        <v>50</v>
      </c>
      <c r="Q72" s="1" t="s">
        <v>409</v>
      </c>
      <c r="R72" s="1" t="s">
        <v>50</v>
      </c>
      <c r="T72" s="1" t="s">
        <v>1394</v>
      </c>
    </row>
    <row r="73" spans="1:25" ht="30" customHeight="1" x14ac:dyDescent="0.3">
      <c r="A73" s="32"/>
      <c r="B73" s="101" t="s">
        <v>3482</v>
      </c>
      <c r="C73" s="101"/>
      <c r="D73" s="101"/>
      <c r="E73" s="101"/>
      <c r="F73" s="101"/>
      <c r="G73" s="101"/>
      <c r="H73" s="101"/>
      <c r="I73" s="101"/>
      <c r="J73" s="101"/>
      <c r="K73" s="101"/>
      <c r="L73" s="101"/>
      <c r="M73" s="101"/>
      <c r="N73" s="101"/>
      <c r="O73" s="101"/>
      <c r="P73" s="101"/>
    </row>
    <row r="74" spans="1:25" ht="30" customHeight="1" x14ac:dyDescent="0.3">
      <c r="A74" s="33" t="s">
        <v>1397</v>
      </c>
      <c r="B74" s="33" t="s">
        <v>394</v>
      </c>
      <c r="C74" s="33" t="s">
        <v>411</v>
      </c>
      <c r="D74" s="33" t="s">
        <v>310</v>
      </c>
      <c r="E74" s="33" t="s">
        <v>3455</v>
      </c>
      <c r="F74" s="32">
        <v>1.03</v>
      </c>
      <c r="G74" s="32">
        <v>0</v>
      </c>
      <c r="H74" s="32"/>
      <c r="I74" s="32"/>
      <c r="J74" s="32"/>
      <c r="K74" s="32">
        <v>1.03</v>
      </c>
      <c r="L74" s="33" t="s">
        <v>1307</v>
      </c>
      <c r="M74" s="32">
        <f>0.034*(H74+100)/100*(I74+100)/100*(J74+100)/100</f>
        <v>3.4000000000000002E-2</v>
      </c>
      <c r="N74" s="32">
        <f>F74*M74</f>
        <v>3.5020000000000003E-2</v>
      </c>
      <c r="O74" s="33" t="s">
        <v>2721</v>
      </c>
      <c r="P74" s="33" t="s">
        <v>3483</v>
      </c>
      <c r="Q74" s="1" t="s">
        <v>413</v>
      </c>
      <c r="R74" s="1" t="s">
        <v>1308</v>
      </c>
      <c r="S74">
        <v>3.4000000000000002E-2</v>
      </c>
      <c r="T74" s="1" t="s">
        <v>1398</v>
      </c>
      <c r="Y74">
        <f>N74</f>
        <v>3.5020000000000003E-2</v>
      </c>
    </row>
    <row r="75" spans="1:25" ht="30" customHeight="1" x14ac:dyDescent="0.3">
      <c r="A75" s="33" t="s">
        <v>1308</v>
      </c>
      <c r="B75" s="33" t="s">
        <v>1307</v>
      </c>
      <c r="C75" s="33" t="s">
        <v>1221</v>
      </c>
      <c r="D75" s="33" t="s">
        <v>1208</v>
      </c>
      <c r="E75" s="33" t="s">
        <v>50</v>
      </c>
      <c r="F75" s="32">
        <f>SUM(Y74:Y74)</f>
        <v>3.5020000000000003E-2</v>
      </c>
      <c r="G75" s="32"/>
      <c r="H75" s="32"/>
      <c r="I75" s="32"/>
      <c r="J75" s="32"/>
      <c r="K75" s="32">
        <f>IF(TRUNC(F75*공량설정_일위대가!B71/100, 공량설정_일위대가!C72) = 0, TRUNC(F75*공량설정_일위대가!B71/100, 5), TRUNC(F75*공량설정_일위대가!B71/100, 공량설정_일위대가!C72))</f>
        <v>3.5020000000000003E-2</v>
      </c>
      <c r="L75" s="33" t="s">
        <v>50</v>
      </c>
      <c r="M75" s="32"/>
      <c r="N75" s="32"/>
      <c r="O75" s="32" t="s">
        <v>2721</v>
      </c>
      <c r="P75" s="33" t="s">
        <v>50</v>
      </c>
      <c r="Q75" s="1" t="s">
        <v>413</v>
      </c>
      <c r="R75" s="1" t="s">
        <v>50</v>
      </c>
      <c r="T75" s="1" t="s">
        <v>1400</v>
      </c>
    </row>
    <row r="76" spans="1:25" ht="30" customHeight="1" x14ac:dyDescent="0.3">
      <c r="A76" s="32"/>
      <c r="B76" s="101" t="s">
        <v>3484</v>
      </c>
      <c r="C76" s="101"/>
      <c r="D76" s="101"/>
      <c r="E76" s="101"/>
      <c r="F76" s="101"/>
      <c r="G76" s="101"/>
      <c r="H76" s="101"/>
      <c r="I76" s="101"/>
      <c r="J76" s="101"/>
      <c r="K76" s="101"/>
      <c r="L76" s="101"/>
      <c r="M76" s="101"/>
      <c r="N76" s="101"/>
      <c r="O76" s="101"/>
      <c r="P76" s="101"/>
    </row>
    <row r="77" spans="1:25" ht="30" customHeight="1" x14ac:dyDescent="0.3">
      <c r="A77" s="33" t="s">
        <v>1403</v>
      </c>
      <c r="B77" s="33" t="s">
        <v>394</v>
      </c>
      <c r="C77" s="33" t="s">
        <v>415</v>
      </c>
      <c r="D77" s="33" t="s">
        <v>310</v>
      </c>
      <c r="E77" s="33" t="s">
        <v>3455</v>
      </c>
      <c r="F77" s="32">
        <v>1.03</v>
      </c>
      <c r="G77" s="32">
        <v>0</v>
      </c>
      <c r="H77" s="32"/>
      <c r="I77" s="32"/>
      <c r="J77" s="32"/>
      <c r="K77" s="32">
        <v>1.03</v>
      </c>
      <c r="L77" s="33" t="s">
        <v>1307</v>
      </c>
      <c r="M77" s="32">
        <f>0.049*(H77+100)/100*(I77+100)/100*(J77+100)/100</f>
        <v>4.9000000000000002E-2</v>
      </c>
      <c r="N77" s="32">
        <f>F77*M77</f>
        <v>5.0470000000000001E-2</v>
      </c>
      <c r="O77" s="33" t="s">
        <v>2721</v>
      </c>
      <c r="P77" s="33" t="s">
        <v>3485</v>
      </c>
      <c r="Q77" s="1" t="s">
        <v>417</v>
      </c>
      <c r="R77" s="1" t="s">
        <v>1308</v>
      </c>
      <c r="S77">
        <v>4.9000000000000002E-2</v>
      </c>
      <c r="T77" s="1" t="s">
        <v>1404</v>
      </c>
      <c r="Y77">
        <f>N77</f>
        <v>5.0470000000000001E-2</v>
      </c>
    </row>
    <row r="78" spans="1:25" ht="30" customHeight="1" x14ac:dyDescent="0.3">
      <c r="A78" s="33" t="s">
        <v>1308</v>
      </c>
      <c r="B78" s="33" t="s">
        <v>1307</v>
      </c>
      <c r="C78" s="33" t="s">
        <v>1221</v>
      </c>
      <c r="D78" s="33" t="s">
        <v>1208</v>
      </c>
      <c r="E78" s="33" t="s">
        <v>50</v>
      </c>
      <c r="F78" s="32">
        <f>SUM(Y77:Y77)</f>
        <v>5.0470000000000001E-2</v>
      </c>
      <c r="G78" s="32"/>
      <c r="H78" s="32"/>
      <c r="I78" s="32"/>
      <c r="J78" s="32"/>
      <c r="K78" s="32">
        <f>IF(TRUNC(F78*공량설정_일위대가!B73/100, 공량설정_일위대가!C74) = 0, TRUNC(F78*공량설정_일위대가!B73/100, 5), TRUNC(F78*공량설정_일위대가!B73/100, 공량설정_일위대가!C74))</f>
        <v>5.0470000000000001E-2</v>
      </c>
      <c r="L78" s="33" t="s">
        <v>50</v>
      </c>
      <c r="M78" s="32"/>
      <c r="N78" s="32"/>
      <c r="O78" s="32" t="s">
        <v>2721</v>
      </c>
      <c r="P78" s="33" t="s">
        <v>50</v>
      </c>
      <c r="Q78" s="1" t="s">
        <v>417</v>
      </c>
      <c r="R78" s="1" t="s">
        <v>50</v>
      </c>
      <c r="T78" s="1" t="s">
        <v>1406</v>
      </c>
    </row>
    <row r="79" spans="1:25" ht="30" customHeight="1" x14ac:dyDescent="0.3">
      <c r="A79" s="32"/>
      <c r="B79" s="101" t="s">
        <v>3486</v>
      </c>
      <c r="C79" s="101"/>
      <c r="D79" s="101"/>
      <c r="E79" s="101"/>
      <c r="F79" s="101"/>
      <c r="G79" s="101"/>
      <c r="H79" s="101"/>
      <c r="I79" s="101"/>
      <c r="J79" s="101"/>
      <c r="K79" s="101"/>
      <c r="L79" s="101"/>
      <c r="M79" s="101"/>
      <c r="N79" s="101"/>
      <c r="O79" s="101"/>
      <c r="P79" s="101"/>
    </row>
    <row r="80" spans="1:25" ht="30" customHeight="1" x14ac:dyDescent="0.3">
      <c r="A80" s="33" t="s">
        <v>1409</v>
      </c>
      <c r="B80" s="33" t="s">
        <v>419</v>
      </c>
      <c r="C80" s="33" t="s">
        <v>270</v>
      </c>
      <c r="D80" s="33" t="s">
        <v>310</v>
      </c>
      <c r="E80" s="33" t="s">
        <v>3448</v>
      </c>
      <c r="F80" s="32">
        <v>1.1000000000000001</v>
      </c>
      <c r="G80" s="32">
        <v>0</v>
      </c>
      <c r="H80" s="32"/>
      <c r="I80" s="32"/>
      <c r="J80" s="32"/>
      <c r="K80" s="32">
        <v>1.1000000000000001</v>
      </c>
      <c r="L80" s="33" t="s">
        <v>1307</v>
      </c>
      <c r="M80" s="32">
        <f>0.007*(H80+100)/100*(I80+100)/100*(J80+100)/100</f>
        <v>7.000000000000001E-3</v>
      </c>
      <c r="N80" s="32">
        <f>F80*M80</f>
        <v>7.700000000000002E-3</v>
      </c>
      <c r="O80" s="33" t="s">
        <v>2721</v>
      </c>
      <c r="P80" s="33" t="s">
        <v>3451</v>
      </c>
      <c r="Q80" s="1" t="s">
        <v>421</v>
      </c>
      <c r="R80" s="1" t="s">
        <v>1308</v>
      </c>
      <c r="S80">
        <v>7.0000000000000001E-3</v>
      </c>
      <c r="T80" s="1" t="s">
        <v>1410</v>
      </c>
      <c r="Y80">
        <f>N80</f>
        <v>7.700000000000002E-3</v>
      </c>
    </row>
    <row r="81" spans="1:26" ht="30" customHeight="1" x14ac:dyDescent="0.3">
      <c r="A81" s="33" t="s">
        <v>1308</v>
      </c>
      <c r="B81" s="33" t="s">
        <v>1307</v>
      </c>
      <c r="C81" s="33" t="s">
        <v>1221</v>
      </c>
      <c r="D81" s="33" t="s">
        <v>1208</v>
      </c>
      <c r="E81" s="33" t="s">
        <v>50</v>
      </c>
      <c r="F81" s="32">
        <f>SUM(Y80:Y80)</f>
        <v>7.700000000000002E-3</v>
      </c>
      <c r="G81" s="32"/>
      <c r="H81" s="32"/>
      <c r="I81" s="32"/>
      <c r="J81" s="32"/>
      <c r="K81" s="32">
        <f>IF(TRUNC(F81*공량설정_일위대가!B75/100, 공량설정_일위대가!C76) = 0, TRUNC(F81*공량설정_일위대가!B75/100, 5), TRUNC(F81*공량설정_일위대가!B75/100, 공량설정_일위대가!C76))</f>
        <v>7.7000000000000002E-3</v>
      </c>
      <c r="L81" s="33" t="s">
        <v>50</v>
      </c>
      <c r="M81" s="32"/>
      <c r="N81" s="32"/>
      <c r="O81" s="32" t="s">
        <v>2721</v>
      </c>
      <c r="P81" s="33" t="s">
        <v>50</v>
      </c>
      <c r="Q81" s="1" t="s">
        <v>421</v>
      </c>
      <c r="R81" s="1" t="s">
        <v>50</v>
      </c>
      <c r="T81" s="1" t="s">
        <v>1412</v>
      </c>
    </row>
    <row r="82" spans="1:26" ht="30" customHeight="1" x14ac:dyDescent="0.3">
      <c r="A82" s="32"/>
      <c r="B82" s="101" t="s">
        <v>3487</v>
      </c>
      <c r="C82" s="101"/>
      <c r="D82" s="101"/>
      <c r="E82" s="101"/>
      <c r="F82" s="101"/>
      <c r="G82" s="101"/>
      <c r="H82" s="101"/>
      <c r="I82" s="101"/>
      <c r="J82" s="101"/>
      <c r="K82" s="101"/>
      <c r="L82" s="101"/>
      <c r="M82" s="101"/>
      <c r="N82" s="101"/>
      <c r="O82" s="101"/>
      <c r="P82" s="101"/>
    </row>
    <row r="83" spans="1:26" ht="30" customHeight="1" x14ac:dyDescent="0.3">
      <c r="A83" s="33" t="s">
        <v>1415</v>
      </c>
      <c r="B83" s="33" t="s">
        <v>419</v>
      </c>
      <c r="C83" s="33" t="s">
        <v>423</v>
      </c>
      <c r="D83" s="33" t="s">
        <v>310</v>
      </c>
      <c r="E83" s="33" t="s">
        <v>3448</v>
      </c>
      <c r="F83" s="32">
        <v>1.1000000000000001</v>
      </c>
      <c r="G83" s="32">
        <v>0</v>
      </c>
      <c r="H83" s="32"/>
      <c r="I83" s="32"/>
      <c r="J83" s="32"/>
      <c r="K83" s="32">
        <v>1.1000000000000001</v>
      </c>
      <c r="L83" s="33" t="s">
        <v>1307</v>
      </c>
      <c r="M83" s="32">
        <f>0.008*(H83+100)/100*(I83+100)/100*(J83+100)/100</f>
        <v>8.0000000000000002E-3</v>
      </c>
      <c r="N83" s="32">
        <f>F83*M83</f>
        <v>8.8000000000000005E-3</v>
      </c>
      <c r="O83" s="33" t="s">
        <v>2721</v>
      </c>
      <c r="P83" s="33" t="s">
        <v>3453</v>
      </c>
      <c r="Q83" s="1" t="s">
        <v>425</v>
      </c>
      <c r="R83" s="1" t="s">
        <v>1308</v>
      </c>
      <c r="S83">
        <v>8.0000000000000002E-3</v>
      </c>
      <c r="T83" s="1" t="s">
        <v>1416</v>
      </c>
      <c r="Y83">
        <f>N83</f>
        <v>8.8000000000000005E-3</v>
      </c>
    </row>
    <row r="84" spans="1:26" ht="30" customHeight="1" x14ac:dyDescent="0.3">
      <c r="A84" s="33" t="s">
        <v>1308</v>
      </c>
      <c r="B84" s="33" t="s">
        <v>1307</v>
      </c>
      <c r="C84" s="33" t="s">
        <v>1221</v>
      </c>
      <c r="D84" s="33" t="s">
        <v>1208</v>
      </c>
      <c r="E84" s="33" t="s">
        <v>50</v>
      </c>
      <c r="F84" s="32">
        <f>SUM(Y83:Y83)</f>
        <v>8.8000000000000005E-3</v>
      </c>
      <c r="G84" s="32"/>
      <c r="H84" s="32"/>
      <c r="I84" s="32"/>
      <c r="J84" s="32"/>
      <c r="K84" s="32">
        <f>IF(TRUNC(F84*공량설정_일위대가!B77/100, 공량설정_일위대가!C78) = 0, TRUNC(F84*공량설정_일위대가!B77/100, 5), TRUNC(F84*공량설정_일위대가!B77/100, 공량설정_일위대가!C78))</f>
        <v>8.8000000000000005E-3</v>
      </c>
      <c r="L84" s="33" t="s">
        <v>50</v>
      </c>
      <c r="M84" s="32"/>
      <c r="N84" s="32"/>
      <c r="O84" s="32" t="s">
        <v>2721</v>
      </c>
      <c r="P84" s="33" t="s">
        <v>50</v>
      </c>
      <c r="Q84" s="1" t="s">
        <v>425</v>
      </c>
      <c r="R84" s="1" t="s">
        <v>50</v>
      </c>
      <c r="T84" s="1" t="s">
        <v>1418</v>
      </c>
    </row>
    <row r="85" spans="1:26" ht="30" customHeight="1" x14ac:dyDescent="0.3">
      <c r="A85" s="32"/>
      <c r="B85" s="101" t="s">
        <v>3488</v>
      </c>
      <c r="C85" s="101"/>
      <c r="D85" s="101"/>
      <c r="E85" s="101"/>
      <c r="F85" s="101"/>
      <c r="G85" s="101"/>
      <c r="H85" s="101"/>
      <c r="I85" s="101"/>
      <c r="J85" s="101"/>
      <c r="K85" s="101"/>
      <c r="L85" s="101"/>
      <c r="M85" s="101"/>
      <c r="N85" s="101"/>
      <c r="O85" s="101"/>
      <c r="P85" s="101"/>
    </row>
    <row r="86" spans="1:26" ht="30" customHeight="1" x14ac:dyDescent="0.3">
      <c r="A86" s="33" t="s">
        <v>1422</v>
      </c>
      <c r="B86" s="33" t="s">
        <v>427</v>
      </c>
      <c r="C86" s="33" t="s">
        <v>1421</v>
      </c>
      <c r="D86" s="33" t="s">
        <v>310</v>
      </c>
      <c r="E86" s="33" t="s">
        <v>3489</v>
      </c>
      <c r="F86" s="32">
        <v>1.1000000000000001</v>
      </c>
      <c r="G86" s="32">
        <v>0</v>
      </c>
      <c r="H86" s="32"/>
      <c r="I86" s="32"/>
      <c r="J86" s="32"/>
      <c r="K86" s="32">
        <v>1.1000000000000001</v>
      </c>
      <c r="L86" s="33" t="s">
        <v>1425</v>
      </c>
      <c r="M86" s="32">
        <f>0.055*(H86+100)/100*(I86+100)/100*(J86+100)/100</f>
        <v>5.5E-2</v>
      </c>
      <c r="N86" s="32">
        <f>F86*M86</f>
        <v>6.0500000000000005E-2</v>
      </c>
      <c r="O86" s="33" t="s">
        <v>2723</v>
      </c>
      <c r="P86" s="33" t="s">
        <v>3490</v>
      </c>
      <c r="Q86" s="1" t="s">
        <v>430</v>
      </c>
      <c r="R86" s="1" t="s">
        <v>1426</v>
      </c>
      <c r="S86">
        <v>5.5E-2</v>
      </c>
      <c r="T86" s="1" t="s">
        <v>1423</v>
      </c>
      <c r="Z86">
        <f>N86</f>
        <v>6.0500000000000005E-2</v>
      </c>
    </row>
    <row r="87" spans="1:26" ht="30" customHeight="1" x14ac:dyDescent="0.3">
      <c r="A87" s="33" t="s">
        <v>1426</v>
      </c>
      <c r="B87" s="33" t="s">
        <v>1425</v>
      </c>
      <c r="C87" s="33" t="s">
        <v>1221</v>
      </c>
      <c r="D87" s="33" t="s">
        <v>1208</v>
      </c>
      <c r="E87" s="33" t="s">
        <v>50</v>
      </c>
      <c r="F87" s="32">
        <f>SUM(Z86:Z86)</f>
        <v>6.0500000000000005E-2</v>
      </c>
      <c r="G87" s="32"/>
      <c r="H87" s="32"/>
      <c r="I87" s="32"/>
      <c r="J87" s="32"/>
      <c r="K87" s="32">
        <f>IF(TRUNC(F87*공량설정_일위대가!B79/100, 공량설정_일위대가!C80) = 0, TRUNC(F87*공량설정_일위대가!B79/100, 5), TRUNC(F87*공량설정_일위대가!B79/100, 공량설정_일위대가!C80))</f>
        <v>6.0499999999999998E-2</v>
      </c>
      <c r="L87" s="33" t="s">
        <v>50</v>
      </c>
      <c r="M87" s="32"/>
      <c r="N87" s="32"/>
      <c r="O87" s="32" t="s">
        <v>2723</v>
      </c>
      <c r="P87" s="33" t="s">
        <v>50</v>
      </c>
      <c r="Q87" s="1" t="s">
        <v>430</v>
      </c>
      <c r="R87" s="1" t="s">
        <v>50</v>
      </c>
      <c r="T87" s="1" t="s">
        <v>1427</v>
      </c>
    </row>
    <row r="88" spans="1:26" ht="30" customHeight="1" x14ac:dyDescent="0.3">
      <c r="A88" s="32"/>
      <c r="B88" s="101" t="s">
        <v>3491</v>
      </c>
      <c r="C88" s="101"/>
      <c r="D88" s="101"/>
      <c r="E88" s="101"/>
      <c r="F88" s="101"/>
      <c r="G88" s="101"/>
      <c r="H88" s="101"/>
      <c r="I88" s="101"/>
      <c r="J88" s="101"/>
      <c r="K88" s="101"/>
      <c r="L88" s="101"/>
      <c r="M88" s="101"/>
      <c r="N88" s="101"/>
      <c r="O88" s="101"/>
      <c r="P88" s="101"/>
    </row>
    <row r="89" spans="1:26" ht="30" customHeight="1" x14ac:dyDescent="0.3">
      <c r="A89" s="33" t="s">
        <v>1431</v>
      </c>
      <c r="B89" s="33" t="s">
        <v>427</v>
      </c>
      <c r="C89" s="33" t="s">
        <v>1430</v>
      </c>
      <c r="D89" s="33" t="s">
        <v>310</v>
      </c>
      <c r="E89" s="33" t="s">
        <v>3489</v>
      </c>
      <c r="F89" s="32">
        <v>1.1000000000000001</v>
      </c>
      <c r="G89" s="32">
        <v>0</v>
      </c>
      <c r="H89" s="32"/>
      <c r="I89" s="32"/>
      <c r="J89" s="32"/>
      <c r="K89" s="32">
        <v>1.1000000000000001</v>
      </c>
      <c r="L89" s="33" t="s">
        <v>1425</v>
      </c>
      <c r="M89" s="32">
        <f>0.055*(H89+100)/100*(I89+100)/100*(J89+100)/100</f>
        <v>5.5E-2</v>
      </c>
      <c r="N89" s="32">
        <f>F89*M89</f>
        <v>6.0500000000000005E-2</v>
      </c>
      <c r="O89" s="33" t="s">
        <v>2723</v>
      </c>
      <c r="P89" s="33" t="s">
        <v>3490</v>
      </c>
      <c r="Q89" s="1" t="s">
        <v>434</v>
      </c>
      <c r="R89" s="1" t="s">
        <v>1426</v>
      </c>
      <c r="S89">
        <v>5.5E-2</v>
      </c>
      <c r="T89" s="1" t="s">
        <v>1432</v>
      </c>
      <c r="Z89">
        <f>N89</f>
        <v>6.0500000000000005E-2</v>
      </c>
    </row>
    <row r="90" spans="1:26" ht="30" customHeight="1" x14ac:dyDescent="0.3">
      <c r="A90" s="33" t="s">
        <v>1426</v>
      </c>
      <c r="B90" s="33" t="s">
        <v>1425</v>
      </c>
      <c r="C90" s="33" t="s">
        <v>1221</v>
      </c>
      <c r="D90" s="33" t="s">
        <v>1208</v>
      </c>
      <c r="E90" s="33" t="s">
        <v>50</v>
      </c>
      <c r="F90" s="32">
        <f>SUM(Z89:Z89)</f>
        <v>6.0500000000000005E-2</v>
      </c>
      <c r="G90" s="32"/>
      <c r="H90" s="32"/>
      <c r="I90" s="32"/>
      <c r="J90" s="32"/>
      <c r="K90" s="32">
        <f>IF(TRUNC(F90*공량설정_일위대가!B81/100, 공량설정_일위대가!C82) = 0, TRUNC(F90*공량설정_일위대가!B81/100, 5), TRUNC(F90*공량설정_일위대가!B81/100, 공량설정_일위대가!C82))</f>
        <v>6.0499999999999998E-2</v>
      </c>
      <c r="L90" s="33" t="s">
        <v>50</v>
      </c>
      <c r="M90" s="32"/>
      <c r="N90" s="32"/>
      <c r="O90" s="32" t="s">
        <v>2723</v>
      </c>
      <c r="P90" s="33" t="s">
        <v>50</v>
      </c>
      <c r="Q90" s="1" t="s">
        <v>434</v>
      </c>
      <c r="R90" s="1" t="s">
        <v>50</v>
      </c>
      <c r="T90" s="1" t="s">
        <v>1434</v>
      </c>
    </row>
    <row r="91" spans="1:26" ht="30" customHeight="1" x14ac:dyDescent="0.3">
      <c r="A91" s="32"/>
      <c r="B91" s="101" t="s">
        <v>3492</v>
      </c>
      <c r="C91" s="101"/>
      <c r="D91" s="101"/>
      <c r="E91" s="101"/>
      <c r="F91" s="101"/>
      <c r="G91" s="101"/>
      <c r="H91" s="101"/>
      <c r="I91" s="101"/>
      <c r="J91" s="101"/>
      <c r="K91" s="101"/>
      <c r="L91" s="101"/>
      <c r="M91" s="101"/>
      <c r="N91" s="101"/>
      <c r="O91" s="101"/>
      <c r="P91" s="101"/>
    </row>
    <row r="92" spans="1:26" ht="30" customHeight="1" x14ac:dyDescent="0.3">
      <c r="A92" s="33" t="s">
        <v>1438</v>
      </c>
      <c r="B92" s="33" t="s">
        <v>436</v>
      </c>
      <c r="C92" s="33" t="s">
        <v>1437</v>
      </c>
      <c r="D92" s="33" t="s">
        <v>123</v>
      </c>
      <c r="E92" s="33" t="s">
        <v>3448</v>
      </c>
      <c r="F92" s="32">
        <v>1</v>
      </c>
      <c r="G92" s="32">
        <v>0</v>
      </c>
      <c r="H92" s="32"/>
      <c r="I92" s="32"/>
      <c r="J92" s="32"/>
      <c r="K92" s="32">
        <v>1</v>
      </c>
      <c r="L92" s="33" t="s">
        <v>1262</v>
      </c>
      <c r="M92" s="32">
        <f>0.097*(H92+100)/100*(I92+100)/100*(J92+100)/100</f>
        <v>9.7000000000000017E-2</v>
      </c>
      <c r="N92" s="32">
        <f>F92*M92</f>
        <v>9.7000000000000017E-2</v>
      </c>
      <c r="O92" s="33" t="s">
        <v>2720</v>
      </c>
      <c r="P92" s="33" t="s">
        <v>3493</v>
      </c>
      <c r="Q92" s="1" t="s">
        <v>438</v>
      </c>
      <c r="R92" s="1" t="s">
        <v>1263</v>
      </c>
      <c r="S92">
        <v>9.7000000000000003E-2</v>
      </c>
      <c r="T92" s="1" t="s">
        <v>1439</v>
      </c>
      <c r="X92">
        <f>N92</f>
        <v>9.7000000000000017E-2</v>
      </c>
    </row>
    <row r="93" spans="1:26" ht="30" customHeight="1" x14ac:dyDescent="0.3">
      <c r="A93" s="33" t="s">
        <v>1263</v>
      </c>
      <c r="B93" s="33" t="s">
        <v>1262</v>
      </c>
      <c r="C93" s="33" t="s">
        <v>1221</v>
      </c>
      <c r="D93" s="33" t="s">
        <v>1208</v>
      </c>
      <c r="E93" s="33" t="s">
        <v>50</v>
      </c>
      <c r="F93" s="32">
        <f>SUM(X92:X92)</f>
        <v>9.7000000000000017E-2</v>
      </c>
      <c r="G93" s="32"/>
      <c r="H93" s="32"/>
      <c r="I93" s="32"/>
      <c r="J93" s="32"/>
      <c r="K93" s="32">
        <f>IF(TRUNC(F93*공량설정_일위대가!B83/100, 공량설정_일위대가!C85) = 0, TRUNC(F93*공량설정_일위대가!B83/100, 5), TRUNC(F93*공량설정_일위대가!B83/100, 공량설정_일위대가!C85))</f>
        <v>9.7000000000000003E-2</v>
      </c>
      <c r="L93" s="33" t="s">
        <v>50</v>
      </c>
      <c r="M93" s="32"/>
      <c r="N93" s="32"/>
      <c r="O93" s="32" t="s">
        <v>2720</v>
      </c>
      <c r="P93" s="33" t="s">
        <v>50</v>
      </c>
      <c r="Q93" s="1" t="s">
        <v>438</v>
      </c>
      <c r="R93" s="1" t="s">
        <v>50</v>
      </c>
      <c r="T93" s="1" t="s">
        <v>1442</v>
      </c>
    </row>
    <row r="94" spans="1:26" ht="30" customHeight="1" x14ac:dyDescent="0.3">
      <c r="A94" s="32"/>
      <c r="B94" s="101" t="s">
        <v>3494</v>
      </c>
      <c r="C94" s="101"/>
      <c r="D94" s="101"/>
      <c r="E94" s="101"/>
      <c r="F94" s="101"/>
      <c r="G94" s="101"/>
      <c r="H94" s="101"/>
      <c r="I94" s="101"/>
      <c r="J94" s="101"/>
      <c r="K94" s="101"/>
      <c r="L94" s="101"/>
      <c r="M94" s="101"/>
      <c r="N94" s="101"/>
      <c r="O94" s="101"/>
      <c r="P94" s="101"/>
    </row>
    <row r="95" spans="1:26" ht="30" customHeight="1" x14ac:dyDescent="0.3">
      <c r="A95" s="33" t="s">
        <v>1438</v>
      </c>
      <c r="B95" s="33" t="s">
        <v>436</v>
      </c>
      <c r="C95" s="33" t="s">
        <v>1437</v>
      </c>
      <c r="D95" s="33" t="s">
        <v>123</v>
      </c>
      <c r="E95" s="33" t="s">
        <v>3448</v>
      </c>
      <c r="F95" s="32">
        <v>3</v>
      </c>
      <c r="G95" s="32">
        <v>0</v>
      </c>
      <c r="H95" s="32"/>
      <c r="I95" s="32"/>
      <c r="J95" s="32"/>
      <c r="K95" s="32">
        <v>3</v>
      </c>
      <c r="L95" s="33" t="s">
        <v>1262</v>
      </c>
      <c r="M95" s="32">
        <f>0.097*(H95+100)/100*(I95+100)/100*(J95+100)/100</f>
        <v>9.7000000000000017E-2</v>
      </c>
      <c r="N95" s="32">
        <f>F95*M95</f>
        <v>0.29100000000000004</v>
      </c>
      <c r="O95" s="33" t="s">
        <v>2720</v>
      </c>
      <c r="P95" s="33" t="s">
        <v>3493</v>
      </c>
      <c r="Q95" s="1" t="s">
        <v>443</v>
      </c>
      <c r="R95" s="1" t="s">
        <v>1263</v>
      </c>
      <c r="S95">
        <v>9.7000000000000003E-2</v>
      </c>
      <c r="T95" s="1" t="s">
        <v>1444</v>
      </c>
      <c r="X95">
        <f>N95</f>
        <v>0.29100000000000004</v>
      </c>
    </row>
    <row r="96" spans="1:26" ht="30" customHeight="1" x14ac:dyDescent="0.3">
      <c r="A96" s="33" t="s">
        <v>1446</v>
      </c>
      <c r="B96" s="33" t="s">
        <v>440</v>
      </c>
      <c r="C96" s="33" t="s">
        <v>1445</v>
      </c>
      <c r="D96" s="33" t="s">
        <v>123</v>
      </c>
      <c r="E96" s="33" t="s">
        <v>3448</v>
      </c>
      <c r="F96" s="32">
        <v>3</v>
      </c>
      <c r="G96" s="32">
        <v>0</v>
      </c>
      <c r="H96" s="32"/>
      <c r="I96" s="32"/>
      <c r="J96" s="32"/>
      <c r="K96" s="32">
        <v>3</v>
      </c>
      <c r="L96" s="33" t="s">
        <v>1262</v>
      </c>
      <c r="M96" s="32">
        <f>0*(H96+100)/100*(I96+100)/100*(J96+100)/100</f>
        <v>0</v>
      </c>
      <c r="N96" s="32">
        <f>F96*M96</f>
        <v>0</v>
      </c>
      <c r="O96" s="33" t="s">
        <v>2720</v>
      </c>
      <c r="P96" s="33" t="s">
        <v>50</v>
      </c>
      <c r="Q96" s="1" t="s">
        <v>443</v>
      </c>
      <c r="R96" s="1" t="s">
        <v>1263</v>
      </c>
      <c r="S96">
        <v>0</v>
      </c>
      <c r="T96" s="1" t="s">
        <v>1447</v>
      </c>
      <c r="X96">
        <f>N96</f>
        <v>0</v>
      </c>
    </row>
    <row r="97" spans="1:24" ht="30" customHeight="1" x14ac:dyDescent="0.3">
      <c r="A97" s="33" t="s">
        <v>1263</v>
      </c>
      <c r="B97" s="33" t="s">
        <v>1262</v>
      </c>
      <c r="C97" s="33" t="s">
        <v>1221</v>
      </c>
      <c r="D97" s="33" t="s">
        <v>1208</v>
      </c>
      <c r="E97" s="33" t="s">
        <v>50</v>
      </c>
      <c r="F97" s="32">
        <f>SUM(X95:X96)</f>
        <v>0.29100000000000004</v>
      </c>
      <c r="G97" s="32"/>
      <c r="H97" s="32"/>
      <c r="I97" s="32"/>
      <c r="J97" s="32"/>
      <c r="K97" s="32">
        <f>IF(TRUNC(F97*공량설정_일위대가!B86/100, 공량설정_일위대가!C88) = 0, TRUNC(F97*공량설정_일위대가!B86/100, 5), TRUNC(F97*공량설정_일위대가!B86/100, 공량설정_일위대가!C88))</f>
        <v>0.29099999999999998</v>
      </c>
      <c r="L97" s="33" t="s">
        <v>50</v>
      </c>
      <c r="M97" s="32"/>
      <c r="N97" s="32"/>
      <c r="O97" s="32" t="s">
        <v>2720</v>
      </c>
      <c r="P97" s="33" t="s">
        <v>50</v>
      </c>
      <c r="Q97" s="1" t="s">
        <v>443</v>
      </c>
      <c r="R97" s="1" t="s">
        <v>50</v>
      </c>
      <c r="T97" s="1" t="s">
        <v>1449</v>
      </c>
    </row>
    <row r="98" spans="1:24" ht="30" customHeight="1" x14ac:dyDescent="0.3">
      <c r="A98" s="32"/>
      <c r="B98" s="101" t="s">
        <v>3495</v>
      </c>
      <c r="C98" s="101"/>
      <c r="D98" s="101"/>
      <c r="E98" s="101"/>
      <c r="F98" s="101"/>
      <c r="G98" s="101"/>
      <c r="H98" s="101"/>
      <c r="I98" s="101"/>
      <c r="J98" s="101"/>
      <c r="K98" s="101"/>
      <c r="L98" s="101"/>
      <c r="M98" s="101"/>
      <c r="N98" s="101"/>
      <c r="O98" s="101"/>
      <c r="P98" s="101"/>
    </row>
    <row r="99" spans="1:24" ht="30" customHeight="1" x14ac:dyDescent="0.3">
      <c r="A99" s="33" t="s">
        <v>1457</v>
      </c>
      <c r="B99" s="33" t="s">
        <v>1455</v>
      </c>
      <c r="C99" s="33" t="s">
        <v>1456</v>
      </c>
      <c r="D99" s="33" t="s">
        <v>310</v>
      </c>
      <c r="E99" s="33" t="s">
        <v>3496</v>
      </c>
      <c r="F99" s="32">
        <v>1.1000000000000001</v>
      </c>
      <c r="G99" s="32">
        <v>0</v>
      </c>
      <c r="H99" s="32"/>
      <c r="I99" s="32"/>
      <c r="J99" s="32"/>
      <c r="K99" s="32">
        <v>1.1000000000000001</v>
      </c>
      <c r="L99" s="33" t="s">
        <v>1262</v>
      </c>
      <c r="M99" s="32">
        <f>0.044*(H99+100)/100*(I99+100)/100*(J99+100)/100</f>
        <v>4.3999999999999997E-2</v>
      </c>
      <c r="N99" s="32">
        <f>F99*M99</f>
        <v>4.8399999999999999E-2</v>
      </c>
      <c r="O99" s="33" t="s">
        <v>2720</v>
      </c>
      <c r="P99" s="33" t="s">
        <v>3497</v>
      </c>
      <c r="Q99" s="1" t="s">
        <v>448</v>
      </c>
      <c r="R99" s="1" t="s">
        <v>1263</v>
      </c>
      <c r="S99">
        <v>4.3999999999999997E-2</v>
      </c>
      <c r="T99" s="1" t="s">
        <v>1458</v>
      </c>
      <c r="X99">
        <f>N99</f>
        <v>4.8399999999999999E-2</v>
      </c>
    </row>
    <row r="100" spans="1:24" ht="30" customHeight="1" x14ac:dyDescent="0.3">
      <c r="A100" s="33" t="s">
        <v>1263</v>
      </c>
      <c r="B100" s="33" t="s">
        <v>1262</v>
      </c>
      <c r="C100" s="33" t="s">
        <v>1221</v>
      </c>
      <c r="D100" s="33" t="s">
        <v>1208</v>
      </c>
      <c r="E100" s="33" t="s">
        <v>50</v>
      </c>
      <c r="F100" s="32">
        <f>SUM(X99:X99)</f>
        <v>4.8399999999999999E-2</v>
      </c>
      <c r="G100" s="32"/>
      <c r="H100" s="32"/>
      <c r="I100" s="32"/>
      <c r="J100" s="32"/>
      <c r="K100" s="32">
        <f>IF(TRUNC(F100*공량설정_일위대가!B90/100, 공량설정_일위대가!C91) = 0, TRUNC(F100*공량설정_일위대가!B90/100, 5), TRUNC(F100*공량설정_일위대가!B90/100, 공량설정_일위대가!C91))</f>
        <v>4.8399999999999999E-2</v>
      </c>
      <c r="L100" s="33" t="s">
        <v>50</v>
      </c>
      <c r="M100" s="32"/>
      <c r="N100" s="32"/>
      <c r="O100" s="32" t="s">
        <v>2720</v>
      </c>
      <c r="P100" s="33" t="s">
        <v>50</v>
      </c>
      <c r="Q100" s="1" t="s">
        <v>448</v>
      </c>
      <c r="R100" s="1" t="s">
        <v>50</v>
      </c>
      <c r="T100" s="1" t="s">
        <v>1462</v>
      </c>
    </row>
    <row r="101" spans="1:24" ht="30" customHeight="1" x14ac:dyDescent="0.3">
      <c r="A101" s="32"/>
      <c r="B101" s="101" t="s">
        <v>3498</v>
      </c>
      <c r="C101" s="101"/>
      <c r="D101" s="101"/>
      <c r="E101" s="101"/>
      <c r="F101" s="101"/>
      <c r="G101" s="101"/>
      <c r="H101" s="101"/>
      <c r="I101" s="101"/>
      <c r="J101" s="101"/>
      <c r="K101" s="101"/>
      <c r="L101" s="101"/>
      <c r="M101" s="101"/>
      <c r="N101" s="101"/>
      <c r="O101" s="101"/>
      <c r="P101" s="101"/>
    </row>
    <row r="102" spans="1:24" ht="30" customHeight="1" x14ac:dyDescent="0.3">
      <c r="A102" s="33" t="s">
        <v>1466</v>
      </c>
      <c r="B102" s="33" t="s">
        <v>1455</v>
      </c>
      <c r="C102" s="33" t="s">
        <v>1465</v>
      </c>
      <c r="D102" s="33" t="s">
        <v>310</v>
      </c>
      <c r="E102" s="33" t="s">
        <v>3496</v>
      </c>
      <c r="F102" s="32">
        <v>1.1000000000000001</v>
      </c>
      <c r="G102" s="32">
        <v>0</v>
      </c>
      <c r="H102" s="32"/>
      <c r="I102" s="32"/>
      <c r="J102" s="32"/>
      <c r="K102" s="32">
        <v>1.1000000000000001</v>
      </c>
      <c r="L102" s="33" t="s">
        <v>1262</v>
      </c>
      <c r="M102" s="32">
        <f>0.059*(H102+100)/100*(I102+100)/100*(J102+100)/100</f>
        <v>5.8999999999999997E-2</v>
      </c>
      <c r="N102" s="32">
        <f>F102*M102</f>
        <v>6.4899999999999999E-2</v>
      </c>
      <c r="O102" s="33" t="s">
        <v>2720</v>
      </c>
      <c r="P102" s="33" t="s">
        <v>3499</v>
      </c>
      <c r="Q102" s="1" t="s">
        <v>452</v>
      </c>
      <c r="R102" s="1" t="s">
        <v>1263</v>
      </c>
      <c r="S102">
        <v>5.8999999999999997E-2</v>
      </c>
      <c r="T102" s="1" t="s">
        <v>1467</v>
      </c>
      <c r="X102">
        <f>N102</f>
        <v>6.4899999999999999E-2</v>
      </c>
    </row>
    <row r="103" spans="1:24" ht="30" customHeight="1" x14ac:dyDescent="0.3">
      <c r="A103" s="33" t="s">
        <v>1263</v>
      </c>
      <c r="B103" s="33" t="s">
        <v>1262</v>
      </c>
      <c r="C103" s="33" t="s">
        <v>1221</v>
      </c>
      <c r="D103" s="33" t="s">
        <v>1208</v>
      </c>
      <c r="E103" s="33" t="s">
        <v>50</v>
      </c>
      <c r="F103" s="32">
        <f>SUM(X102:X102)</f>
        <v>6.4899999999999999E-2</v>
      </c>
      <c r="G103" s="32"/>
      <c r="H103" s="32"/>
      <c r="I103" s="32"/>
      <c r="J103" s="32"/>
      <c r="K103" s="32">
        <f>IF(TRUNC(F103*공량설정_일위대가!B92/100, 공량설정_일위대가!C93) = 0, TRUNC(F103*공량설정_일위대가!B92/100, 5), TRUNC(F103*공량설정_일위대가!B92/100, 공량설정_일위대가!C93))</f>
        <v>6.4899999999999999E-2</v>
      </c>
      <c r="L103" s="33" t="s">
        <v>50</v>
      </c>
      <c r="M103" s="32"/>
      <c r="N103" s="32"/>
      <c r="O103" s="32" t="s">
        <v>2720</v>
      </c>
      <c r="P103" s="33" t="s">
        <v>50</v>
      </c>
      <c r="Q103" s="1" t="s">
        <v>452</v>
      </c>
      <c r="R103" s="1" t="s">
        <v>50</v>
      </c>
      <c r="T103" s="1" t="s">
        <v>1470</v>
      </c>
    </row>
    <row r="104" spans="1:24" ht="30" customHeight="1" x14ac:dyDescent="0.3">
      <c r="A104" s="32"/>
      <c r="B104" s="101" t="s">
        <v>3500</v>
      </c>
      <c r="C104" s="101"/>
      <c r="D104" s="101"/>
      <c r="E104" s="101"/>
      <c r="F104" s="101"/>
      <c r="G104" s="101"/>
      <c r="H104" s="101"/>
      <c r="I104" s="101"/>
      <c r="J104" s="101"/>
      <c r="K104" s="101"/>
      <c r="L104" s="101"/>
      <c r="M104" s="101"/>
      <c r="N104" s="101"/>
      <c r="O104" s="101"/>
      <c r="P104" s="101"/>
    </row>
    <row r="105" spans="1:24" ht="30" customHeight="1" x14ac:dyDescent="0.3">
      <c r="A105" s="33" t="s">
        <v>1474</v>
      </c>
      <c r="B105" s="33" t="s">
        <v>1455</v>
      </c>
      <c r="C105" s="33" t="s">
        <v>1473</v>
      </c>
      <c r="D105" s="33" t="s">
        <v>310</v>
      </c>
      <c r="E105" s="33" t="s">
        <v>3496</v>
      </c>
      <c r="F105" s="32">
        <v>1.1000000000000001</v>
      </c>
      <c r="G105" s="32">
        <v>0</v>
      </c>
      <c r="H105" s="32"/>
      <c r="I105" s="32"/>
      <c r="J105" s="32"/>
      <c r="K105" s="32">
        <v>1.1000000000000001</v>
      </c>
      <c r="L105" s="33" t="s">
        <v>1262</v>
      </c>
      <c r="M105" s="32">
        <f>0.072*(H105+100)/100*(I105+100)/100*(J105+100)/100</f>
        <v>7.1999999999999995E-2</v>
      </c>
      <c r="N105" s="32">
        <f>F105*M105</f>
        <v>7.9200000000000007E-2</v>
      </c>
      <c r="O105" s="33" t="s">
        <v>2720</v>
      </c>
      <c r="P105" s="33" t="s">
        <v>3501</v>
      </c>
      <c r="Q105" s="1" t="s">
        <v>456</v>
      </c>
      <c r="R105" s="1" t="s">
        <v>1263</v>
      </c>
      <c r="S105">
        <v>7.1999999999999995E-2</v>
      </c>
      <c r="T105" s="1" t="s">
        <v>1475</v>
      </c>
      <c r="X105">
        <f>N105</f>
        <v>7.9200000000000007E-2</v>
      </c>
    </row>
    <row r="106" spans="1:24" ht="30" customHeight="1" x14ac:dyDescent="0.3">
      <c r="A106" s="33" t="s">
        <v>1263</v>
      </c>
      <c r="B106" s="33" t="s">
        <v>1262</v>
      </c>
      <c r="C106" s="33" t="s">
        <v>1221</v>
      </c>
      <c r="D106" s="33" t="s">
        <v>1208</v>
      </c>
      <c r="E106" s="33" t="s">
        <v>50</v>
      </c>
      <c r="F106" s="32">
        <f>SUM(X105:X105)</f>
        <v>7.9200000000000007E-2</v>
      </c>
      <c r="G106" s="32"/>
      <c r="H106" s="32"/>
      <c r="I106" s="32"/>
      <c r="J106" s="32"/>
      <c r="K106" s="32">
        <f>IF(TRUNC(F106*공량설정_일위대가!B94/100, 공량설정_일위대가!C95) = 0, TRUNC(F106*공량설정_일위대가!B94/100, 5), TRUNC(F106*공량설정_일위대가!B94/100, 공량설정_일위대가!C95))</f>
        <v>7.9200000000000007E-2</v>
      </c>
      <c r="L106" s="33" t="s">
        <v>50</v>
      </c>
      <c r="M106" s="32"/>
      <c r="N106" s="32"/>
      <c r="O106" s="32" t="s">
        <v>2720</v>
      </c>
      <c r="P106" s="33" t="s">
        <v>50</v>
      </c>
      <c r="Q106" s="1" t="s">
        <v>456</v>
      </c>
      <c r="R106" s="1" t="s">
        <v>50</v>
      </c>
      <c r="T106" s="1" t="s">
        <v>1478</v>
      </c>
    </row>
    <row r="107" spans="1:24" ht="30" customHeight="1" x14ac:dyDescent="0.3">
      <c r="A107" s="32"/>
      <c r="B107" s="101" t="s">
        <v>3502</v>
      </c>
      <c r="C107" s="101"/>
      <c r="D107" s="101"/>
      <c r="E107" s="101"/>
      <c r="F107" s="101"/>
      <c r="G107" s="101"/>
      <c r="H107" s="101"/>
      <c r="I107" s="101"/>
      <c r="J107" s="101"/>
      <c r="K107" s="101"/>
      <c r="L107" s="101"/>
      <c r="M107" s="101"/>
      <c r="N107" s="101"/>
      <c r="O107" s="101"/>
      <c r="P107" s="101"/>
    </row>
    <row r="108" spans="1:24" ht="30" customHeight="1" x14ac:dyDescent="0.3">
      <c r="A108" s="33" t="s">
        <v>1482</v>
      </c>
      <c r="B108" s="33" t="s">
        <v>1455</v>
      </c>
      <c r="C108" s="33" t="s">
        <v>1481</v>
      </c>
      <c r="D108" s="33" t="s">
        <v>310</v>
      </c>
      <c r="E108" s="33" t="s">
        <v>3496</v>
      </c>
      <c r="F108" s="32">
        <v>1.1000000000000001</v>
      </c>
      <c r="G108" s="32">
        <v>0</v>
      </c>
      <c r="H108" s="32"/>
      <c r="I108" s="32"/>
      <c r="J108" s="32"/>
      <c r="K108" s="32">
        <v>1.1000000000000001</v>
      </c>
      <c r="L108" s="33" t="s">
        <v>1262</v>
      </c>
      <c r="M108" s="32">
        <f>0.087*(H108+100)/100*(I108+100)/100*(J108+100)/100</f>
        <v>8.6999999999999994E-2</v>
      </c>
      <c r="N108" s="32">
        <f>F108*M108</f>
        <v>9.5700000000000007E-2</v>
      </c>
      <c r="O108" s="33" t="s">
        <v>2720</v>
      </c>
      <c r="P108" s="33" t="s">
        <v>3503</v>
      </c>
      <c r="Q108" s="1" t="s">
        <v>460</v>
      </c>
      <c r="R108" s="1" t="s">
        <v>1263</v>
      </c>
      <c r="S108">
        <v>8.6999999999999994E-2</v>
      </c>
      <c r="T108" s="1" t="s">
        <v>1483</v>
      </c>
      <c r="X108">
        <f>N108</f>
        <v>9.5700000000000007E-2</v>
      </c>
    </row>
    <row r="109" spans="1:24" ht="30" customHeight="1" x14ac:dyDescent="0.3">
      <c r="A109" s="33" t="s">
        <v>1263</v>
      </c>
      <c r="B109" s="33" t="s">
        <v>1262</v>
      </c>
      <c r="C109" s="33" t="s">
        <v>1221</v>
      </c>
      <c r="D109" s="33" t="s">
        <v>1208</v>
      </c>
      <c r="E109" s="33" t="s">
        <v>50</v>
      </c>
      <c r="F109" s="32">
        <f>SUM(X108:X108)</f>
        <v>9.5700000000000007E-2</v>
      </c>
      <c r="G109" s="32"/>
      <c r="H109" s="32"/>
      <c r="I109" s="32"/>
      <c r="J109" s="32"/>
      <c r="K109" s="32">
        <f>IF(TRUNC(F109*공량설정_일위대가!B96/100, 공량설정_일위대가!C97) = 0, TRUNC(F109*공량설정_일위대가!B96/100, 5), TRUNC(F109*공량설정_일위대가!B96/100, 공량설정_일위대가!C97))</f>
        <v>9.5699999999999993E-2</v>
      </c>
      <c r="L109" s="33" t="s">
        <v>50</v>
      </c>
      <c r="M109" s="32"/>
      <c r="N109" s="32"/>
      <c r="O109" s="32" t="s">
        <v>2720</v>
      </c>
      <c r="P109" s="33" t="s">
        <v>50</v>
      </c>
      <c r="Q109" s="1" t="s">
        <v>460</v>
      </c>
      <c r="R109" s="1" t="s">
        <v>50</v>
      </c>
      <c r="T109" s="1" t="s">
        <v>1486</v>
      </c>
    </row>
    <row r="110" spans="1:24" ht="30" customHeight="1" x14ac:dyDescent="0.3">
      <c r="A110" s="32"/>
      <c r="B110" s="101" t="s">
        <v>3504</v>
      </c>
      <c r="C110" s="101"/>
      <c r="D110" s="101"/>
      <c r="E110" s="101"/>
      <c r="F110" s="101"/>
      <c r="G110" s="101"/>
      <c r="H110" s="101"/>
      <c r="I110" s="101"/>
      <c r="J110" s="101"/>
      <c r="K110" s="101"/>
      <c r="L110" s="101"/>
      <c r="M110" s="101"/>
      <c r="N110" s="101"/>
      <c r="O110" s="101"/>
      <c r="P110" s="101"/>
    </row>
    <row r="111" spans="1:24" ht="30" customHeight="1" x14ac:dyDescent="0.3">
      <c r="A111" s="33" t="s">
        <v>1489</v>
      </c>
      <c r="B111" s="33" t="s">
        <v>462</v>
      </c>
      <c r="C111" s="33" t="s">
        <v>463</v>
      </c>
      <c r="D111" s="33" t="s">
        <v>310</v>
      </c>
      <c r="E111" s="33" t="s">
        <v>3505</v>
      </c>
      <c r="F111" s="32">
        <v>1</v>
      </c>
      <c r="G111" s="32">
        <v>0</v>
      </c>
      <c r="H111" s="32"/>
      <c r="I111" s="32"/>
      <c r="J111" s="32"/>
      <c r="K111" s="32">
        <v>1</v>
      </c>
      <c r="L111" s="33" t="s">
        <v>1262</v>
      </c>
      <c r="M111" s="32">
        <f>0.04*(H111+100)/100*(I111+100)/100*(J111+100)/100</f>
        <v>0.04</v>
      </c>
      <c r="N111" s="32">
        <f>F111*M111</f>
        <v>0.04</v>
      </c>
      <c r="O111" s="33" t="s">
        <v>2720</v>
      </c>
      <c r="P111" s="33" t="s">
        <v>3506</v>
      </c>
      <c r="Q111" s="1" t="s">
        <v>465</v>
      </c>
      <c r="R111" s="1" t="s">
        <v>1263</v>
      </c>
      <c r="S111">
        <v>0.04</v>
      </c>
      <c r="T111" s="1" t="s">
        <v>1490</v>
      </c>
      <c r="X111">
        <f>N111</f>
        <v>0.04</v>
      </c>
    </row>
    <row r="112" spans="1:24" ht="30" customHeight="1" x14ac:dyDescent="0.3">
      <c r="A112" s="33" t="s">
        <v>1263</v>
      </c>
      <c r="B112" s="33" t="s">
        <v>1262</v>
      </c>
      <c r="C112" s="33" t="s">
        <v>1221</v>
      </c>
      <c r="D112" s="33" t="s">
        <v>1208</v>
      </c>
      <c r="E112" s="33" t="s">
        <v>50</v>
      </c>
      <c r="F112" s="32">
        <f>SUM(X111:X111)</f>
        <v>0.04</v>
      </c>
      <c r="G112" s="32"/>
      <c r="H112" s="32"/>
      <c r="I112" s="32"/>
      <c r="J112" s="32"/>
      <c r="K112" s="32">
        <f>IF(TRUNC(F112*공량설정_일위대가!B98/100, 공량설정_일위대가!C99) = 0, TRUNC(F112*공량설정_일위대가!B98/100, 5), TRUNC(F112*공량설정_일위대가!B98/100, 공량설정_일위대가!C99))</f>
        <v>0.04</v>
      </c>
      <c r="L112" s="33" t="s">
        <v>50</v>
      </c>
      <c r="M112" s="32"/>
      <c r="N112" s="32"/>
      <c r="O112" s="32" t="s">
        <v>2720</v>
      </c>
      <c r="P112" s="33" t="s">
        <v>50</v>
      </c>
      <c r="Q112" s="1" t="s">
        <v>465</v>
      </c>
      <c r="R112" s="1" t="s">
        <v>50</v>
      </c>
      <c r="T112" s="1" t="s">
        <v>1491</v>
      </c>
    </row>
    <row r="113" spans="1:24" ht="30" customHeight="1" x14ac:dyDescent="0.3">
      <c r="A113" s="32"/>
      <c r="B113" s="101" t="s">
        <v>3507</v>
      </c>
      <c r="C113" s="101"/>
      <c r="D113" s="101"/>
      <c r="E113" s="101"/>
      <c r="F113" s="101"/>
      <c r="G113" s="101"/>
      <c r="H113" s="101"/>
      <c r="I113" s="101"/>
      <c r="J113" s="101"/>
      <c r="K113" s="101"/>
      <c r="L113" s="101"/>
      <c r="M113" s="101"/>
      <c r="N113" s="101"/>
      <c r="O113" s="101"/>
      <c r="P113" s="101"/>
    </row>
    <row r="114" spans="1:24" ht="30" customHeight="1" x14ac:dyDescent="0.3">
      <c r="A114" s="33" t="s">
        <v>1494</v>
      </c>
      <c r="B114" s="33" t="s">
        <v>462</v>
      </c>
      <c r="C114" s="33" t="s">
        <v>467</v>
      </c>
      <c r="D114" s="33" t="s">
        <v>310</v>
      </c>
      <c r="E114" s="33" t="s">
        <v>3505</v>
      </c>
      <c r="F114" s="32">
        <v>1</v>
      </c>
      <c r="G114" s="32">
        <v>0</v>
      </c>
      <c r="H114" s="32"/>
      <c r="I114" s="32"/>
      <c r="J114" s="32"/>
      <c r="K114" s="32">
        <v>1</v>
      </c>
      <c r="L114" s="33" t="s">
        <v>1262</v>
      </c>
      <c r="M114" s="32">
        <f>0.04*(H114+100)/100*(I114+100)/100*(J114+100)/100</f>
        <v>0.04</v>
      </c>
      <c r="N114" s="32">
        <f>F114*M114</f>
        <v>0.04</v>
      </c>
      <c r="O114" s="33" t="s">
        <v>2720</v>
      </c>
      <c r="P114" s="33" t="s">
        <v>3506</v>
      </c>
      <c r="Q114" s="1" t="s">
        <v>469</v>
      </c>
      <c r="R114" s="1" t="s">
        <v>1263</v>
      </c>
      <c r="S114">
        <v>0.04</v>
      </c>
      <c r="T114" s="1" t="s">
        <v>1495</v>
      </c>
      <c r="X114">
        <f>N114</f>
        <v>0.04</v>
      </c>
    </row>
    <row r="115" spans="1:24" ht="30" customHeight="1" x14ac:dyDescent="0.3">
      <c r="A115" s="33" t="s">
        <v>1263</v>
      </c>
      <c r="B115" s="33" t="s">
        <v>1262</v>
      </c>
      <c r="C115" s="33" t="s">
        <v>1221</v>
      </c>
      <c r="D115" s="33" t="s">
        <v>1208</v>
      </c>
      <c r="E115" s="33" t="s">
        <v>50</v>
      </c>
      <c r="F115" s="32">
        <f>SUM(X114:X114)</f>
        <v>0.04</v>
      </c>
      <c r="G115" s="32"/>
      <c r="H115" s="32"/>
      <c r="I115" s="32"/>
      <c r="J115" s="32"/>
      <c r="K115" s="32">
        <f>IF(TRUNC(F115*공량설정_일위대가!B100/100, 공량설정_일위대가!C101) = 0, TRUNC(F115*공량설정_일위대가!B100/100, 5), TRUNC(F115*공량설정_일위대가!B100/100, 공량설정_일위대가!C101))</f>
        <v>0.04</v>
      </c>
      <c r="L115" s="33" t="s">
        <v>50</v>
      </c>
      <c r="M115" s="32"/>
      <c r="N115" s="32"/>
      <c r="O115" s="32" t="s">
        <v>2720</v>
      </c>
      <c r="P115" s="33" t="s">
        <v>50</v>
      </c>
      <c r="Q115" s="1" t="s">
        <v>469</v>
      </c>
      <c r="R115" s="1" t="s">
        <v>50</v>
      </c>
      <c r="T115" s="1" t="s">
        <v>1496</v>
      </c>
    </row>
    <row r="116" spans="1:24" ht="30" customHeight="1" x14ac:dyDescent="0.3">
      <c r="A116" s="32"/>
      <c r="B116" s="101" t="s">
        <v>3508</v>
      </c>
      <c r="C116" s="101"/>
      <c r="D116" s="101"/>
      <c r="E116" s="101"/>
      <c r="F116" s="101"/>
      <c r="G116" s="101"/>
      <c r="H116" s="101"/>
      <c r="I116" s="101"/>
      <c r="J116" s="101"/>
      <c r="K116" s="101"/>
      <c r="L116" s="101"/>
      <c r="M116" s="101"/>
      <c r="N116" s="101"/>
      <c r="O116" s="101"/>
      <c r="P116" s="101"/>
    </row>
    <row r="117" spans="1:24" ht="30" customHeight="1" x14ac:dyDescent="0.3">
      <c r="A117" s="33" t="s">
        <v>1535</v>
      </c>
      <c r="B117" s="33" t="s">
        <v>462</v>
      </c>
      <c r="C117" s="33" t="s">
        <v>482</v>
      </c>
      <c r="D117" s="33" t="s">
        <v>310</v>
      </c>
      <c r="E117" s="33" t="s">
        <v>3505</v>
      </c>
      <c r="F117" s="32">
        <v>1</v>
      </c>
      <c r="G117" s="32">
        <v>0</v>
      </c>
      <c r="H117" s="32"/>
      <c r="I117" s="32"/>
      <c r="J117" s="32"/>
      <c r="K117" s="32">
        <v>1</v>
      </c>
      <c r="L117" s="33" t="s">
        <v>1262</v>
      </c>
      <c r="M117" s="32">
        <f>0.04*(H117+100)/100*(I117+100)/100*(J117+100)/100</f>
        <v>0.04</v>
      </c>
      <c r="N117" s="32">
        <f>F117*M117</f>
        <v>0.04</v>
      </c>
      <c r="O117" s="33" t="s">
        <v>2720</v>
      </c>
      <c r="P117" s="33" t="s">
        <v>3506</v>
      </c>
      <c r="Q117" s="1" t="s">
        <v>484</v>
      </c>
      <c r="R117" s="1" t="s">
        <v>1263</v>
      </c>
      <c r="S117">
        <v>0.04</v>
      </c>
      <c r="T117" s="1" t="s">
        <v>1536</v>
      </c>
      <c r="X117">
        <f>N117</f>
        <v>0.04</v>
      </c>
    </row>
    <row r="118" spans="1:24" ht="30" customHeight="1" x14ac:dyDescent="0.3">
      <c r="A118" s="33" t="s">
        <v>1263</v>
      </c>
      <c r="B118" s="33" t="s">
        <v>1262</v>
      </c>
      <c r="C118" s="33" t="s">
        <v>1221</v>
      </c>
      <c r="D118" s="33" t="s">
        <v>1208</v>
      </c>
      <c r="E118" s="33" t="s">
        <v>50</v>
      </c>
      <c r="F118" s="32">
        <f>SUM(X117:X117)</f>
        <v>0.04</v>
      </c>
      <c r="G118" s="32"/>
      <c r="H118" s="32"/>
      <c r="I118" s="32"/>
      <c r="J118" s="32"/>
      <c r="K118" s="32">
        <f>IF(TRUNC(F118*공량설정_일위대가!B109/100, 공량설정_일위대가!C110) = 0, TRUNC(F118*공량설정_일위대가!B109/100, 5), TRUNC(F118*공량설정_일위대가!B109/100, 공량설정_일위대가!C110))</f>
        <v>0.04</v>
      </c>
      <c r="L118" s="33" t="s">
        <v>50</v>
      </c>
      <c r="M118" s="32"/>
      <c r="N118" s="32"/>
      <c r="O118" s="32" t="s">
        <v>2720</v>
      </c>
      <c r="P118" s="33" t="s">
        <v>50</v>
      </c>
      <c r="Q118" s="1" t="s">
        <v>484</v>
      </c>
      <c r="R118" s="1" t="s">
        <v>50</v>
      </c>
      <c r="T118" s="1" t="s">
        <v>1537</v>
      </c>
    </row>
    <row r="119" spans="1:24" ht="30" customHeight="1" x14ac:dyDescent="0.3">
      <c r="A119" s="32"/>
      <c r="B119" s="101" t="s">
        <v>3509</v>
      </c>
      <c r="C119" s="101"/>
      <c r="D119" s="101"/>
      <c r="E119" s="101"/>
      <c r="F119" s="101"/>
      <c r="G119" s="101"/>
      <c r="H119" s="101"/>
      <c r="I119" s="101"/>
      <c r="J119" s="101"/>
      <c r="K119" s="101"/>
      <c r="L119" s="101"/>
      <c r="M119" s="101"/>
      <c r="N119" s="101"/>
      <c r="O119" s="101"/>
      <c r="P119" s="101"/>
    </row>
    <row r="120" spans="1:24" ht="30" customHeight="1" x14ac:dyDescent="0.3">
      <c r="A120" s="33" t="s">
        <v>1540</v>
      </c>
      <c r="B120" s="33" t="s">
        <v>462</v>
      </c>
      <c r="C120" s="33" t="s">
        <v>486</v>
      </c>
      <c r="D120" s="33" t="s">
        <v>310</v>
      </c>
      <c r="E120" s="33" t="s">
        <v>3505</v>
      </c>
      <c r="F120" s="32">
        <v>1</v>
      </c>
      <c r="G120" s="32">
        <v>0</v>
      </c>
      <c r="H120" s="32"/>
      <c r="I120" s="32"/>
      <c r="J120" s="32"/>
      <c r="K120" s="32">
        <v>1</v>
      </c>
      <c r="L120" s="33" t="s">
        <v>1262</v>
      </c>
      <c r="M120" s="32">
        <f>0.04*(H120+100)/100*(I120+100)/100*(J120+100)/100</f>
        <v>0.04</v>
      </c>
      <c r="N120" s="32">
        <f>F120*M120</f>
        <v>0.04</v>
      </c>
      <c r="O120" s="33" t="s">
        <v>2720</v>
      </c>
      <c r="P120" s="33" t="s">
        <v>3506</v>
      </c>
      <c r="Q120" s="1" t="s">
        <v>488</v>
      </c>
      <c r="R120" s="1" t="s">
        <v>1263</v>
      </c>
      <c r="S120">
        <v>0.04</v>
      </c>
      <c r="T120" s="1" t="s">
        <v>1541</v>
      </c>
      <c r="X120">
        <f>N120</f>
        <v>0.04</v>
      </c>
    </row>
    <row r="121" spans="1:24" ht="30" customHeight="1" x14ac:dyDescent="0.3">
      <c r="A121" s="33" t="s">
        <v>1263</v>
      </c>
      <c r="B121" s="33" t="s">
        <v>1262</v>
      </c>
      <c r="C121" s="33" t="s">
        <v>1221</v>
      </c>
      <c r="D121" s="33" t="s">
        <v>1208</v>
      </c>
      <c r="E121" s="33" t="s">
        <v>50</v>
      </c>
      <c r="F121" s="32">
        <f>SUM(X120:X120)</f>
        <v>0.04</v>
      </c>
      <c r="G121" s="32"/>
      <c r="H121" s="32"/>
      <c r="I121" s="32"/>
      <c r="J121" s="32"/>
      <c r="K121" s="32">
        <f>IF(TRUNC(F121*공량설정_일위대가!B111/100, 공량설정_일위대가!C112) = 0, TRUNC(F121*공량설정_일위대가!B111/100, 5), TRUNC(F121*공량설정_일위대가!B111/100, 공량설정_일위대가!C112))</f>
        <v>0.04</v>
      </c>
      <c r="L121" s="33" t="s">
        <v>50</v>
      </c>
      <c r="M121" s="32"/>
      <c r="N121" s="32"/>
      <c r="O121" s="32" t="s">
        <v>2720</v>
      </c>
      <c r="P121" s="33" t="s">
        <v>50</v>
      </c>
      <c r="Q121" s="1" t="s">
        <v>488</v>
      </c>
      <c r="R121" s="1" t="s">
        <v>50</v>
      </c>
      <c r="T121" s="1" t="s">
        <v>1542</v>
      </c>
    </row>
    <row r="122" spans="1:24" ht="30" customHeight="1" x14ac:dyDescent="0.3">
      <c r="A122" s="32"/>
      <c r="B122" s="101" t="s">
        <v>3510</v>
      </c>
      <c r="C122" s="101"/>
      <c r="D122" s="101"/>
      <c r="E122" s="101"/>
      <c r="F122" s="101"/>
      <c r="G122" s="101"/>
      <c r="H122" s="101"/>
      <c r="I122" s="101"/>
      <c r="J122" s="101"/>
      <c r="K122" s="101"/>
      <c r="L122" s="101"/>
      <c r="M122" s="101"/>
      <c r="N122" s="101"/>
      <c r="O122" s="101"/>
      <c r="P122" s="101"/>
    </row>
    <row r="123" spans="1:24" ht="30" customHeight="1" x14ac:dyDescent="0.3">
      <c r="A123" s="33" t="s">
        <v>1545</v>
      </c>
      <c r="B123" s="33" t="s">
        <v>490</v>
      </c>
      <c r="C123" s="33" t="s">
        <v>1105</v>
      </c>
      <c r="D123" s="33" t="s">
        <v>310</v>
      </c>
      <c r="E123" s="33" t="s">
        <v>3505</v>
      </c>
      <c r="F123" s="32">
        <v>1</v>
      </c>
      <c r="G123" s="32">
        <v>0</v>
      </c>
      <c r="H123" s="32"/>
      <c r="I123" s="32"/>
      <c r="J123" s="32"/>
      <c r="K123" s="32">
        <v>1</v>
      </c>
      <c r="L123" s="33" t="s">
        <v>1262</v>
      </c>
      <c r="M123" s="32">
        <f>0.04*(H123+100)/100*(I123+100)/100*(J123+100)/100</f>
        <v>0.04</v>
      </c>
      <c r="N123" s="32">
        <f>F123*M123</f>
        <v>0.04</v>
      </c>
      <c r="O123" s="33" t="s">
        <v>2720</v>
      </c>
      <c r="P123" s="33" t="s">
        <v>3506</v>
      </c>
      <c r="Q123" s="1" t="s">
        <v>493</v>
      </c>
      <c r="R123" s="1" t="s">
        <v>1263</v>
      </c>
      <c r="S123">
        <v>0.04</v>
      </c>
      <c r="T123" s="1" t="s">
        <v>1546</v>
      </c>
      <c r="X123">
        <f>N123</f>
        <v>0.04</v>
      </c>
    </row>
    <row r="124" spans="1:24" ht="30" customHeight="1" x14ac:dyDescent="0.3">
      <c r="A124" s="33" t="s">
        <v>1263</v>
      </c>
      <c r="B124" s="33" t="s">
        <v>1262</v>
      </c>
      <c r="C124" s="33" t="s">
        <v>1221</v>
      </c>
      <c r="D124" s="33" t="s">
        <v>1208</v>
      </c>
      <c r="E124" s="33" t="s">
        <v>50</v>
      </c>
      <c r="F124" s="32">
        <f>SUM(X123:X123)</f>
        <v>0.04</v>
      </c>
      <c r="G124" s="32"/>
      <c r="H124" s="32"/>
      <c r="I124" s="32"/>
      <c r="J124" s="32"/>
      <c r="K124" s="32">
        <f>IF(TRUNC(F124*공량설정_일위대가!B113/100, 공량설정_일위대가!C114) = 0, TRUNC(F124*공량설정_일위대가!B113/100, 5), TRUNC(F124*공량설정_일위대가!B113/100, 공량설정_일위대가!C114))</f>
        <v>0.04</v>
      </c>
      <c r="L124" s="33" t="s">
        <v>50</v>
      </c>
      <c r="M124" s="32"/>
      <c r="N124" s="32"/>
      <c r="O124" s="32" t="s">
        <v>2720</v>
      </c>
      <c r="P124" s="33" t="s">
        <v>50</v>
      </c>
      <c r="Q124" s="1" t="s">
        <v>493</v>
      </c>
      <c r="R124" s="1" t="s">
        <v>50</v>
      </c>
      <c r="T124" s="1" t="s">
        <v>1547</v>
      </c>
    </row>
    <row r="125" spans="1:24" ht="30" customHeight="1" x14ac:dyDescent="0.3">
      <c r="A125" s="32"/>
      <c r="B125" s="101" t="s">
        <v>3511</v>
      </c>
      <c r="C125" s="101"/>
      <c r="D125" s="101"/>
      <c r="E125" s="101"/>
      <c r="F125" s="101"/>
      <c r="G125" s="101"/>
      <c r="H125" s="101"/>
      <c r="I125" s="101"/>
      <c r="J125" s="101"/>
      <c r="K125" s="101"/>
      <c r="L125" s="101"/>
      <c r="M125" s="101"/>
      <c r="N125" s="101"/>
      <c r="O125" s="101"/>
      <c r="P125" s="101"/>
    </row>
    <row r="126" spans="1:24" ht="30" customHeight="1" x14ac:dyDescent="0.3">
      <c r="A126" s="33" t="s">
        <v>1550</v>
      </c>
      <c r="B126" s="33" t="s">
        <v>490</v>
      </c>
      <c r="C126" s="33" t="s">
        <v>1109</v>
      </c>
      <c r="D126" s="33" t="s">
        <v>310</v>
      </c>
      <c r="E126" s="33" t="s">
        <v>3505</v>
      </c>
      <c r="F126" s="32">
        <v>1</v>
      </c>
      <c r="G126" s="32">
        <v>0</v>
      </c>
      <c r="H126" s="32"/>
      <c r="I126" s="32"/>
      <c r="J126" s="32"/>
      <c r="K126" s="32">
        <v>1</v>
      </c>
      <c r="L126" s="33" t="s">
        <v>1262</v>
      </c>
      <c r="M126" s="32">
        <f>0.04*(H126+100)/100*(I126+100)/100*(J126+100)/100</f>
        <v>0.04</v>
      </c>
      <c r="N126" s="32">
        <f>F126*M126</f>
        <v>0.04</v>
      </c>
      <c r="O126" s="33" t="s">
        <v>2720</v>
      </c>
      <c r="P126" s="33" t="s">
        <v>3506</v>
      </c>
      <c r="Q126" s="1" t="s">
        <v>497</v>
      </c>
      <c r="R126" s="1" t="s">
        <v>1263</v>
      </c>
      <c r="S126">
        <v>0.04</v>
      </c>
      <c r="T126" s="1" t="s">
        <v>1551</v>
      </c>
      <c r="X126">
        <f>N126</f>
        <v>0.04</v>
      </c>
    </row>
    <row r="127" spans="1:24" ht="30" customHeight="1" x14ac:dyDescent="0.3">
      <c r="A127" s="33" t="s">
        <v>1263</v>
      </c>
      <c r="B127" s="33" t="s">
        <v>1262</v>
      </c>
      <c r="C127" s="33" t="s">
        <v>1221</v>
      </c>
      <c r="D127" s="33" t="s">
        <v>1208</v>
      </c>
      <c r="E127" s="33" t="s">
        <v>50</v>
      </c>
      <c r="F127" s="32">
        <f>SUM(X126:X126)</f>
        <v>0.04</v>
      </c>
      <c r="G127" s="32"/>
      <c r="H127" s="32"/>
      <c r="I127" s="32"/>
      <c r="J127" s="32"/>
      <c r="K127" s="32">
        <f>IF(TRUNC(F127*공량설정_일위대가!B115/100, 공량설정_일위대가!C116) = 0, TRUNC(F127*공량설정_일위대가!B115/100, 5), TRUNC(F127*공량설정_일위대가!B115/100, 공량설정_일위대가!C116))</f>
        <v>0.04</v>
      </c>
      <c r="L127" s="33" t="s">
        <v>50</v>
      </c>
      <c r="M127" s="32"/>
      <c r="N127" s="32"/>
      <c r="O127" s="32" t="s">
        <v>2720</v>
      </c>
      <c r="P127" s="33" t="s">
        <v>50</v>
      </c>
      <c r="Q127" s="1" t="s">
        <v>497</v>
      </c>
      <c r="R127" s="1" t="s">
        <v>50</v>
      </c>
      <c r="T127" s="1" t="s">
        <v>1552</v>
      </c>
    </row>
    <row r="128" spans="1:24" ht="30" customHeight="1" x14ac:dyDescent="0.3">
      <c r="A128" s="32"/>
      <c r="B128" s="101" t="s">
        <v>3512</v>
      </c>
      <c r="C128" s="101"/>
      <c r="D128" s="101"/>
      <c r="E128" s="101"/>
      <c r="F128" s="101"/>
      <c r="G128" s="101"/>
      <c r="H128" s="101"/>
      <c r="I128" s="101"/>
      <c r="J128" s="101"/>
      <c r="K128" s="101"/>
      <c r="L128" s="101"/>
      <c r="M128" s="101"/>
      <c r="N128" s="101"/>
      <c r="O128" s="101"/>
      <c r="P128" s="101"/>
    </row>
    <row r="129" spans="1:24" ht="30" customHeight="1" x14ac:dyDescent="0.3">
      <c r="A129" s="33" t="s">
        <v>1555</v>
      </c>
      <c r="B129" s="33" t="s">
        <v>490</v>
      </c>
      <c r="C129" s="33" t="s">
        <v>1117</v>
      </c>
      <c r="D129" s="33" t="s">
        <v>310</v>
      </c>
      <c r="E129" s="33" t="s">
        <v>3505</v>
      </c>
      <c r="F129" s="32">
        <v>1</v>
      </c>
      <c r="G129" s="32">
        <v>0</v>
      </c>
      <c r="H129" s="32"/>
      <c r="I129" s="32"/>
      <c r="J129" s="32"/>
      <c r="K129" s="32">
        <v>1</v>
      </c>
      <c r="L129" s="33" t="s">
        <v>1262</v>
      </c>
      <c r="M129" s="32">
        <f>0.04*(H129+100)/100*(I129+100)/100*(J129+100)/100</f>
        <v>0.04</v>
      </c>
      <c r="N129" s="32">
        <f>F129*M129</f>
        <v>0.04</v>
      </c>
      <c r="O129" s="33" t="s">
        <v>2720</v>
      </c>
      <c r="P129" s="33" t="s">
        <v>3506</v>
      </c>
      <c r="Q129" s="1" t="s">
        <v>501</v>
      </c>
      <c r="R129" s="1" t="s">
        <v>1263</v>
      </c>
      <c r="S129">
        <v>0.04</v>
      </c>
      <c r="T129" s="1" t="s">
        <v>1556</v>
      </c>
      <c r="X129">
        <f>N129</f>
        <v>0.04</v>
      </c>
    </row>
    <row r="130" spans="1:24" ht="30" customHeight="1" x14ac:dyDescent="0.3">
      <c r="A130" s="33" t="s">
        <v>1263</v>
      </c>
      <c r="B130" s="33" t="s">
        <v>1262</v>
      </c>
      <c r="C130" s="33" t="s">
        <v>1221</v>
      </c>
      <c r="D130" s="33" t="s">
        <v>1208</v>
      </c>
      <c r="E130" s="33" t="s">
        <v>50</v>
      </c>
      <c r="F130" s="32">
        <f>SUM(X129:X129)</f>
        <v>0.04</v>
      </c>
      <c r="G130" s="32"/>
      <c r="H130" s="32"/>
      <c r="I130" s="32"/>
      <c r="J130" s="32"/>
      <c r="K130" s="32">
        <f>IF(TRUNC(F130*공량설정_일위대가!B117/100, 공량설정_일위대가!C118) = 0, TRUNC(F130*공량설정_일위대가!B117/100, 5), TRUNC(F130*공량설정_일위대가!B117/100, 공량설정_일위대가!C118))</f>
        <v>0.04</v>
      </c>
      <c r="L130" s="33" t="s">
        <v>50</v>
      </c>
      <c r="M130" s="32"/>
      <c r="N130" s="32"/>
      <c r="O130" s="32" t="s">
        <v>2720</v>
      </c>
      <c r="P130" s="33" t="s">
        <v>50</v>
      </c>
      <c r="Q130" s="1" t="s">
        <v>501</v>
      </c>
      <c r="R130" s="1" t="s">
        <v>50</v>
      </c>
      <c r="T130" s="1" t="s">
        <v>1557</v>
      </c>
    </row>
    <row r="131" spans="1:24" ht="30" customHeight="1" x14ac:dyDescent="0.3">
      <c r="A131" s="32"/>
      <c r="B131" s="101" t="s">
        <v>3513</v>
      </c>
      <c r="C131" s="101"/>
      <c r="D131" s="101"/>
      <c r="E131" s="101"/>
      <c r="F131" s="101"/>
      <c r="G131" s="101"/>
      <c r="H131" s="101"/>
      <c r="I131" s="101"/>
      <c r="J131" s="101"/>
      <c r="K131" s="101"/>
      <c r="L131" s="101"/>
      <c r="M131" s="101"/>
      <c r="N131" s="101"/>
      <c r="O131" s="101"/>
      <c r="P131" s="101"/>
    </row>
    <row r="132" spans="1:24" ht="30" customHeight="1" x14ac:dyDescent="0.3">
      <c r="A132" s="33" t="s">
        <v>1560</v>
      </c>
      <c r="B132" s="33" t="s">
        <v>490</v>
      </c>
      <c r="C132" s="33" t="s">
        <v>1117</v>
      </c>
      <c r="D132" s="33" t="s">
        <v>310</v>
      </c>
      <c r="E132" s="33" t="s">
        <v>3505</v>
      </c>
      <c r="F132" s="32">
        <v>1</v>
      </c>
      <c r="G132" s="32">
        <v>0</v>
      </c>
      <c r="H132" s="32"/>
      <c r="I132" s="32"/>
      <c r="J132" s="32"/>
      <c r="K132" s="32">
        <v>1</v>
      </c>
      <c r="L132" s="33" t="s">
        <v>1262</v>
      </c>
      <c r="M132" s="32">
        <f>0.04*(H132+100)/100*(I132+100)/100*(J132+100)/100</f>
        <v>0.04</v>
      </c>
      <c r="N132" s="32">
        <f>F132*M132</f>
        <v>0.04</v>
      </c>
      <c r="O132" s="33" t="s">
        <v>2720</v>
      </c>
      <c r="P132" s="33" t="s">
        <v>3506</v>
      </c>
      <c r="Q132" s="1" t="s">
        <v>505</v>
      </c>
      <c r="R132" s="1" t="s">
        <v>1263</v>
      </c>
      <c r="S132">
        <v>0.04</v>
      </c>
      <c r="T132" s="1" t="s">
        <v>1561</v>
      </c>
      <c r="X132">
        <f>N132</f>
        <v>0.04</v>
      </c>
    </row>
    <row r="133" spans="1:24" ht="30" customHeight="1" x14ac:dyDescent="0.3">
      <c r="A133" s="33" t="s">
        <v>1263</v>
      </c>
      <c r="B133" s="33" t="s">
        <v>1262</v>
      </c>
      <c r="C133" s="33" t="s">
        <v>1221</v>
      </c>
      <c r="D133" s="33" t="s">
        <v>1208</v>
      </c>
      <c r="E133" s="33" t="s">
        <v>50</v>
      </c>
      <c r="F133" s="32">
        <f>SUM(X132:X132)</f>
        <v>0.04</v>
      </c>
      <c r="G133" s="32"/>
      <c r="H133" s="32"/>
      <c r="I133" s="32"/>
      <c r="J133" s="32"/>
      <c r="K133" s="32">
        <f>IF(TRUNC(F133*공량설정_일위대가!B119/100, 공량설정_일위대가!C120) = 0, TRUNC(F133*공량설정_일위대가!B119/100, 5), TRUNC(F133*공량설정_일위대가!B119/100, 공량설정_일위대가!C120))</f>
        <v>0.04</v>
      </c>
      <c r="L133" s="33" t="s">
        <v>50</v>
      </c>
      <c r="M133" s="32"/>
      <c r="N133" s="32"/>
      <c r="O133" s="32" t="s">
        <v>2720</v>
      </c>
      <c r="P133" s="33" t="s">
        <v>50</v>
      </c>
      <c r="Q133" s="1" t="s">
        <v>505</v>
      </c>
      <c r="R133" s="1" t="s">
        <v>50</v>
      </c>
      <c r="T133" s="1" t="s">
        <v>1562</v>
      </c>
    </row>
    <row r="134" spans="1:24" ht="30" customHeight="1" x14ac:dyDescent="0.3">
      <c r="A134" s="32"/>
      <c r="B134" s="101" t="s">
        <v>3514</v>
      </c>
      <c r="C134" s="101"/>
      <c r="D134" s="101"/>
      <c r="E134" s="101"/>
      <c r="F134" s="101"/>
      <c r="G134" s="101"/>
      <c r="H134" s="101"/>
      <c r="I134" s="101"/>
      <c r="J134" s="101"/>
      <c r="K134" s="101"/>
      <c r="L134" s="101"/>
      <c r="M134" s="101"/>
      <c r="N134" s="101"/>
      <c r="O134" s="101"/>
      <c r="P134" s="101"/>
    </row>
    <row r="135" spans="1:24" ht="30" customHeight="1" x14ac:dyDescent="0.3">
      <c r="A135" s="33" t="s">
        <v>1566</v>
      </c>
      <c r="B135" s="33" t="s">
        <v>507</v>
      </c>
      <c r="C135" s="33" t="s">
        <v>1565</v>
      </c>
      <c r="D135" s="33" t="s">
        <v>310</v>
      </c>
      <c r="E135" s="33" t="s">
        <v>3515</v>
      </c>
      <c r="F135" s="32">
        <v>1.1000000000000001</v>
      </c>
      <c r="G135" s="32">
        <v>0</v>
      </c>
      <c r="H135" s="32"/>
      <c r="I135" s="32"/>
      <c r="J135" s="32"/>
      <c r="K135" s="32">
        <v>1.1000000000000001</v>
      </c>
      <c r="L135" s="33" t="s">
        <v>1262</v>
      </c>
      <c r="M135" s="32">
        <f>0.08*(H135+100)/100*(I135+100)/100*(J135+100)/100</f>
        <v>0.08</v>
      </c>
      <c r="N135" s="32">
        <f>F135*M135</f>
        <v>8.8000000000000009E-2</v>
      </c>
      <c r="O135" s="33" t="s">
        <v>2720</v>
      </c>
      <c r="P135" s="33" t="s">
        <v>3516</v>
      </c>
      <c r="Q135" s="1" t="s">
        <v>510</v>
      </c>
      <c r="R135" s="1" t="s">
        <v>1263</v>
      </c>
      <c r="S135">
        <v>0.08</v>
      </c>
      <c r="T135" s="1" t="s">
        <v>1567</v>
      </c>
      <c r="X135">
        <f>N135</f>
        <v>8.8000000000000009E-2</v>
      </c>
    </row>
    <row r="136" spans="1:24" ht="30" customHeight="1" x14ac:dyDescent="0.3">
      <c r="A136" s="33" t="s">
        <v>1263</v>
      </c>
      <c r="B136" s="33" t="s">
        <v>1262</v>
      </c>
      <c r="C136" s="33" t="s">
        <v>1221</v>
      </c>
      <c r="D136" s="33" t="s">
        <v>1208</v>
      </c>
      <c r="E136" s="33" t="s">
        <v>50</v>
      </c>
      <c r="F136" s="32">
        <f>SUM(X135:X135)</f>
        <v>8.8000000000000009E-2</v>
      </c>
      <c r="G136" s="32"/>
      <c r="H136" s="32"/>
      <c r="I136" s="32"/>
      <c r="J136" s="32"/>
      <c r="K136" s="32">
        <f>IF(TRUNC(F136*공량설정_일위대가!B121/100, 공량설정_일위대가!C122) = 0, TRUNC(F136*공량설정_일위대가!B121/100, 5), TRUNC(F136*공량설정_일위대가!B121/100, 공량설정_일위대가!C122))</f>
        <v>8.7999999999999995E-2</v>
      </c>
      <c r="L136" s="33" t="s">
        <v>50</v>
      </c>
      <c r="M136" s="32"/>
      <c r="N136" s="32"/>
      <c r="O136" s="32" t="s">
        <v>2720</v>
      </c>
      <c r="P136" s="33" t="s">
        <v>50</v>
      </c>
      <c r="Q136" s="1" t="s">
        <v>510</v>
      </c>
      <c r="R136" s="1" t="s">
        <v>50</v>
      </c>
      <c r="T136" s="1" t="s">
        <v>1571</v>
      </c>
    </row>
    <row r="137" spans="1:24" ht="30" customHeight="1" x14ac:dyDescent="0.3">
      <c r="A137" s="32"/>
      <c r="B137" s="101" t="s">
        <v>3517</v>
      </c>
      <c r="C137" s="101"/>
      <c r="D137" s="101"/>
      <c r="E137" s="101"/>
      <c r="F137" s="101"/>
      <c r="G137" s="101"/>
      <c r="H137" s="101"/>
      <c r="I137" s="101"/>
      <c r="J137" s="101"/>
      <c r="K137" s="101"/>
      <c r="L137" s="101"/>
      <c r="M137" s="101"/>
      <c r="N137" s="101"/>
      <c r="O137" s="101"/>
      <c r="P137" s="101"/>
    </row>
    <row r="138" spans="1:24" ht="30" customHeight="1" x14ac:dyDescent="0.3">
      <c r="A138" s="33" t="s">
        <v>1575</v>
      </c>
      <c r="B138" s="33" t="s">
        <v>507</v>
      </c>
      <c r="C138" s="33" t="s">
        <v>1574</v>
      </c>
      <c r="D138" s="33" t="s">
        <v>310</v>
      </c>
      <c r="E138" s="33" t="s">
        <v>3515</v>
      </c>
      <c r="F138" s="32">
        <v>1.1000000000000001</v>
      </c>
      <c r="G138" s="32">
        <v>0</v>
      </c>
      <c r="H138" s="32"/>
      <c r="I138" s="32"/>
      <c r="J138" s="32"/>
      <c r="K138" s="32">
        <v>1.1000000000000001</v>
      </c>
      <c r="L138" s="33" t="s">
        <v>1262</v>
      </c>
      <c r="M138" s="32">
        <f>0.11*(H138+100)/100*(I138+100)/100*(J138+100)/100</f>
        <v>0.11</v>
      </c>
      <c r="N138" s="32">
        <f>F138*M138</f>
        <v>0.12100000000000001</v>
      </c>
      <c r="O138" s="33" t="s">
        <v>2720</v>
      </c>
      <c r="P138" s="33" t="s">
        <v>3518</v>
      </c>
      <c r="Q138" s="1" t="s">
        <v>514</v>
      </c>
      <c r="R138" s="1" t="s">
        <v>1263</v>
      </c>
      <c r="S138">
        <v>0.11</v>
      </c>
      <c r="T138" s="1" t="s">
        <v>1576</v>
      </c>
      <c r="X138">
        <f>N138</f>
        <v>0.12100000000000001</v>
      </c>
    </row>
    <row r="139" spans="1:24" ht="30" customHeight="1" x14ac:dyDescent="0.3">
      <c r="A139" s="33" t="s">
        <v>1263</v>
      </c>
      <c r="B139" s="33" t="s">
        <v>1262</v>
      </c>
      <c r="C139" s="33" t="s">
        <v>1221</v>
      </c>
      <c r="D139" s="33" t="s">
        <v>1208</v>
      </c>
      <c r="E139" s="33" t="s">
        <v>50</v>
      </c>
      <c r="F139" s="32">
        <f>SUM(X138:X138)</f>
        <v>0.12100000000000001</v>
      </c>
      <c r="G139" s="32"/>
      <c r="H139" s="32"/>
      <c r="I139" s="32"/>
      <c r="J139" s="32"/>
      <c r="K139" s="32">
        <f>IF(TRUNC(F139*공량설정_일위대가!B123/100, 공량설정_일위대가!C124) = 0, TRUNC(F139*공량설정_일위대가!B123/100, 5), TRUNC(F139*공량설정_일위대가!B123/100, 공량설정_일위대가!C124))</f>
        <v>0.121</v>
      </c>
      <c r="L139" s="33" t="s">
        <v>50</v>
      </c>
      <c r="M139" s="32"/>
      <c r="N139" s="32"/>
      <c r="O139" s="32" t="s">
        <v>2720</v>
      </c>
      <c r="P139" s="33" t="s">
        <v>50</v>
      </c>
      <c r="Q139" s="1" t="s">
        <v>514</v>
      </c>
      <c r="R139" s="1" t="s">
        <v>50</v>
      </c>
      <c r="T139" s="1" t="s">
        <v>1579</v>
      </c>
    </row>
    <row r="140" spans="1:24" ht="30" customHeight="1" x14ac:dyDescent="0.3">
      <c r="A140" s="32"/>
      <c r="B140" s="101" t="s">
        <v>3519</v>
      </c>
      <c r="C140" s="101"/>
      <c r="D140" s="101"/>
      <c r="E140" s="101"/>
      <c r="F140" s="101"/>
      <c r="G140" s="101"/>
      <c r="H140" s="101"/>
      <c r="I140" s="101"/>
      <c r="J140" s="101"/>
      <c r="K140" s="101"/>
      <c r="L140" s="101"/>
      <c r="M140" s="101"/>
      <c r="N140" s="101"/>
      <c r="O140" s="101"/>
      <c r="P140" s="101"/>
    </row>
    <row r="141" spans="1:24" ht="30" customHeight="1" x14ac:dyDescent="0.3">
      <c r="A141" s="33" t="s">
        <v>1583</v>
      </c>
      <c r="B141" s="33" t="s">
        <v>507</v>
      </c>
      <c r="C141" s="33" t="s">
        <v>1582</v>
      </c>
      <c r="D141" s="33" t="s">
        <v>310</v>
      </c>
      <c r="E141" s="33" t="s">
        <v>3515</v>
      </c>
      <c r="F141" s="32">
        <v>1.1000000000000001</v>
      </c>
      <c r="G141" s="32">
        <v>0</v>
      </c>
      <c r="H141" s="32"/>
      <c r="I141" s="32"/>
      <c r="J141" s="32"/>
      <c r="K141" s="32">
        <v>1.1000000000000001</v>
      </c>
      <c r="L141" s="33" t="s">
        <v>1262</v>
      </c>
      <c r="M141" s="32">
        <f>0.14*(H141+100)/100*(I141+100)/100*(J141+100)/100</f>
        <v>0.14000000000000001</v>
      </c>
      <c r="N141" s="32">
        <f>F141*M141</f>
        <v>0.15400000000000003</v>
      </c>
      <c r="O141" s="33" t="s">
        <v>2720</v>
      </c>
      <c r="P141" s="33" t="s">
        <v>3520</v>
      </c>
      <c r="Q141" s="1" t="s">
        <v>518</v>
      </c>
      <c r="R141" s="1" t="s">
        <v>1263</v>
      </c>
      <c r="S141">
        <v>0.14000000000000001</v>
      </c>
      <c r="T141" s="1" t="s">
        <v>1584</v>
      </c>
      <c r="X141">
        <f>N141</f>
        <v>0.15400000000000003</v>
      </c>
    </row>
    <row r="142" spans="1:24" ht="30" customHeight="1" x14ac:dyDescent="0.3">
      <c r="A142" s="33" t="s">
        <v>1263</v>
      </c>
      <c r="B142" s="33" t="s">
        <v>1262</v>
      </c>
      <c r="C142" s="33" t="s">
        <v>1221</v>
      </c>
      <c r="D142" s="33" t="s">
        <v>1208</v>
      </c>
      <c r="E142" s="33" t="s">
        <v>50</v>
      </c>
      <c r="F142" s="32">
        <f>SUM(X141:X141)</f>
        <v>0.15400000000000003</v>
      </c>
      <c r="G142" s="32"/>
      <c r="H142" s="32"/>
      <c r="I142" s="32"/>
      <c r="J142" s="32"/>
      <c r="K142" s="32">
        <f>IF(TRUNC(F142*공량설정_일위대가!B125/100, 공량설정_일위대가!C126) = 0, TRUNC(F142*공량설정_일위대가!B125/100, 5), TRUNC(F142*공량설정_일위대가!B125/100, 공량설정_일위대가!C126))</f>
        <v>0.154</v>
      </c>
      <c r="L142" s="33" t="s">
        <v>50</v>
      </c>
      <c r="M142" s="32"/>
      <c r="N142" s="32"/>
      <c r="O142" s="32" t="s">
        <v>2720</v>
      </c>
      <c r="P142" s="33" t="s">
        <v>50</v>
      </c>
      <c r="Q142" s="1" t="s">
        <v>518</v>
      </c>
      <c r="R142" s="1" t="s">
        <v>50</v>
      </c>
      <c r="T142" s="1" t="s">
        <v>1587</v>
      </c>
    </row>
    <row r="143" spans="1:24" ht="30" customHeight="1" x14ac:dyDescent="0.3">
      <c r="A143" s="32"/>
      <c r="B143" s="101" t="s">
        <v>3521</v>
      </c>
      <c r="C143" s="101"/>
      <c r="D143" s="101"/>
      <c r="E143" s="101"/>
      <c r="F143" s="101"/>
      <c r="G143" s="101"/>
      <c r="H143" s="101"/>
      <c r="I143" s="101"/>
      <c r="J143" s="101"/>
      <c r="K143" s="101"/>
      <c r="L143" s="101"/>
      <c r="M143" s="101"/>
      <c r="N143" s="101"/>
      <c r="O143" s="101"/>
      <c r="P143" s="101"/>
    </row>
    <row r="144" spans="1:24" ht="30" customHeight="1" x14ac:dyDescent="0.3">
      <c r="A144" s="33" t="s">
        <v>1591</v>
      </c>
      <c r="B144" s="33" t="s">
        <v>507</v>
      </c>
      <c r="C144" s="33" t="s">
        <v>1590</v>
      </c>
      <c r="D144" s="33" t="s">
        <v>310</v>
      </c>
      <c r="E144" s="33" t="s">
        <v>3515</v>
      </c>
      <c r="F144" s="32">
        <v>1.1000000000000001</v>
      </c>
      <c r="G144" s="32">
        <v>0</v>
      </c>
      <c r="H144" s="32"/>
      <c r="I144" s="32"/>
      <c r="J144" s="32"/>
      <c r="K144" s="32">
        <v>1.1000000000000001</v>
      </c>
      <c r="L144" s="33" t="s">
        <v>1262</v>
      </c>
      <c r="M144" s="32">
        <f>0.2*(H144+100)/100*(I144+100)/100*(J144+100)/100</f>
        <v>0.2</v>
      </c>
      <c r="N144" s="32">
        <f>F144*M144</f>
        <v>0.22000000000000003</v>
      </c>
      <c r="O144" s="33" t="s">
        <v>2720</v>
      </c>
      <c r="P144" s="33" t="s">
        <v>3522</v>
      </c>
      <c r="Q144" s="1" t="s">
        <v>522</v>
      </c>
      <c r="R144" s="1" t="s">
        <v>1263</v>
      </c>
      <c r="S144">
        <v>0.2</v>
      </c>
      <c r="T144" s="1" t="s">
        <v>1592</v>
      </c>
      <c r="X144">
        <f>N144</f>
        <v>0.22000000000000003</v>
      </c>
    </row>
    <row r="145" spans="1:27" ht="30" customHeight="1" x14ac:dyDescent="0.3">
      <c r="A145" s="33" t="s">
        <v>1263</v>
      </c>
      <c r="B145" s="33" t="s">
        <v>1262</v>
      </c>
      <c r="C145" s="33" t="s">
        <v>1221</v>
      </c>
      <c r="D145" s="33" t="s">
        <v>1208</v>
      </c>
      <c r="E145" s="33" t="s">
        <v>50</v>
      </c>
      <c r="F145" s="32">
        <f>SUM(X144:X144)</f>
        <v>0.22000000000000003</v>
      </c>
      <c r="G145" s="32"/>
      <c r="H145" s="32"/>
      <c r="I145" s="32"/>
      <c r="J145" s="32"/>
      <c r="K145" s="32">
        <f>IF(TRUNC(F145*공량설정_일위대가!B127/100, 공량설정_일위대가!C128) = 0, TRUNC(F145*공량설정_일위대가!B127/100, 5), TRUNC(F145*공량설정_일위대가!B127/100, 공량설정_일위대가!C128))</f>
        <v>0.22</v>
      </c>
      <c r="L145" s="33" t="s">
        <v>50</v>
      </c>
      <c r="M145" s="32"/>
      <c r="N145" s="32"/>
      <c r="O145" s="32" t="s">
        <v>2720</v>
      </c>
      <c r="P145" s="33" t="s">
        <v>50</v>
      </c>
      <c r="Q145" s="1" t="s">
        <v>522</v>
      </c>
      <c r="R145" s="1" t="s">
        <v>50</v>
      </c>
      <c r="T145" s="1" t="s">
        <v>1595</v>
      </c>
    </row>
    <row r="146" spans="1:27" ht="30" customHeight="1" x14ac:dyDescent="0.3">
      <c r="A146" s="32"/>
      <c r="B146" s="101" t="s">
        <v>3523</v>
      </c>
      <c r="C146" s="101"/>
      <c r="D146" s="101"/>
      <c r="E146" s="101"/>
      <c r="F146" s="101"/>
      <c r="G146" s="101"/>
      <c r="H146" s="101"/>
      <c r="I146" s="101"/>
      <c r="J146" s="101"/>
      <c r="K146" s="101"/>
      <c r="L146" s="101"/>
      <c r="M146" s="101"/>
      <c r="N146" s="101"/>
      <c r="O146" s="101"/>
      <c r="P146" s="101"/>
    </row>
    <row r="147" spans="1:27" ht="30" customHeight="1" x14ac:dyDescent="0.3">
      <c r="A147" s="33" t="s">
        <v>1598</v>
      </c>
      <c r="B147" s="33" t="s">
        <v>524</v>
      </c>
      <c r="C147" s="33" t="s">
        <v>50</v>
      </c>
      <c r="D147" s="33" t="s">
        <v>123</v>
      </c>
      <c r="E147" s="33" t="s">
        <v>3524</v>
      </c>
      <c r="F147" s="32">
        <v>1</v>
      </c>
      <c r="G147" s="32">
        <v>0</v>
      </c>
      <c r="H147" s="32"/>
      <c r="I147" s="32"/>
      <c r="J147" s="32"/>
      <c r="K147" s="32">
        <v>1</v>
      </c>
      <c r="L147" s="33" t="s">
        <v>1450</v>
      </c>
      <c r="M147" s="32">
        <f>0.058*(H147+100)/100*(I147+100)/100*(J147+100)/100</f>
        <v>5.800000000000001E-2</v>
      </c>
      <c r="N147" s="32">
        <f>F147*M147</f>
        <v>5.800000000000001E-2</v>
      </c>
      <c r="O147" s="33" t="s">
        <v>2701</v>
      </c>
      <c r="P147" s="33" t="s">
        <v>3525</v>
      </c>
      <c r="Q147" s="1" t="s">
        <v>526</v>
      </c>
      <c r="R147" s="1" t="s">
        <v>1531</v>
      </c>
      <c r="S147">
        <v>5.8000000000000003E-2</v>
      </c>
      <c r="T147" s="1" t="s">
        <v>1599</v>
      </c>
      <c r="AA147">
        <f>N147</f>
        <v>5.800000000000001E-2</v>
      </c>
    </row>
    <row r="148" spans="1:27" ht="30" customHeight="1" x14ac:dyDescent="0.3">
      <c r="A148" s="33" t="s">
        <v>50</v>
      </c>
      <c r="B148" s="33" t="s">
        <v>50</v>
      </c>
      <c r="C148" s="33" t="s">
        <v>50</v>
      </c>
      <c r="D148" s="33" t="s">
        <v>50</v>
      </c>
      <c r="E148" s="33" t="s">
        <v>50</v>
      </c>
      <c r="F148" s="32"/>
      <c r="G148" s="32"/>
      <c r="H148" s="32"/>
      <c r="I148" s="32"/>
      <c r="J148" s="32"/>
      <c r="K148" s="32"/>
      <c r="L148" s="33" t="s">
        <v>1307</v>
      </c>
      <c r="M148" s="32">
        <f>0.029*(H147+100)/100*(I147+100)/100*(J147+100)/100</f>
        <v>2.9000000000000005E-2</v>
      </c>
      <c r="N148" s="32">
        <f>F147*M148</f>
        <v>2.9000000000000005E-2</v>
      </c>
      <c r="O148" s="33" t="s">
        <v>2710</v>
      </c>
      <c r="P148" s="33" t="s">
        <v>3526</v>
      </c>
      <c r="Q148" s="1" t="s">
        <v>526</v>
      </c>
      <c r="R148" s="1" t="s">
        <v>1321</v>
      </c>
      <c r="S148">
        <v>2.9000000000000001E-2</v>
      </c>
      <c r="T148" s="1" t="s">
        <v>1599</v>
      </c>
      <c r="Y148">
        <f>N148</f>
        <v>2.9000000000000005E-2</v>
      </c>
    </row>
    <row r="149" spans="1:27" ht="30" customHeight="1" x14ac:dyDescent="0.3">
      <c r="A149" s="33" t="s">
        <v>1531</v>
      </c>
      <c r="B149" s="33" t="s">
        <v>1450</v>
      </c>
      <c r="C149" s="33" t="s">
        <v>1221</v>
      </c>
      <c r="D149" s="33" t="s">
        <v>1208</v>
      </c>
      <c r="E149" s="33" t="s">
        <v>50</v>
      </c>
      <c r="F149" s="32">
        <f>SUM(AA147:AA148)</f>
        <v>5.800000000000001E-2</v>
      </c>
      <c r="G149" s="32"/>
      <c r="H149" s="32"/>
      <c r="I149" s="32"/>
      <c r="J149" s="32"/>
      <c r="K149" s="32">
        <f>IF(TRUNC(F149*공량설정_일위대가!B129/100, 공량설정_일위대가!C130) = 0, TRUNC(F149*공량설정_일위대가!B129/100, 5), TRUNC(F149*공량설정_일위대가!B129/100, 공량설정_일위대가!C130))</f>
        <v>5.8000000000000003E-2</v>
      </c>
      <c r="L149" s="33" t="s">
        <v>50</v>
      </c>
      <c r="M149" s="32"/>
      <c r="N149" s="32"/>
      <c r="O149" s="32" t="s">
        <v>2701</v>
      </c>
      <c r="P149" s="33" t="s">
        <v>50</v>
      </c>
      <c r="Q149" s="1" t="s">
        <v>526</v>
      </c>
      <c r="R149" s="1" t="s">
        <v>50</v>
      </c>
      <c r="T149" s="1" t="s">
        <v>1600</v>
      </c>
    </row>
    <row r="150" spans="1:27" ht="30" customHeight="1" x14ac:dyDescent="0.3">
      <c r="A150" s="33" t="s">
        <v>1321</v>
      </c>
      <c r="B150" s="33" t="s">
        <v>1307</v>
      </c>
      <c r="C150" s="33" t="s">
        <v>1221</v>
      </c>
      <c r="D150" s="33" t="s">
        <v>1208</v>
      </c>
      <c r="E150" s="33" t="s">
        <v>50</v>
      </c>
      <c r="F150" s="32">
        <f>SUM(Y147:Y148)</f>
        <v>2.9000000000000005E-2</v>
      </c>
      <c r="G150" s="32"/>
      <c r="H150" s="32"/>
      <c r="I150" s="32"/>
      <c r="J150" s="32"/>
      <c r="K150" s="32">
        <f>IF(TRUNC(F150*공량설정_일위대가!B129/100, 공량설정_일위대가!C131) = 0, TRUNC(F150*공량설정_일위대가!B129/100, 5), TRUNC(F150*공량설정_일위대가!B129/100, 공량설정_일위대가!C131))</f>
        <v>2.9000000000000001E-2</v>
      </c>
      <c r="L150" s="33" t="s">
        <v>50</v>
      </c>
      <c r="M150" s="32"/>
      <c r="N150" s="32"/>
      <c r="O150" s="32" t="s">
        <v>2710</v>
      </c>
      <c r="P150" s="33" t="s">
        <v>50</v>
      </c>
      <c r="Q150" s="1" t="s">
        <v>526</v>
      </c>
      <c r="R150" s="1" t="s">
        <v>50</v>
      </c>
      <c r="T150" s="1" t="s">
        <v>1601</v>
      </c>
    </row>
    <row r="151" spans="1:27" ht="30" customHeight="1" x14ac:dyDescent="0.3">
      <c r="A151" s="32"/>
      <c r="B151" s="101" t="s">
        <v>3527</v>
      </c>
      <c r="C151" s="101"/>
      <c r="D151" s="101"/>
      <c r="E151" s="101"/>
      <c r="F151" s="101"/>
      <c r="G151" s="101"/>
      <c r="H151" s="101"/>
      <c r="I151" s="101"/>
      <c r="J151" s="101"/>
      <c r="K151" s="101"/>
      <c r="L151" s="101"/>
      <c r="M151" s="101"/>
      <c r="N151" s="101"/>
      <c r="O151" s="101"/>
      <c r="P151" s="101"/>
    </row>
    <row r="152" spans="1:27" ht="30" customHeight="1" x14ac:dyDescent="0.3">
      <c r="A152" s="33" t="s">
        <v>1618</v>
      </c>
      <c r="B152" s="33" t="s">
        <v>543</v>
      </c>
      <c r="C152" s="33" t="s">
        <v>50</v>
      </c>
      <c r="D152" s="33" t="s">
        <v>196</v>
      </c>
      <c r="E152" s="33" t="s">
        <v>3528</v>
      </c>
      <c r="F152" s="32">
        <v>1</v>
      </c>
      <c r="G152" s="32">
        <v>0</v>
      </c>
      <c r="H152" s="32"/>
      <c r="I152" s="32"/>
      <c r="J152" s="32"/>
      <c r="K152" s="32">
        <v>1</v>
      </c>
      <c r="L152" s="33" t="s">
        <v>1425</v>
      </c>
      <c r="M152" s="32">
        <f>0.18*(H152+100)/100*(I152+100)/100*(J152+100)/100</f>
        <v>0.18</v>
      </c>
      <c r="N152" s="32">
        <f>F152*M152</f>
        <v>0.18</v>
      </c>
      <c r="O152" s="33" t="s">
        <v>2723</v>
      </c>
      <c r="P152" s="33" t="s">
        <v>3529</v>
      </c>
      <c r="Q152" s="1" t="s">
        <v>545</v>
      </c>
      <c r="R152" s="1" t="s">
        <v>1426</v>
      </c>
      <c r="S152">
        <v>0.18</v>
      </c>
      <c r="T152" s="1" t="s">
        <v>1619</v>
      </c>
      <c r="Z152">
        <f>N152</f>
        <v>0.18</v>
      </c>
    </row>
    <row r="153" spans="1:27" ht="30" customHeight="1" x14ac:dyDescent="0.3">
      <c r="A153" s="33" t="s">
        <v>1426</v>
      </c>
      <c r="B153" s="33" t="s">
        <v>1425</v>
      </c>
      <c r="C153" s="33" t="s">
        <v>1221</v>
      </c>
      <c r="D153" s="33" t="s">
        <v>1208</v>
      </c>
      <c r="E153" s="33" t="s">
        <v>50</v>
      </c>
      <c r="F153" s="32">
        <f>SUM(Z152:Z152)</f>
        <v>0.18</v>
      </c>
      <c r="G153" s="32"/>
      <c r="H153" s="32"/>
      <c r="I153" s="32"/>
      <c r="J153" s="32"/>
      <c r="K153" s="32">
        <f>IF(TRUNC(F153*공량설정_일위대가!B141/100, 공량설정_일위대가!C142) = 0, TRUNC(F153*공량설정_일위대가!B141/100, 5), TRUNC(F153*공량설정_일위대가!B141/100, 공량설정_일위대가!C142))</f>
        <v>0.18</v>
      </c>
      <c r="L153" s="33" t="s">
        <v>50</v>
      </c>
      <c r="M153" s="32"/>
      <c r="N153" s="32"/>
      <c r="O153" s="32" t="s">
        <v>2723</v>
      </c>
      <c r="P153" s="33" t="s">
        <v>50</v>
      </c>
      <c r="Q153" s="1" t="s">
        <v>545</v>
      </c>
      <c r="R153" s="1" t="s">
        <v>50</v>
      </c>
      <c r="T153" s="1" t="s">
        <v>1620</v>
      </c>
    </row>
    <row r="154" spans="1:27" ht="30" customHeight="1" x14ac:dyDescent="0.3">
      <c r="A154" s="32"/>
      <c r="B154" s="101" t="s">
        <v>3530</v>
      </c>
      <c r="C154" s="101"/>
      <c r="D154" s="101"/>
      <c r="E154" s="101"/>
      <c r="F154" s="101"/>
      <c r="G154" s="101"/>
      <c r="H154" s="101"/>
      <c r="I154" s="101"/>
      <c r="J154" s="101"/>
      <c r="K154" s="101"/>
      <c r="L154" s="101"/>
      <c r="M154" s="101"/>
      <c r="N154" s="101"/>
      <c r="O154" s="101"/>
      <c r="P154" s="101"/>
    </row>
    <row r="155" spans="1:27" ht="30" customHeight="1" x14ac:dyDescent="0.3">
      <c r="A155" s="33" t="s">
        <v>1623</v>
      </c>
      <c r="B155" s="33" t="s">
        <v>570</v>
      </c>
      <c r="C155" s="33" t="s">
        <v>548</v>
      </c>
      <c r="D155" s="33" t="s">
        <v>118</v>
      </c>
      <c r="E155" s="33" t="s">
        <v>3531</v>
      </c>
      <c r="F155" s="32">
        <v>1</v>
      </c>
      <c r="G155" s="32">
        <v>0</v>
      </c>
      <c r="H155" s="32"/>
      <c r="I155" s="32"/>
      <c r="J155" s="32"/>
      <c r="K155" s="32">
        <v>1</v>
      </c>
      <c r="L155" s="33" t="s">
        <v>1262</v>
      </c>
      <c r="M155" s="32">
        <f>0.24*(H155+100)/100*(I155+100)/100*(J155+100)/100</f>
        <v>0.24</v>
      </c>
      <c r="N155" s="32">
        <f>F155*M155</f>
        <v>0.24</v>
      </c>
      <c r="O155" s="33" t="s">
        <v>2709</v>
      </c>
      <c r="P155" s="33" t="s">
        <v>3532</v>
      </c>
      <c r="Q155" s="1" t="s">
        <v>550</v>
      </c>
      <c r="R155" s="1" t="s">
        <v>1625</v>
      </c>
      <c r="S155">
        <v>0.24</v>
      </c>
      <c r="T155" s="1" t="s">
        <v>1624</v>
      </c>
      <c r="X155">
        <f>N155</f>
        <v>0.24</v>
      </c>
    </row>
    <row r="156" spans="1:27" ht="30" customHeight="1" x14ac:dyDescent="0.3">
      <c r="A156" s="33" t="s">
        <v>1625</v>
      </c>
      <c r="B156" s="33" t="s">
        <v>1262</v>
      </c>
      <c r="C156" s="33" t="s">
        <v>1221</v>
      </c>
      <c r="D156" s="33" t="s">
        <v>1208</v>
      </c>
      <c r="E156" s="33" t="s">
        <v>50</v>
      </c>
      <c r="F156" s="32">
        <f>SUM(X155:X155)</f>
        <v>0.24</v>
      </c>
      <c r="G156" s="32"/>
      <c r="H156" s="32"/>
      <c r="I156" s="32"/>
      <c r="J156" s="32"/>
      <c r="K156" s="32">
        <f>IF(TRUNC(F156*공량설정_일위대가!B143/100, 공량설정_일위대가!C144) = 0, TRUNC(F156*공량설정_일위대가!B143/100, 5), TRUNC(F156*공량설정_일위대가!B143/100, 공량설정_일위대가!C144))</f>
        <v>0.24</v>
      </c>
      <c r="L156" s="33" t="s">
        <v>50</v>
      </c>
      <c r="M156" s="32"/>
      <c r="N156" s="32"/>
      <c r="O156" s="32" t="s">
        <v>2709</v>
      </c>
      <c r="P156" s="33" t="s">
        <v>50</v>
      </c>
      <c r="Q156" s="1" t="s">
        <v>550</v>
      </c>
      <c r="R156" s="1" t="s">
        <v>50</v>
      </c>
      <c r="T156" s="1" t="s">
        <v>1626</v>
      </c>
    </row>
    <row r="157" spans="1:27" ht="30" customHeight="1" x14ac:dyDescent="0.3">
      <c r="A157" s="32"/>
      <c r="B157" s="101" t="s">
        <v>3533</v>
      </c>
      <c r="C157" s="101"/>
      <c r="D157" s="101"/>
      <c r="E157" s="101"/>
      <c r="F157" s="101"/>
      <c r="G157" s="101"/>
      <c r="H157" s="101"/>
      <c r="I157" s="101"/>
      <c r="J157" s="101"/>
      <c r="K157" s="101"/>
      <c r="L157" s="101"/>
      <c r="M157" s="101"/>
      <c r="N157" s="101"/>
      <c r="O157" s="101"/>
      <c r="P157" s="101"/>
    </row>
    <row r="158" spans="1:27" ht="30" customHeight="1" x14ac:dyDescent="0.3">
      <c r="A158" s="33" t="s">
        <v>1629</v>
      </c>
      <c r="B158" s="33" t="s">
        <v>552</v>
      </c>
      <c r="C158" s="33" t="s">
        <v>553</v>
      </c>
      <c r="D158" s="33" t="s">
        <v>196</v>
      </c>
      <c r="E158" s="33" t="s">
        <v>3531</v>
      </c>
      <c r="F158" s="32">
        <v>1</v>
      </c>
      <c r="G158" s="32">
        <v>0</v>
      </c>
      <c r="H158" s="32"/>
      <c r="I158" s="32"/>
      <c r="J158" s="32"/>
      <c r="K158" s="32">
        <v>1</v>
      </c>
      <c r="L158" s="33" t="s">
        <v>1262</v>
      </c>
      <c r="M158" s="32">
        <f>0.14*(H158+100)/100*(I158+100)/100*(J158+100)/100</f>
        <v>0.14000000000000001</v>
      </c>
      <c r="N158" s="32">
        <f>F158*M158</f>
        <v>0.14000000000000001</v>
      </c>
      <c r="O158" s="33" t="s">
        <v>2709</v>
      </c>
      <c r="P158" s="33" t="s">
        <v>3520</v>
      </c>
      <c r="Q158" s="1" t="s">
        <v>555</v>
      </c>
      <c r="R158" s="1" t="s">
        <v>1625</v>
      </c>
      <c r="S158">
        <v>0.14000000000000001</v>
      </c>
      <c r="T158" s="1" t="s">
        <v>1630</v>
      </c>
      <c r="X158">
        <f>N158</f>
        <v>0.14000000000000001</v>
      </c>
    </row>
    <row r="159" spans="1:27" ht="30" customHeight="1" x14ac:dyDescent="0.3">
      <c r="A159" s="33" t="s">
        <v>1625</v>
      </c>
      <c r="B159" s="33" t="s">
        <v>1262</v>
      </c>
      <c r="C159" s="33" t="s">
        <v>1221</v>
      </c>
      <c r="D159" s="33" t="s">
        <v>1208</v>
      </c>
      <c r="E159" s="33" t="s">
        <v>50</v>
      </c>
      <c r="F159" s="32">
        <f>SUM(X158:X158)</f>
        <v>0.14000000000000001</v>
      </c>
      <c r="G159" s="32"/>
      <c r="H159" s="32"/>
      <c r="I159" s="32"/>
      <c r="J159" s="32"/>
      <c r="K159" s="32">
        <f>IF(TRUNC(F159*공량설정_일위대가!B145/100, 공량설정_일위대가!C146) = 0, TRUNC(F159*공량설정_일위대가!B145/100, 5), TRUNC(F159*공량설정_일위대가!B145/100, 공량설정_일위대가!C146))</f>
        <v>0.14000000000000001</v>
      </c>
      <c r="L159" s="33" t="s">
        <v>50</v>
      </c>
      <c r="M159" s="32"/>
      <c r="N159" s="32"/>
      <c r="O159" s="32" t="s">
        <v>2709</v>
      </c>
      <c r="P159" s="33" t="s">
        <v>50</v>
      </c>
      <c r="Q159" s="1" t="s">
        <v>555</v>
      </c>
      <c r="R159" s="1" t="s">
        <v>50</v>
      </c>
      <c r="T159" s="1" t="s">
        <v>1631</v>
      </c>
    </row>
    <row r="160" spans="1:27" ht="30" customHeight="1" x14ac:dyDescent="0.3">
      <c r="A160" s="32"/>
      <c r="B160" s="101" t="s">
        <v>3534</v>
      </c>
      <c r="C160" s="101"/>
      <c r="D160" s="101"/>
      <c r="E160" s="101"/>
      <c r="F160" s="101"/>
      <c r="G160" s="101"/>
      <c r="H160" s="101"/>
      <c r="I160" s="101"/>
      <c r="J160" s="101"/>
      <c r="K160" s="101"/>
      <c r="L160" s="101"/>
      <c r="M160" s="101"/>
      <c r="N160" s="101"/>
      <c r="O160" s="101"/>
      <c r="P160" s="101"/>
    </row>
    <row r="161" spans="1:26" ht="30" customHeight="1" x14ac:dyDescent="0.3">
      <c r="A161" s="33" t="s">
        <v>1635</v>
      </c>
      <c r="B161" s="33" t="s">
        <v>1634</v>
      </c>
      <c r="C161" s="33" t="s">
        <v>557</v>
      </c>
      <c r="D161" s="33" t="s">
        <v>196</v>
      </c>
      <c r="E161" s="33" t="s">
        <v>3535</v>
      </c>
      <c r="F161" s="32">
        <v>1</v>
      </c>
      <c r="G161" s="32">
        <v>0</v>
      </c>
      <c r="H161" s="32"/>
      <c r="I161" s="32"/>
      <c r="J161" s="32"/>
      <c r="K161" s="32">
        <v>1</v>
      </c>
      <c r="L161" s="33" t="s">
        <v>1262</v>
      </c>
      <c r="M161" s="32">
        <f>0.14*(H161+100)/100*(I161+100)/100*(J161+100)/100</f>
        <v>0.14000000000000001</v>
      </c>
      <c r="N161" s="32">
        <f>F161*M161</f>
        <v>0.14000000000000001</v>
      </c>
      <c r="O161" s="33" t="s">
        <v>2709</v>
      </c>
      <c r="P161" s="33" t="s">
        <v>3520</v>
      </c>
      <c r="Q161" s="1" t="s">
        <v>559</v>
      </c>
      <c r="R161" s="1" t="s">
        <v>1625</v>
      </c>
      <c r="S161">
        <v>0.14000000000000001</v>
      </c>
      <c r="T161" s="1" t="s">
        <v>1636</v>
      </c>
      <c r="X161">
        <f>N161</f>
        <v>0.14000000000000001</v>
      </c>
    </row>
    <row r="162" spans="1:26" ht="30" customHeight="1" x14ac:dyDescent="0.3">
      <c r="A162" s="33" t="s">
        <v>1625</v>
      </c>
      <c r="B162" s="33" t="s">
        <v>1262</v>
      </c>
      <c r="C162" s="33" t="s">
        <v>1221</v>
      </c>
      <c r="D162" s="33" t="s">
        <v>1208</v>
      </c>
      <c r="E162" s="33" t="s">
        <v>50</v>
      </c>
      <c r="F162" s="32">
        <f>SUM(X161:X161)</f>
        <v>0.14000000000000001</v>
      </c>
      <c r="G162" s="32"/>
      <c r="H162" s="32"/>
      <c r="I162" s="32"/>
      <c r="J162" s="32"/>
      <c r="K162" s="32">
        <f>IF(TRUNC(F162*공량설정_일위대가!B147/100, 공량설정_일위대가!C148) = 0, TRUNC(F162*공량설정_일위대가!B147/100, 5), TRUNC(F162*공량설정_일위대가!B147/100, 공량설정_일위대가!C148))</f>
        <v>0.14000000000000001</v>
      </c>
      <c r="L162" s="33" t="s">
        <v>50</v>
      </c>
      <c r="M162" s="32"/>
      <c r="N162" s="32"/>
      <c r="O162" s="32" t="s">
        <v>2709</v>
      </c>
      <c r="P162" s="33" t="s">
        <v>50</v>
      </c>
      <c r="Q162" s="1" t="s">
        <v>559</v>
      </c>
      <c r="R162" s="1" t="s">
        <v>50</v>
      </c>
      <c r="T162" s="1" t="s">
        <v>1637</v>
      </c>
    </row>
    <row r="163" spans="1:26" ht="30" customHeight="1" x14ac:dyDescent="0.3">
      <c r="A163" s="32"/>
      <c r="B163" s="101" t="s">
        <v>3536</v>
      </c>
      <c r="C163" s="101"/>
      <c r="D163" s="101"/>
      <c r="E163" s="101"/>
      <c r="F163" s="101"/>
      <c r="G163" s="101"/>
      <c r="H163" s="101"/>
      <c r="I163" s="101"/>
      <c r="J163" s="101"/>
      <c r="K163" s="101"/>
      <c r="L163" s="101"/>
      <c r="M163" s="101"/>
      <c r="N163" s="101"/>
      <c r="O163" s="101"/>
      <c r="P163" s="101"/>
    </row>
    <row r="164" spans="1:26" ht="30" customHeight="1" x14ac:dyDescent="0.3">
      <c r="A164" s="33" t="s">
        <v>1640</v>
      </c>
      <c r="B164" s="33" t="s">
        <v>561</v>
      </c>
      <c r="C164" s="33" t="s">
        <v>562</v>
      </c>
      <c r="D164" s="33" t="s">
        <v>118</v>
      </c>
      <c r="E164" s="33" t="s">
        <v>3531</v>
      </c>
      <c r="F164" s="32">
        <v>1</v>
      </c>
      <c r="G164" s="32">
        <v>0</v>
      </c>
      <c r="H164" s="32"/>
      <c r="I164" s="32"/>
      <c r="J164" s="32"/>
      <c r="K164" s="32">
        <v>1</v>
      </c>
      <c r="L164" s="33" t="s">
        <v>1262</v>
      </c>
      <c r="M164" s="32">
        <f>0.24*(H164+100)/100*(I164+100)/100*(J164+100)/100</f>
        <v>0.24</v>
      </c>
      <c r="N164" s="32">
        <f>F164*M164</f>
        <v>0.24</v>
      </c>
      <c r="O164" s="33" t="s">
        <v>2709</v>
      </c>
      <c r="P164" s="33" t="s">
        <v>3532</v>
      </c>
      <c r="Q164" s="1" t="s">
        <v>564</v>
      </c>
      <c r="R164" s="1" t="s">
        <v>1625</v>
      </c>
      <c r="S164">
        <v>0.24</v>
      </c>
      <c r="T164" s="1" t="s">
        <v>1641</v>
      </c>
      <c r="X164">
        <f>N164</f>
        <v>0.24</v>
      </c>
    </row>
    <row r="165" spans="1:26" ht="30" customHeight="1" x14ac:dyDescent="0.3">
      <c r="A165" s="33" t="s">
        <v>1625</v>
      </c>
      <c r="B165" s="33" t="s">
        <v>1262</v>
      </c>
      <c r="C165" s="33" t="s">
        <v>1221</v>
      </c>
      <c r="D165" s="33" t="s">
        <v>1208</v>
      </c>
      <c r="E165" s="33" t="s">
        <v>50</v>
      </c>
      <c r="F165" s="32">
        <f>SUM(X164:X164)</f>
        <v>0.24</v>
      </c>
      <c r="G165" s="32"/>
      <c r="H165" s="32"/>
      <c r="I165" s="32"/>
      <c r="J165" s="32"/>
      <c r="K165" s="32">
        <f>IF(TRUNC(F165*공량설정_일위대가!B149/100, 공량설정_일위대가!C150) = 0, TRUNC(F165*공량설정_일위대가!B149/100, 5), TRUNC(F165*공량설정_일위대가!B149/100, 공량설정_일위대가!C150))</f>
        <v>0.24</v>
      </c>
      <c r="L165" s="33" t="s">
        <v>50</v>
      </c>
      <c r="M165" s="32"/>
      <c r="N165" s="32"/>
      <c r="O165" s="32" t="s">
        <v>2709</v>
      </c>
      <c r="P165" s="33" t="s">
        <v>50</v>
      </c>
      <c r="Q165" s="1" t="s">
        <v>564</v>
      </c>
      <c r="R165" s="1" t="s">
        <v>50</v>
      </c>
      <c r="T165" s="1" t="s">
        <v>1642</v>
      </c>
    </row>
    <row r="166" spans="1:26" ht="30" customHeight="1" x14ac:dyDescent="0.3">
      <c r="A166" s="32"/>
      <c r="B166" s="101" t="s">
        <v>3537</v>
      </c>
      <c r="C166" s="101"/>
      <c r="D166" s="101"/>
      <c r="E166" s="101"/>
      <c r="F166" s="101"/>
      <c r="G166" s="101"/>
      <c r="H166" s="101"/>
      <c r="I166" s="101"/>
      <c r="J166" s="101"/>
      <c r="K166" s="101"/>
      <c r="L166" s="101"/>
      <c r="M166" s="101"/>
      <c r="N166" s="101"/>
      <c r="O166" s="101"/>
      <c r="P166" s="101"/>
    </row>
    <row r="167" spans="1:26" ht="30" customHeight="1" x14ac:dyDescent="0.3">
      <c r="A167" s="33" t="s">
        <v>1645</v>
      </c>
      <c r="B167" s="33" t="s">
        <v>561</v>
      </c>
      <c r="C167" s="33" t="s">
        <v>566</v>
      </c>
      <c r="D167" s="33" t="s">
        <v>118</v>
      </c>
      <c r="E167" s="33" t="s">
        <v>3531</v>
      </c>
      <c r="F167" s="32">
        <v>1</v>
      </c>
      <c r="G167" s="32">
        <v>0</v>
      </c>
      <c r="H167" s="32"/>
      <c r="I167" s="32"/>
      <c r="J167" s="32"/>
      <c r="K167" s="32">
        <v>1</v>
      </c>
      <c r="L167" s="33" t="s">
        <v>1262</v>
      </c>
      <c r="M167" s="32">
        <f>0.24*(H167+100)/100*(I167+100)/100*(J167+100)/100</f>
        <v>0.24</v>
      </c>
      <c r="N167" s="32">
        <f>F167*M167</f>
        <v>0.24</v>
      </c>
      <c r="O167" s="33" t="s">
        <v>2709</v>
      </c>
      <c r="P167" s="33" t="s">
        <v>3532</v>
      </c>
      <c r="Q167" s="1" t="s">
        <v>568</v>
      </c>
      <c r="R167" s="1" t="s">
        <v>1625</v>
      </c>
      <c r="S167">
        <v>0.24</v>
      </c>
      <c r="T167" s="1" t="s">
        <v>1646</v>
      </c>
      <c r="X167">
        <f>N167</f>
        <v>0.24</v>
      </c>
    </row>
    <row r="168" spans="1:26" ht="30" customHeight="1" x14ac:dyDescent="0.3">
      <c r="A168" s="33" t="s">
        <v>1625</v>
      </c>
      <c r="B168" s="33" t="s">
        <v>1262</v>
      </c>
      <c r="C168" s="33" t="s">
        <v>1221</v>
      </c>
      <c r="D168" s="33" t="s">
        <v>1208</v>
      </c>
      <c r="E168" s="33" t="s">
        <v>50</v>
      </c>
      <c r="F168" s="32">
        <f>SUM(X167:X167)</f>
        <v>0.24</v>
      </c>
      <c r="G168" s="32"/>
      <c r="H168" s="32"/>
      <c r="I168" s="32"/>
      <c r="J168" s="32"/>
      <c r="K168" s="32">
        <f>IF(TRUNC(F168*공량설정_일위대가!B151/100, 공량설정_일위대가!C152) = 0, TRUNC(F168*공량설정_일위대가!B151/100, 5), TRUNC(F168*공량설정_일위대가!B151/100, 공량설정_일위대가!C152))</f>
        <v>0.24</v>
      </c>
      <c r="L168" s="33" t="s">
        <v>50</v>
      </c>
      <c r="M168" s="32"/>
      <c r="N168" s="32"/>
      <c r="O168" s="32" t="s">
        <v>2709</v>
      </c>
      <c r="P168" s="33" t="s">
        <v>50</v>
      </c>
      <c r="Q168" s="1" t="s">
        <v>568</v>
      </c>
      <c r="R168" s="1" t="s">
        <v>50</v>
      </c>
      <c r="T168" s="1" t="s">
        <v>1647</v>
      </c>
    </row>
    <row r="169" spans="1:26" ht="30" customHeight="1" x14ac:dyDescent="0.3">
      <c r="A169" s="32"/>
      <c r="B169" s="101" t="s">
        <v>3538</v>
      </c>
      <c r="C169" s="101"/>
      <c r="D169" s="101"/>
      <c r="E169" s="101"/>
      <c r="F169" s="101"/>
      <c r="G169" s="101"/>
      <c r="H169" s="101"/>
      <c r="I169" s="101"/>
      <c r="J169" s="101"/>
      <c r="K169" s="101"/>
      <c r="L169" s="101"/>
      <c r="M169" s="101"/>
      <c r="N169" s="101"/>
      <c r="O169" s="101"/>
      <c r="P169" s="101"/>
    </row>
    <row r="170" spans="1:26" ht="30" customHeight="1" x14ac:dyDescent="0.3">
      <c r="A170" s="33" t="s">
        <v>1650</v>
      </c>
      <c r="B170" s="33" t="s">
        <v>570</v>
      </c>
      <c r="C170" s="33" t="s">
        <v>566</v>
      </c>
      <c r="D170" s="33" t="s">
        <v>118</v>
      </c>
      <c r="E170" s="33" t="s">
        <v>3531</v>
      </c>
      <c r="F170" s="32">
        <v>1</v>
      </c>
      <c r="G170" s="32">
        <v>0</v>
      </c>
      <c r="H170" s="32"/>
      <c r="I170" s="32"/>
      <c r="J170" s="32"/>
      <c r="K170" s="32">
        <v>1</v>
      </c>
      <c r="L170" s="33" t="s">
        <v>1262</v>
      </c>
      <c r="M170" s="32">
        <f>0.24*(H170+100)/100*(I170+100)/100*(J170+100)/100</f>
        <v>0.24</v>
      </c>
      <c r="N170" s="32">
        <f>F170*M170</f>
        <v>0.24</v>
      </c>
      <c r="O170" s="33" t="s">
        <v>2709</v>
      </c>
      <c r="P170" s="33" t="s">
        <v>3532</v>
      </c>
      <c r="Q170" s="1" t="s">
        <v>572</v>
      </c>
      <c r="R170" s="1" t="s">
        <v>1625</v>
      </c>
      <c r="S170">
        <v>0.24</v>
      </c>
      <c r="T170" s="1" t="s">
        <v>1651</v>
      </c>
      <c r="X170">
        <f>N170</f>
        <v>0.24</v>
      </c>
    </row>
    <row r="171" spans="1:26" ht="30" customHeight="1" x14ac:dyDescent="0.3">
      <c r="A171" s="33" t="s">
        <v>1625</v>
      </c>
      <c r="B171" s="33" t="s">
        <v>1262</v>
      </c>
      <c r="C171" s="33" t="s">
        <v>1221</v>
      </c>
      <c r="D171" s="33" t="s">
        <v>1208</v>
      </c>
      <c r="E171" s="33" t="s">
        <v>50</v>
      </c>
      <c r="F171" s="32">
        <f>SUM(X170:X170)</f>
        <v>0.24</v>
      </c>
      <c r="G171" s="32"/>
      <c r="H171" s="32"/>
      <c r="I171" s="32"/>
      <c r="J171" s="32"/>
      <c r="K171" s="32">
        <f>IF(TRUNC(F171*공량설정_일위대가!B153/100, 공량설정_일위대가!C154) = 0, TRUNC(F171*공량설정_일위대가!B153/100, 5), TRUNC(F171*공량설정_일위대가!B153/100, 공량설정_일위대가!C154))</f>
        <v>0.24</v>
      </c>
      <c r="L171" s="33" t="s">
        <v>50</v>
      </c>
      <c r="M171" s="32"/>
      <c r="N171" s="32"/>
      <c r="O171" s="32" t="s">
        <v>2709</v>
      </c>
      <c r="P171" s="33" t="s">
        <v>50</v>
      </c>
      <c r="Q171" s="1" t="s">
        <v>572</v>
      </c>
      <c r="R171" s="1" t="s">
        <v>50</v>
      </c>
      <c r="T171" s="1" t="s">
        <v>1652</v>
      </c>
    </row>
    <row r="172" spans="1:26" ht="30" customHeight="1" x14ac:dyDescent="0.3">
      <c r="A172" s="32"/>
      <c r="B172" s="101" t="s">
        <v>3539</v>
      </c>
      <c r="C172" s="101"/>
      <c r="D172" s="101"/>
      <c r="E172" s="101"/>
      <c r="F172" s="101"/>
      <c r="G172" s="101"/>
      <c r="H172" s="101"/>
      <c r="I172" s="101"/>
      <c r="J172" s="101"/>
      <c r="K172" s="101"/>
      <c r="L172" s="101"/>
      <c r="M172" s="101"/>
      <c r="N172" s="101"/>
      <c r="O172" s="101"/>
      <c r="P172" s="101"/>
    </row>
    <row r="173" spans="1:26" ht="30" customHeight="1" x14ac:dyDescent="0.3">
      <c r="A173" s="33" t="s">
        <v>1659</v>
      </c>
      <c r="B173" s="33" t="s">
        <v>579</v>
      </c>
      <c r="C173" s="33" t="s">
        <v>580</v>
      </c>
      <c r="D173" s="33" t="s">
        <v>196</v>
      </c>
      <c r="E173" s="33" t="s">
        <v>3540</v>
      </c>
      <c r="F173" s="32">
        <v>1</v>
      </c>
      <c r="G173" s="32">
        <v>0</v>
      </c>
      <c r="H173" s="32"/>
      <c r="I173" s="32"/>
      <c r="J173" s="32"/>
      <c r="K173" s="32">
        <v>1</v>
      </c>
      <c r="L173" s="33" t="s">
        <v>1425</v>
      </c>
      <c r="M173" s="32">
        <f>0.18*(H173+100)/100*(I173+100)/100*(J173+100)/100</f>
        <v>0.18</v>
      </c>
      <c r="N173" s="32">
        <f>F173*M173</f>
        <v>0.18</v>
      </c>
      <c r="O173" s="33" t="s">
        <v>2723</v>
      </c>
      <c r="P173" s="33" t="s">
        <v>3529</v>
      </c>
      <c r="Q173" s="1" t="s">
        <v>582</v>
      </c>
      <c r="R173" s="1" t="s">
        <v>1426</v>
      </c>
      <c r="S173">
        <v>0.18</v>
      </c>
      <c r="T173" s="1" t="s">
        <v>1660</v>
      </c>
      <c r="Z173">
        <f>N173</f>
        <v>0.18</v>
      </c>
    </row>
    <row r="174" spans="1:26" ht="30" customHeight="1" x14ac:dyDescent="0.3">
      <c r="A174" s="33" t="s">
        <v>1426</v>
      </c>
      <c r="B174" s="33" t="s">
        <v>1425</v>
      </c>
      <c r="C174" s="33" t="s">
        <v>1221</v>
      </c>
      <c r="D174" s="33" t="s">
        <v>1208</v>
      </c>
      <c r="E174" s="33" t="s">
        <v>50</v>
      </c>
      <c r="F174" s="32">
        <f>SUM(Z173:Z173)</f>
        <v>0.18</v>
      </c>
      <c r="G174" s="32"/>
      <c r="H174" s="32"/>
      <c r="I174" s="32"/>
      <c r="J174" s="32"/>
      <c r="K174" s="32">
        <f>IF(TRUNC(F174*공량설정_일위대가!B158/100, 공량설정_일위대가!C159) = 0, TRUNC(F174*공량설정_일위대가!B158/100, 5), TRUNC(F174*공량설정_일위대가!B158/100, 공량설정_일위대가!C159))</f>
        <v>0.18</v>
      </c>
      <c r="L174" s="33" t="s">
        <v>50</v>
      </c>
      <c r="M174" s="32"/>
      <c r="N174" s="32"/>
      <c r="O174" s="32" t="s">
        <v>2723</v>
      </c>
      <c r="P174" s="33" t="s">
        <v>50</v>
      </c>
      <c r="Q174" s="1" t="s">
        <v>582</v>
      </c>
      <c r="R174" s="1" t="s">
        <v>50</v>
      </c>
      <c r="T174" s="1" t="s">
        <v>1661</v>
      </c>
    </row>
    <row r="175" spans="1:26" ht="30" customHeight="1" x14ac:dyDescent="0.3">
      <c r="A175" s="32"/>
      <c r="B175" s="101" t="s">
        <v>3541</v>
      </c>
      <c r="C175" s="101"/>
      <c r="D175" s="101"/>
      <c r="E175" s="101"/>
      <c r="F175" s="101"/>
      <c r="G175" s="101"/>
      <c r="H175" s="101"/>
      <c r="I175" s="101"/>
      <c r="J175" s="101"/>
      <c r="K175" s="101"/>
      <c r="L175" s="101"/>
      <c r="M175" s="101"/>
      <c r="N175" s="101"/>
      <c r="O175" s="101"/>
      <c r="P175" s="101"/>
    </row>
    <row r="176" spans="1:26" ht="30" customHeight="1" x14ac:dyDescent="0.3">
      <c r="A176" s="33" t="s">
        <v>1664</v>
      </c>
      <c r="B176" s="33" t="s">
        <v>579</v>
      </c>
      <c r="C176" s="33" t="s">
        <v>584</v>
      </c>
      <c r="D176" s="33" t="s">
        <v>196</v>
      </c>
      <c r="E176" s="33" t="s">
        <v>3540</v>
      </c>
      <c r="F176" s="32">
        <v>1</v>
      </c>
      <c r="G176" s="32">
        <v>0</v>
      </c>
      <c r="H176" s="32"/>
      <c r="I176" s="32"/>
      <c r="J176" s="32"/>
      <c r="K176" s="32">
        <v>1</v>
      </c>
      <c r="L176" s="33" t="s">
        <v>1425</v>
      </c>
      <c r="M176" s="32">
        <f>0.18*(H176+100)/100*(I176+100)/100*(J176+100)/100</f>
        <v>0.18</v>
      </c>
      <c r="N176" s="32">
        <f>F176*M176</f>
        <v>0.18</v>
      </c>
      <c r="O176" s="33" t="s">
        <v>2723</v>
      </c>
      <c r="P176" s="33" t="s">
        <v>3529</v>
      </c>
      <c r="Q176" s="1" t="s">
        <v>586</v>
      </c>
      <c r="R176" s="1" t="s">
        <v>1426</v>
      </c>
      <c r="S176">
        <v>0.18</v>
      </c>
      <c r="T176" s="1" t="s">
        <v>1665</v>
      </c>
      <c r="Z176">
        <f>N176</f>
        <v>0.18</v>
      </c>
    </row>
    <row r="177" spans="1:33" ht="30" customHeight="1" x14ac:dyDescent="0.3">
      <c r="A177" s="33" t="s">
        <v>1426</v>
      </c>
      <c r="B177" s="33" t="s">
        <v>1425</v>
      </c>
      <c r="C177" s="33" t="s">
        <v>1221</v>
      </c>
      <c r="D177" s="33" t="s">
        <v>1208</v>
      </c>
      <c r="E177" s="33" t="s">
        <v>50</v>
      </c>
      <c r="F177" s="32">
        <f>SUM(Z176:Z176)</f>
        <v>0.18</v>
      </c>
      <c r="G177" s="32"/>
      <c r="H177" s="32"/>
      <c r="I177" s="32"/>
      <c r="J177" s="32"/>
      <c r="K177" s="32">
        <f>IF(TRUNC(F177*공량설정_일위대가!B160/100, 공량설정_일위대가!C161) = 0, TRUNC(F177*공량설정_일위대가!B160/100, 5), TRUNC(F177*공량설정_일위대가!B160/100, 공량설정_일위대가!C161))</f>
        <v>0.18</v>
      </c>
      <c r="L177" s="33" t="s">
        <v>50</v>
      </c>
      <c r="M177" s="32"/>
      <c r="N177" s="32"/>
      <c r="O177" s="32" t="s">
        <v>2723</v>
      </c>
      <c r="P177" s="33" t="s">
        <v>50</v>
      </c>
      <c r="Q177" s="1" t="s">
        <v>586</v>
      </c>
      <c r="R177" s="1" t="s">
        <v>50</v>
      </c>
      <c r="T177" s="1" t="s">
        <v>1666</v>
      </c>
    </row>
    <row r="178" spans="1:33" ht="30" customHeight="1" x14ac:dyDescent="0.3">
      <c r="A178" s="32"/>
      <c r="B178" s="101" t="s">
        <v>3542</v>
      </c>
      <c r="C178" s="101"/>
      <c r="D178" s="101"/>
      <c r="E178" s="101"/>
      <c r="F178" s="101"/>
      <c r="G178" s="101"/>
      <c r="H178" s="101"/>
      <c r="I178" s="101"/>
      <c r="J178" s="101"/>
      <c r="K178" s="101"/>
      <c r="L178" s="101"/>
      <c r="M178" s="101"/>
      <c r="N178" s="101"/>
      <c r="O178" s="101"/>
      <c r="P178" s="101"/>
    </row>
    <row r="179" spans="1:33" ht="30" customHeight="1" x14ac:dyDescent="0.3">
      <c r="A179" s="33" t="s">
        <v>1669</v>
      </c>
      <c r="B179" s="33" t="s">
        <v>588</v>
      </c>
      <c r="C179" s="33" t="s">
        <v>589</v>
      </c>
      <c r="D179" s="33" t="s">
        <v>123</v>
      </c>
      <c r="E179" s="33" t="s">
        <v>3543</v>
      </c>
      <c r="F179" s="32">
        <v>1</v>
      </c>
      <c r="G179" s="32">
        <v>0</v>
      </c>
      <c r="H179" s="32"/>
      <c r="I179" s="32"/>
      <c r="J179" s="32"/>
      <c r="K179" s="32">
        <v>1</v>
      </c>
      <c r="L179" s="33" t="s">
        <v>1231</v>
      </c>
      <c r="M179" s="32">
        <f>0.22*(H179+100)/100*(I179+100)/100*(J179+100)/100</f>
        <v>0.22</v>
      </c>
      <c r="N179" s="32">
        <f>F179*M179</f>
        <v>0.22</v>
      </c>
      <c r="O179" s="33" t="s">
        <v>2717</v>
      </c>
      <c r="P179" s="33" t="s">
        <v>3544</v>
      </c>
      <c r="Q179" s="1" t="s">
        <v>591</v>
      </c>
      <c r="R179" s="1" t="s">
        <v>1232</v>
      </c>
      <c r="S179">
        <v>0.22</v>
      </c>
      <c r="T179" s="1" t="s">
        <v>1670</v>
      </c>
      <c r="AB179">
        <f>N179</f>
        <v>0.22</v>
      </c>
    </row>
    <row r="180" spans="1:33" ht="30" customHeight="1" x14ac:dyDescent="0.3">
      <c r="A180" s="33" t="s">
        <v>50</v>
      </c>
      <c r="B180" s="33" t="s">
        <v>50</v>
      </c>
      <c r="C180" s="33" t="s">
        <v>50</v>
      </c>
      <c r="D180" s="33" t="s">
        <v>50</v>
      </c>
      <c r="E180" s="33" t="s">
        <v>50</v>
      </c>
      <c r="F180" s="32"/>
      <c r="G180" s="32"/>
      <c r="H180" s="32"/>
      <c r="I180" s="32"/>
      <c r="J180" s="32"/>
      <c r="K180" s="32"/>
      <c r="L180" s="33" t="s">
        <v>1211</v>
      </c>
      <c r="M180" s="32">
        <f>0.36*(H179+100)/100*(I179+100)/100*(J179+100)/100</f>
        <v>0.36</v>
      </c>
      <c r="N180" s="32">
        <f>F179*M180</f>
        <v>0.36</v>
      </c>
      <c r="O180" s="33" t="s">
        <v>2718</v>
      </c>
      <c r="P180" s="33" t="s">
        <v>3545</v>
      </c>
      <c r="Q180" s="1" t="s">
        <v>591</v>
      </c>
      <c r="R180" s="1" t="s">
        <v>1213</v>
      </c>
      <c r="S180">
        <v>0.36</v>
      </c>
      <c r="T180" s="1" t="s">
        <v>1670</v>
      </c>
      <c r="AD180">
        <f>N180</f>
        <v>0.36</v>
      </c>
    </row>
    <row r="181" spans="1:33" ht="30" customHeight="1" x14ac:dyDescent="0.3">
      <c r="A181" s="33" t="s">
        <v>1232</v>
      </c>
      <c r="B181" s="33" t="s">
        <v>1231</v>
      </c>
      <c r="C181" s="33" t="s">
        <v>1212</v>
      </c>
      <c r="D181" s="33" t="s">
        <v>1208</v>
      </c>
      <c r="E181" s="33" t="s">
        <v>50</v>
      </c>
      <c r="F181" s="32">
        <f>SUM(AB179:AB180)</f>
        <v>0.22</v>
      </c>
      <c r="G181" s="32"/>
      <c r="H181" s="32"/>
      <c r="I181" s="32"/>
      <c r="J181" s="32"/>
      <c r="K181" s="32">
        <f>IF(TRUNC(F181*공량설정_일위대가!B162/100, 공량설정_일위대가!C163) = 0, TRUNC(F181*공량설정_일위대가!B162/100, 5), TRUNC(F181*공량설정_일위대가!B162/100, 공량설정_일위대가!C163))</f>
        <v>0.22</v>
      </c>
      <c r="L181" s="33" t="s">
        <v>50</v>
      </c>
      <c r="M181" s="32"/>
      <c r="N181" s="32"/>
      <c r="O181" s="32" t="s">
        <v>2717</v>
      </c>
      <c r="P181" s="33" t="s">
        <v>50</v>
      </c>
      <c r="Q181" s="1" t="s">
        <v>591</v>
      </c>
      <c r="R181" s="1" t="s">
        <v>50</v>
      </c>
      <c r="T181" s="1" t="s">
        <v>1671</v>
      </c>
    </row>
    <row r="182" spans="1:33" ht="30" customHeight="1" x14ac:dyDescent="0.3">
      <c r="A182" s="33" t="s">
        <v>1213</v>
      </c>
      <c r="B182" s="33" t="s">
        <v>1211</v>
      </c>
      <c r="C182" s="33" t="s">
        <v>1212</v>
      </c>
      <c r="D182" s="33" t="s">
        <v>1208</v>
      </c>
      <c r="E182" s="33" t="s">
        <v>50</v>
      </c>
      <c r="F182" s="32">
        <f>SUM(AD179:AD180)</f>
        <v>0.36</v>
      </c>
      <c r="G182" s="32"/>
      <c r="H182" s="32"/>
      <c r="I182" s="32"/>
      <c r="J182" s="32"/>
      <c r="K182" s="32">
        <f>IF(TRUNC(F182*공량설정_일위대가!B162/100, 공량설정_일위대가!C164) = 0, TRUNC(F182*공량설정_일위대가!B162/100, 5), TRUNC(F182*공량설정_일위대가!B162/100, 공량설정_일위대가!C164))</f>
        <v>0.36</v>
      </c>
      <c r="L182" s="33" t="s">
        <v>50</v>
      </c>
      <c r="M182" s="32"/>
      <c r="N182" s="32"/>
      <c r="O182" s="32" t="s">
        <v>2718</v>
      </c>
      <c r="P182" s="33" t="s">
        <v>50</v>
      </c>
      <c r="Q182" s="1" t="s">
        <v>591</v>
      </c>
      <c r="R182" s="1" t="s">
        <v>50</v>
      </c>
      <c r="T182" s="1" t="s">
        <v>1672</v>
      </c>
    </row>
    <row r="183" spans="1:33" ht="30" customHeight="1" x14ac:dyDescent="0.3">
      <c r="A183" s="32"/>
      <c r="B183" s="101" t="s">
        <v>3546</v>
      </c>
      <c r="C183" s="101"/>
      <c r="D183" s="101"/>
      <c r="E183" s="101"/>
      <c r="F183" s="101"/>
      <c r="G183" s="101"/>
      <c r="H183" s="101"/>
      <c r="I183" s="101"/>
      <c r="J183" s="101"/>
      <c r="K183" s="101"/>
      <c r="L183" s="101"/>
      <c r="M183" s="101"/>
      <c r="N183" s="101"/>
      <c r="O183" s="101"/>
      <c r="P183" s="101"/>
    </row>
    <row r="184" spans="1:33" ht="30" customHeight="1" x14ac:dyDescent="0.3">
      <c r="A184" s="33" t="s">
        <v>1675</v>
      </c>
      <c r="B184" s="33" t="s">
        <v>593</v>
      </c>
      <c r="C184" s="33" t="s">
        <v>594</v>
      </c>
      <c r="D184" s="33" t="s">
        <v>123</v>
      </c>
      <c r="E184" s="33" t="s">
        <v>3543</v>
      </c>
      <c r="F184" s="32">
        <v>1</v>
      </c>
      <c r="G184" s="32">
        <v>0</v>
      </c>
      <c r="H184" s="32"/>
      <c r="I184" s="32"/>
      <c r="J184" s="32"/>
      <c r="K184" s="32">
        <v>1</v>
      </c>
      <c r="L184" s="33" t="s">
        <v>1605</v>
      </c>
      <c r="M184" s="32">
        <f>0.36*(H184+100)/100*(I184+100)/100*(J184+100)/100</f>
        <v>0.36</v>
      </c>
      <c r="N184" s="32">
        <f>F184*M184</f>
        <v>0.36</v>
      </c>
      <c r="O184" s="33" t="s">
        <v>2713</v>
      </c>
      <c r="P184" s="33" t="s">
        <v>3545</v>
      </c>
      <c r="Q184" s="1" t="s">
        <v>596</v>
      </c>
      <c r="R184" s="1" t="s">
        <v>1606</v>
      </c>
      <c r="S184">
        <v>0.36</v>
      </c>
      <c r="T184" s="1" t="s">
        <v>1676</v>
      </c>
      <c r="AE184">
        <f>N184</f>
        <v>0.36</v>
      </c>
    </row>
    <row r="185" spans="1:33" ht="30" customHeight="1" x14ac:dyDescent="0.3">
      <c r="A185" s="33" t="s">
        <v>50</v>
      </c>
      <c r="B185" s="33" t="s">
        <v>50</v>
      </c>
      <c r="C185" s="33" t="s">
        <v>50</v>
      </c>
      <c r="D185" s="33" t="s">
        <v>50</v>
      </c>
      <c r="E185" s="33" t="s">
        <v>50</v>
      </c>
      <c r="F185" s="32"/>
      <c r="G185" s="32"/>
      <c r="H185" s="32"/>
      <c r="I185" s="32"/>
      <c r="J185" s="32"/>
      <c r="K185" s="32"/>
      <c r="L185" s="33" t="s">
        <v>1678</v>
      </c>
      <c r="M185" s="32">
        <f>0.36*(H184+100)/100*(I184+100)/100*(J184+100)/100</f>
        <v>0.36</v>
      </c>
      <c r="N185" s="32">
        <f>F184*M185</f>
        <v>0.36</v>
      </c>
      <c r="O185" s="33" t="s">
        <v>2716</v>
      </c>
      <c r="P185" s="33" t="s">
        <v>3545</v>
      </c>
      <c r="Q185" s="1" t="s">
        <v>596</v>
      </c>
      <c r="R185" s="1" t="s">
        <v>1679</v>
      </c>
      <c r="S185">
        <v>0.36</v>
      </c>
      <c r="T185" s="1" t="s">
        <v>1676</v>
      </c>
      <c r="AF185">
        <f>N185</f>
        <v>0.36</v>
      </c>
    </row>
    <row r="186" spans="1:33" ht="30" customHeight="1" x14ac:dyDescent="0.3">
      <c r="A186" s="33" t="s">
        <v>1606</v>
      </c>
      <c r="B186" s="33" t="s">
        <v>1605</v>
      </c>
      <c r="C186" s="33" t="s">
        <v>1221</v>
      </c>
      <c r="D186" s="33" t="s">
        <v>1208</v>
      </c>
      <c r="E186" s="33" t="s">
        <v>50</v>
      </c>
      <c r="F186" s="32">
        <f>SUM(AE184:AE185)</f>
        <v>0.36</v>
      </c>
      <c r="G186" s="32"/>
      <c r="H186" s="32"/>
      <c r="I186" s="32"/>
      <c r="J186" s="32"/>
      <c r="K186" s="32">
        <f>IF(TRUNC(F186*공량설정_일위대가!B165/100, 공량설정_일위대가!C166) = 0, TRUNC(F186*공량설정_일위대가!B165/100, 5), TRUNC(F186*공량설정_일위대가!B165/100, 공량설정_일위대가!C166))</f>
        <v>0.36</v>
      </c>
      <c r="L186" s="33" t="s">
        <v>50</v>
      </c>
      <c r="M186" s="32"/>
      <c r="N186" s="32"/>
      <c r="O186" s="32" t="s">
        <v>2713</v>
      </c>
      <c r="P186" s="33" t="s">
        <v>50</v>
      </c>
      <c r="Q186" s="1" t="s">
        <v>596</v>
      </c>
      <c r="R186" s="1" t="s">
        <v>50</v>
      </c>
      <c r="T186" s="1" t="s">
        <v>1677</v>
      </c>
    </row>
    <row r="187" spans="1:33" ht="30" customHeight="1" x14ac:dyDescent="0.3">
      <c r="A187" s="33" t="s">
        <v>1679</v>
      </c>
      <c r="B187" s="33" t="s">
        <v>1678</v>
      </c>
      <c r="C187" s="33" t="s">
        <v>1221</v>
      </c>
      <c r="D187" s="33" t="s">
        <v>1208</v>
      </c>
      <c r="E187" s="33" t="s">
        <v>50</v>
      </c>
      <c r="F187" s="32">
        <f>SUM(AF184:AF185)</f>
        <v>0.36</v>
      </c>
      <c r="G187" s="32"/>
      <c r="H187" s="32"/>
      <c r="I187" s="32"/>
      <c r="J187" s="32"/>
      <c r="K187" s="32">
        <f>IF(TRUNC(F187*공량설정_일위대가!B165/100, 공량설정_일위대가!C167) = 0, TRUNC(F187*공량설정_일위대가!B165/100, 5), TRUNC(F187*공량설정_일위대가!B165/100, 공량설정_일위대가!C167))</f>
        <v>0.36</v>
      </c>
      <c r="L187" s="33" t="s">
        <v>50</v>
      </c>
      <c r="M187" s="32"/>
      <c r="N187" s="32"/>
      <c r="O187" s="32" t="s">
        <v>2716</v>
      </c>
      <c r="P187" s="33" t="s">
        <v>50</v>
      </c>
      <c r="Q187" s="1" t="s">
        <v>596</v>
      </c>
      <c r="R187" s="1" t="s">
        <v>50</v>
      </c>
      <c r="T187" s="1" t="s">
        <v>1680</v>
      </c>
    </row>
    <row r="188" spans="1:33" ht="30" customHeight="1" x14ac:dyDescent="0.3">
      <c r="A188" s="32"/>
      <c r="B188" s="101" t="s">
        <v>3547</v>
      </c>
      <c r="C188" s="101"/>
      <c r="D188" s="101"/>
      <c r="E188" s="101"/>
      <c r="F188" s="101"/>
      <c r="G188" s="101"/>
      <c r="H188" s="101"/>
      <c r="I188" s="101"/>
      <c r="J188" s="101"/>
      <c r="K188" s="101"/>
      <c r="L188" s="101"/>
      <c r="M188" s="101"/>
      <c r="N188" s="101"/>
      <c r="O188" s="101"/>
      <c r="P188" s="101"/>
    </row>
    <row r="189" spans="1:33" ht="30" customHeight="1" x14ac:dyDescent="0.3">
      <c r="A189" s="33" t="s">
        <v>1683</v>
      </c>
      <c r="B189" s="33" t="s">
        <v>598</v>
      </c>
      <c r="C189" s="33" t="s">
        <v>599</v>
      </c>
      <c r="D189" s="33" t="s">
        <v>123</v>
      </c>
      <c r="E189" s="33" t="s">
        <v>3548</v>
      </c>
      <c r="F189" s="32">
        <v>1</v>
      </c>
      <c r="G189" s="32">
        <v>0</v>
      </c>
      <c r="H189" s="32"/>
      <c r="I189" s="32"/>
      <c r="J189" s="32"/>
      <c r="K189" s="32">
        <v>1</v>
      </c>
      <c r="L189" s="33" t="s">
        <v>1685</v>
      </c>
      <c r="M189" s="32">
        <f>0.16*(H189+100)/100*(I189+100)/100*(J189+100)/100</f>
        <v>0.16</v>
      </c>
      <c r="N189" s="32">
        <f>F189*M189</f>
        <v>0.16</v>
      </c>
      <c r="O189" s="33" t="s">
        <v>2712</v>
      </c>
      <c r="P189" s="33" t="s">
        <v>3549</v>
      </c>
      <c r="Q189" s="1" t="s">
        <v>601</v>
      </c>
      <c r="R189" s="1" t="s">
        <v>1686</v>
      </c>
      <c r="S189">
        <v>0.16</v>
      </c>
      <c r="T189" s="1" t="s">
        <v>1684</v>
      </c>
      <c r="AG189">
        <f>N189</f>
        <v>0.16</v>
      </c>
    </row>
    <row r="190" spans="1:33" ht="30" customHeight="1" x14ac:dyDescent="0.3">
      <c r="A190" s="33" t="s">
        <v>1686</v>
      </c>
      <c r="B190" s="33" t="s">
        <v>1685</v>
      </c>
      <c r="C190" s="33" t="s">
        <v>1221</v>
      </c>
      <c r="D190" s="33" t="s">
        <v>1208</v>
      </c>
      <c r="E190" s="33" t="s">
        <v>50</v>
      </c>
      <c r="F190" s="32">
        <f>SUM(AG189:AG189)</f>
        <v>0.16</v>
      </c>
      <c r="G190" s="32"/>
      <c r="H190" s="32"/>
      <c r="I190" s="32"/>
      <c r="J190" s="32"/>
      <c r="K190" s="32">
        <f>IF(TRUNC(F190*공량설정_일위대가!B168/100, 공량설정_일위대가!C169) = 0, TRUNC(F190*공량설정_일위대가!B168/100, 5), TRUNC(F190*공량설정_일위대가!B168/100, 공량설정_일위대가!C169))</f>
        <v>0.16</v>
      </c>
      <c r="L190" s="33" t="s">
        <v>50</v>
      </c>
      <c r="M190" s="32"/>
      <c r="N190" s="32"/>
      <c r="O190" s="32" t="s">
        <v>2712</v>
      </c>
      <c r="P190" s="33" t="s">
        <v>50</v>
      </c>
      <c r="Q190" s="1" t="s">
        <v>601</v>
      </c>
      <c r="R190" s="1" t="s">
        <v>50</v>
      </c>
      <c r="T190" s="1" t="s">
        <v>1687</v>
      </c>
    </row>
    <row r="191" spans="1:33" ht="30" customHeight="1" x14ac:dyDescent="0.3">
      <c r="A191" s="32"/>
      <c r="B191" s="101" t="s">
        <v>3550</v>
      </c>
      <c r="C191" s="101"/>
      <c r="D191" s="101"/>
      <c r="E191" s="101"/>
      <c r="F191" s="101"/>
      <c r="G191" s="101"/>
      <c r="H191" s="101"/>
      <c r="I191" s="101"/>
      <c r="J191" s="101"/>
      <c r="K191" s="101"/>
      <c r="L191" s="101"/>
      <c r="M191" s="101"/>
      <c r="N191" s="101"/>
      <c r="O191" s="101"/>
      <c r="P191" s="101"/>
    </row>
    <row r="192" spans="1:33" ht="30" customHeight="1" x14ac:dyDescent="0.3">
      <c r="A192" s="33" t="s">
        <v>1691</v>
      </c>
      <c r="B192" s="33" t="s">
        <v>598</v>
      </c>
      <c r="C192" s="33" t="s">
        <v>1690</v>
      </c>
      <c r="D192" s="33" t="s">
        <v>123</v>
      </c>
      <c r="E192" s="33" t="s">
        <v>3548</v>
      </c>
      <c r="F192" s="32">
        <v>1</v>
      </c>
      <c r="G192" s="32">
        <v>0</v>
      </c>
      <c r="H192" s="32"/>
      <c r="I192" s="32"/>
      <c r="J192" s="32"/>
      <c r="K192" s="32">
        <v>1</v>
      </c>
      <c r="L192" s="33" t="s">
        <v>1685</v>
      </c>
      <c r="M192" s="32">
        <f>0.16*(H192+100)/100*(I192+100)/100*(J192+100)/100</f>
        <v>0.16</v>
      </c>
      <c r="N192" s="32">
        <f>F192*M192</f>
        <v>0.16</v>
      </c>
      <c r="O192" s="33" t="s">
        <v>2712</v>
      </c>
      <c r="P192" s="33" t="s">
        <v>3549</v>
      </c>
      <c r="Q192" s="1" t="s">
        <v>604</v>
      </c>
      <c r="R192" s="1" t="s">
        <v>1686</v>
      </c>
      <c r="S192">
        <v>0.16</v>
      </c>
      <c r="T192" s="1" t="s">
        <v>1692</v>
      </c>
      <c r="AG192">
        <f>N192</f>
        <v>0.16</v>
      </c>
    </row>
    <row r="193" spans="1:34" ht="30" customHeight="1" x14ac:dyDescent="0.3">
      <c r="A193" s="33" t="s">
        <v>1686</v>
      </c>
      <c r="B193" s="33" t="s">
        <v>1685</v>
      </c>
      <c r="C193" s="33" t="s">
        <v>1221</v>
      </c>
      <c r="D193" s="33" t="s">
        <v>1208</v>
      </c>
      <c r="E193" s="33" t="s">
        <v>50</v>
      </c>
      <c r="F193" s="32">
        <f>SUM(AG192:AG192)</f>
        <v>0.16</v>
      </c>
      <c r="G193" s="32"/>
      <c r="H193" s="32"/>
      <c r="I193" s="32"/>
      <c r="J193" s="32"/>
      <c r="K193" s="32">
        <f>IF(TRUNC(F193*공량설정_일위대가!B170/100, 공량설정_일위대가!C171) = 0, TRUNC(F193*공량설정_일위대가!B170/100, 5), TRUNC(F193*공량설정_일위대가!B170/100, 공량설정_일위대가!C171))</f>
        <v>0.16</v>
      </c>
      <c r="L193" s="33" t="s">
        <v>50</v>
      </c>
      <c r="M193" s="32"/>
      <c r="N193" s="32"/>
      <c r="O193" s="32" t="s">
        <v>2712</v>
      </c>
      <c r="P193" s="33" t="s">
        <v>50</v>
      </c>
      <c r="Q193" s="1" t="s">
        <v>604</v>
      </c>
      <c r="R193" s="1" t="s">
        <v>50</v>
      </c>
      <c r="T193" s="1" t="s">
        <v>1693</v>
      </c>
    </row>
    <row r="194" spans="1:34" ht="30" customHeight="1" x14ac:dyDescent="0.3">
      <c r="A194" s="32"/>
      <c r="B194" s="101" t="s">
        <v>3551</v>
      </c>
      <c r="C194" s="101"/>
      <c r="D194" s="101"/>
      <c r="E194" s="101"/>
      <c r="F194" s="101"/>
      <c r="G194" s="101"/>
      <c r="H194" s="101"/>
      <c r="I194" s="101"/>
      <c r="J194" s="101"/>
      <c r="K194" s="101"/>
      <c r="L194" s="101"/>
      <c r="M194" s="101"/>
      <c r="N194" s="101"/>
      <c r="O194" s="101"/>
      <c r="P194" s="101"/>
    </row>
    <row r="195" spans="1:34" ht="30" customHeight="1" x14ac:dyDescent="0.3">
      <c r="A195" s="33" t="s">
        <v>1696</v>
      </c>
      <c r="B195" s="33" t="s">
        <v>606</v>
      </c>
      <c r="C195" s="33" t="s">
        <v>607</v>
      </c>
      <c r="D195" s="33" t="s">
        <v>123</v>
      </c>
      <c r="E195" s="33" t="s">
        <v>3552</v>
      </c>
      <c r="F195" s="32">
        <v>1</v>
      </c>
      <c r="G195" s="32">
        <v>0</v>
      </c>
      <c r="H195" s="32"/>
      <c r="I195" s="32"/>
      <c r="J195" s="32"/>
      <c r="K195" s="32">
        <v>1</v>
      </c>
      <c r="L195" s="33" t="s">
        <v>1220</v>
      </c>
      <c r="M195" s="32">
        <f>0.38*(H195+100)/100*(I195+100)/100*(J195+100)/100</f>
        <v>0.38</v>
      </c>
      <c r="N195" s="32">
        <f>F195*M195</f>
        <v>0.38</v>
      </c>
      <c r="O195" s="33" t="s">
        <v>2702</v>
      </c>
      <c r="P195" s="33" t="s">
        <v>3553</v>
      </c>
      <c r="Q195" s="1" t="s">
        <v>609</v>
      </c>
      <c r="R195" s="1" t="s">
        <v>1222</v>
      </c>
      <c r="S195">
        <v>0.38</v>
      </c>
      <c r="T195" s="1" t="s">
        <v>1697</v>
      </c>
      <c r="AH195">
        <f>N195</f>
        <v>0.38</v>
      </c>
    </row>
    <row r="196" spans="1:34" ht="30" customHeight="1" x14ac:dyDescent="0.3">
      <c r="A196" s="33" t="s">
        <v>50</v>
      </c>
      <c r="B196" s="33" t="s">
        <v>50</v>
      </c>
      <c r="C196" s="33" t="s">
        <v>50</v>
      </c>
      <c r="D196" s="33" t="s">
        <v>50</v>
      </c>
      <c r="E196" s="33" t="s">
        <v>50</v>
      </c>
      <c r="F196" s="32"/>
      <c r="G196" s="32"/>
      <c r="H196" s="32"/>
      <c r="I196" s="32"/>
      <c r="J196" s="32"/>
      <c r="K196" s="32"/>
      <c r="L196" s="33" t="s">
        <v>1605</v>
      </c>
      <c r="M196" s="32">
        <f>0.38*(H195+100)/100*(I195+100)/100*(J195+100)/100</f>
        <v>0.38</v>
      </c>
      <c r="N196" s="32">
        <f>F195*M196</f>
        <v>0.38</v>
      </c>
      <c r="O196" s="33" t="s">
        <v>2713</v>
      </c>
      <c r="P196" s="33" t="s">
        <v>3553</v>
      </c>
      <c r="Q196" s="1" t="s">
        <v>609</v>
      </c>
      <c r="R196" s="1" t="s">
        <v>1606</v>
      </c>
      <c r="S196">
        <v>0.38</v>
      </c>
      <c r="T196" s="1" t="s">
        <v>1697</v>
      </c>
      <c r="AE196">
        <f>N196</f>
        <v>0.38</v>
      </c>
    </row>
    <row r="197" spans="1:34" ht="30" customHeight="1" x14ac:dyDescent="0.3">
      <c r="A197" s="33" t="s">
        <v>1222</v>
      </c>
      <c r="B197" s="33" t="s">
        <v>1220</v>
      </c>
      <c r="C197" s="33" t="s">
        <v>1221</v>
      </c>
      <c r="D197" s="33" t="s">
        <v>1208</v>
      </c>
      <c r="E197" s="33" t="s">
        <v>50</v>
      </c>
      <c r="F197" s="32">
        <f>SUM(AH195:AH196)</f>
        <v>0.38</v>
      </c>
      <c r="G197" s="32"/>
      <c r="H197" s="32"/>
      <c r="I197" s="32"/>
      <c r="J197" s="32"/>
      <c r="K197" s="32">
        <f>IF(TRUNC(F197*공량설정_일위대가!B172/100, 공량설정_일위대가!C173) = 0, TRUNC(F197*공량설정_일위대가!B172/100, 5), TRUNC(F197*공량설정_일위대가!B172/100, 공량설정_일위대가!C173))</f>
        <v>0.38</v>
      </c>
      <c r="L197" s="33" t="s">
        <v>50</v>
      </c>
      <c r="M197" s="32"/>
      <c r="N197" s="32"/>
      <c r="O197" s="32" t="s">
        <v>2702</v>
      </c>
      <c r="P197" s="33" t="s">
        <v>50</v>
      </c>
      <c r="Q197" s="1" t="s">
        <v>609</v>
      </c>
      <c r="R197" s="1" t="s">
        <v>50</v>
      </c>
      <c r="T197" s="1" t="s">
        <v>1698</v>
      </c>
    </row>
    <row r="198" spans="1:34" ht="30" customHeight="1" x14ac:dyDescent="0.3">
      <c r="A198" s="33" t="s">
        <v>1606</v>
      </c>
      <c r="B198" s="33" t="s">
        <v>1605</v>
      </c>
      <c r="C198" s="33" t="s">
        <v>1221</v>
      </c>
      <c r="D198" s="33" t="s">
        <v>1208</v>
      </c>
      <c r="E198" s="33" t="s">
        <v>50</v>
      </c>
      <c r="F198" s="32">
        <f>SUM(AE195:AE196)</f>
        <v>0.38</v>
      </c>
      <c r="G198" s="32"/>
      <c r="H198" s="32"/>
      <c r="I198" s="32"/>
      <c r="J198" s="32"/>
      <c r="K198" s="32">
        <f>IF(TRUNC(F198*공량설정_일위대가!B172/100, 공량설정_일위대가!C174) = 0, TRUNC(F198*공량설정_일위대가!B172/100, 5), TRUNC(F198*공량설정_일위대가!B172/100, 공량설정_일위대가!C174))</f>
        <v>0.38</v>
      </c>
      <c r="L198" s="33" t="s">
        <v>50</v>
      </c>
      <c r="M198" s="32"/>
      <c r="N198" s="32"/>
      <c r="O198" s="32" t="s">
        <v>2713</v>
      </c>
      <c r="P198" s="33" t="s">
        <v>50</v>
      </c>
      <c r="Q198" s="1" t="s">
        <v>609</v>
      </c>
      <c r="R198" s="1" t="s">
        <v>50</v>
      </c>
      <c r="T198" s="1" t="s">
        <v>1699</v>
      </c>
    </row>
    <row r="199" spans="1:34" ht="30" customHeight="1" x14ac:dyDescent="0.3">
      <c r="A199" s="32"/>
      <c r="B199" s="101" t="s">
        <v>3554</v>
      </c>
      <c r="C199" s="101"/>
      <c r="D199" s="101"/>
      <c r="E199" s="101"/>
      <c r="F199" s="101"/>
      <c r="G199" s="101"/>
      <c r="H199" s="101"/>
      <c r="I199" s="101"/>
      <c r="J199" s="101"/>
      <c r="K199" s="101"/>
      <c r="L199" s="101"/>
      <c r="M199" s="101"/>
      <c r="N199" s="101"/>
      <c r="O199" s="101"/>
      <c r="P199" s="101"/>
    </row>
    <row r="200" spans="1:34" ht="30" customHeight="1" x14ac:dyDescent="0.3">
      <c r="A200" s="33" t="s">
        <v>1703</v>
      </c>
      <c r="B200" s="33" t="s">
        <v>606</v>
      </c>
      <c r="C200" s="33" t="s">
        <v>1702</v>
      </c>
      <c r="D200" s="33" t="s">
        <v>123</v>
      </c>
      <c r="E200" s="33" t="s">
        <v>3552</v>
      </c>
      <c r="F200" s="32">
        <v>1</v>
      </c>
      <c r="G200" s="32">
        <v>0</v>
      </c>
      <c r="H200" s="32"/>
      <c r="I200" s="32"/>
      <c r="J200" s="32"/>
      <c r="K200" s="32">
        <v>1</v>
      </c>
      <c r="L200" s="33" t="s">
        <v>1220</v>
      </c>
      <c r="M200" s="32">
        <f>0.38*(H200+100)/100*(I200+100)/100*(J200+100)/100</f>
        <v>0.38</v>
      </c>
      <c r="N200" s="32">
        <f>F200*M200</f>
        <v>0.38</v>
      </c>
      <c r="O200" s="33" t="s">
        <v>2702</v>
      </c>
      <c r="P200" s="33" t="s">
        <v>3553</v>
      </c>
      <c r="Q200" s="1" t="s">
        <v>612</v>
      </c>
      <c r="R200" s="1" t="s">
        <v>1222</v>
      </c>
      <c r="S200">
        <v>0.38</v>
      </c>
      <c r="T200" s="1" t="s">
        <v>1704</v>
      </c>
      <c r="AH200">
        <f>N200</f>
        <v>0.38</v>
      </c>
    </row>
    <row r="201" spans="1:34" ht="30" customHeight="1" x14ac:dyDescent="0.3">
      <c r="A201" s="33" t="s">
        <v>50</v>
      </c>
      <c r="B201" s="33" t="s">
        <v>50</v>
      </c>
      <c r="C201" s="33" t="s">
        <v>50</v>
      </c>
      <c r="D201" s="33" t="s">
        <v>50</v>
      </c>
      <c r="E201" s="33" t="s">
        <v>50</v>
      </c>
      <c r="F201" s="32"/>
      <c r="G201" s="32"/>
      <c r="H201" s="32"/>
      <c r="I201" s="32"/>
      <c r="J201" s="32"/>
      <c r="K201" s="32"/>
      <c r="L201" s="33" t="s">
        <v>1605</v>
      </c>
      <c r="M201" s="32">
        <f>0.38*(H200+100)/100*(I200+100)/100*(J200+100)/100</f>
        <v>0.38</v>
      </c>
      <c r="N201" s="32">
        <f>F200*M201</f>
        <v>0.38</v>
      </c>
      <c r="O201" s="33" t="s">
        <v>2713</v>
      </c>
      <c r="P201" s="33" t="s">
        <v>3553</v>
      </c>
      <c r="Q201" s="1" t="s">
        <v>612</v>
      </c>
      <c r="R201" s="1" t="s">
        <v>1606</v>
      </c>
      <c r="S201">
        <v>0.38</v>
      </c>
      <c r="T201" s="1" t="s">
        <v>1704</v>
      </c>
      <c r="AE201">
        <f>N201</f>
        <v>0.38</v>
      </c>
    </row>
    <row r="202" spans="1:34" ht="30" customHeight="1" x14ac:dyDescent="0.3">
      <c r="A202" s="33" t="s">
        <v>1222</v>
      </c>
      <c r="B202" s="33" t="s">
        <v>1220</v>
      </c>
      <c r="C202" s="33" t="s">
        <v>1221</v>
      </c>
      <c r="D202" s="33" t="s">
        <v>1208</v>
      </c>
      <c r="E202" s="33" t="s">
        <v>50</v>
      </c>
      <c r="F202" s="32">
        <f>SUM(AH200:AH201)</f>
        <v>0.38</v>
      </c>
      <c r="G202" s="32"/>
      <c r="H202" s="32"/>
      <c r="I202" s="32"/>
      <c r="J202" s="32"/>
      <c r="K202" s="32">
        <f>IF(TRUNC(F202*공량설정_일위대가!B175/100, 공량설정_일위대가!C176) = 0, TRUNC(F202*공량설정_일위대가!B175/100, 5), TRUNC(F202*공량설정_일위대가!B175/100, 공량설정_일위대가!C176))</f>
        <v>0.38</v>
      </c>
      <c r="L202" s="33" t="s">
        <v>50</v>
      </c>
      <c r="M202" s="32"/>
      <c r="N202" s="32"/>
      <c r="O202" s="32" t="s">
        <v>2702</v>
      </c>
      <c r="P202" s="33" t="s">
        <v>50</v>
      </c>
      <c r="Q202" s="1" t="s">
        <v>612</v>
      </c>
      <c r="R202" s="1" t="s">
        <v>50</v>
      </c>
      <c r="T202" s="1" t="s">
        <v>1705</v>
      </c>
    </row>
    <row r="203" spans="1:34" ht="30" customHeight="1" x14ac:dyDescent="0.3">
      <c r="A203" s="33" t="s">
        <v>1606</v>
      </c>
      <c r="B203" s="33" t="s">
        <v>1605</v>
      </c>
      <c r="C203" s="33" t="s">
        <v>1221</v>
      </c>
      <c r="D203" s="33" t="s">
        <v>1208</v>
      </c>
      <c r="E203" s="33" t="s">
        <v>50</v>
      </c>
      <c r="F203" s="32">
        <f>SUM(AE200:AE201)</f>
        <v>0.38</v>
      </c>
      <c r="G203" s="32"/>
      <c r="H203" s="32"/>
      <c r="I203" s="32"/>
      <c r="J203" s="32"/>
      <c r="K203" s="32">
        <f>IF(TRUNC(F203*공량설정_일위대가!B175/100, 공량설정_일위대가!C177) = 0, TRUNC(F203*공량설정_일위대가!B175/100, 5), TRUNC(F203*공량설정_일위대가!B175/100, 공량설정_일위대가!C177))</f>
        <v>0.38</v>
      </c>
      <c r="L203" s="33" t="s">
        <v>50</v>
      </c>
      <c r="M203" s="32"/>
      <c r="N203" s="32"/>
      <c r="O203" s="32" t="s">
        <v>2713</v>
      </c>
      <c r="P203" s="33" t="s">
        <v>50</v>
      </c>
      <c r="Q203" s="1" t="s">
        <v>612</v>
      </c>
      <c r="R203" s="1" t="s">
        <v>50</v>
      </c>
      <c r="T203" s="1" t="s">
        <v>1706</v>
      </c>
    </row>
    <row r="204" spans="1:34" ht="30" customHeight="1" x14ac:dyDescent="0.3">
      <c r="A204" s="32"/>
      <c r="B204" s="101" t="s">
        <v>3555</v>
      </c>
      <c r="C204" s="101"/>
      <c r="D204" s="101"/>
      <c r="E204" s="101"/>
      <c r="F204" s="101"/>
      <c r="G204" s="101"/>
      <c r="H204" s="101"/>
      <c r="I204" s="101"/>
      <c r="J204" s="101"/>
      <c r="K204" s="101"/>
      <c r="L204" s="101"/>
      <c r="M204" s="101"/>
      <c r="N204" s="101"/>
      <c r="O204" s="101"/>
      <c r="P204" s="101"/>
    </row>
    <row r="205" spans="1:34" ht="30" customHeight="1" x14ac:dyDescent="0.3">
      <c r="A205" s="33" t="s">
        <v>1709</v>
      </c>
      <c r="B205" s="33" t="s">
        <v>606</v>
      </c>
      <c r="C205" s="33" t="s">
        <v>614</v>
      </c>
      <c r="D205" s="33" t="s">
        <v>123</v>
      </c>
      <c r="E205" s="33" t="s">
        <v>3552</v>
      </c>
      <c r="F205" s="32">
        <v>1</v>
      </c>
      <c r="G205" s="32">
        <v>0</v>
      </c>
      <c r="H205" s="32"/>
      <c r="I205" s="32"/>
      <c r="J205" s="32"/>
      <c r="K205" s="32">
        <v>1</v>
      </c>
      <c r="L205" s="33" t="s">
        <v>1220</v>
      </c>
      <c r="M205" s="32">
        <f>0.28*(H205+100)/100*(I205+100)/100*(J205+100)/100</f>
        <v>0.28000000000000003</v>
      </c>
      <c r="N205" s="32">
        <f>F205*M205</f>
        <v>0.28000000000000003</v>
      </c>
      <c r="O205" s="33" t="s">
        <v>2702</v>
      </c>
      <c r="P205" s="33" t="s">
        <v>3556</v>
      </c>
      <c r="Q205" s="1" t="s">
        <v>616</v>
      </c>
      <c r="R205" s="1" t="s">
        <v>1222</v>
      </c>
      <c r="S205">
        <v>0.28000000000000003</v>
      </c>
      <c r="T205" s="1" t="s">
        <v>1710</v>
      </c>
      <c r="AH205">
        <f>N205</f>
        <v>0.28000000000000003</v>
      </c>
    </row>
    <row r="206" spans="1:34" ht="30" customHeight="1" x14ac:dyDescent="0.3">
      <c r="A206" s="33" t="s">
        <v>50</v>
      </c>
      <c r="B206" s="33" t="s">
        <v>50</v>
      </c>
      <c r="C206" s="33" t="s">
        <v>50</v>
      </c>
      <c r="D206" s="33" t="s">
        <v>50</v>
      </c>
      <c r="E206" s="33" t="s">
        <v>50</v>
      </c>
      <c r="F206" s="32"/>
      <c r="G206" s="32"/>
      <c r="H206" s="32"/>
      <c r="I206" s="32"/>
      <c r="J206" s="32"/>
      <c r="K206" s="32"/>
      <c r="L206" s="33" t="s">
        <v>1605</v>
      </c>
      <c r="M206" s="32">
        <f>0.28*(H205+100)/100*(I205+100)/100*(J205+100)/100</f>
        <v>0.28000000000000003</v>
      </c>
      <c r="N206" s="32">
        <f>F205*M206</f>
        <v>0.28000000000000003</v>
      </c>
      <c r="O206" s="33" t="s">
        <v>2713</v>
      </c>
      <c r="P206" s="33" t="s">
        <v>3556</v>
      </c>
      <c r="Q206" s="1" t="s">
        <v>616</v>
      </c>
      <c r="R206" s="1" t="s">
        <v>1606</v>
      </c>
      <c r="S206">
        <v>0.28000000000000003</v>
      </c>
      <c r="T206" s="1" t="s">
        <v>1710</v>
      </c>
      <c r="AE206">
        <f>N206</f>
        <v>0.28000000000000003</v>
      </c>
    </row>
    <row r="207" spans="1:34" ht="30" customHeight="1" x14ac:dyDescent="0.3">
      <c r="A207" s="33" t="s">
        <v>1222</v>
      </c>
      <c r="B207" s="33" t="s">
        <v>1220</v>
      </c>
      <c r="C207" s="33" t="s">
        <v>1221</v>
      </c>
      <c r="D207" s="33" t="s">
        <v>1208</v>
      </c>
      <c r="E207" s="33" t="s">
        <v>50</v>
      </c>
      <c r="F207" s="32">
        <f>SUM(AH205:AH206)</f>
        <v>0.28000000000000003</v>
      </c>
      <c r="G207" s="32"/>
      <c r="H207" s="32"/>
      <c r="I207" s="32"/>
      <c r="J207" s="32"/>
      <c r="K207" s="32">
        <f>IF(TRUNC(F207*공량설정_일위대가!B178/100, 공량설정_일위대가!C179) = 0, TRUNC(F207*공량설정_일위대가!B178/100, 5), TRUNC(F207*공량설정_일위대가!B178/100, 공량설정_일위대가!C179))</f>
        <v>0.28000000000000003</v>
      </c>
      <c r="L207" s="33" t="s">
        <v>50</v>
      </c>
      <c r="M207" s="32"/>
      <c r="N207" s="32"/>
      <c r="O207" s="32" t="s">
        <v>2702</v>
      </c>
      <c r="P207" s="33" t="s">
        <v>50</v>
      </c>
      <c r="Q207" s="1" t="s">
        <v>616</v>
      </c>
      <c r="R207" s="1" t="s">
        <v>50</v>
      </c>
      <c r="T207" s="1" t="s">
        <v>1711</v>
      </c>
    </row>
    <row r="208" spans="1:34" ht="30" customHeight="1" x14ac:dyDescent="0.3">
      <c r="A208" s="33" t="s">
        <v>1606</v>
      </c>
      <c r="B208" s="33" t="s">
        <v>1605</v>
      </c>
      <c r="C208" s="33" t="s">
        <v>1221</v>
      </c>
      <c r="D208" s="33" t="s">
        <v>1208</v>
      </c>
      <c r="E208" s="33" t="s">
        <v>50</v>
      </c>
      <c r="F208" s="32">
        <f>SUM(AE205:AE206)</f>
        <v>0.28000000000000003</v>
      </c>
      <c r="G208" s="32"/>
      <c r="H208" s="32"/>
      <c r="I208" s="32"/>
      <c r="J208" s="32"/>
      <c r="K208" s="32">
        <f>IF(TRUNC(F208*공량설정_일위대가!B178/100, 공량설정_일위대가!C180) = 0, TRUNC(F208*공량설정_일위대가!B178/100, 5), TRUNC(F208*공량설정_일위대가!B178/100, 공량설정_일위대가!C180))</f>
        <v>0.28000000000000003</v>
      </c>
      <c r="L208" s="33" t="s">
        <v>50</v>
      </c>
      <c r="M208" s="32"/>
      <c r="N208" s="32"/>
      <c r="O208" s="32" t="s">
        <v>2713</v>
      </c>
      <c r="P208" s="33" t="s">
        <v>50</v>
      </c>
      <c r="Q208" s="1" t="s">
        <v>616</v>
      </c>
      <c r="R208" s="1" t="s">
        <v>50</v>
      </c>
      <c r="T208" s="1" t="s">
        <v>1712</v>
      </c>
    </row>
    <row r="209" spans="1:34" ht="30" customHeight="1" x14ac:dyDescent="0.3">
      <c r="A209" s="32"/>
      <c r="B209" s="101" t="s">
        <v>3557</v>
      </c>
      <c r="C209" s="101"/>
      <c r="D209" s="101"/>
      <c r="E209" s="101"/>
      <c r="F209" s="101"/>
      <c r="G209" s="101"/>
      <c r="H209" s="101"/>
      <c r="I209" s="101"/>
      <c r="J209" s="101"/>
      <c r="K209" s="101"/>
      <c r="L209" s="101"/>
      <c r="M209" s="101"/>
      <c r="N209" s="101"/>
      <c r="O209" s="101"/>
      <c r="P209" s="101"/>
    </row>
    <row r="210" spans="1:34" ht="30" customHeight="1" x14ac:dyDescent="0.3">
      <c r="A210" s="33" t="s">
        <v>1715</v>
      </c>
      <c r="B210" s="33" t="s">
        <v>606</v>
      </c>
      <c r="C210" s="33" t="s">
        <v>618</v>
      </c>
      <c r="D210" s="33" t="s">
        <v>123</v>
      </c>
      <c r="E210" s="33" t="s">
        <v>3552</v>
      </c>
      <c r="F210" s="32">
        <v>1</v>
      </c>
      <c r="G210" s="32">
        <v>0</v>
      </c>
      <c r="H210" s="32"/>
      <c r="I210" s="32"/>
      <c r="J210" s="32"/>
      <c r="K210" s="32">
        <v>1</v>
      </c>
      <c r="L210" s="33" t="s">
        <v>1220</v>
      </c>
      <c r="M210" s="32">
        <f>0.28*(H210+100)/100*(I210+100)/100*(J210+100)/100</f>
        <v>0.28000000000000003</v>
      </c>
      <c r="N210" s="32">
        <f>F210*M210</f>
        <v>0.28000000000000003</v>
      </c>
      <c r="O210" s="33" t="s">
        <v>2702</v>
      </c>
      <c r="P210" s="33" t="s">
        <v>3556</v>
      </c>
      <c r="Q210" s="1" t="s">
        <v>620</v>
      </c>
      <c r="R210" s="1" t="s">
        <v>1222</v>
      </c>
      <c r="S210">
        <v>0.28000000000000003</v>
      </c>
      <c r="T210" s="1" t="s">
        <v>1716</v>
      </c>
      <c r="AH210">
        <f>N210</f>
        <v>0.28000000000000003</v>
      </c>
    </row>
    <row r="211" spans="1:34" ht="30" customHeight="1" x14ac:dyDescent="0.3">
      <c r="A211" s="33" t="s">
        <v>50</v>
      </c>
      <c r="B211" s="33" t="s">
        <v>50</v>
      </c>
      <c r="C211" s="33" t="s">
        <v>50</v>
      </c>
      <c r="D211" s="33" t="s">
        <v>50</v>
      </c>
      <c r="E211" s="33" t="s">
        <v>50</v>
      </c>
      <c r="F211" s="32"/>
      <c r="G211" s="32"/>
      <c r="H211" s="32"/>
      <c r="I211" s="32"/>
      <c r="J211" s="32"/>
      <c r="K211" s="32"/>
      <c r="L211" s="33" t="s">
        <v>1605</v>
      </c>
      <c r="M211" s="32">
        <f>0.28*(H210+100)/100*(I210+100)/100*(J210+100)/100</f>
        <v>0.28000000000000003</v>
      </c>
      <c r="N211" s="32">
        <f>F210*M211</f>
        <v>0.28000000000000003</v>
      </c>
      <c r="O211" s="33" t="s">
        <v>2713</v>
      </c>
      <c r="P211" s="33" t="s">
        <v>3556</v>
      </c>
      <c r="Q211" s="1" t="s">
        <v>620</v>
      </c>
      <c r="R211" s="1" t="s">
        <v>1606</v>
      </c>
      <c r="S211">
        <v>0.28000000000000003</v>
      </c>
      <c r="T211" s="1" t="s">
        <v>1716</v>
      </c>
      <c r="AE211">
        <f>N211</f>
        <v>0.28000000000000003</v>
      </c>
    </row>
    <row r="212" spans="1:34" ht="30" customHeight="1" x14ac:dyDescent="0.3">
      <c r="A212" s="33" t="s">
        <v>1222</v>
      </c>
      <c r="B212" s="33" t="s">
        <v>1220</v>
      </c>
      <c r="C212" s="33" t="s">
        <v>1221</v>
      </c>
      <c r="D212" s="33" t="s">
        <v>1208</v>
      </c>
      <c r="E212" s="33" t="s">
        <v>50</v>
      </c>
      <c r="F212" s="32">
        <f>SUM(AH210:AH211)</f>
        <v>0.28000000000000003</v>
      </c>
      <c r="G212" s="32"/>
      <c r="H212" s="32"/>
      <c r="I212" s="32"/>
      <c r="J212" s="32"/>
      <c r="K212" s="32">
        <f>IF(TRUNC(F212*공량설정_일위대가!B181/100, 공량설정_일위대가!C182) = 0, TRUNC(F212*공량설정_일위대가!B181/100, 5), TRUNC(F212*공량설정_일위대가!B181/100, 공량설정_일위대가!C182))</f>
        <v>0.28000000000000003</v>
      </c>
      <c r="L212" s="33" t="s">
        <v>50</v>
      </c>
      <c r="M212" s="32"/>
      <c r="N212" s="32"/>
      <c r="O212" s="32" t="s">
        <v>2702</v>
      </c>
      <c r="P212" s="33" t="s">
        <v>50</v>
      </c>
      <c r="Q212" s="1" t="s">
        <v>620</v>
      </c>
      <c r="R212" s="1" t="s">
        <v>50</v>
      </c>
      <c r="T212" s="1" t="s">
        <v>1717</v>
      </c>
    </row>
    <row r="213" spans="1:34" ht="30" customHeight="1" x14ac:dyDescent="0.3">
      <c r="A213" s="33" t="s">
        <v>1606</v>
      </c>
      <c r="B213" s="33" t="s">
        <v>1605</v>
      </c>
      <c r="C213" s="33" t="s">
        <v>1221</v>
      </c>
      <c r="D213" s="33" t="s">
        <v>1208</v>
      </c>
      <c r="E213" s="33" t="s">
        <v>50</v>
      </c>
      <c r="F213" s="32">
        <f>SUM(AE210:AE211)</f>
        <v>0.28000000000000003</v>
      </c>
      <c r="G213" s="32"/>
      <c r="H213" s="32"/>
      <c r="I213" s="32"/>
      <c r="J213" s="32"/>
      <c r="K213" s="32">
        <f>IF(TRUNC(F213*공량설정_일위대가!B181/100, 공량설정_일위대가!C183) = 0, TRUNC(F213*공량설정_일위대가!B181/100, 5), TRUNC(F213*공량설정_일위대가!B181/100, 공량설정_일위대가!C183))</f>
        <v>0.28000000000000003</v>
      </c>
      <c r="L213" s="33" t="s">
        <v>50</v>
      </c>
      <c r="M213" s="32"/>
      <c r="N213" s="32"/>
      <c r="O213" s="32" t="s">
        <v>2713</v>
      </c>
      <c r="P213" s="33" t="s">
        <v>50</v>
      </c>
      <c r="Q213" s="1" t="s">
        <v>620</v>
      </c>
      <c r="R213" s="1" t="s">
        <v>50</v>
      </c>
      <c r="T213" s="1" t="s">
        <v>1718</v>
      </c>
    </row>
    <row r="214" spans="1:34" ht="30" customHeight="1" x14ac:dyDescent="0.3">
      <c r="A214" s="32"/>
      <c r="B214" s="101" t="s">
        <v>3558</v>
      </c>
      <c r="C214" s="101"/>
      <c r="D214" s="101"/>
      <c r="E214" s="101"/>
      <c r="F214" s="101"/>
      <c r="G214" s="101"/>
      <c r="H214" s="101"/>
      <c r="I214" s="101"/>
      <c r="J214" s="101"/>
      <c r="K214" s="101"/>
      <c r="L214" s="101"/>
      <c r="M214" s="101"/>
      <c r="N214" s="101"/>
      <c r="O214" s="101"/>
      <c r="P214" s="101"/>
    </row>
    <row r="215" spans="1:34" ht="30" customHeight="1" x14ac:dyDescent="0.3">
      <c r="A215" s="33" t="s">
        <v>1721</v>
      </c>
      <c r="B215" s="33" t="s">
        <v>622</v>
      </c>
      <c r="C215" s="33" t="s">
        <v>614</v>
      </c>
      <c r="D215" s="33" t="s">
        <v>123</v>
      </c>
      <c r="E215" s="33" t="s">
        <v>3552</v>
      </c>
      <c r="F215" s="32">
        <v>1</v>
      </c>
      <c r="G215" s="32">
        <v>0</v>
      </c>
      <c r="H215" s="32"/>
      <c r="I215" s="32"/>
      <c r="J215" s="32"/>
      <c r="K215" s="32">
        <v>1</v>
      </c>
      <c r="L215" s="33" t="s">
        <v>1220</v>
      </c>
      <c r="M215" s="32">
        <f>0.28*(H215+100)/100*(I215+100)/100*(J215+100)/100</f>
        <v>0.28000000000000003</v>
      </c>
      <c r="N215" s="32">
        <f>F215*M215</f>
        <v>0.28000000000000003</v>
      </c>
      <c r="O215" s="33" t="s">
        <v>2702</v>
      </c>
      <c r="P215" s="33" t="s">
        <v>3556</v>
      </c>
      <c r="Q215" s="1" t="s">
        <v>624</v>
      </c>
      <c r="R215" s="1" t="s">
        <v>1222</v>
      </c>
      <c r="S215">
        <v>0.28000000000000003</v>
      </c>
      <c r="T215" s="1" t="s">
        <v>1722</v>
      </c>
      <c r="AH215">
        <f>N215</f>
        <v>0.28000000000000003</v>
      </c>
    </row>
    <row r="216" spans="1:34" ht="30" customHeight="1" x14ac:dyDescent="0.3">
      <c r="A216" s="33" t="s">
        <v>50</v>
      </c>
      <c r="B216" s="33" t="s">
        <v>50</v>
      </c>
      <c r="C216" s="33" t="s">
        <v>50</v>
      </c>
      <c r="D216" s="33" t="s">
        <v>50</v>
      </c>
      <c r="E216" s="33" t="s">
        <v>50</v>
      </c>
      <c r="F216" s="32"/>
      <c r="G216" s="32"/>
      <c r="H216" s="32"/>
      <c r="I216" s="32"/>
      <c r="J216" s="32"/>
      <c r="K216" s="32"/>
      <c r="L216" s="33" t="s">
        <v>1605</v>
      </c>
      <c r="M216" s="32">
        <f>0.28*(H215+100)/100*(I215+100)/100*(J215+100)/100</f>
        <v>0.28000000000000003</v>
      </c>
      <c r="N216" s="32">
        <f>F215*M216</f>
        <v>0.28000000000000003</v>
      </c>
      <c r="O216" s="33" t="s">
        <v>2713</v>
      </c>
      <c r="P216" s="33" t="s">
        <v>3556</v>
      </c>
      <c r="Q216" s="1" t="s">
        <v>624</v>
      </c>
      <c r="R216" s="1" t="s">
        <v>1606</v>
      </c>
      <c r="S216">
        <v>0.28000000000000003</v>
      </c>
      <c r="T216" s="1" t="s">
        <v>1722</v>
      </c>
      <c r="AE216">
        <f>N216</f>
        <v>0.28000000000000003</v>
      </c>
    </row>
    <row r="217" spans="1:34" ht="30" customHeight="1" x14ac:dyDescent="0.3">
      <c r="A217" s="33" t="s">
        <v>1222</v>
      </c>
      <c r="B217" s="33" t="s">
        <v>1220</v>
      </c>
      <c r="C217" s="33" t="s">
        <v>1221</v>
      </c>
      <c r="D217" s="33" t="s">
        <v>1208</v>
      </c>
      <c r="E217" s="33" t="s">
        <v>50</v>
      </c>
      <c r="F217" s="32">
        <f>SUM(AH215:AH216)</f>
        <v>0.28000000000000003</v>
      </c>
      <c r="G217" s="32"/>
      <c r="H217" s="32"/>
      <c r="I217" s="32"/>
      <c r="J217" s="32"/>
      <c r="K217" s="32">
        <f>IF(TRUNC(F217*공량설정_일위대가!B184/100, 공량설정_일위대가!C185) = 0, TRUNC(F217*공량설정_일위대가!B184/100, 5), TRUNC(F217*공량설정_일위대가!B184/100, 공량설정_일위대가!C185))</f>
        <v>0.28000000000000003</v>
      </c>
      <c r="L217" s="33" t="s">
        <v>50</v>
      </c>
      <c r="M217" s="32"/>
      <c r="N217" s="32"/>
      <c r="O217" s="32" t="s">
        <v>2702</v>
      </c>
      <c r="P217" s="33" t="s">
        <v>50</v>
      </c>
      <c r="Q217" s="1" t="s">
        <v>624</v>
      </c>
      <c r="R217" s="1" t="s">
        <v>50</v>
      </c>
      <c r="T217" s="1" t="s">
        <v>1723</v>
      </c>
    </row>
    <row r="218" spans="1:34" ht="30" customHeight="1" x14ac:dyDescent="0.3">
      <c r="A218" s="33" t="s">
        <v>1606</v>
      </c>
      <c r="B218" s="33" t="s">
        <v>1605</v>
      </c>
      <c r="C218" s="33" t="s">
        <v>1221</v>
      </c>
      <c r="D218" s="33" t="s">
        <v>1208</v>
      </c>
      <c r="E218" s="33" t="s">
        <v>50</v>
      </c>
      <c r="F218" s="32">
        <f>SUM(AE215:AE216)</f>
        <v>0.28000000000000003</v>
      </c>
      <c r="G218" s="32"/>
      <c r="H218" s="32"/>
      <c r="I218" s="32"/>
      <c r="J218" s="32"/>
      <c r="K218" s="32">
        <f>IF(TRUNC(F218*공량설정_일위대가!B184/100, 공량설정_일위대가!C186) = 0, TRUNC(F218*공량설정_일위대가!B184/100, 5), TRUNC(F218*공량설정_일위대가!B184/100, 공량설정_일위대가!C186))</f>
        <v>0.28000000000000003</v>
      </c>
      <c r="L218" s="33" t="s">
        <v>50</v>
      </c>
      <c r="M218" s="32"/>
      <c r="N218" s="32"/>
      <c r="O218" s="32" t="s">
        <v>2713</v>
      </c>
      <c r="P218" s="33" t="s">
        <v>50</v>
      </c>
      <c r="Q218" s="1" t="s">
        <v>624</v>
      </c>
      <c r="R218" s="1" t="s">
        <v>50</v>
      </c>
      <c r="T218" s="1" t="s">
        <v>1724</v>
      </c>
    </row>
    <row r="219" spans="1:34" ht="30" customHeight="1" x14ac:dyDescent="0.3">
      <c r="A219" s="32"/>
      <c r="B219" s="101" t="s">
        <v>3559</v>
      </c>
      <c r="C219" s="101"/>
      <c r="D219" s="101"/>
      <c r="E219" s="101"/>
      <c r="F219" s="101"/>
      <c r="G219" s="101"/>
      <c r="H219" s="101"/>
      <c r="I219" s="101"/>
      <c r="J219" s="101"/>
      <c r="K219" s="101"/>
      <c r="L219" s="101"/>
      <c r="M219" s="101"/>
      <c r="N219" s="101"/>
      <c r="O219" s="101"/>
      <c r="P219" s="101"/>
    </row>
    <row r="220" spans="1:34" ht="30" customHeight="1" x14ac:dyDescent="0.3">
      <c r="A220" s="33" t="s">
        <v>1728</v>
      </c>
      <c r="B220" s="33" t="s">
        <v>622</v>
      </c>
      <c r="C220" s="33" t="s">
        <v>1727</v>
      </c>
      <c r="D220" s="33" t="s">
        <v>123</v>
      </c>
      <c r="E220" s="33" t="s">
        <v>3552</v>
      </c>
      <c r="F220" s="32">
        <v>1</v>
      </c>
      <c r="G220" s="32">
        <v>0</v>
      </c>
      <c r="H220" s="32"/>
      <c r="I220" s="32"/>
      <c r="J220" s="32"/>
      <c r="K220" s="32">
        <v>1</v>
      </c>
      <c r="L220" s="33" t="s">
        <v>1220</v>
      </c>
      <c r="M220" s="32">
        <f>0.28*(H220+100)/100*(I220+100)/100*(J220+100)/100</f>
        <v>0.28000000000000003</v>
      </c>
      <c r="N220" s="32">
        <f>F220*M220</f>
        <v>0.28000000000000003</v>
      </c>
      <c r="O220" s="33" t="s">
        <v>2702</v>
      </c>
      <c r="P220" s="33" t="s">
        <v>3556</v>
      </c>
      <c r="Q220" s="1" t="s">
        <v>627</v>
      </c>
      <c r="R220" s="1" t="s">
        <v>1222</v>
      </c>
      <c r="S220">
        <v>0.28000000000000003</v>
      </c>
      <c r="T220" s="1" t="s">
        <v>1729</v>
      </c>
      <c r="AH220">
        <f>N220</f>
        <v>0.28000000000000003</v>
      </c>
    </row>
    <row r="221" spans="1:34" ht="30" customHeight="1" x14ac:dyDescent="0.3">
      <c r="A221" s="33" t="s">
        <v>50</v>
      </c>
      <c r="B221" s="33" t="s">
        <v>50</v>
      </c>
      <c r="C221" s="33" t="s">
        <v>50</v>
      </c>
      <c r="D221" s="33" t="s">
        <v>50</v>
      </c>
      <c r="E221" s="33" t="s">
        <v>50</v>
      </c>
      <c r="F221" s="32"/>
      <c r="G221" s="32"/>
      <c r="H221" s="32"/>
      <c r="I221" s="32"/>
      <c r="J221" s="32"/>
      <c r="K221" s="32"/>
      <c r="L221" s="33" t="s">
        <v>1605</v>
      </c>
      <c r="M221" s="32">
        <f>0.28*(H220+100)/100*(I220+100)/100*(J220+100)/100</f>
        <v>0.28000000000000003</v>
      </c>
      <c r="N221" s="32">
        <f>F220*M221</f>
        <v>0.28000000000000003</v>
      </c>
      <c r="O221" s="33" t="s">
        <v>2713</v>
      </c>
      <c r="P221" s="33" t="s">
        <v>3556</v>
      </c>
      <c r="Q221" s="1" t="s">
        <v>627</v>
      </c>
      <c r="R221" s="1" t="s">
        <v>1606</v>
      </c>
      <c r="S221">
        <v>0.28000000000000003</v>
      </c>
      <c r="T221" s="1" t="s">
        <v>1729</v>
      </c>
      <c r="AE221">
        <f>N221</f>
        <v>0.28000000000000003</v>
      </c>
    </row>
    <row r="222" spans="1:34" ht="30" customHeight="1" x14ac:dyDescent="0.3">
      <c r="A222" s="33" t="s">
        <v>1222</v>
      </c>
      <c r="B222" s="33" t="s">
        <v>1220</v>
      </c>
      <c r="C222" s="33" t="s">
        <v>1221</v>
      </c>
      <c r="D222" s="33" t="s">
        <v>1208</v>
      </c>
      <c r="E222" s="33" t="s">
        <v>50</v>
      </c>
      <c r="F222" s="32">
        <f>SUM(AH220:AH221)</f>
        <v>0.28000000000000003</v>
      </c>
      <c r="G222" s="32"/>
      <c r="H222" s="32"/>
      <c r="I222" s="32"/>
      <c r="J222" s="32"/>
      <c r="K222" s="32">
        <f>IF(TRUNC(F222*공량설정_일위대가!B187/100, 공량설정_일위대가!C188) = 0, TRUNC(F222*공량설정_일위대가!B187/100, 5), TRUNC(F222*공량설정_일위대가!B187/100, 공량설정_일위대가!C188))</f>
        <v>0.28000000000000003</v>
      </c>
      <c r="L222" s="33" t="s">
        <v>50</v>
      </c>
      <c r="M222" s="32"/>
      <c r="N222" s="32"/>
      <c r="O222" s="32" t="s">
        <v>2702</v>
      </c>
      <c r="P222" s="33" t="s">
        <v>50</v>
      </c>
      <c r="Q222" s="1" t="s">
        <v>627</v>
      </c>
      <c r="R222" s="1" t="s">
        <v>50</v>
      </c>
      <c r="T222" s="1" t="s">
        <v>1730</v>
      </c>
    </row>
    <row r="223" spans="1:34" ht="30" customHeight="1" x14ac:dyDescent="0.3">
      <c r="A223" s="33" t="s">
        <v>1606</v>
      </c>
      <c r="B223" s="33" t="s">
        <v>1605</v>
      </c>
      <c r="C223" s="33" t="s">
        <v>1221</v>
      </c>
      <c r="D223" s="33" t="s">
        <v>1208</v>
      </c>
      <c r="E223" s="33" t="s">
        <v>50</v>
      </c>
      <c r="F223" s="32">
        <f>SUM(AE220:AE221)</f>
        <v>0.28000000000000003</v>
      </c>
      <c r="G223" s="32"/>
      <c r="H223" s="32"/>
      <c r="I223" s="32"/>
      <c r="J223" s="32"/>
      <c r="K223" s="32">
        <f>IF(TRUNC(F223*공량설정_일위대가!B187/100, 공량설정_일위대가!C189) = 0, TRUNC(F223*공량설정_일위대가!B187/100, 5), TRUNC(F223*공량설정_일위대가!B187/100, 공량설정_일위대가!C189))</f>
        <v>0.28000000000000003</v>
      </c>
      <c r="L223" s="33" t="s">
        <v>50</v>
      </c>
      <c r="M223" s="32"/>
      <c r="N223" s="32"/>
      <c r="O223" s="32" t="s">
        <v>2713</v>
      </c>
      <c r="P223" s="33" t="s">
        <v>50</v>
      </c>
      <c r="Q223" s="1" t="s">
        <v>627</v>
      </c>
      <c r="R223" s="1" t="s">
        <v>50</v>
      </c>
      <c r="T223" s="1" t="s">
        <v>1731</v>
      </c>
    </row>
    <row r="224" spans="1:34" ht="30" customHeight="1" x14ac:dyDescent="0.3">
      <c r="A224" s="32"/>
      <c r="B224" s="101" t="s">
        <v>3560</v>
      </c>
      <c r="C224" s="101"/>
      <c r="D224" s="101"/>
      <c r="E224" s="101"/>
      <c r="F224" s="101"/>
      <c r="G224" s="101"/>
      <c r="H224" s="101"/>
      <c r="I224" s="101"/>
      <c r="J224" s="101"/>
      <c r="K224" s="101"/>
      <c r="L224" s="101"/>
      <c r="M224" s="101"/>
      <c r="N224" s="101"/>
      <c r="O224" s="101"/>
      <c r="P224" s="101"/>
    </row>
    <row r="225" spans="1:34" ht="30" customHeight="1" x14ac:dyDescent="0.3">
      <c r="A225" s="33" t="s">
        <v>1734</v>
      </c>
      <c r="B225" s="33" t="s">
        <v>629</v>
      </c>
      <c r="C225" s="33" t="s">
        <v>630</v>
      </c>
      <c r="D225" s="33" t="s">
        <v>123</v>
      </c>
      <c r="E225" s="33" t="s">
        <v>3561</v>
      </c>
      <c r="F225" s="32">
        <v>1</v>
      </c>
      <c r="G225" s="32">
        <v>0</v>
      </c>
      <c r="H225" s="32"/>
      <c r="I225" s="32"/>
      <c r="J225" s="32"/>
      <c r="K225" s="32">
        <v>1</v>
      </c>
      <c r="L225" s="33" t="s">
        <v>1262</v>
      </c>
      <c r="M225" s="32">
        <f>0.85*(H225+100)/100*(I225+100)/100*(J225+100)/100</f>
        <v>0.85</v>
      </c>
      <c r="N225" s="32">
        <f>F225*M225</f>
        <v>0.85</v>
      </c>
      <c r="O225" s="33" t="s">
        <v>2709</v>
      </c>
      <c r="P225" s="33" t="s">
        <v>3562</v>
      </c>
      <c r="Q225" s="1" t="s">
        <v>632</v>
      </c>
      <c r="R225" s="1" t="s">
        <v>1625</v>
      </c>
      <c r="S225">
        <v>0.85</v>
      </c>
      <c r="T225" s="1" t="s">
        <v>1735</v>
      </c>
      <c r="X225">
        <f>N225</f>
        <v>0.85</v>
      </c>
    </row>
    <row r="226" spans="1:34" ht="30" customHeight="1" x14ac:dyDescent="0.3">
      <c r="A226" s="33" t="s">
        <v>1625</v>
      </c>
      <c r="B226" s="33" t="s">
        <v>1262</v>
      </c>
      <c r="C226" s="33" t="s">
        <v>1221</v>
      </c>
      <c r="D226" s="33" t="s">
        <v>1208</v>
      </c>
      <c r="E226" s="33" t="s">
        <v>50</v>
      </c>
      <c r="F226" s="32">
        <f>SUM(X225:X225)</f>
        <v>0.85</v>
      </c>
      <c r="G226" s="32"/>
      <c r="H226" s="32"/>
      <c r="I226" s="32"/>
      <c r="J226" s="32"/>
      <c r="K226" s="32">
        <f>IF(TRUNC(F226*공량설정_일위대가!B190/100, 공량설정_일위대가!C191) = 0, TRUNC(F226*공량설정_일위대가!B190/100, 5), TRUNC(F226*공량설정_일위대가!B190/100, 공량설정_일위대가!C191))</f>
        <v>0.85</v>
      </c>
      <c r="L226" s="33" t="s">
        <v>50</v>
      </c>
      <c r="M226" s="32"/>
      <c r="N226" s="32"/>
      <c r="O226" s="32" t="s">
        <v>2709</v>
      </c>
      <c r="P226" s="33" t="s">
        <v>50</v>
      </c>
      <c r="Q226" s="1" t="s">
        <v>632</v>
      </c>
      <c r="R226" s="1" t="s">
        <v>50</v>
      </c>
      <c r="T226" s="1" t="s">
        <v>1736</v>
      </c>
    </row>
    <row r="227" spans="1:34" ht="30" customHeight="1" x14ac:dyDescent="0.3">
      <c r="A227" s="32"/>
      <c r="B227" s="101" t="s">
        <v>3563</v>
      </c>
      <c r="C227" s="101"/>
      <c r="D227" s="101"/>
      <c r="E227" s="101"/>
      <c r="F227" s="101"/>
      <c r="G227" s="101"/>
      <c r="H227" s="101"/>
      <c r="I227" s="101"/>
      <c r="J227" s="101"/>
      <c r="K227" s="101"/>
      <c r="L227" s="101"/>
      <c r="M227" s="101"/>
      <c r="N227" s="101"/>
      <c r="O227" s="101"/>
      <c r="P227" s="101"/>
    </row>
    <row r="228" spans="1:34" ht="30" customHeight="1" x14ac:dyDescent="0.3">
      <c r="A228" s="33" t="s">
        <v>1739</v>
      </c>
      <c r="B228" s="33" t="s">
        <v>634</v>
      </c>
      <c r="C228" s="33" t="s">
        <v>635</v>
      </c>
      <c r="D228" s="33" t="s">
        <v>123</v>
      </c>
      <c r="E228" s="33" t="s">
        <v>3561</v>
      </c>
      <c r="F228" s="32">
        <v>1</v>
      </c>
      <c r="G228" s="32">
        <v>0</v>
      </c>
      <c r="H228" s="32"/>
      <c r="I228" s="32"/>
      <c r="J228" s="32"/>
      <c r="K228" s="32">
        <v>1</v>
      </c>
      <c r="L228" s="33" t="s">
        <v>1262</v>
      </c>
      <c r="M228" s="32">
        <f>0.8*(H228+100)/100*(I228+100)/100*(J228+100)/100</f>
        <v>0.8</v>
      </c>
      <c r="N228" s="32">
        <f>F228*M228</f>
        <v>0.8</v>
      </c>
      <c r="O228" s="33" t="s">
        <v>2709</v>
      </c>
      <c r="P228" s="33" t="s">
        <v>3564</v>
      </c>
      <c r="Q228" s="1" t="s">
        <v>637</v>
      </c>
      <c r="R228" s="1" t="s">
        <v>1625</v>
      </c>
      <c r="S228">
        <v>0.8</v>
      </c>
      <c r="T228" s="1" t="s">
        <v>1740</v>
      </c>
      <c r="X228">
        <f>N228</f>
        <v>0.8</v>
      </c>
    </row>
    <row r="229" spans="1:34" ht="30" customHeight="1" x14ac:dyDescent="0.3">
      <c r="A229" s="33" t="s">
        <v>1625</v>
      </c>
      <c r="B229" s="33" t="s">
        <v>1262</v>
      </c>
      <c r="C229" s="33" t="s">
        <v>1221</v>
      </c>
      <c r="D229" s="33" t="s">
        <v>1208</v>
      </c>
      <c r="E229" s="33" t="s">
        <v>50</v>
      </c>
      <c r="F229" s="32">
        <f>SUM(X228:X228)</f>
        <v>0.8</v>
      </c>
      <c r="G229" s="32"/>
      <c r="H229" s="32"/>
      <c r="I229" s="32"/>
      <c r="J229" s="32"/>
      <c r="K229" s="32">
        <f>IF(TRUNC(F229*공량설정_일위대가!B192/100, 공량설정_일위대가!C193) = 0, TRUNC(F229*공량설정_일위대가!B192/100, 5), TRUNC(F229*공량설정_일위대가!B192/100, 공량설정_일위대가!C193))</f>
        <v>0.8</v>
      </c>
      <c r="L229" s="33" t="s">
        <v>50</v>
      </c>
      <c r="M229" s="32"/>
      <c r="N229" s="32"/>
      <c r="O229" s="32" t="s">
        <v>2709</v>
      </c>
      <c r="P229" s="33" t="s">
        <v>50</v>
      </c>
      <c r="Q229" s="1" t="s">
        <v>637</v>
      </c>
      <c r="R229" s="1" t="s">
        <v>50</v>
      </c>
      <c r="T229" s="1" t="s">
        <v>1741</v>
      </c>
    </row>
    <row r="230" spans="1:34" ht="30" customHeight="1" x14ac:dyDescent="0.3">
      <c r="A230" s="32"/>
      <c r="B230" s="101" t="s">
        <v>3565</v>
      </c>
      <c r="C230" s="101"/>
      <c r="D230" s="101"/>
      <c r="E230" s="101"/>
      <c r="F230" s="101"/>
      <c r="G230" s="101"/>
      <c r="H230" s="101"/>
      <c r="I230" s="101"/>
      <c r="J230" s="101"/>
      <c r="K230" s="101"/>
      <c r="L230" s="101"/>
      <c r="M230" s="101"/>
      <c r="N230" s="101"/>
      <c r="O230" s="101"/>
      <c r="P230" s="101"/>
    </row>
    <row r="231" spans="1:34" ht="30" customHeight="1" x14ac:dyDescent="0.3">
      <c r="A231" s="33" t="s">
        <v>1744</v>
      </c>
      <c r="B231" s="33" t="s">
        <v>639</v>
      </c>
      <c r="C231" s="33" t="s">
        <v>640</v>
      </c>
      <c r="D231" s="33" t="s">
        <v>123</v>
      </c>
      <c r="E231" s="33" t="s">
        <v>3566</v>
      </c>
      <c r="F231" s="32">
        <v>1</v>
      </c>
      <c r="G231" s="32">
        <v>0</v>
      </c>
      <c r="H231" s="32"/>
      <c r="I231" s="32"/>
      <c r="J231" s="32"/>
      <c r="K231" s="32">
        <v>1</v>
      </c>
      <c r="L231" s="33" t="s">
        <v>1220</v>
      </c>
      <c r="M231" s="32">
        <f>0.32*(H231+100)/100*(I231+100)/100*(J231+100)/100</f>
        <v>0.32</v>
      </c>
      <c r="N231" s="32">
        <f>F231*M231</f>
        <v>0.32</v>
      </c>
      <c r="O231" s="33" t="s">
        <v>2702</v>
      </c>
      <c r="P231" s="33" t="s">
        <v>3567</v>
      </c>
      <c r="Q231" s="1" t="s">
        <v>642</v>
      </c>
      <c r="R231" s="1" t="s">
        <v>1222</v>
      </c>
      <c r="S231">
        <v>0.32</v>
      </c>
      <c r="T231" s="1" t="s">
        <v>1745</v>
      </c>
      <c r="AH231">
        <f>N231</f>
        <v>0.32</v>
      </c>
    </row>
    <row r="232" spans="1:34" ht="30" customHeight="1" x14ac:dyDescent="0.3">
      <c r="A232" s="33" t="s">
        <v>50</v>
      </c>
      <c r="B232" s="33" t="s">
        <v>50</v>
      </c>
      <c r="C232" s="33" t="s">
        <v>50</v>
      </c>
      <c r="D232" s="33" t="s">
        <v>50</v>
      </c>
      <c r="E232" s="33" t="s">
        <v>50</v>
      </c>
      <c r="F232" s="32"/>
      <c r="G232" s="32"/>
      <c r="H232" s="32"/>
      <c r="I232" s="32"/>
      <c r="J232" s="32"/>
      <c r="K232" s="32"/>
      <c r="L232" s="33" t="s">
        <v>1605</v>
      </c>
      <c r="M232" s="32">
        <f>0.32*(H231+100)/100*(I231+100)/100*(J231+100)/100</f>
        <v>0.32</v>
      </c>
      <c r="N232" s="32">
        <f>F231*M232</f>
        <v>0.32</v>
      </c>
      <c r="O232" s="33" t="s">
        <v>2713</v>
      </c>
      <c r="P232" s="33" t="s">
        <v>3567</v>
      </c>
      <c r="Q232" s="1" t="s">
        <v>642</v>
      </c>
      <c r="R232" s="1" t="s">
        <v>1606</v>
      </c>
      <c r="S232">
        <v>0.32</v>
      </c>
      <c r="T232" s="1" t="s">
        <v>1745</v>
      </c>
      <c r="AE232">
        <f>N232</f>
        <v>0.32</v>
      </c>
    </row>
    <row r="233" spans="1:34" ht="30" customHeight="1" x14ac:dyDescent="0.3">
      <c r="A233" s="33" t="s">
        <v>1222</v>
      </c>
      <c r="B233" s="33" t="s">
        <v>1220</v>
      </c>
      <c r="C233" s="33" t="s">
        <v>1221</v>
      </c>
      <c r="D233" s="33" t="s">
        <v>1208</v>
      </c>
      <c r="E233" s="33" t="s">
        <v>50</v>
      </c>
      <c r="F233" s="32">
        <f>SUM(AH231:AH232)</f>
        <v>0.32</v>
      </c>
      <c r="G233" s="32"/>
      <c r="H233" s="32"/>
      <c r="I233" s="32"/>
      <c r="J233" s="32"/>
      <c r="K233" s="32">
        <f>IF(TRUNC(F233*공량설정_일위대가!B194/100, 공량설정_일위대가!C195) = 0, TRUNC(F233*공량설정_일위대가!B194/100, 5), TRUNC(F233*공량설정_일위대가!B194/100, 공량설정_일위대가!C195))</f>
        <v>0.32</v>
      </c>
      <c r="L233" s="33" t="s">
        <v>50</v>
      </c>
      <c r="M233" s="32"/>
      <c r="N233" s="32"/>
      <c r="O233" s="32" t="s">
        <v>2702</v>
      </c>
      <c r="P233" s="33" t="s">
        <v>50</v>
      </c>
      <c r="Q233" s="1" t="s">
        <v>642</v>
      </c>
      <c r="R233" s="1" t="s">
        <v>50</v>
      </c>
      <c r="T233" s="1" t="s">
        <v>1746</v>
      </c>
    </row>
    <row r="234" spans="1:34" ht="30" customHeight="1" x14ac:dyDescent="0.3">
      <c r="A234" s="33" t="s">
        <v>1606</v>
      </c>
      <c r="B234" s="33" t="s">
        <v>1605</v>
      </c>
      <c r="C234" s="33" t="s">
        <v>1221</v>
      </c>
      <c r="D234" s="33" t="s">
        <v>1208</v>
      </c>
      <c r="E234" s="33" t="s">
        <v>50</v>
      </c>
      <c r="F234" s="32">
        <f>SUM(AE231:AE232)</f>
        <v>0.32</v>
      </c>
      <c r="G234" s="32"/>
      <c r="H234" s="32"/>
      <c r="I234" s="32"/>
      <c r="J234" s="32"/>
      <c r="K234" s="32">
        <f>IF(TRUNC(F234*공량설정_일위대가!B194/100, 공량설정_일위대가!C196) = 0, TRUNC(F234*공량설정_일위대가!B194/100, 5), TRUNC(F234*공량설정_일위대가!B194/100, 공량설정_일위대가!C196))</f>
        <v>0.32</v>
      </c>
      <c r="L234" s="33" t="s">
        <v>50</v>
      </c>
      <c r="M234" s="32"/>
      <c r="N234" s="32"/>
      <c r="O234" s="32" t="s">
        <v>2713</v>
      </c>
      <c r="P234" s="33" t="s">
        <v>50</v>
      </c>
      <c r="Q234" s="1" t="s">
        <v>642</v>
      </c>
      <c r="R234" s="1" t="s">
        <v>50</v>
      </c>
      <c r="T234" s="1" t="s">
        <v>1747</v>
      </c>
    </row>
    <row r="235" spans="1:34" ht="30" customHeight="1" x14ac:dyDescent="0.3">
      <c r="A235" s="32"/>
      <c r="B235" s="101" t="s">
        <v>3568</v>
      </c>
      <c r="C235" s="101"/>
      <c r="D235" s="101"/>
      <c r="E235" s="101"/>
      <c r="F235" s="101"/>
      <c r="G235" s="101"/>
      <c r="H235" s="101"/>
      <c r="I235" s="101"/>
      <c r="J235" s="101"/>
      <c r="K235" s="101"/>
      <c r="L235" s="101"/>
      <c r="M235" s="101"/>
      <c r="N235" s="101"/>
      <c r="O235" s="101"/>
      <c r="P235" s="101"/>
    </row>
    <row r="236" spans="1:34" ht="30" customHeight="1" x14ac:dyDescent="0.3">
      <c r="A236" s="33" t="s">
        <v>1750</v>
      </c>
      <c r="B236" s="33" t="s">
        <v>644</v>
      </c>
      <c r="C236" s="33" t="s">
        <v>645</v>
      </c>
      <c r="D236" s="33" t="s">
        <v>123</v>
      </c>
      <c r="E236" s="33" t="s">
        <v>3566</v>
      </c>
      <c r="F236" s="32">
        <v>1</v>
      </c>
      <c r="G236" s="32">
        <v>0</v>
      </c>
      <c r="H236" s="32"/>
      <c r="I236" s="32"/>
      <c r="J236" s="32"/>
      <c r="K236" s="32">
        <v>1</v>
      </c>
      <c r="L236" s="33" t="s">
        <v>1220</v>
      </c>
      <c r="M236" s="32">
        <f>0.32*(H236+100)/100*(I236+100)/100*(J236+100)/100</f>
        <v>0.32</v>
      </c>
      <c r="N236" s="32">
        <f>F236*M236</f>
        <v>0.32</v>
      </c>
      <c r="O236" s="33" t="s">
        <v>2702</v>
      </c>
      <c r="P236" s="33" t="s">
        <v>3567</v>
      </c>
      <c r="Q236" s="1" t="s">
        <v>647</v>
      </c>
      <c r="R236" s="1" t="s">
        <v>1222</v>
      </c>
      <c r="S236">
        <v>0.32</v>
      </c>
      <c r="T236" s="1" t="s">
        <v>1751</v>
      </c>
      <c r="AH236">
        <f>N236</f>
        <v>0.32</v>
      </c>
    </row>
    <row r="237" spans="1:34" ht="30" customHeight="1" x14ac:dyDescent="0.3">
      <c r="A237" s="33" t="s">
        <v>50</v>
      </c>
      <c r="B237" s="33" t="s">
        <v>50</v>
      </c>
      <c r="C237" s="33" t="s">
        <v>50</v>
      </c>
      <c r="D237" s="33" t="s">
        <v>50</v>
      </c>
      <c r="E237" s="33" t="s">
        <v>50</v>
      </c>
      <c r="F237" s="32"/>
      <c r="G237" s="32"/>
      <c r="H237" s="32"/>
      <c r="I237" s="32"/>
      <c r="J237" s="32"/>
      <c r="K237" s="32"/>
      <c r="L237" s="33" t="s">
        <v>1605</v>
      </c>
      <c r="M237" s="32">
        <f>0.32*(H236+100)/100*(I236+100)/100*(J236+100)/100</f>
        <v>0.32</v>
      </c>
      <c r="N237" s="32">
        <f>F236*M237</f>
        <v>0.32</v>
      </c>
      <c r="O237" s="33" t="s">
        <v>2713</v>
      </c>
      <c r="P237" s="33" t="s">
        <v>3567</v>
      </c>
      <c r="Q237" s="1" t="s">
        <v>647</v>
      </c>
      <c r="R237" s="1" t="s">
        <v>1606</v>
      </c>
      <c r="S237">
        <v>0.32</v>
      </c>
      <c r="T237" s="1" t="s">
        <v>1751</v>
      </c>
      <c r="AE237">
        <f>N237</f>
        <v>0.32</v>
      </c>
    </row>
    <row r="238" spans="1:34" ht="30" customHeight="1" x14ac:dyDescent="0.3">
      <c r="A238" s="33" t="s">
        <v>1222</v>
      </c>
      <c r="B238" s="33" t="s">
        <v>1220</v>
      </c>
      <c r="C238" s="33" t="s">
        <v>1221</v>
      </c>
      <c r="D238" s="33" t="s">
        <v>1208</v>
      </c>
      <c r="E238" s="33" t="s">
        <v>50</v>
      </c>
      <c r="F238" s="32">
        <f>SUM(AH236:AH237)</f>
        <v>0.32</v>
      </c>
      <c r="G238" s="32"/>
      <c r="H238" s="32"/>
      <c r="I238" s="32"/>
      <c r="J238" s="32"/>
      <c r="K238" s="32">
        <f>IF(TRUNC(F238*공량설정_일위대가!B197/100, 공량설정_일위대가!C198) = 0, TRUNC(F238*공량설정_일위대가!B197/100, 5), TRUNC(F238*공량설정_일위대가!B197/100, 공량설정_일위대가!C198))</f>
        <v>0.32</v>
      </c>
      <c r="L238" s="33" t="s">
        <v>50</v>
      </c>
      <c r="M238" s="32"/>
      <c r="N238" s="32"/>
      <c r="O238" s="32" t="s">
        <v>2702</v>
      </c>
      <c r="P238" s="33" t="s">
        <v>50</v>
      </c>
      <c r="Q238" s="1" t="s">
        <v>647</v>
      </c>
      <c r="R238" s="1" t="s">
        <v>50</v>
      </c>
      <c r="T238" s="1" t="s">
        <v>1752</v>
      </c>
    </row>
    <row r="239" spans="1:34" ht="30" customHeight="1" x14ac:dyDescent="0.3">
      <c r="A239" s="33" t="s">
        <v>1606</v>
      </c>
      <c r="B239" s="33" t="s">
        <v>1605</v>
      </c>
      <c r="C239" s="33" t="s">
        <v>1221</v>
      </c>
      <c r="D239" s="33" t="s">
        <v>1208</v>
      </c>
      <c r="E239" s="33" t="s">
        <v>50</v>
      </c>
      <c r="F239" s="32">
        <f>SUM(AE236:AE237)</f>
        <v>0.32</v>
      </c>
      <c r="G239" s="32"/>
      <c r="H239" s="32"/>
      <c r="I239" s="32"/>
      <c r="J239" s="32"/>
      <c r="K239" s="32">
        <f>IF(TRUNC(F239*공량설정_일위대가!B197/100, 공량설정_일위대가!C199) = 0, TRUNC(F239*공량설정_일위대가!B197/100, 5), TRUNC(F239*공량설정_일위대가!B197/100, 공량설정_일위대가!C199))</f>
        <v>0.32</v>
      </c>
      <c r="L239" s="33" t="s">
        <v>50</v>
      </c>
      <c r="M239" s="32"/>
      <c r="N239" s="32"/>
      <c r="O239" s="32" t="s">
        <v>2713</v>
      </c>
      <c r="P239" s="33" t="s">
        <v>50</v>
      </c>
      <c r="Q239" s="1" t="s">
        <v>647</v>
      </c>
      <c r="R239" s="1" t="s">
        <v>50</v>
      </c>
      <c r="T239" s="1" t="s">
        <v>1753</v>
      </c>
    </row>
    <row r="240" spans="1:34" ht="30" customHeight="1" x14ac:dyDescent="0.3">
      <c r="A240" s="32"/>
      <c r="B240" s="101" t="s">
        <v>3569</v>
      </c>
      <c r="C240" s="101"/>
      <c r="D240" s="101"/>
      <c r="E240" s="101"/>
      <c r="F240" s="101"/>
      <c r="G240" s="101"/>
      <c r="H240" s="101"/>
      <c r="I240" s="101"/>
      <c r="J240" s="101"/>
      <c r="K240" s="101"/>
      <c r="L240" s="101"/>
      <c r="M240" s="101"/>
      <c r="N240" s="101"/>
      <c r="O240" s="101"/>
      <c r="P240" s="101"/>
    </row>
    <row r="241" spans="1:34" ht="30" customHeight="1" x14ac:dyDescent="0.3">
      <c r="A241" s="33" t="s">
        <v>1756</v>
      </c>
      <c r="B241" s="33" t="s">
        <v>649</v>
      </c>
      <c r="C241" s="33" t="s">
        <v>650</v>
      </c>
      <c r="D241" s="33" t="s">
        <v>123</v>
      </c>
      <c r="E241" s="33" t="s">
        <v>3566</v>
      </c>
      <c r="F241" s="32">
        <v>1</v>
      </c>
      <c r="G241" s="32">
        <v>0</v>
      </c>
      <c r="H241" s="32"/>
      <c r="I241" s="32"/>
      <c r="J241" s="32"/>
      <c r="K241" s="32">
        <v>1</v>
      </c>
      <c r="L241" s="33" t="s">
        <v>1220</v>
      </c>
      <c r="M241" s="32">
        <f>0.24*(H241+100)/100*(I241+100)/100*(J241+100)/100</f>
        <v>0.24</v>
      </c>
      <c r="N241" s="32">
        <f>F241*M241</f>
        <v>0.24</v>
      </c>
      <c r="O241" s="33" t="s">
        <v>2702</v>
      </c>
      <c r="P241" s="33" t="s">
        <v>3532</v>
      </c>
      <c r="Q241" s="1" t="s">
        <v>652</v>
      </c>
      <c r="R241" s="1" t="s">
        <v>1222</v>
      </c>
      <c r="S241">
        <v>0.24</v>
      </c>
      <c r="T241" s="1" t="s">
        <v>1757</v>
      </c>
      <c r="AH241">
        <f>N241</f>
        <v>0.24</v>
      </c>
    </row>
    <row r="242" spans="1:34" ht="30" customHeight="1" x14ac:dyDescent="0.3">
      <c r="A242" s="33" t="s">
        <v>50</v>
      </c>
      <c r="B242" s="33" t="s">
        <v>50</v>
      </c>
      <c r="C242" s="33" t="s">
        <v>50</v>
      </c>
      <c r="D242" s="33" t="s">
        <v>50</v>
      </c>
      <c r="E242" s="33" t="s">
        <v>50</v>
      </c>
      <c r="F242" s="32"/>
      <c r="G242" s="32"/>
      <c r="H242" s="32"/>
      <c r="I242" s="32"/>
      <c r="J242" s="32"/>
      <c r="K242" s="32"/>
      <c r="L242" s="33" t="s">
        <v>1605</v>
      </c>
      <c r="M242" s="32">
        <f>0.24*(H241+100)/100*(I241+100)/100*(J241+100)/100</f>
        <v>0.24</v>
      </c>
      <c r="N242" s="32">
        <f>F241*M242</f>
        <v>0.24</v>
      </c>
      <c r="O242" s="33" t="s">
        <v>2713</v>
      </c>
      <c r="P242" s="33" t="s">
        <v>3532</v>
      </c>
      <c r="Q242" s="1" t="s">
        <v>652</v>
      </c>
      <c r="R242" s="1" t="s">
        <v>1606</v>
      </c>
      <c r="S242">
        <v>0.24</v>
      </c>
      <c r="T242" s="1" t="s">
        <v>1757</v>
      </c>
      <c r="AE242">
        <f>N242</f>
        <v>0.24</v>
      </c>
    </row>
    <row r="243" spans="1:34" ht="30" customHeight="1" x14ac:dyDescent="0.3">
      <c r="A243" s="33" t="s">
        <v>1222</v>
      </c>
      <c r="B243" s="33" t="s">
        <v>1220</v>
      </c>
      <c r="C243" s="33" t="s">
        <v>1221</v>
      </c>
      <c r="D243" s="33" t="s">
        <v>1208</v>
      </c>
      <c r="E243" s="33" t="s">
        <v>50</v>
      </c>
      <c r="F243" s="32">
        <f>SUM(AH241:AH242)</f>
        <v>0.24</v>
      </c>
      <c r="G243" s="32"/>
      <c r="H243" s="32"/>
      <c r="I243" s="32"/>
      <c r="J243" s="32"/>
      <c r="K243" s="32">
        <f>IF(TRUNC(F243*공량설정_일위대가!B200/100, 공량설정_일위대가!C201) = 0, TRUNC(F243*공량설정_일위대가!B200/100, 5), TRUNC(F243*공량설정_일위대가!B200/100, 공량설정_일위대가!C201))</f>
        <v>0.24</v>
      </c>
      <c r="L243" s="33" t="s">
        <v>50</v>
      </c>
      <c r="M243" s="32"/>
      <c r="N243" s="32"/>
      <c r="O243" s="32" t="s">
        <v>2702</v>
      </c>
      <c r="P243" s="33" t="s">
        <v>50</v>
      </c>
      <c r="Q243" s="1" t="s">
        <v>652</v>
      </c>
      <c r="R243" s="1" t="s">
        <v>50</v>
      </c>
      <c r="T243" s="1" t="s">
        <v>1758</v>
      </c>
    </row>
    <row r="244" spans="1:34" ht="30" customHeight="1" x14ac:dyDescent="0.3">
      <c r="A244" s="33" t="s">
        <v>1606</v>
      </c>
      <c r="B244" s="33" t="s">
        <v>1605</v>
      </c>
      <c r="C244" s="33" t="s">
        <v>1221</v>
      </c>
      <c r="D244" s="33" t="s">
        <v>1208</v>
      </c>
      <c r="E244" s="33" t="s">
        <v>50</v>
      </c>
      <c r="F244" s="32">
        <f>SUM(AE241:AE242)</f>
        <v>0.24</v>
      </c>
      <c r="G244" s="32"/>
      <c r="H244" s="32"/>
      <c r="I244" s="32"/>
      <c r="J244" s="32"/>
      <c r="K244" s="32">
        <f>IF(TRUNC(F244*공량설정_일위대가!B200/100, 공량설정_일위대가!C202) = 0, TRUNC(F244*공량설정_일위대가!B200/100, 5), TRUNC(F244*공량설정_일위대가!B200/100, 공량설정_일위대가!C202))</f>
        <v>0.24</v>
      </c>
      <c r="L244" s="33" t="s">
        <v>50</v>
      </c>
      <c r="M244" s="32"/>
      <c r="N244" s="32"/>
      <c r="O244" s="32" t="s">
        <v>2713</v>
      </c>
      <c r="P244" s="33" t="s">
        <v>50</v>
      </c>
      <c r="Q244" s="1" t="s">
        <v>652</v>
      </c>
      <c r="R244" s="1" t="s">
        <v>50</v>
      </c>
      <c r="T244" s="1" t="s">
        <v>1759</v>
      </c>
    </row>
    <row r="245" spans="1:34" ht="30" customHeight="1" x14ac:dyDescent="0.3">
      <c r="A245" s="32"/>
      <c r="B245" s="101" t="s">
        <v>3570</v>
      </c>
      <c r="C245" s="101"/>
      <c r="D245" s="101"/>
      <c r="E245" s="101"/>
      <c r="F245" s="101"/>
      <c r="G245" s="101"/>
      <c r="H245" s="101"/>
      <c r="I245" s="101"/>
      <c r="J245" s="101"/>
      <c r="K245" s="101"/>
      <c r="L245" s="101"/>
      <c r="M245" s="101"/>
      <c r="N245" s="101"/>
      <c r="O245" s="101"/>
      <c r="P245" s="101"/>
    </row>
    <row r="246" spans="1:34" ht="30" customHeight="1" x14ac:dyDescent="0.3">
      <c r="A246" s="33" t="s">
        <v>1762</v>
      </c>
      <c r="B246" s="33" t="s">
        <v>654</v>
      </c>
      <c r="C246" s="33" t="s">
        <v>650</v>
      </c>
      <c r="D246" s="33" t="s">
        <v>123</v>
      </c>
      <c r="E246" s="33" t="s">
        <v>3566</v>
      </c>
      <c r="F246" s="32">
        <v>1</v>
      </c>
      <c r="G246" s="32">
        <v>0</v>
      </c>
      <c r="H246" s="32"/>
      <c r="I246" s="32"/>
      <c r="J246" s="32"/>
      <c r="K246" s="32">
        <v>1</v>
      </c>
      <c r="L246" s="33" t="s">
        <v>1220</v>
      </c>
      <c r="M246" s="32">
        <f>0.24*(H246+100)/100*(I246+100)/100*(J246+100)/100</f>
        <v>0.24</v>
      </c>
      <c r="N246" s="32">
        <f>F246*M246</f>
        <v>0.24</v>
      </c>
      <c r="O246" s="33" t="s">
        <v>2702</v>
      </c>
      <c r="P246" s="33" t="s">
        <v>3532</v>
      </c>
      <c r="Q246" s="1" t="s">
        <v>656</v>
      </c>
      <c r="R246" s="1" t="s">
        <v>1222</v>
      </c>
      <c r="S246">
        <v>0.24</v>
      </c>
      <c r="T246" s="1" t="s">
        <v>1763</v>
      </c>
      <c r="AH246">
        <f>N246</f>
        <v>0.24</v>
      </c>
    </row>
    <row r="247" spans="1:34" ht="30" customHeight="1" x14ac:dyDescent="0.3">
      <c r="A247" s="33" t="s">
        <v>50</v>
      </c>
      <c r="B247" s="33" t="s">
        <v>50</v>
      </c>
      <c r="C247" s="33" t="s">
        <v>50</v>
      </c>
      <c r="D247" s="33" t="s">
        <v>50</v>
      </c>
      <c r="E247" s="33" t="s">
        <v>50</v>
      </c>
      <c r="F247" s="32"/>
      <c r="G247" s="32"/>
      <c r="H247" s="32"/>
      <c r="I247" s="32"/>
      <c r="J247" s="32"/>
      <c r="K247" s="32"/>
      <c r="L247" s="33" t="s">
        <v>1605</v>
      </c>
      <c r="M247" s="32">
        <f>0.24*(H246+100)/100*(I246+100)/100*(J246+100)/100</f>
        <v>0.24</v>
      </c>
      <c r="N247" s="32">
        <f>F246*M247</f>
        <v>0.24</v>
      </c>
      <c r="O247" s="33" t="s">
        <v>2713</v>
      </c>
      <c r="P247" s="33" t="s">
        <v>3532</v>
      </c>
      <c r="Q247" s="1" t="s">
        <v>656</v>
      </c>
      <c r="R247" s="1" t="s">
        <v>1606</v>
      </c>
      <c r="S247">
        <v>0.24</v>
      </c>
      <c r="T247" s="1" t="s">
        <v>1763</v>
      </c>
      <c r="AE247">
        <f>N247</f>
        <v>0.24</v>
      </c>
    </row>
    <row r="248" spans="1:34" ht="30" customHeight="1" x14ac:dyDescent="0.3">
      <c r="A248" s="33" t="s">
        <v>1222</v>
      </c>
      <c r="B248" s="33" t="s">
        <v>1220</v>
      </c>
      <c r="C248" s="33" t="s">
        <v>1221</v>
      </c>
      <c r="D248" s="33" t="s">
        <v>1208</v>
      </c>
      <c r="E248" s="33" t="s">
        <v>50</v>
      </c>
      <c r="F248" s="32">
        <f>SUM(AH246:AH247)</f>
        <v>0.24</v>
      </c>
      <c r="G248" s="32"/>
      <c r="H248" s="32"/>
      <c r="I248" s="32"/>
      <c r="J248" s="32"/>
      <c r="K248" s="32">
        <f>IF(TRUNC(F248*공량설정_일위대가!B203/100, 공량설정_일위대가!C204) = 0, TRUNC(F248*공량설정_일위대가!B203/100, 5), TRUNC(F248*공량설정_일위대가!B203/100, 공량설정_일위대가!C204))</f>
        <v>0.24</v>
      </c>
      <c r="L248" s="33" t="s">
        <v>50</v>
      </c>
      <c r="M248" s="32"/>
      <c r="N248" s="32"/>
      <c r="O248" s="32" t="s">
        <v>2702</v>
      </c>
      <c r="P248" s="33" t="s">
        <v>50</v>
      </c>
      <c r="Q248" s="1" t="s">
        <v>656</v>
      </c>
      <c r="R248" s="1" t="s">
        <v>50</v>
      </c>
      <c r="T248" s="1" t="s">
        <v>1764</v>
      </c>
    </row>
    <row r="249" spans="1:34" ht="30" customHeight="1" x14ac:dyDescent="0.3">
      <c r="A249" s="33" t="s">
        <v>1606</v>
      </c>
      <c r="B249" s="33" t="s">
        <v>1605</v>
      </c>
      <c r="C249" s="33" t="s">
        <v>1221</v>
      </c>
      <c r="D249" s="33" t="s">
        <v>1208</v>
      </c>
      <c r="E249" s="33" t="s">
        <v>50</v>
      </c>
      <c r="F249" s="32">
        <f>SUM(AE246:AE247)</f>
        <v>0.24</v>
      </c>
      <c r="G249" s="32"/>
      <c r="H249" s="32"/>
      <c r="I249" s="32"/>
      <c r="J249" s="32"/>
      <c r="K249" s="32">
        <f>IF(TRUNC(F249*공량설정_일위대가!B203/100, 공량설정_일위대가!C205) = 0, TRUNC(F249*공량설정_일위대가!B203/100, 5), TRUNC(F249*공량설정_일위대가!B203/100, 공량설정_일위대가!C205))</f>
        <v>0.24</v>
      </c>
      <c r="L249" s="33" t="s">
        <v>50</v>
      </c>
      <c r="M249" s="32"/>
      <c r="N249" s="32"/>
      <c r="O249" s="32" t="s">
        <v>2713</v>
      </c>
      <c r="P249" s="33" t="s">
        <v>50</v>
      </c>
      <c r="Q249" s="1" t="s">
        <v>656</v>
      </c>
      <c r="R249" s="1" t="s">
        <v>50</v>
      </c>
      <c r="T249" s="1" t="s">
        <v>1765</v>
      </c>
    </row>
    <row r="250" spans="1:34" ht="30" customHeight="1" x14ac:dyDescent="0.3">
      <c r="A250" s="32"/>
      <c r="B250" s="101" t="s">
        <v>3571</v>
      </c>
      <c r="C250" s="101"/>
      <c r="D250" s="101"/>
      <c r="E250" s="101"/>
      <c r="F250" s="101"/>
      <c r="G250" s="101"/>
      <c r="H250" s="101"/>
      <c r="I250" s="101"/>
      <c r="J250" s="101"/>
      <c r="K250" s="101"/>
      <c r="L250" s="101"/>
      <c r="M250" s="101"/>
      <c r="N250" s="101"/>
      <c r="O250" s="101"/>
      <c r="P250" s="101"/>
    </row>
    <row r="251" spans="1:34" ht="30" customHeight="1" x14ac:dyDescent="0.3">
      <c r="A251" s="33" t="s">
        <v>1768</v>
      </c>
      <c r="B251" s="33" t="s">
        <v>644</v>
      </c>
      <c r="C251" s="33" t="s">
        <v>658</v>
      </c>
      <c r="D251" s="33" t="s">
        <v>123</v>
      </c>
      <c r="E251" s="33" t="s">
        <v>3566</v>
      </c>
      <c r="F251" s="32">
        <v>1</v>
      </c>
      <c r="G251" s="32">
        <v>0</v>
      </c>
      <c r="H251" s="32"/>
      <c r="I251" s="32"/>
      <c r="J251" s="32"/>
      <c r="K251" s="32">
        <v>1</v>
      </c>
      <c r="L251" s="33" t="s">
        <v>1220</v>
      </c>
      <c r="M251" s="32">
        <f>0.32*(H251+100)/100*(I251+100)/100*(J251+100)/100</f>
        <v>0.32</v>
      </c>
      <c r="N251" s="32">
        <f>F251*M251</f>
        <v>0.32</v>
      </c>
      <c r="O251" s="33" t="s">
        <v>2702</v>
      </c>
      <c r="P251" s="33" t="s">
        <v>3567</v>
      </c>
      <c r="Q251" s="1" t="s">
        <v>660</v>
      </c>
      <c r="R251" s="1" t="s">
        <v>1222</v>
      </c>
      <c r="S251">
        <v>0.32</v>
      </c>
      <c r="T251" s="1" t="s">
        <v>1769</v>
      </c>
      <c r="AH251">
        <f>N251</f>
        <v>0.32</v>
      </c>
    </row>
    <row r="252" spans="1:34" ht="30" customHeight="1" x14ac:dyDescent="0.3">
      <c r="A252" s="33" t="s">
        <v>50</v>
      </c>
      <c r="B252" s="33" t="s">
        <v>50</v>
      </c>
      <c r="C252" s="33" t="s">
        <v>50</v>
      </c>
      <c r="D252" s="33" t="s">
        <v>50</v>
      </c>
      <c r="E252" s="33" t="s">
        <v>50</v>
      </c>
      <c r="F252" s="32"/>
      <c r="G252" s="32"/>
      <c r="H252" s="32"/>
      <c r="I252" s="32"/>
      <c r="J252" s="32"/>
      <c r="K252" s="32"/>
      <c r="L252" s="33" t="s">
        <v>1605</v>
      </c>
      <c r="M252" s="32">
        <f>0.32*(H251+100)/100*(I251+100)/100*(J251+100)/100</f>
        <v>0.32</v>
      </c>
      <c r="N252" s="32">
        <f>F251*M252</f>
        <v>0.32</v>
      </c>
      <c r="O252" s="33" t="s">
        <v>2713</v>
      </c>
      <c r="P252" s="33" t="s">
        <v>3567</v>
      </c>
      <c r="Q252" s="1" t="s">
        <v>660</v>
      </c>
      <c r="R252" s="1" t="s">
        <v>1606</v>
      </c>
      <c r="S252">
        <v>0.32</v>
      </c>
      <c r="T252" s="1" t="s">
        <v>1769</v>
      </c>
      <c r="AE252">
        <f>N252</f>
        <v>0.32</v>
      </c>
    </row>
    <row r="253" spans="1:34" ht="30" customHeight="1" x14ac:dyDescent="0.3">
      <c r="A253" s="33" t="s">
        <v>1222</v>
      </c>
      <c r="B253" s="33" t="s">
        <v>1220</v>
      </c>
      <c r="C253" s="33" t="s">
        <v>1221</v>
      </c>
      <c r="D253" s="33" t="s">
        <v>1208</v>
      </c>
      <c r="E253" s="33" t="s">
        <v>50</v>
      </c>
      <c r="F253" s="32">
        <f>SUM(AH251:AH252)</f>
        <v>0.32</v>
      </c>
      <c r="G253" s="32"/>
      <c r="H253" s="32"/>
      <c r="I253" s="32"/>
      <c r="J253" s="32"/>
      <c r="K253" s="32">
        <f>IF(TRUNC(F253*공량설정_일위대가!B206/100, 공량설정_일위대가!C207) = 0, TRUNC(F253*공량설정_일위대가!B206/100, 5), TRUNC(F253*공량설정_일위대가!B206/100, 공량설정_일위대가!C207))</f>
        <v>0.32</v>
      </c>
      <c r="L253" s="33" t="s">
        <v>50</v>
      </c>
      <c r="M253" s="32"/>
      <c r="N253" s="32"/>
      <c r="O253" s="32" t="s">
        <v>2702</v>
      </c>
      <c r="P253" s="33" t="s">
        <v>50</v>
      </c>
      <c r="Q253" s="1" t="s">
        <v>660</v>
      </c>
      <c r="R253" s="1" t="s">
        <v>50</v>
      </c>
      <c r="T253" s="1" t="s">
        <v>1770</v>
      </c>
    </row>
    <row r="254" spans="1:34" ht="30" customHeight="1" x14ac:dyDescent="0.3">
      <c r="A254" s="33" t="s">
        <v>1606</v>
      </c>
      <c r="B254" s="33" t="s">
        <v>1605</v>
      </c>
      <c r="C254" s="33" t="s">
        <v>1221</v>
      </c>
      <c r="D254" s="33" t="s">
        <v>1208</v>
      </c>
      <c r="E254" s="33" t="s">
        <v>50</v>
      </c>
      <c r="F254" s="32">
        <f>SUM(AE251:AE252)</f>
        <v>0.32</v>
      </c>
      <c r="G254" s="32"/>
      <c r="H254" s="32"/>
      <c r="I254" s="32"/>
      <c r="J254" s="32"/>
      <c r="K254" s="32">
        <f>IF(TRUNC(F254*공량설정_일위대가!B206/100, 공량설정_일위대가!C208) = 0, TRUNC(F254*공량설정_일위대가!B206/100, 5), TRUNC(F254*공량설정_일위대가!B206/100, 공량설정_일위대가!C208))</f>
        <v>0.32</v>
      </c>
      <c r="L254" s="33" t="s">
        <v>50</v>
      </c>
      <c r="M254" s="32"/>
      <c r="N254" s="32"/>
      <c r="O254" s="32" t="s">
        <v>2713</v>
      </c>
      <c r="P254" s="33" t="s">
        <v>50</v>
      </c>
      <c r="Q254" s="1" t="s">
        <v>660</v>
      </c>
      <c r="R254" s="1" t="s">
        <v>50</v>
      </c>
      <c r="T254" s="1" t="s">
        <v>1771</v>
      </c>
    </row>
    <row r="255" spans="1:34" ht="30" customHeight="1" x14ac:dyDescent="0.3">
      <c r="A255" s="32"/>
      <c r="B255" s="101" t="s">
        <v>3572</v>
      </c>
      <c r="C255" s="101"/>
      <c r="D255" s="101"/>
      <c r="E255" s="101"/>
      <c r="F255" s="101"/>
      <c r="G255" s="101"/>
      <c r="H255" s="101"/>
      <c r="I255" s="101"/>
      <c r="J255" s="101"/>
      <c r="K255" s="101"/>
      <c r="L255" s="101"/>
      <c r="M255" s="101"/>
      <c r="N255" s="101"/>
      <c r="O255" s="101"/>
      <c r="P255" s="101"/>
    </row>
    <row r="256" spans="1:34" ht="30" customHeight="1" x14ac:dyDescent="0.3">
      <c r="A256" s="33" t="s">
        <v>1774</v>
      </c>
      <c r="B256" s="33" t="s">
        <v>662</v>
      </c>
      <c r="C256" s="33" t="s">
        <v>663</v>
      </c>
      <c r="D256" s="33" t="s">
        <v>123</v>
      </c>
      <c r="E256" s="33" t="s">
        <v>3573</v>
      </c>
      <c r="F256" s="32">
        <v>1</v>
      </c>
      <c r="G256" s="32">
        <v>0</v>
      </c>
      <c r="H256" s="32"/>
      <c r="I256" s="32"/>
      <c r="J256" s="32"/>
      <c r="K256" s="32">
        <v>1</v>
      </c>
      <c r="L256" s="33" t="s">
        <v>1450</v>
      </c>
      <c r="M256" s="32">
        <f>0.56*(H256+100)/100*(I256+100)/100*(J256+100)/100</f>
        <v>0.56000000000000005</v>
      </c>
      <c r="N256" s="32">
        <f>F256*M256</f>
        <v>0.56000000000000005</v>
      </c>
      <c r="O256" s="33" t="s">
        <v>2701</v>
      </c>
      <c r="P256" s="33" t="s">
        <v>3574</v>
      </c>
      <c r="Q256" s="1" t="s">
        <v>665</v>
      </c>
      <c r="R256" s="1" t="s">
        <v>1531</v>
      </c>
      <c r="S256">
        <v>0.56000000000000005</v>
      </c>
      <c r="T256" s="1" t="s">
        <v>1775</v>
      </c>
      <c r="AA256">
        <f>N256</f>
        <v>0.56000000000000005</v>
      </c>
    </row>
    <row r="257" spans="1:36" ht="30" customHeight="1" x14ac:dyDescent="0.3">
      <c r="A257" s="33" t="s">
        <v>50</v>
      </c>
      <c r="B257" s="33" t="s">
        <v>50</v>
      </c>
      <c r="C257" s="33" t="s">
        <v>50</v>
      </c>
      <c r="D257" s="33" t="s">
        <v>50</v>
      </c>
      <c r="E257" s="33" t="s">
        <v>50</v>
      </c>
      <c r="F257" s="32"/>
      <c r="G257" s="32"/>
      <c r="H257" s="32"/>
      <c r="I257" s="32"/>
      <c r="J257" s="32"/>
      <c r="K257" s="32"/>
      <c r="L257" s="33" t="s">
        <v>1777</v>
      </c>
      <c r="M257" s="32">
        <f>0.5*(H256+100)/100*(I256+100)/100*(J256+100)/100</f>
        <v>0.5</v>
      </c>
      <c r="N257" s="32">
        <f>F256*M257</f>
        <v>0.5</v>
      </c>
      <c r="O257" s="33" t="s">
        <v>2714</v>
      </c>
      <c r="P257" s="33" t="s">
        <v>3575</v>
      </c>
      <c r="Q257" s="1" t="s">
        <v>665</v>
      </c>
      <c r="R257" s="1" t="s">
        <v>1778</v>
      </c>
      <c r="S257">
        <v>0.5</v>
      </c>
      <c r="T257" s="1" t="s">
        <v>1775</v>
      </c>
      <c r="AI257">
        <f>N257</f>
        <v>0.5</v>
      </c>
    </row>
    <row r="258" spans="1:36" ht="30" customHeight="1" x14ac:dyDescent="0.3">
      <c r="A258" s="33" t="s">
        <v>1531</v>
      </c>
      <c r="B258" s="33" t="s">
        <v>1450</v>
      </c>
      <c r="C258" s="33" t="s">
        <v>1221</v>
      </c>
      <c r="D258" s="33" t="s">
        <v>1208</v>
      </c>
      <c r="E258" s="33" t="s">
        <v>50</v>
      </c>
      <c r="F258" s="32">
        <f>SUM(AA256:AA257)</f>
        <v>0.56000000000000005</v>
      </c>
      <c r="G258" s="32"/>
      <c r="H258" s="32"/>
      <c r="I258" s="32"/>
      <c r="J258" s="32"/>
      <c r="K258" s="32">
        <f>IF(TRUNC(F258*공량설정_일위대가!B209/100, 공량설정_일위대가!C210) = 0, TRUNC(F258*공량설정_일위대가!B209/100, 5), TRUNC(F258*공량설정_일위대가!B209/100, 공량설정_일위대가!C210))</f>
        <v>0.56000000000000005</v>
      </c>
      <c r="L258" s="33" t="s">
        <v>50</v>
      </c>
      <c r="M258" s="32"/>
      <c r="N258" s="32"/>
      <c r="O258" s="32" t="s">
        <v>2701</v>
      </c>
      <c r="P258" s="33" t="s">
        <v>50</v>
      </c>
      <c r="Q258" s="1" t="s">
        <v>665</v>
      </c>
      <c r="R258" s="1" t="s">
        <v>50</v>
      </c>
      <c r="T258" s="1" t="s">
        <v>1776</v>
      </c>
    </row>
    <row r="259" spans="1:36" ht="30" customHeight="1" x14ac:dyDescent="0.3">
      <c r="A259" s="33" t="s">
        <v>1778</v>
      </c>
      <c r="B259" s="33" t="s">
        <v>1777</v>
      </c>
      <c r="C259" s="33" t="s">
        <v>1221</v>
      </c>
      <c r="D259" s="33" t="s">
        <v>1208</v>
      </c>
      <c r="E259" s="33" t="s">
        <v>50</v>
      </c>
      <c r="F259" s="32">
        <f>SUM(AI256:AI257)</f>
        <v>0.5</v>
      </c>
      <c r="G259" s="32"/>
      <c r="H259" s="32"/>
      <c r="I259" s="32"/>
      <c r="J259" s="32"/>
      <c r="K259" s="32">
        <f>IF(TRUNC(F259*공량설정_일위대가!B209/100, 공량설정_일위대가!C211) = 0, TRUNC(F259*공량설정_일위대가!B209/100, 5), TRUNC(F259*공량설정_일위대가!B209/100, 공량설정_일위대가!C211))</f>
        <v>0.5</v>
      </c>
      <c r="L259" s="33" t="s">
        <v>50</v>
      </c>
      <c r="M259" s="32"/>
      <c r="N259" s="32"/>
      <c r="O259" s="32" t="s">
        <v>2714</v>
      </c>
      <c r="P259" s="33" t="s">
        <v>50</v>
      </c>
      <c r="Q259" s="1" t="s">
        <v>665</v>
      </c>
      <c r="R259" s="1" t="s">
        <v>50</v>
      </c>
      <c r="T259" s="1" t="s">
        <v>1779</v>
      </c>
    </row>
    <row r="260" spans="1:36" ht="30" customHeight="1" x14ac:dyDescent="0.3">
      <c r="A260" s="32"/>
      <c r="B260" s="101" t="s">
        <v>3576</v>
      </c>
      <c r="C260" s="101"/>
      <c r="D260" s="101"/>
      <c r="E260" s="101"/>
      <c r="F260" s="101"/>
      <c r="G260" s="101"/>
      <c r="H260" s="101"/>
      <c r="I260" s="101"/>
      <c r="J260" s="101"/>
      <c r="K260" s="101"/>
      <c r="L260" s="101"/>
      <c r="M260" s="101"/>
      <c r="N260" s="101"/>
      <c r="O260" s="101"/>
      <c r="P260" s="101"/>
    </row>
    <row r="261" spans="1:36" ht="30" customHeight="1" x14ac:dyDescent="0.3">
      <c r="A261" s="33" t="s">
        <v>1782</v>
      </c>
      <c r="B261" s="33" t="s">
        <v>667</v>
      </c>
      <c r="C261" s="33" t="s">
        <v>668</v>
      </c>
      <c r="D261" s="33" t="s">
        <v>123</v>
      </c>
      <c r="E261" s="33" t="s">
        <v>3566</v>
      </c>
      <c r="F261" s="32">
        <v>1</v>
      </c>
      <c r="G261" s="32">
        <v>0</v>
      </c>
      <c r="H261" s="32"/>
      <c r="I261" s="32"/>
      <c r="J261" s="32"/>
      <c r="K261" s="32">
        <v>1</v>
      </c>
      <c r="L261" s="33" t="s">
        <v>1605</v>
      </c>
      <c r="M261" s="32">
        <f>0.32*(H261+100)/100*(I261+100)/100*(J261+100)/100</f>
        <v>0.32</v>
      </c>
      <c r="N261" s="32">
        <f>F261*M261</f>
        <v>0.32</v>
      </c>
      <c r="O261" s="33" t="s">
        <v>2713</v>
      </c>
      <c r="P261" s="33" t="s">
        <v>3567</v>
      </c>
      <c r="Q261" s="1" t="s">
        <v>670</v>
      </c>
      <c r="R261" s="1" t="s">
        <v>1606</v>
      </c>
      <c r="S261">
        <v>0.32</v>
      </c>
      <c r="T261" s="1" t="s">
        <v>1783</v>
      </c>
      <c r="AE261">
        <f>N261</f>
        <v>0.32</v>
      </c>
    </row>
    <row r="262" spans="1:36" ht="30" customHeight="1" x14ac:dyDescent="0.3">
      <c r="A262" s="33" t="s">
        <v>50</v>
      </c>
      <c r="B262" s="33" t="s">
        <v>50</v>
      </c>
      <c r="C262" s="33" t="s">
        <v>50</v>
      </c>
      <c r="D262" s="33" t="s">
        <v>50</v>
      </c>
      <c r="E262" s="33" t="s">
        <v>50</v>
      </c>
      <c r="F262" s="32"/>
      <c r="G262" s="32"/>
      <c r="H262" s="32"/>
      <c r="I262" s="32"/>
      <c r="J262" s="32"/>
      <c r="K262" s="32"/>
      <c r="L262" s="33" t="s">
        <v>1206</v>
      </c>
      <c r="M262" s="32">
        <f>0.43*(H261+100)/100*(I261+100)/100*(J261+100)/100</f>
        <v>0.43</v>
      </c>
      <c r="N262" s="32">
        <f>F261*M262</f>
        <v>0.43</v>
      </c>
      <c r="O262" s="33" t="s">
        <v>2719</v>
      </c>
      <c r="P262" s="33" t="s">
        <v>3471</v>
      </c>
      <c r="Q262" s="1" t="s">
        <v>670</v>
      </c>
      <c r="R262" s="1" t="s">
        <v>1209</v>
      </c>
      <c r="S262">
        <v>0.43</v>
      </c>
      <c r="T262" s="1" t="s">
        <v>1783</v>
      </c>
      <c r="AJ262">
        <f>N262</f>
        <v>0.43</v>
      </c>
    </row>
    <row r="263" spans="1:36" ht="30" customHeight="1" x14ac:dyDescent="0.3">
      <c r="A263" s="33" t="s">
        <v>1606</v>
      </c>
      <c r="B263" s="33" t="s">
        <v>1605</v>
      </c>
      <c r="C263" s="33" t="s">
        <v>1221</v>
      </c>
      <c r="D263" s="33" t="s">
        <v>1208</v>
      </c>
      <c r="E263" s="33" t="s">
        <v>50</v>
      </c>
      <c r="F263" s="32">
        <f>SUM(AE261:AE262)</f>
        <v>0.32</v>
      </c>
      <c r="G263" s="32"/>
      <c r="H263" s="32"/>
      <c r="I263" s="32"/>
      <c r="J263" s="32"/>
      <c r="K263" s="32">
        <f>IF(TRUNC(F263*공량설정_일위대가!B212/100, 공량설정_일위대가!C213) = 0, TRUNC(F263*공량설정_일위대가!B212/100, 5), TRUNC(F263*공량설정_일위대가!B212/100, 공량설정_일위대가!C213))</f>
        <v>0.32</v>
      </c>
      <c r="L263" s="33" t="s">
        <v>50</v>
      </c>
      <c r="M263" s="32"/>
      <c r="N263" s="32"/>
      <c r="O263" s="32" t="s">
        <v>2713</v>
      </c>
      <c r="P263" s="33" t="s">
        <v>50</v>
      </c>
      <c r="Q263" s="1" t="s">
        <v>670</v>
      </c>
      <c r="R263" s="1" t="s">
        <v>50</v>
      </c>
      <c r="T263" s="1" t="s">
        <v>1784</v>
      </c>
    </row>
    <row r="264" spans="1:36" ht="30" customHeight="1" x14ac:dyDescent="0.3">
      <c r="A264" s="33" t="s">
        <v>1209</v>
      </c>
      <c r="B264" s="33" t="s">
        <v>1206</v>
      </c>
      <c r="C264" s="33" t="s">
        <v>1207</v>
      </c>
      <c r="D264" s="33" t="s">
        <v>1208</v>
      </c>
      <c r="E264" s="33" t="s">
        <v>50</v>
      </c>
      <c r="F264" s="32">
        <f>SUM(AJ261:AJ262)</f>
        <v>0.43</v>
      </c>
      <c r="G264" s="32"/>
      <c r="H264" s="32"/>
      <c r="I264" s="32"/>
      <c r="J264" s="32"/>
      <c r="K264" s="32">
        <f>IF(TRUNC(F264*공량설정_일위대가!B212/100, 공량설정_일위대가!C214) = 0, TRUNC(F264*공량설정_일위대가!B212/100, 5), TRUNC(F264*공량설정_일위대가!B212/100, 공량설정_일위대가!C214))</f>
        <v>0.43</v>
      </c>
      <c r="L264" s="33" t="s">
        <v>50</v>
      </c>
      <c r="M264" s="32"/>
      <c r="N264" s="32"/>
      <c r="O264" s="32" t="s">
        <v>2719</v>
      </c>
      <c r="P264" s="33" t="s">
        <v>50</v>
      </c>
      <c r="Q264" s="1" t="s">
        <v>670</v>
      </c>
      <c r="R264" s="1" t="s">
        <v>50</v>
      </c>
      <c r="T264" s="1" t="s">
        <v>1785</v>
      </c>
    </row>
    <row r="265" spans="1:36" ht="30" customHeight="1" x14ac:dyDescent="0.3">
      <c r="A265" s="32"/>
      <c r="B265" s="101" t="s">
        <v>3577</v>
      </c>
      <c r="C265" s="101"/>
      <c r="D265" s="101"/>
      <c r="E265" s="101"/>
      <c r="F265" s="101"/>
      <c r="G265" s="101"/>
      <c r="H265" s="101"/>
      <c r="I265" s="101"/>
      <c r="J265" s="101"/>
      <c r="K265" s="101"/>
      <c r="L265" s="101"/>
      <c r="M265" s="101"/>
      <c r="N265" s="101"/>
      <c r="O265" s="101"/>
      <c r="P265" s="101"/>
    </row>
    <row r="266" spans="1:36" ht="30" customHeight="1" x14ac:dyDescent="0.3">
      <c r="A266" s="33" t="s">
        <v>1788</v>
      </c>
      <c r="B266" s="33" t="s">
        <v>667</v>
      </c>
      <c r="C266" s="33" t="s">
        <v>672</v>
      </c>
      <c r="D266" s="33" t="s">
        <v>123</v>
      </c>
      <c r="E266" s="33" t="s">
        <v>3566</v>
      </c>
      <c r="F266" s="32">
        <v>1</v>
      </c>
      <c r="G266" s="32">
        <v>0</v>
      </c>
      <c r="H266" s="32"/>
      <c r="I266" s="32"/>
      <c r="J266" s="32"/>
      <c r="K266" s="32">
        <v>1</v>
      </c>
      <c r="L266" s="33" t="s">
        <v>1605</v>
      </c>
      <c r="M266" s="32">
        <f>0.32*(H266+100)/100*(I266+100)/100*(J266+100)/100</f>
        <v>0.32</v>
      </c>
      <c r="N266" s="32">
        <f>F266*M266</f>
        <v>0.32</v>
      </c>
      <c r="O266" s="33" t="s">
        <v>2713</v>
      </c>
      <c r="P266" s="33" t="s">
        <v>3567</v>
      </c>
      <c r="Q266" s="1" t="s">
        <v>674</v>
      </c>
      <c r="R266" s="1" t="s">
        <v>1606</v>
      </c>
      <c r="S266">
        <v>0.32</v>
      </c>
      <c r="T266" s="1" t="s">
        <v>1789</v>
      </c>
      <c r="AE266">
        <f>N266</f>
        <v>0.32</v>
      </c>
    </row>
    <row r="267" spans="1:36" ht="30" customHeight="1" x14ac:dyDescent="0.3">
      <c r="A267" s="33" t="s">
        <v>50</v>
      </c>
      <c r="B267" s="33" t="s">
        <v>50</v>
      </c>
      <c r="C267" s="33" t="s">
        <v>50</v>
      </c>
      <c r="D267" s="33" t="s">
        <v>50</v>
      </c>
      <c r="E267" s="33" t="s">
        <v>50</v>
      </c>
      <c r="F267" s="32"/>
      <c r="G267" s="32"/>
      <c r="H267" s="32"/>
      <c r="I267" s="32"/>
      <c r="J267" s="32"/>
      <c r="K267" s="32"/>
      <c r="L267" s="33" t="s">
        <v>1206</v>
      </c>
      <c r="M267" s="32">
        <f>0.43*(H266+100)/100*(I266+100)/100*(J266+100)/100</f>
        <v>0.43</v>
      </c>
      <c r="N267" s="32">
        <f>F266*M267</f>
        <v>0.43</v>
      </c>
      <c r="O267" s="33" t="s">
        <v>2719</v>
      </c>
      <c r="P267" s="33" t="s">
        <v>3471</v>
      </c>
      <c r="Q267" s="1" t="s">
        <v>674</v>
      </c>
      <c r="R267" s="1" t="s">
        <v>1209</v>
      </c>
      <c r="S267">
        <v>0.43</v>
      </c>
      <c r="T267" s="1" t="s">
        <v>1789</v>
      </c>
      <c r="AJ267">
        <f>N267</f>
        <v>0.43</v>
      </c>
    </row>
    <row r="268" spans="1:36" ht="30" customHeight="1" x14ac:dyDescent="0.3">
      <c r="A268" s="33" t="s">
        <v>1606</v>
      </c>
      <c r="B268" s="33" t="s">
        <v>1605</v>
      </c>
      <c r="C268" s="33" t="s">
        <v>1221</v>
      </c>
      <c r="D268" s="33" t="s">
        <v>1208</v>
      </c>
      <c r="E268" s="33" t="s">
        <v>50</v>
      </c>
      <c r="F268" s="32">
        <f>SUM(AE266:AE267)</f>
        <v>0.32</v>
      </c>
      <c r="G268" s="32"/>
      <c r="H268" s="32"/>
      <c r="I268" s="32"/>
      <c r="J268" s="32"/>
      <c r="K268" s="32">
        <f>IF(TRUNC(F268*공량설정_일위대가!B215/100, 공량설정_일위대가!C216) = 0, TRUNC(F268*공량설정_일위대가!B215/100, 5), TRUNC(F268*공량설정_일위대가!B215/100, 공량설정_일위대가!C216))</f>
        <v>0.32</v>
      </c>
      <c r="L268" s="33" t="s">
        <v>50</v>
      </c>
      <c r="M268" s="32"/>
      <c r="N268" s="32"/>
      <c r="O268" s="32" t="s">
        <v>2713</v>
      </c>
      <c r="P268" s="33" t="s">
        <v>50</v>
      </c>
      <c r="Q268" s="1" t="s">
        <v>674</v>
      </c>
      <c r="R268" s="1" t="s">
        <v>50</v>
      </c>
      <c r="T268" s="1" t="s">
        <v>1790</v>
      </c>
    </row>
    <row r="269" spans="1:36" ht="30" customHeight="1" x14ac:dyDescent="0.3">
      <c r="A269" s="33" t="s">
        <v>1209</v>
      </c>
      <c r="B269" s="33" t="s">
        <v>1206</v>
      </c>
      <c r="C269" s="33" t="s">
        <v>1207</v>
      </c>
      <c r="D269" s="33" t="s">
        <v>1208</v>
      </c>
      <c r="E269" s="33" t="s">
        <v>50</v>
      </c>
      <c r="F269" s="32">
        <f>SUM(AJ266:AJ267)</f>
        <v>0.43</v>
      </c>
      <c r="G269" s="32"/>
      <c r="H269" s="32"/>
      <c r="I269" s="32"/>
      <c r="J269" s="32"/>
      <c r="K269" s="32">
        <f>IF(TRUNC(F269*공량설정_일위대가!B215/100, 공량설정_일위대가!C217) = 0, TRUNC(F269*공량설정_일위대가!B215/100, 5), TRUNC(F269*공량설정_일위대가!B215/100, 공량설정_일위대가!C217))</f>
        <v>0.43</v>
      </c>
      <c r="L269" s="33" t="s">
        <v>50</v>
      </c>
      <c r="M269" s="32"/>
      <c r="N269" s="32"/>
      <c r="O269" s="32" t="s">
        <v>2719</v>
      </c>
      <c r="P269" s="33" t="s">
        <v>50</v>
      </c>
      <c r="Q269" s="1" t="s">
        <v>674</v>
      </c>
      <c r="R269" s="1" t="s">
        <v>50</v>
      </c>
      <c r="T269" s="1" t="s">
        <v>1791</v>
      </c>
    </row>
    <row r="270" spans="1:36" ht="30" customHeight="1" x14ac:dyDescent="0.3">
      <c r="A270" s="32"/>
      <c r="B270" s="101" t="s">
        <v>3578</v>
      </c>
      <c r="C270" s="101"/>
      <c r="D270" s="101"/>
      <c r="E270" s="101"/>
      <c r="F270" s="101"/>
      <c r="G270" s="101"/>
      <c r="H270" s="101"/>
      <c r="I270" s="101"/>
      <c r="J270" s="101"/>
      <c r="K270" s="101"/>
      <c r="L270" s="101"/>
      <c r="M270" s="101"/>
      <c r="N270" s="101"/>
      <c r="O270" s="101"/>
      <c r="P270" s="101"/>
    </row>
    <row r="271" spans="1:36" ht="30" customHeight="1" x14ac:dyDescent="0.3">
      <c r="A271" s="33" t="s">
        <v>1794</v>
      </c>
      <c r="B271" s="33" t="s">
        <v>676</v>
      </c>
      <c r="C271" s="33" t="s">
        <v>677</v>
      </c>
      <c r="D271" s="33" t="s">
        <v>123</v>
      </c>
      <c r="E271" s="33" t="s">
        <v>3579</v>
      </c>
      <c r="F271" s="32">
        <v>1</v>
      </c>
      <c r="G271" s="32">
        <v>0</v>
      </c>
      <c r="H271" s="32"/>
      <c r="I271" s="32"/>
      <c r="J271" s="32"/>
      <c r="K271" s="32">
        <v>1</v>
      </c>
      <c r="L271" s="33" t="s">
        <v>1605</v>
      </c>
      <c r="M271" s="32">
        <f>0.06*(H271+100)/100*(I271+100)/100*(J271+100)/100</f>
        <v>0.06</v>
      </c>
      <c r="N271" s="32">
        <f>F271*M271</f>
        <v>0.06</v>
      </c>
      <c r="O271" s="33" t="s">
        <v>2713</v>
      </c>
      <c r="P271" s="33" t="s">
        <v>3580</v>
      </c>
      <c r="Q271" s="1" t="s">
        <v>679</v>
      </c>
      <c r="R271" s="1" t="s">
        <v>1606</v>
      </c>
      <c r="S271">
        <v>0.06</v>
      </c>
      <c r="T271" s="1" t="s">
        <v>1795</v>
      </c>
      <c r="AE271">
        <f>N271</f>
        <v>0.06</v>
      </c>
    </row>
    <row r="272" spans="1:36" ht="30" customHeight="1" x14ac:dyDescent="0.3">
      <c r="A272" s="33" t="s">
        <v>1606</v>
      </c>
      <c r="B272" s="33" t="s">
        <v>1605</v>
      </c>
      <c r="C272" s="33" t="s">
        <v>1221</v>
      </c>
      <c r="D272" s="33" t="s">
        <v>1208</v>
      </c>
      <c r="E272" s="33" t="s">
        <v>50</v>
      </c>
      <c r="F272" s="32">
        <f>SUM(AE271:AE271)</f>
        <v>0.06</v>
      </c>
      <c r="G272" s="32"/>
      <c r="H272" s="32"/>
      <c r="I272" s="32"/>
      <c r="J272" s="32"/>
      <c r="K272" s="32">
        <f>IF(TRUNC(F272*공량설정_일위대가!B218/100, 공량설정_일위대가!C219) = 0, TRUNC(F272*공량설정_일위대가!B218/100, 5), TRUNC(F272*공량설정_일위대가!B218/100, 공량설정_일위대가!C219))</f>
        <v>0.06</v>
      </c>
      <c r="L272" s="33" t="s">
        <v>50</v>
      </c>
      <c r="M272" s="32"/>
      <c r="N272" s="32"/>
      <c r="O272" s="32" t="s">
        <v>2713</v>
      </c>
      <c r="P272" s="33" t="s">
        <v>50</v>
      </c>
      <c r="Q272" s="1" t="s">
        <v>679</v>
      </c>
      <c r="R272" s="1" t="s">
        <v>50</v>
      </c>
      <c r="T272" s="1" t="s">
        <v>1796</v>
      </c>
    </row>
    <row r="273" spans="1:31" ht="30" customHeight="1" x14ac:dyDescent="0.3">
      <c r="A273" s="32"/>
      <c r="B273" s="101" t="s">
        <v>3581</v>
      </c>
      <c r="C273" s="101"/>
      <c r="D273" s="101"/>
      <c r="E273" s="101"/>
      <c r="F273" s="101"/>
      <c r="G273" s="101"/>
      <c r="H273" s="101"/>
      <c r="I273" s="101"/>
      <c r="J273" s="101"/>
      <c r="K273" s="101"/>
      <c r="L273" s="101"/>
      <c r="M273" s="101"/>
      <c r="N273" s="101"/>
      <c r="O273" s="101"/>
      <c r="P273" s="101"/>
    </row>
    <row r="274" spans="1:31" ht="30" customHeight="1" x14ac:dyDescent="0.3">
      <c r="A274" s="33" t="s">
        <v>1799</v>
      </c>
      <c r="B274" s="33" t="s">
        <v>681</v>
      </c>
      <c r="C274" s="33" t="s">
        <v>682</v>
      </c>
      <c r="D274" s="33" t="s">
        <v>123</v>
      </c>
      <c r="E274" s="33" t="s">
        <v>3582</v>
      </c>
      <c r="F274" s="32">
        <v>1</v>
      </c>
      <c r="G274" s="32">
        <v>0</v>
      </c>
      <c r="H274" s="32"/>
      <c r="I274" s="32"/>
      <c r="J274" s="32"/>
      <c r="K274" s="32">
        <v>1</v>
      </c>
      <c r="L274" s="33" t="s">
        <v>1605</v>
      </c>
      <c r="M274" s="32">
        <f>0.23*(H274+100)/100*(I274+100)/100*(J274+100)/100</f>
        <v>0.23</v>
      </c>
      <c r="N274" s="32">
        <f>F274*M274</f>
        <v>0.23</v>
      </c>
      <c r="O274" s="33" t="s">
        <v>2713</v>
      </c>
      <c r="P274" s="33" t="s">
        <v>3583</v>
      </c>
      <c r="Q274" s="1" t="s">
        <v>684</v>
      </c>
      <c r="R274" s="1" t="s">
        <v>1606</v>
      </c>
      <c r="S274">
        <v>0.23</v>
      </c>
      <c r="T274" s="1" t="s">
        <v>1800</v>
      </c>
      <c r="AE274">
        <f>N274</f>
        <v>0.23</v>
      </c>
    </row>
    <row r="275" spans="1:31" ht="30" customHeight="1" x14ac:dyDescent="0.3">
      <c r="A275" s="33" t="s">
        <v>50</v>
      </c>
      <c r="B275" s="33" t="s">
        <v>50</v>
      </c>
      <c r="C275" s="33" t="s">
        <v>50</v>
      </c>
      <c r="D275" s="33" t="s">
        <v>50</v>
      </c>
      <c r="E275" s="33" t="s">
        <v>50</v>
      </c>
      <c r="F275" s="32"/>
      <c r="G275" s="32"/>
      <c r="H275" s="32"/>
      <c r="I275" s="32"/>
      <c r="J275" s="32"/>
      <c r="K275" s="32"/>
      <c r="L275" s="33" t="s">
        <v>1450</v>
      </c>
      <c r="M275" s="32">
        <f>0.23*(H274+100)/100*(I274+100)/100*(J274+100)/100</f>
        <v>0.23</v>
      </c>
      <c r="N275" s="32">
        <f>F274*M275</f>
        <v>0.23</v>
      </c>
      <c r="O275" s="33" t="s">
        <v>2724</v>
      </c>
      <c r="P275" s="33" t="s">
        <v>3583</v>
      </c>
      <c r="Q275" s="1" t="s">
        <v>684</v>
      </c>
      <c r="R275" s="1" t="s">
        <v>1451</v>
      </c>
      <c r="S275">
        <v>0.23</v>
      </c>
      <c r="T275" s="1" t="s">
        <v>1800</v>
      </c>
      <c r="AA275">
        <f>N275</f>
        <v>0.23</v>
      </c>
    </row>
    <row r="276" spans="1:31" ht="30" customHeight="1" x14ac:dyDescent="0.3">
      <c r="A276" s="33" t="s">
        <v>1606</v>
      </c>
      <c r="B276" s="33" t="s">
        <v>1605</v>
      </c>
      <c r="C276" s="33" t="s">
        <v>1221</v>
      </c>
      <c r="D276" s="33" t="s">
        <v>1208</v>
      </c>
      <c r="E276" s="33" t="s">
        <v>50</v>
      </c>
      <c r="F276" s="32">
        <f>SUM(AE274:AE275)</f>
        <v>0.23</v>
      </c>
      <c r="G276" s="32"/>
      <c r="H276" s="32"/>
      <c r="I276" s="32"/>
      <c r="J276" s="32"/>
      <c r="K276" s="32">
        <f>IF(TRUNC(F276*공량설정_일위대가!B220/100, 공량설정_일위대가!C221) = 0, TRUNC(F276*공량설정_일위대가!B220/100, 5), TRUNC(F276*공량설정_일위대가!B220/100, 공량설정_일위대가!C221))</f>
        <v>0.23</v>
      </c>
      <c r="L276" s="33" t="s">
        <v>50</v>
      </c>
      <c r="M276" s="32"/>
      <c r="N276" s="32"/>
      <c r="O276" s="32" t="s">
        <v>2713</v>
      </c>
      <c r="P276" s="33" t="s">
        <v>50</v>
      </c>
      <c r="Q276" s="1" t="s">
        <v>684</v>
      </c>
      <c r="R276" s="1" t="s">
        <v>50</v>
      </c>
      <c r="T276" s="1" t="s">
        <v>1801</v>
      </c>
    </row>
    <row r="277" spans="1:31" ht="30" customHeight="1" x14ac:dyDescent="0.3">
      <c r="A277" s="33" t="s">
        <v>1451</v>
      </c>
      <c r="B277" s="33" t="s">
        <v>1450</v>
      </c>
      <c r="C277" s="33" t="s">
        <v>1221</v>
      </c>
      <c r="D277" s="33" t="s">
        <v>1208</v>
      </c>
      <c r="E277" s="33" t="s">
        <v>50</v>
      </c>
      <c r="F277" s="32">
        <f>SUM(AA274:AA275)</f>
        <v>0.23</v>
      </c>
      <c r="G277" s="32"/>
      <c r="H277" s="32"/>
      <c r="I277" s="32"/>
      <c r="J277" s="32"/>
      <c r="K277" s="32">
        <f>IF(TRUNC(F277*공량설정_일위대가!B220/100, 공량설정_일위대가!C222) = 0, TRUNC(F277*공량설정_일위대가!B220/100, 5), TRUNC(F277*공량설정_일위대가!B220/100, 공량설정_일위대가!C222))</f>
        <v>0.23</v>
      </c>
      <c r="L277" s="33" t="s">
        <v>50</v>
      </c>
      <c r="M277" s="32"/>
      <c r="N277" s="32"/>
      <c r="O277" s="32" t="s">
        <v>2724</v>
      </c>
      <c r="P277" s="33" t="s">
        <v>50</v>
      </c>
      <c r="Q277" s="1" t="s">
        <v>684</v>
      </c>
      <c r="R277" s="1" t="s">
        <v>50</v>
      </c>
      <c r="T277" s="1" t="s">
        <v>1802</v>
      </c>
    </row>
    <row r="278" spans="1:31" ht="30" customHeight="1" x14ac:dyDescent="0.3">
      <c r="A278" s="32"/>
      <c r="B278" s="101" t="s">
        <v>3584</v>
      </c>
      <c r="C278" s="101"/>
      <c r="D278" s="101"/>
      <c r="E278" s="101"/>
      <c r="F278" s="101"/>
      <c r="G278" s="101"/>
      <c r="H278" s="101"/>
      <c r="I278" s="101"/>
      <c r="J278" s="101"/>
      <c r="K278" s="101"/>
      <c r="L278" s="101"/>
      <c r="M278" s="101"/>
      <c r="N278" s="101"/>
      <c r="O278" s="101"/>
      <c r="P278" s="101"/>
    </row>
    <row r="279" spans="1:31" ht="30" customHeight="1" x14ac:dyDescent="0.3">
      <c r="A279" s="33" t="s">
        <v>1805</v>
      </c>
      <c r="B279" s="33" t="s">
        <v>686</v>
      </c>
      <c r="C279" s="33" t="s">
        <v>687</v>
      </c>
      <c r="D279" s="33" t="s">
        <v>123</v>
      </c>
      <c r="E279" s="33" t="s">
        <v>3585</v>
      </c>
      <c r="F279" s="32">
        <v>1.05</v>
      </c>
      <c r="G279" s="32">
        <v>0</v>
      </c>
      <c r="H279" s="32"/>
      <c r="I279" s="32"/>
      <c r="J279" s="32"/>
      <c r="K279" s="32">
        <v>1.05</v>
      </c>
      <c r="L279" s="33" t="s">
        <v>1262</v>
      </c>
      <c r="M279" s="32">
        <f>0.23*(H279+100)/100*(I279+100)/100*(J279+100)/100</f>
        <v>0.23</v>
      </c>
      <c r="N279" s="32">
        <f>F279*M279</f>
        <v>0.24150000000000002</v>
      </c>
      <c r="O279" s="33" t="s">
        <v>2720</v>
      </c>
      <c r="P279" s="33" t="s">
        <v>3583</v>
      </c>
      <c r="Q279" s="1" t="s">
        <v>689</v>
      </c>
      <c r="R279" s="1" t="s">
        <v>1263</v>
      </c>
      <c r="S279">
        <v>0.23</v>
      </c>
      <c r="T279" s="1" t="s">
        <v>1806</v>
      </c>
      <c r="X279">
        <f>N279</f>
        <v>0.24150000000000002</v>
      </c>
    </row>
    <row r="280" spans="1:31" ht="30" customHeight="1" x14ac:dyDescent="0.3">
      <c r="A280" s="33" t="s">
        <v>1263</v>
      </c>
      <c r="B280" s="33" t="s">
        <v>1262</v>
      </c>
      <c r="C280" s="33" t="s">
        <v>1221</v>
      </c>
      <c r="D280" s="33" t="s">
        <v>1208</v>
      </c>
      <c r="E280" s="33" t="s">
        <v>50</v>
      </c>
      <c r="F280" s="32">
        <f>SUM(X279:X279)</f>
        <v>0.24150000000000002</v>
      </c>
      <c r="G280" s="32"/>
      <c r="H280" s="32"/>
      <c r="I280" s="32"/>
      <c r="J280" s="32"/>
      <c r="K280" s="32">
        <f>IF(TRUNC(F280*공량설정_일위대가!B223/100, 공량설정_일위대가!C224) = 0, TRUNC(F280*공량설정_일위대가!B223/100, 5), TRUNC(F280*공량설정_일위대가!B223/100, 공량설정_일위대가!C224))</f>
        <v>0.24149999999999999</v>
      </c>
      <c r="L280" s="33" t="s">
        <v>50</v>
      </c>
      <c r="M280" s="32"/>
      <c r="N280" s="32"/>
      <c r="O280" s="32" t="s">
        <v>2720</v>
      </c>
      <c r="P280" s="33" t="s">
        <v>50</v>
      </c>
      <c r="Q280" s="1" t="s">
        <v>689</v>
      </c>
      <c r="R280" s="1" t="s">
        <v>50</v>
      </c>
      <c r="T280" s="1" t="s">
        <v>1807</v>
      </c>
    </row>
    <row r="281" spans="1:31" ht="30" customHeight="1" x14ac:dyDescent="0.3">
      <c r="A281" s="32"/>
      <c r="B281" s="101" t="s">
        <v>3586</v>
      </c>
      <c r="C281" s="101"/>
      <c r="D281" s="101"/>
      <c r="E281" s="101"/>
      <c r="F281" s="101"/>
      <c r="G281" s="101"/>
      <c r="H281" s="101"/>
      <c r="I281" s="101"/>
      <c r="J281" s="101"/>
      <c r="K281" s="101"/>
      <c r="L281" s="101"/>
      <c r="M281" s="101"/>
      <c r="N281" s="101"/>
      <c r="O281" s="101"/>
      <c r="P281" s="101"/>
    </row>
    <row r="282" spans="1:31" ht="30" customHeight="1" x14ac:dyDescent="0.3">
      <c r="A282" s="33" t="s">
        <v>1810</v>
      </c>
      <c r="B282" s="33" t="s">
        <v>686</v>
      </c>
      <c r="C282" s="33" t="s">
        <v>691</v>
      </c>
      <c r="D282" s="33" t="s">
        <v>123</v>
      </c>
      <c r="E282" s="33" t="s">
        <v>3585</v>
      </c>
      <c r="F282" s="32">
        <v>1.05</v>
      </c>
      <c r="G282" s="32">
        <v>0</v>
      </c>
      <c r="H282" s="32"/>
      <c r="I282" s="32"/>
      <c r="J282" s="32"/>
      <c r="K282" s="32">
        <v>1.05</v>
      </c>
      <c r="L282" s="33" t="s">
        <v>1262</v>
      </c>
      <c r="M282" s="32">
        <f>0.23*(H282+100)/100*(I282+100)/100*(J282+100)/100</f>
        <v>0.23</v>
      </c>
      <c r="N282" s="32">
        <f>F282*M282</f>
        <v>0.24150000000000002</v>
      </c>
      <c r="O282" s="33" t="s">
        <v>2720</v>
      </c>
      <c r="P282" s="33" t="s">
        <v>3583</v>
      </c>
      <c r="Q282" s="1" t="s">
        <v>693</v>
      </c>
      <c r="R282" s="1" t="s">
        <v>1263</v>
      </c>
      <c r="S282">
        <v>0.23</v>
      </c>
      <c r="T282" s="1" t="s">
        <v>1811</v>
      </c>
      <c r="X282">
        <f>N282</f>
        <v>0.24150000000000002</v>
      </c>
    </row>
    <row r="283" spans="1:31" ht="30" customHeight="1" x14ac:dyDescent="0.3">
      <c r="A283" s="33" t="s">
        <v>1263</v>
      </c>
      <c r="B283" s="33" t="s">
        <v>1262</v>
      </c>
      <c r="C283" s="33" t="s">
        <v>1221</v>
      </c>
      <c r="D283" s="33" t="s">
        <v>1208</v>
      </c>
      <c r="E283" s="33" t="s">
        <v>50</v>
      </c>
      <c r="F283" s="32">
        <f>SUM(X282:X282)</f>
        <v>0.24150000000000002</v>
      </c>
      <c r="G283" s="32"/>
      <c r="H283" s="32"/>
      <c r="I283" s="32"/>
      <c r="J283" s="32"/>
      <c r="K283" s="32">
        <f>IF(TRUNC(F283*공량설정_일위대가!B225/100, 공량설정_일위대가!C226) = 0, TRUNC(F283*공량설정_일위대가!B225/100, 5), TRUNC(F283*공량설정_일위대가!B225/100, 공량설정_일위대가!C226))</f>
        <v>0.24149999999999999</v>
      </c>
      <c r="L283" s="33" t="s">
        <v>50</v>
      </c>
      <c r="M283" s="32"/>
      <c r="N283" s="32"/>
      <c r="O283" s="32" t="s">
        <v>2720</v>
      </c>
      <c r="P283" s="33" t="s">
        <v>50</v>
      </c>
      <c r="Q283" s="1" t="s">
        <v>693</v>
      </c>
      <c r="R283" s="1" t="s">
        <v>50</v>
      </c>
      <c r="T283" s="1" t="s">
        <v>1812</v>
      </c>
    </row>
    <row r="284" spans="1:31" ht="30" customHeight="1" x14ac:dyDescent="0.3">
      <c r="A284" s="32"/>
      <c r="B284" s="101" t="s">
        <v>3587</v>
      </c>
      <c r="C284" s="101"/>
      <c r="D284" s="101"/>
      <c r="E284" s="101"/>
      <c r="F284" s="101"/>
      <c r="G284" s="101"/>
      <c r="H284" s="101"/>
      <c r="I284" s="101"/>
      <c r="J284" s="101"/>
      <c r="K284" s="101"/>
      <c r="L284" s="101"/>
      <c r="M284" s="101"/>
      <c r="N284" s="101"/>
      <c r="O284" s="101"/>
      <c r="P284" s="101"/>
    </row>
    <row r="285" spans="1:31" ht="30" customHeight="1" x14ac:dyDescent="0.3">
      <c r="A285" s="33" t="s">
        <v>1815</v>
      </c>
      <c r="B285" s="33" t="s">
        <v>695</v>
      </c>
      <c r="C285" s="33" t="s">
        <v>687</v>
      </c>
      <c r="D285" s="33" t="s">
        <v>123</v>
      </c>
      <c r="E285" s="33" t="s">
        <v>3585</v>
      </c>
      <c r="F285" s="32">
        <v>1</v>
      </c>
      <c r="G285" s="32">
        <v>0</v>
      </c>
      <c r="H285" s="32"/>
      <c r="I285" s="32"/>
      <c r="J285" s="32"/>
      <c r="K285" s="32">
        <v>1</v>
      </c>
      <c r="L285" s="33" t="s">
        <v>1262</v>
      </c>
      <c r="M285" s="32">
        <f>0.046*(H285+100)/100*(I285+100)/100*(J285+100)/100</f>
        <v>4.5999999999999999E-2</v>
      </c>
      <c r="N285" s="32">
        <f>F285*M285</f>
        <v>4.5999999999999999E-2</v>
      </c>
      <c r="O285" s="33" t="s">
        <v>2720</v>
      </c>
      <c r="P285" s="33" t="s">
        <v>3588</v>
      </c>
      <c r="Q285" s="1" t="s">
        <v>697</v>
      </c>
      <c r="R285" s="1" t="s">
        <v>1263</v>
      </c>
      <c r="S285">
        <v>4.5999999999999999E-2</v>
      </c>
      <c r="T285" s="1" t="s">
        <v>1816</v>
      </c>
      <c r="X285">
        <f>N285</f>
        <v>4.5999999999999999E-2</v>
      </c>
    </row>
    <row r="286" spans="1:31" ht="30" customHeight="1" x14ac:dyDescent="0.3">
      <c r="A286" s="33" t="s">
        <v>1263</v>
      </c>
      <c r="B286" s="33" t="s">
        <v>1262</v>
      </c>
      <c r="C286" s="33" t="s">
        <v>1221</v>
      </c>
      <c r="D286" s="33" t="s">
        <v>1208</v>
      </c>
      <c r="E286" s="33" t="s">
        <v>50</v>
      </c>
      <c r="F286" s="32">
        <f>SUM(X285:X285)</f>
        <v>4.5999999999999999E-2</v>
      </c>
      <c r="G286" s="32"/>
      <c r="H286" s="32"/>
      <c r="I286" s="32"/>
      <c r="J286" s="32"/>
      <c r="K286" s="32">
        <f>IF(TRUNC(F286*공량설정_일위대가!B227/100, 공량설정_일위대가!C228) = 0, TRUNC(F286*공량설정_일위대가!B227/100, 5), TRUNC(F286*공량설정_일위대가!B227/100, 공량설정_일위대가!C228))</f>
        <v>4.5999999999999999E-2</v>
      </c>
      <c r="L286" s="33" t="s">
        <v>50</v>
      </c>
      <c r="M286" s="32"/>
      <c r="N286" s="32"/>
      <c r="O286" s="32" t="s">
        <v>2720</v>
      </c>
      <c r="P286" s="33" t="s">
        <v>50</v>
      </c>
      <c r="Q286" s="1" t="s">
        <v>697</v>
      </c>
      <c r="R286" s="1" t="s">
        <v>50</v>
      </c>
      <c r="T286" s="1" t="s">
        <v>1817</v>
      </c>
    </row>
    <row r="287" spans="1:31" ht="30" customHeight="1" x14ac:dyDescent="0.3">
      <c r="A287" s="32"/>
      <c r="B287" s="101" t="s">
        <v>3589</v>
      </c>
      <c r="C287" s="101"/>
      <c r="D287" s="101"/>
      <c r="E287" s="101"/>
      <c r="F287" s="101"/>
      <c r="G287" s="101"/>
      <c r="H287" s="101"/>
      <c r="I287" s="101"/>
      <c r="J287" s="101"/>
      <c r="K287" s="101"/>
      <c r="L287" s="101"/>
      <c r="M287" s="101"/>
      <c r="N287" s="101"/>
      <c r="O287" s="101"/>
      <c r="P287" s="101"/>
    </row>
    <row r="288" spans="1:31" ht="30" customHeight="1" x14ac:dyDescent="0.3">
      <c r="A288" s="33" t="s">
        <v>1820</v>
      </c>
      <c r="B288" s="33" t="s">
        <v>695</v>
      </c>
      <c r="C288" s="33" t="s">
        <v>691</v>
      </c>
      <c r="D288" s="33" t="s">
        <v>123</v>
      </c>
      <c r="E288" s="33" t="s">
        <v>3585</v>
      </c>
      <c r="F288" s="32">
        <v>1</v>
      </c>
      <c r="G288" s="32">
        <v>0</v>
      </c>
      <c r="H288" s="32"/>
      <c r="I288" s="32"/>
      <c r="J288" s="32"/>
      <c r="K288" s="32">
        <v>1</v>
      </c>
      <c r="L288" s="33" t="s">
        <v>1262</v>
      </c>
      <c r="M288" s="32">
        <f>0.046*(H288+100)/100*(I288+100)/100*(J288+100)/100</f>
        <v>4.5999999999999999E-2</v>
      </c>
      <c r="N288" s="32">
        <f>F288*M288</f>
        <v>4.5999999999999999E-2</v>
      </c>
      <c r="O288" s="33" t="s">
        <v>2720</v>
      </c>
      <c r="P288" s="33" t="s">
        <v>3588</v>
      </c>
      <c r="Q288" s="1" t="s">
        <v>700</v>
      </c>
      <c r="R288" s="1" t="s">
        <v>1263</v>
      </c>
      <c r="S288">
        <v>4.5999999999999999E-2</v>
      </c>
      <c r="T288" s="1" t="s">
        <v>1821</v>
      </c>
      <c r="X288">
        <f>N288</f>
        <v>4.5999999999999999E-2</v>
      </c>
    </row>
    <row r="289" spans="1:24" ht="30" customHeight="1" x14ac:dyDescent="0.3">
      <c r="A289" s="33" t="s">
        <v>1263</v>
      </c>
      <c r="B289" s="33" t="s">
        <v>1262</v>
      </c>
      <c r="C289" s="33" t="s">
        <v>1221</v>
      </c>
      <c r="D289" s="33" t="s">
        <v>1208</v>
      </c>
      <c r="E289" s="33" t="s">
        <v>50</v>
      </c>
      <c r="F289" s="32">
        <f>SUM(X288:X288)</f>
        <v>4.5999999999999999E-2</v>
      </c>
      <c r="G289" s="32"/>
      <c r="H289" s="32"/>
      <c r="I289" s="32"/>
      <c r="J289" s="32"/>
      <c r="K289" s="32">
        <f>IF(TRUNC(F289*공량설정_일위대가!B229/100, 공량설정_일위대가!C230) = 0, TRUNC(F289*공량설정_일위대가!B229/100, 5), TRUNC(F289*공량설정_일위대가!B229/100, 공량설정_일위대가!C230))</f>
        <v>4.5999999999999999E-2</v>
      </c>
      <c r="L289" s="33" t="s">
        <v>50</v>
      </c>
      <c r="M289" s="32"/>
      <c r="N289" s="32"/>
      <c r="O289" s="32" t="s">
        <v>2720</v>
      </c>
      <c r="P289" s="33" t="s">
        <v>50</v>
      </c>
      <c r="Q289" s="1" t="s">
        <v>700</v>
      </c>
      <c r="R289" s="1" t="s">
        <v>50</v>
      </c>
      <c r="T289" s="1" t="s">
        <v>1822</v>
      </c>
    </row>
    <row r="290" spans="1:24" ht="30" customHeight="1" x14ac:dyDescent="0.3">
      <c r="A290" s="32"/>
      <c r="B290" s="101" t="s">
        <v>3590</v>
      </c>
      <c r="C290" s="101"/>
      <c r="D290" s="101"/>
      <c r="E290" s="101"/>
      <c r="F290" s="101"/>
      <c r="G290" s="101"/>
      <c r="H290" s="101"/>
      <c r="I290" s="101"/>
      <c r="J290" s="101"/>
      <c r="K290" s="101"/>
      <c r="L290" s="101"/>
      <c r="M290" s="101"/>
      <c r="N290" s="101"/>
      <c r="O290" s="101"/>
      <c r="P290" s="101"/>
    </row>
    <row r="291" spans="1:24" ht="30" customHeight="1" x14ac:dyDescent="0.3">
      <c r="A291" s="33" t="s">
        <v>1825</v>
      </c>
      <c r="B291" s="33" t="s">
        <v>702</v>
      </c>
      <c r="C291" s="33" t="s">
        <v>687</v>
      </c>
      <c r="D291" s="33" t="s">
        <v>123</v>
      </c>
      <c r="E291" s="33" t="s">
        <v>3585</v>
      </c>
      <c r="F291" s="32">
        <v>1</v>
      </c>
      <c r="G291" s="32">
        <v>0</v>
      </c>
      <c r="H291" s="32"/>
      <c r="I291" s="32"/>
      <c r="J291" s="32"/>
      <c r="K291" s="32">
        <v>1</v>
      </c>
      <c r="L291" s="33" t="s">
        <v>1262</v>
      </c>
      <c r="M291" s="32">
        <f>0.23*(H291+100)/100*(I291+100)/100*(J291+100)/100</f>
        <v>0.23</v>
      </c>
      <c r="N291" s="32">
        <f>F291*M291</f>
        <v>0.23</v>
      </c>
      <c r="O291" s="33" t="s">
        <v>2720</v>
      </c>
      <c r="P291" s="33" t="s">
        <v>3583</v>
      </c>
      <c r="Q291" s="1" t="s">
        <v>704</v>
      </c>
      <c r="R291" s="1" t="s">
        <v>1263</v>
      </c>
      <c r="S291">
        <v>0.23</v>
      </c>
      <c r="T291" s="1" t="s">
        <v>1826</v>
      </c>
      <c r="X291">
        <f>N291</f>
        <v>0.23</v>
      </c>
    </row>
    <row r="292" spans="1:24" ht="30" customHeight="1" x14ac:dyDescent="0.3">
      <c r="A292" s="33" t="s">
        <v>1263</v>
      </c>
      <c r="B292" s="33" t="s">
        <v>1262</v>
      </c>
      <c r="C292" s="33" t="s">
        <v>1221</v>
      </c>
      <c r="D292" s="33" t="s">
        <v>1208</v>
      </c>
      <c r="E292" s="33" t="s">
        <v>50</v>
      </c>
      <c r="F292" s="32">
        <f>SUM(X291:X291)</f>
        <v>0.23</v>
      </c>
      <c r="G292" s="32"/>
      <c r="H292" s="32"/>
      <c r="I292" s="32"/>
      <c r="J292" s="32"/>
      <c r="K292" s="32">
        <f>IF(TRUNC(F292*공량설정_일위대가!B231/100, 공량설정_일위대가!C232) = 0, TRUNC(F292*공량설정_일위대가!B231/100, 5), TRUNC(F292*공량설정_일위대가!B231/100, 공량설정_일위대가!C232))</f>
        <v>0.23</v>
      </c>
      <c r="L292" s="33" t="s">
        <v>50</v>
      </c>
      <c r="M292" s="32"/>
      <c r="N292" s="32"/>
      <c r="O292" s="32" t="s">
        <v>2720</v>
      </c>
      <c r="P292" s="33" t="s">
        <v>50</v>
      </c>
      <c r="Q292" s="1" t="s">
        <v>704</v>
      </c>
      <c r="R292" s="1" t="s">
        <v>50</v>
      </c>
      <c r="T292" s="1" t="s">
        <v>1827</v>
      </c>
    </row>
    <row r="293" spans="1:24" ht="30" customHeight="1" x14ac:dyDescent="0.3">
      <c r="A293" s="32"/>
      <c r="B293" s="101" t="s">
        <v>3591</v>
      </c>
      <c r="C293" s="101"/>
      <c r="D293" s="101"/>
      <c r="E293" s="101"/>
      <c r="F293" s="101"/>
      <c r="G293" s="101"/>
      <c r="H293" s="101"/>
      <c r="I293" s="101"/>
      <c r="J293" s="101"/>
      <c r="K293" s="101"/>
      <c r="L293" s="101"/>
      <c r="M293" s="101"/>
      <c r="N293" s="101"/>
      <c r="O293" s="101"/>
      <c r="P293" s="101"/>
    </row>
    <row r="294" spans="1:24" ht="30" customHeight="1" x14ac:dyDescent="0.3">
      <c r="A294" s="33" t="s">
        <v>1830</v>
      </c>
      <c r="B294" s="33" t="s">
        <v>702</v>
      </c>
      <c r="C294" s="33" t="s">
        <v>691</v>
      </c>
      <c r="D294" s="33" t="s">
        <v>123</v>
      </c>
      <c r="E294" s="33" t="s">
        <v>3585</v>
      </c>
      <c r="F294" s="32">
        <v>1</v>
      </c>
      <c r="G294" s="32">
        <v>0</v>
      </c>
      <c r="H294" s="32"/>
      <c r="I294" s="32"/>
      <c r="J294" s="32"/>
      <c r="K294" s="32">
        <v>1</v>
      </c>
      <c r="L294" s="33" t="s">
        <v>1262</v>
      </c>
      <c r="M294" s="32">
        <f>0.23*(H294+100)/100*(I294+100)/100*(J294+100)/100</f>
        <v>0.23</v>
      </c>
      <c r="N294" s="32">
        <f>F294*M294</f>
        <v>0.23</v>
      </c>
      <c r="O294" s="33" t="s">
        <v>2720</v>
      </c>
      <c r="P294" s="33" t="s">
        <v>3583</v>
      </c>
      <c r="Q294" s="1" t="s">
        <v>707</v>
      </c>
      <c r="R294" s="1" t="s">
        <v>1263</v>
      </c>
      <c r="S294">
        <v>0.23</v>
      </c>
      <c r="T294" s="1" t="s">
        <v>1831</v>
      </c>
      <c r="X294">
        <f>N294</f>
        <v>0.23</v>
      </c>
    </row>
    <row r="295" spans="1:24" ht="30" customHeight="1" x14ac:dyDescent="0.3">
      <c r="A295" s="33" t="s">
        <v>1263</v>
      </c>
      <c r="B295" s="33" t="s">
        <v>1262</v>
      </c>
      <c r="C295" s="33" t="s">
        <v>1221</v>
      </c>
      <c r="D295" s="33" t="s">
        <v>1208</v>
      </c>
      <c r="E295" s="33" t="s">
        <v>50</v>
      </c>
      <c r="F295" s="32">
        <f>SUM(X294:X294)</f>
        <v>0.23</v>
      </c>
      <c r="G295" s="32"/>
      <c r="H295" s="32"/>
      <c r="I295" s="32"/>
      <c r="J295" s="32"/>
      <c r="K295" s="32">
        <f>IF(TRUNC(F295*공량설정_일위대가!B233/100, 공량설정_일위대가!C234) = 0, TRUNC(F295*공량설정_일위대가!B233/100, 5), TRUNC(F295*공량설정_일위대가!B233/100, 공량설정_일위대가!C234))</f>
        <v>0.23</v>
      </c>
      <c r="L295" s="33" t="s">
        <v>50</v>
      </c>
      <c r="M295" s="32"/>
      <c r="N295" s="32"/>
      <c r="O295" s="32" t="s">
        <v>2720</v>
      </c>
      <c r="P295" s="33" t="s">
        <v>50</v>
      </c>
      <c r="Q295" s="1" t="s">
        <v>707</v>
      </c>
      <c r="R295" s="1" t="s">
        <v>50</v>
      </c>
      <c r="T295" s="1" t="s">
        <v>1832</v>
      </c>
    </row>
    <row r="296" spans="1:24" ht="30" customHeight="1" x14ac:dyDescent="0.3">
      <c r="A296" s="32"/>
      <c r="B296" s="101" t="s">
        <v>3592</v>
      </c>
      <c r="C296" s="101"/>
      <c r="D296" s="101"/>
      <c r="E296" s="101"/>
      <c r="F296" s="101"/>
      <c r="G296" s="101"/>
      <c r="H296" s="101"/>
      <c r="I296" s="101"/>
      <c r="J296" s="101"/>
      <c r="K296" s="101"/>
      <c r="L296" s="101"/>
      <c r="M296" s="101"/>
      <c r="N296" s="101"/>
      <c r="O296" s="101"/>
      <c r="P296" s="101"/>
    </row>
    <row r="297" spans="1:24" ht="30" customHeight="1" x14ac:dyDescent="0.3">
      <c r="A297" s="33" t="s">
        <v>1835</v>
      </c>
      <c r="B297" s="33" t="s">
        <v>709</v>
      </c>
      <c r="C297" s="33" t="s">
        <v>687</v>
      </c>
      <c r="D297" s="33" t="s">
        <v>123</v>
      </c>
      <c r="E297" s="33" t="s">
        <v>3585</v>
      </c>
      <c r="F297" s="32">
        <v>1</v>
      </c>
      <c r="G297" s="32">
        <v>0</v>
      </c>
      <c r="H297" s="32"/>
      <c r="I297" s="32"/>
      <c r="J297" s="32"/>
      <c r="K297" s="32">
        <v>1</v>
      </c>
      <c r="L297" s="33" t="s">
        <v>1262</v>
      </c>
      <c r="M297" s="32">
        <f>0.046*(H297+100)/100*(I297+100)/100*(J297+100)/100</f>
        <v>4.5999999999999999E-2</v>
      </c>
      <c r="N297" s="32">
        <f>F297*M297</f>
        <v>4.5999999999999999E-2</v>
      </c>
      <c r="O297" s="33" t="s">
        <v>2720</v>
      </c>
      <c r="P297" s="33" t="s">
        <v>3588</v>
      </c>
      <c r="Q297" s="1" t="s">
        <v>711</v>
      </c>
      <c r="R297" s="1" t="s">
        <v>1263</v>
      </c>
      <c r="S297">
        <v>4.5999999999999999E-2</v>
      </c>
      <c r="T297" s="1" t="s">
        <v>1836</v>
      </c>
      <c r="X297">
        <f>N297</f>
        <v>4.5999999999999999E-2</v>
      </c>
    </row>
    <row r="298" spans="1:24" ht="30" customHeight="1" x14ac:dyDescent="0.3">
      <c r="A298" s="33" t="s">
        <v>1263</v>
      </c>
      <c r="B298" s="33" t="s">
        <v>1262</v>
      </c>
      <c r="C298" s="33" t="s">
        <v>1221</v>
      </c>
      <c r="D298" s="33" t="s">
        <v>1208</v>
      </c>
      <c r="E298" s="33" t="s">
        <v>50</v>
      </c>
      <c r="F298" s="32">
        <f>SUM(X297:X297)</f>
        <v>4.5999999999999999E-2</v>
      </c>
      <c r="G298" s="32"/>
      <c r="H298" s="32"/>
      <c r="I298" s="32"/>
      <c r="J298" s="32"/>
      <c r="K298" s="32">
        <f>IF(TRUNC(F298*공량설정_일위대가!B235/100, 공량설정_일위대가!C236) = 0, TRUNC(F298*공량설정_일위대가!B235/100, 5), TRUNC(F298*공량설정_일위대가!B235/100, 공량설정_일위대가!C236))</f>
        <v>4.5999999999999999E-2</v>
      </c>
      <c r="L298" s="33" t="s">
        <v>50</v>
      </c>
      <c r="M298" s="32"/>
      <c r="N298" s="32"/>
      <c r="O298" s="32" t="s">
        <v>2720</v>
      </c>
      <c r="P298" s="33" t="s">
        <v>50</v>
      </c>
      <c r="Q298" s="1" t="s">
        <v>711</v>
      </c>
      <c r="R298" s="1" t="s">
        <v>50</v>
      </c>
      <c r="T298" s="1" t="s">
        <v>1837</v>
      </c>
    </row>
    <row r="299" spans="1:24" ht="30" customHeight="1" x14ac:dyDescent="0.3">
      <c r="A299" s="32"/>
      <c r="B299" s="101" t="s">
        <v>3593</v>
      </c>
      <c r="C299" s="101"/>
      <c r="D299" s="101"/>
      <c r="E299" s="101"/>
      <c r="F299" s="101"/>
      <c r="G299" s="101"/>
      <c r="H299" s="101"/>
      <c r="I299" s="101"/>
      <c r="J299" s="101"/>
      <c r="K299" s="101"/>
      <c r="L299" s="101"/>
      <c r="M299" s="101"/>
      <c r="N299" s="101"/>
      <c r="O299" s="101"/>
      <c r="P299" s="101"/>
    </row>
    <row r="300" spans="1:24" ht="30" customHeight="1" x14ac:dyDescent="0.3">
      <c r="A300" s="33" t="s">
        <v>1840</v>
      </c>
      <c r="B300" s="33" t="s">
        <v>709</v>
      </c>
      <c r="C300" s="33" t="s">
        <v>691</v>
      </c>
      <c r="D300" s="33" t="s">
        <v>123</v>
      </c>
      <c r="E300" s="33" t="s">
        <v>3585</v>
      </c>
      <c r="F300" s="32">
        <v>1</v>
      </c>
      <c r="G300" s="32">
        <v>0</v>
      </c>
      <c r="H300" s="32"/>
      <c r="I300" s="32"/>
      <c r="J300" s="32"/>
      <c r="K300" s="32">
        <v>1</v>
      </c>
      <c r="L300" s="33" t="s">
        <v>1262</v>
      </c>
      <c r="M300" s="32">
        <f>0.046*(H300+100)/100*(I300+100)/100*(J300+100)/100</f>
        <v>4.5999999999999999E-2</v>
      </c>
      <c r="N300" s="32">
        <f>F300*M300</f>
        <v>4.5999999999999999E-2</v>
      </c>
      <c r="O300" s="33" t="s">
        <v>2720</v>
      </c>
      <c r="P300" s="33" t="s">
        <v>3588</v>
      </c>
      <c r="Q300" s="1" t="s">
        <v>714</v>
      </c>
      <c r="R300" s="1" t="s">
        <v>1263</v>
      </c>
      <c r="S300">
        <v>4.5999999999999999E-2</v>
      </c>
      <c r="T300" s="1" t="s">
        <v>1841</v>
      </c>
      <c r="X300">
        <f>N300</f>
        <v>4.5999999999999999E-2</v>
      </c>
    </row>
    <row r="301" spans="1:24" ht="30" customHeight="1" x14ac:dyDescent="0.3">
      <c r="A301" s="33" t="s">
        <v>1263</v>
      </c>
      <c r="B301" s="33" t="s">
        <v>1262</v>
      </c>
      <c r="C301" s="33" t="s">
        <v>1221</v>
      </c>
      <c r="D301" s="33" t="s">
        <v>1208</v>
      </c>
      <c r="E301" s="33" t="s">
        <v>50</v>
      </c>
      <c r="F301" s="32">
        <f>SUM(X300:X300)</f>
        <v>4.5999999999999999E-2</v>
      </c>
      <c r="G301" s="32"/>
      <c r="H301" s="32"/>
      <c r="I301" s="32"/>
      <c r="J301" s="32"/>
      <c r="K301" s="32">
        <f>IF(TRUNC(F301*공량설정_일위대가!B237/100, 공량설정_일위대가!C238) = 0, TRUNC(F301*공량설정_일위대가!B237/100, 5), TRUNC(F301*공량설정_일위대가!B237/100, 공량설정_일위대가!C238))</f>
        <v>4.5999999999999999E-2</v>
      </c>
      <c r="L301" s="33" t="s">
        <v>50</v>
      </c>
      <c r="M301" s="32"/>
      <c r="N301" s="32"/>
      <c r="O301" s="32" t="s">
        <v>2720</v>
      </c>
      <c r="P301" s="33" t="s">
        <v>50</v>
      </c>
      <c r="Q301" s="1" t="s">
        <v>714</v>
      </c>
      <c r="R301" s="1" t="s">
        <v>50</v>
      </c>
      <c r="T301" s="1" t="s">
        <v>1842</v>
      </c>
    </row>
    <row r="302" spans="1:24" ht="30" customHeight="1" x14ac:dyDescent="0.3">
      <c r="A302" s="32"/>
      <c r="B302" s="101" t="s">
        <v>3594</v>
      </c>
      <c r="C302" s="101"/>
      <c r="D302" s="101"/>
      <c r="E302" s="101"/>
      <c r="F302" s="101"/>
      <c r="G302" s="101"/>
      <c r="H302" s="101"/>
      <c r="I302" s="101"/>
      <c r="J302" s="101"/>
      <c r="K302" s="101"/>
      <c r="L302" s="101"/>
      <c r="M302" s="101"/>
      <c r="N302" s="101"/>
      <c r="O302" s="101"/>
      <c r="P302" s="101"/>
    </row>
    <row r="303" spans="1:24" ht="30" customHeight="1" x14ac:dyDescent="0.3">
      <c r="A303" s="33" t="s">
        <v>1845</v>
      </c>
      <c r="B303" s="33" t="s">
        <v>716</v>
      </c>
      <c r="C303" s="33" t="s">
        <v>717</v>
      </c>
      <c r="D303" s="33" t="s">
        <v>123</v>
      </c>
      <c r="E303" s="33" t="s">
        <v>3585</v>
      </c>
      <c r="F303" s="32">
        <v>1.05</v>
      </c>
      <c r="G303" s="32">
        <v>0</v>
      </c>
      <c r="H303" s="32"/>
      <c r="I303" s="32"/>
      <c r="J303" s="32"/>
      <c r="K303" s="32">
        <v>1.05</v>
      </c>
      <c r="L303" s="33" t="s">
        <v>1262</v>
      </c>
      <c r="M303" s="32">
        <f>0.18*(H303+100)/100*(I303+100)/100*(J303+100)/100</f>
        <v>0.18</v>
      </c>
      <c r="N303" s="32">
        <f>F303*M303</f>
        <v>0.189</v>
      </c>
      <c r="O303" s="33" t="s">
        <v>2720</v>
      </c>
      <c r="P303" s="33" t="s">
        <v>3529</v>
      </c>
      <c r="Q303" s="1" t="s">
        <v>719</v>
      </c>
      <c r="R303" s="1" t="s">
        <v>1263</v>
      </c>
      <c r="S303">
        <v>0.18</v>
      </c>
      <c r="T303" s="1" t="s">
        <v>1846</v>
      </c>
      <c r="X303">
        <f>N303</f>
        <v>0.189</v>
      </c>
    </row>
    <row r="304" spans="1:24" ht="30" customHeight="1" x14ac:dyDescent="0.3">
      <c r="A304" s="33" t="s">
        <v>1263</v>
      </c>
      <c r="B304" s="33" t="s">
        <v>1262</v>
      </c>
      <c r="C304" s="33" t="s">
        <v>1221</v>
      </c>
      <c r="D304" s="33" t="s">
        <v>1208</v>
      </c>
      <c r="E304" s="33" t="s">
        <v>50</v>
      </c>
      <c r="F304" s="32">
        <f>SUM(X303:X303)</f>
        <v>0.189</v>
      </c>
      <c r="G304" s="32"/>
      <c r="H304" s="32"/>
      <c r="I304" s="32"/>
      <c r="J304" s="32"/>
      <c r="K304" s="32">
        <f>IF(TRUNC(F304*공량설정_일위대가!B239/100, 공량설정_일위대가!C240) = 0, TRUNC(F304*공량설정_일위대가!B239/100, 5), TRUNC(F304*공량설정_일위대가!B239/100, 공량설정_일위대가!C240))</f>
        <v>0.189</v>
      </c>
      <c r="L304" s="33" t="s">
        <v>50</v>
      </c>
      <c r="M304" s="32"/>
      <c r="N304" s="32"/>
      <c r="O304" s="32" t="s">
        <v>2720</v>
      </c>
      <c r="P304" s="33" t="s">
        <v>50</v>
      </c>
      <c r="Q304" s="1" t="s">
        <v>719</v>
      </c>
      <c r="R304" s="1" t="s">
        <v>50</v>
      </c>
      <c r="T304" s="1" t="s">
        <v>1847</v>
      </c>
    </row>
    <row r="305" spans="1:24" ht="30" customHeight="1" x14ac:dyDescent="0.3">
      <c r="A305" s="32"/>
      <c r="B305" s="101" t="s">
        <v>3595</v>
      </c>
      <c r="C305" s="101"/>
      <c r="D305" s="101"/>
      <c r="E305" s="101"/>
      <c r="F305" s="101"/>
      <c r="G305" s="101"/>
      <c r="H305" s="101"/>
      <c r="I305" s="101"/>
      <c r="J305" s="101"/>
      <c r="K305" s="101"/>
      <c r="L305" s="101"/>
      <c r="M305" s="101"/>
      <c r="N305" s="101"/>
      <c r="O305" s="101"/>
      <c r="P305" s="101"/>
    </row>
    <row r="306" spans="1:24" ht="30" customHeight="1" x14ac:dyDescent="0.3">
      <c r="A306" s="33" t="s">
        <v>1850</v>
      </c>
      <c r="B306" s="33" t="s">
        <v>716</v>
      </c>
      <c r="C306" s="33" t="s">
        <v>687</v>
      </c>
      <c r="D306" s="33" t="s">
        <v>123</v>
      </c>
      <c r="E306" s="33" t="s">
        <v>3585</v>
      </c>
      <c r="F306" s="32">
        <v>1.05</v>
      </c>
      <c r="G306" s="32">
        <v>0</v>
      </c>
      <c r="H306" s="32"/>
      <c r="I306" s="32"/>
      <c r="J306" s="32"/>
      <c r="K306" s="32">
        <v>1.05</v>
      </c>
      <c r="L306" s="33" t="s">
        <v>1262</v>
      </c>
      <c r="M306" s="32">
        <f>0.23*(H306+100)/100*(I306+100)/100*(J306+100)/100</f>
        <v>0.23</v>
      </c>
      <c r="N306" s="32">
        <f>F306*M306</f>
        <v>0.24150000000000002</v>
      </c>
      <c r="O306" s="33" t="s">
        <v>2720</v>
      </c>
      <c r="P306" s="33" t="s">
        <v>3583</v>
      </c>
      <c r="Q306" s="1" t="s">
        <v>722</v>
      </c>
      <c r="R306" s="1" t="s">
        <v>1263</v>
      </c>
      <c r="S306">
        <v>0.23</v>
      </c>
      <c r="T306" s="1" t="s">
        <v>1851</v>
      </c>
      <c r="X306">
        <f>N306</f>
        <v>0.24150000000000002</v>
      </c>
    </row>
    <row r="307" spans="1:24" ht="30" customHeight="1" x14ac:dyDescent="0.3">
      <c r="A307" s="33" t="s">
        <v>1263</v>
      </c>
      <c r="B307" s="33" t="s">
        <v>1262</v>
      </c>
      <c r="C307" s="33" t="s">
        <v>1221</v>
      </c>
      <c r="D307" s="33" t="s">
        <v>1208</v>
      </c>
      <c r="E307" s="33" t="s">
        <v>50</v>
      </c>
      <c r="F307" s="32">
        <f>SUM(X306:X306)</f>
        <v>0.24150000000000002</v>
      </c>
      <c r="G307" s="32"/>
      <c r="H307" s="32"/>
      <c r="I307" s="32"/>
      <c r="J307" s="32"/>
      <c r="K307" s="32">
        <f>IF(TRUNC(F307*공량설정_일위대가!B241/100, 공량설정_일위대가!C242) = 0, TRUNC(F307*공량설정_일위대가!B241/100, 5), TRUNC(F307*공량설정_일위대가!B241/100, 공량설정_일위대가!C242))</f>
        <v>0.24149999999999999</v>
      </c>
      <c r="L307" s="33" t="s">
        <v>50</v>
      </c>
      <c r="M307" s="32"/>
      <c r="N307" s="32"/>
      <c r="O307" s="32" t="s">
        <v>2720</v>
      </c>
      <c r="P307" s="33" t="s">
        <v>50</v>
      </c>
      <c r="Q307" s="1" t="s">
        <v>722</v>
      </c>
      <c r="R307" s="1" t="s">
        <v>50</v>
      </c>
      <c r="T307" s="1" t="s">
        <v>1852</v>
      </c>
    </row>
    <row r="308" spans="1:24" ht="30" customHeight="1" x14ac:dyDescent="0.3">
      <c r="A308" s="32"/>
      <c r="B308" s="101" t="s">
        <v>3596</v>
      </c>
      <c r="C308" s="101"/>
      <c r="D308" s="101"/>
      <c r="E308" s="101"/>
      <c r="F308" s="101"/>
      <c r="G308" s="101"/>
      <c r="H308" s="101"/>
      <c r="I308" s="101"/>
      <c r="J308" s="101"/>
      <c r="K308" s="101"/>
      <c r="L308" s="101"/>
      <c r="M308" s="101"/>
      <c r="N308" s="101"/>
      <c r="O308" s="101"/>
      <c r="P308" s="101"/>
    </row>
    <row r="309" spans="1:24" ht="30" customHeight="1" x14ac:dyDescent="0.3">
      <c r="A309" s="33" t="s">
        <v>1855</v>
      </c>
      <c r="B309" s="33" t="s">
        <v>716</v>
      </c>
      <c r="C309" s="33" t="s">
        <v>724</v>
      </c>
      <c r="D309" s="33" t="s">
        <v>123</v>
      </c>
      <c r="E309" s="33" t="s">
        <v>3585</v>
      </c>
      <c r="F309" s="32">
        <v>1.05</v>
      </c>
      <c r="G309" s="32">
        <v>0</v>
      </c>
      <c r="H309" s="32"/>
      <c r="I309" s="32"/>
      <c r="J309" s="32"/>
      <c r="K309" s="32">
        <v>1.05</v>
      </c>
      <c r="L309" s="33" t="s">
        <v>1262</v>
      </c>
      <c r="M309" s="32">
        <f>0.23*(H309+100)/100*(I309+100)/100*(J309+100)/100</f>
        <v>0.23</v>
      </c>
      <c r="N309" s="32">
        <f>F309*M309</f>
        <v>0.24150000000000002</v>
      </c>
      <c r="O309" s="33" t="s">
        <v>2720</v>
      </c>
      <c r="P309" s="33" t="s">
        <v>3583</v>
      </c>
      <c r="Q309" s="1" t="s">
        <v>726</v>
      </c>
      <c r="R309" s="1" t="s">
        <v>1263</v>
      </c>
      <c r="S309">
        <v>0.23</v>
      </c>
      <c r="T309" s="1" t="s">
        <v>1856</v>
      </c>
      <c r="X309">
        <f>N309</f>
        <v>0.24150000000000002</v>
      </c>
    </row>
    <row r="310" spans="1:24" ht="30" customHeight="1" x14ac:dyDescent="0.3">
      <c r="A310" s="33" t="s">
        <v>1263</v>
      </c>
      <c r="B310" s="33" t="s">
        <v>1262</v>
      </c>
      <c r="C310" s="33" t="s">
        <v>1221</v>
      </c>
      <c r="D310" s="33" t="s">
        <v>1208</v>
      </c>
      <c r="E310" s="33" t="s">
        <v>50</v>
      </c>
      <c r="F310" s="32">
        <f>SUM(X309:X309)</f>
        <v>0.24150000000000002</v>
      </c>
      <c r="G310" s="32"/>
      <c r="H310" s="32"/>
      <c r="I310" s="32"/>
      <c r="J310" s="32"/>
      <c r="K310" s="32">
        <f>IF(TRUNC(F310*공량설정_일위대가!B243/100, 공량설정_일위대가!C244) = 0, TRUNC(F310*공량설정_일위대가!B243/100, 5), TRUNC(F310*공량설정_일위대가!B243/100, 공량설정_일위대가!C244))</f>
        <v>0.24149999999999999</v>
      </c>
      <c r="L310" s="33" t="s">
        <v>50</v>
      </c>
      <c r="M310" s="32"/>
      <c r="N310" s="32"/>
      <c r="O310" s="32" t="s">
        <v>2720</v>
      </c>
      <c r="P310" s="33" t="s">
        <v>50</v>
      </c>
      <c r="Q310" s="1" t="s">
        <v>726</v>
      </c>
      <c r="R310" s="1" t="s">
        <v>50</v>
      </c>
      <c r="T310" s="1" t="s">
        <v>1857</v>
      </c>
    </row>
    <row r="311" spans="1:24" ht="30" customHeight="1" x14ac:dyDescent="0.3">
      <c r="A311" s="32"/>
      <c r="B311" s="101" t="s">
        <v>3597</v>
      </c>
      <c r="C311" s="101"/>
      <c r="D311" s="101"/>
      <c r="E311" s="101"/>
      <c r="F311" s="101"/>
      <c r="G311" s="101"/>
      <c r="H311" s="101"/>
      <c r="I311" s="101"/>
      <c r="J311" s="101"/>
      <c r="K311" s="101"/>
      <c r="L311" s="101"/>
      <c r="M311" s="101"/>
      <c r="N311" s="101"/>
      <c r="O311" s="101"/>
      <c r="P311" s="101"/>
    </row>
    <row r="312" spans="1:24" ht="30" customHeight="1" x14ac:dyDescent="0.3">
      <c r="A312" s="33" t="s">
        <v>1860</v>
      </c>
      <c r="B312" s="33" t="s">
        <v>716</v>
      </c>
      <c r="C312" s="33" t="s">
        <v>691</v>
      </c>
      <c r="D312" s="33" t="s">
        <v>123</v>
      </c>
      <c r="E312" s="33" t="s">
        <v>3585</v>
      </c>
      <c r="F312" s="32">
        <v>1.05</v>
      </c>
      <c r="G312" s="32">
        <v>0</v>
      </c>
      <c r="H312" s="32"/>
      <c r="I312" s="32"/>
      <c r="J312" s="32"/>
      <c r="K312" s="32">
        <v>1.05</v>
      </c>
      <c r="L312" s="33" t="s">
        <v>1262</v>
      </c>
      <c r="M312" s="32">
        <f>0.23*(H312+100)/100*(I312+100)/100*(J312+100)/100</f>
        <v>0.23</v>
      </c>
      <c r="N312" s="32">
        <f>F312*M312</f>
        <v>0.24150000000000002</v>
      </c>
      <c r="O312" s="33" t="s">
        <v>2720</v>
      </c>
      <c r="P312" s="33" t="s">
        <v>3583</v>
      </c>
      <c r="Q312" s="1" t="s">
        <v>729</v>
      </c>
      <c r="R312" s="1" t="s">
        <v>1263</v>
      </c>
      <c r="S312">
        <v>0.23</v>
      </c>
      <c r="T312" s="1" t="s">
        <v>1861</v>
      </c>
      <c r="X312">
        <f>N312</f>
        <v>0.24150000000000002</v>
      </c>
    </row>
    <row r="313" spans="1:24" ht="30" customHeight="1" x14ac:dyDescent="0.3">
      <c r="A313" s="33" t="s">
        <v>1263</v>
      </c>
      <c r="B313" s="33" t="s">
        <v>1262</v>
      </c>
      <c r="C313" s="33" t="s">
        <v>1221</v>
      </c>
      <c r="D313" s="33" t="s">
        <v>1208</v>
      </c>
      <c r="E313" s="33" t="s">
        <v>50</v>
      </c>
      <c r="F313" s="32">
        <f>SUM(X312:X312)</f>
        <v>0.24150000000000002</v>
      </c>
      <c r="G313" s="32"/>
      <c r="H313" s="32"/>
      <c r="I313" s="32"/>
      <c r="J313" s="32"/>
      <c r="K313" s="32">
        <f>IF(TRUNC(F313*공량설정_일위대가!B245/100, 공량설정_일위대가!C246) = 0, TRUNC(F313*공량설정_일위대가!B245/100, 5), TRUNC(F313*공량설정_일위대가!B245/100, 공량설정_일위대가!C246))</f>
        <v>0.24149999999999999</v>
      </c>
      <c r="L313" s="33" t="s">
        <v>50</v>
      </c>
      <c r="M313" s="32"/>
      <c r="N313" s="32"/>
      <c r="O313" s="32" t="s">
        <v>2720</v>
      </c>
      <c r="P313" s="33" t="s">
        <v>50</v>
      </c>
      <c r="Q313" s="1" t="s">
        <v>729</v>
      </c>
      <c r="R313" s="1" t="s">
        <v>50</v>
      </c>
      <c r="T313" s="1" t="s">
        <v>1862</v>
      </c>
    </row>
    <row r="314" spans="1:24" ht="30" customHeight="1" x14ac:dyDescent="0.3">
      <c r="A314" s="32"/>
      <c r="B314" s="101" t="s">
        <v>3598</v>
      </c>
      <c r="C314" s="101"/>
      <c r="D314" s="101"/>
      <c r="E314" s="101"/>
      <c r="F314" s="101"/>
      <c r="G314" s="101"/>
      <c r="H314" s="101"/>
      <c r="I314" s="101"/>
      <c r="J314" s="101"/>
      <c r="K314" s="101"/>
      <c r="L314" s="101"/>
      <c r="M314" s="101"/>
      <c r="N314" s="101"/>
      <c r="O314" s="101"/>
      <c r="P314" s="101"/>
    </row>
    <row r="315" spans="1:24" ht="30" customHeight="1" x14ac:dyDescent="0.3">
      <c r="A315" s="33" t="s">
        <v>1865</v>
      </c>
      <c r="B315" s="33" t="s">
        <v>731</v>
      </c>
      <c r="C315" s="33" t="s">
        <v>717</v>
      </c>
      <c r="D315" s="33" t="s">
        <v>123</v>
      </c>
      <c r="E315" s="33" t="s">
        <v>3585</v>
      </c>
      <c r="F315" s="32">
        <v>1</v>
      </c>
      <c r="G315" s="32">
        <v>0</v>
      </c>
      <c r="H315" s="32"/>
      <c r="I315" s="32"/>
      <c r="J315" s="32"/>
      <c r="K315" s="32">
        <v>1</v>
      </c>
      <c r="L315" s="33" t="s">
        <v>1262</v>
      </c>
      <c r="M315" s="32">
        <f>0.036*(H315+100)/100*(I315+100)/100*(J315+100)/100</f>
        <v>3.5999999999999997E-2</v>
      </c>
      <c r="N315" s="32">
        <f>F315*M315</f>
        <v>3.5999999999999997E-2</v>
      </c>
      <c r="O315" s="33" t="s">
        <v>2720</v>
      </c>
      <c r="P315" s="33" t="s">
        <v>3599</v>
      </c>
      <c r="Q315" s="1" t="s">
        <v>733</v>
      </c>
      <c r="R315" s="1" t="s">
        <v>1263</v>
      </c>
      <c r="S315">
        <v>3.5999999999999997E-2</v>
      </c>
      <c r="T315" s="1" t="s">
        <v>1866</v>
      </c>
      <c r="X315">
        <f>N315</f>
        <v>3.5999999999999997E-2</v>
      </c>
    </row>
    <row r="316" spans="1:24" ht="30" customHeight="1" x14ac:dyDescent="0.3">
      <c r="A316" s="33" t="s">
        <v>1263</v>
      </c>
      <c r="B316" s="33" t="s">
        <v>1262</v>
      </c>
      <c r="C316" s="33" t="s">
        <v>1221</v>
      </c>
      <c r="D316" s="33" t="s">
        <v>1208</v>
      </c>
      <c r="E316" s="33" t="s">
        <v>50</v>
      </c>
      <c r="F316" s="32">
        <f>SUM(X315:X315)</f>
        <v>3.5999999999999997E-2</v>
      </c>
      <c r="G316" s="32"/>
      <c r="H316" s="32"/>
      <c r="I316" s="32"/>
      <c r="J316" s="32"/>
      <c r="K316" s="32">
        <f>IF(TRUNC(F316*공량설정_일위대가!B247/100, 공량설정_일위대가!C248) = 0, TRUNC(F316*공량설정_일위대가!B247/100, 5), TRUNC(F316*공량설정_일위대가!B247/100, 공량설정_일위대가!C248))</f>
        <v>3.5999999999999997E-2</v>
      </c>
      <c r="L316" s="33" t="s">
        <v>50</v>
      </c>
      <c r="M316" s="32"/>
      <c r="N316" s="32"/>
      <c r="O316" s="32" t="s">
        <v>2720</v>
      </c>
      <c r="P316" s="33" t="s">
        <v>50</v>
      </c>
      <c r="Q316" s="1" t="s">
        <v>733</v>
      </c>
      <c r="R316" s="1" t="s">
        <v>50</v>
      </c>
      <c r="T316" s="1" t="s">
        <v>1867</v>
      </c>
    </row>
    <row r="317" spans="1:24" ht="30" customHeight="1" x14ac:dyDescent="0.3">
      <c r="A317" s="32"/>
      <c r="B317" s="101" t="s">
        <v>3600</v>
      </c>
      <c r="C317" s="101"/>
      <c r="D317" s="101"/>
      <c r="E317" s="101"/>
      <c r="F317" s="101"/>
      <c r="G317" s="101"/>
      <c r="H317" s="101"/>
      <c r="I317" s="101"/>
      <c r="J317" s="101"/>
      <c r="K317" s="101"/>
      <c r="L317" s="101"/>
      <c r="M317" s="101"/>
      <c r="N317" s="101"/>
      <c r="O317" s="101"/>
      <c r="P317" s="101"/>
    </row>
    <row r="318" spans="1:24" ht="30" customHeight="1" x14ac:dyDescent="0.3">
      <c r="A318" s="33" t="s">
        <v>1870</v>
      </c>
      <c r="B318" s="33" t="s">
        <v>731</v>
      </c>
      <c r="C318" s="33" t="s">
        <v>687</v>
      </c>
      <c r="D318" s="33" t="s">
        <v>123</v>
      </c>
      <c r="E318" s="33" t="s">
        <v>3585</v>
      </c>
      <c r="F318" s="32">
        <v>1</v>
      </c>
      <c r="G318" s="32">
        <v>0</v>
      </c>
      <c r="H318" s="32"/>
      <c r="I318" s="32"/>
      <c r="J318" s="32"/>
      <c r="K318" s="32">
        <v>1</v>
      </c>
      <c r="L318" s="33" t="s">
        <v>1262</v>
      </c>
      <c r="M318" s="32">
        <f>0.046*(H318+100)/100*(I318+100)/100*(J318+100)/100</f>
        <v>4.5999999999999999E-2</v>
      </c>
      <c r="N318" s="32">
        <f>F318*M318</f>
        <v>4.5999999999999999E-2</v>
      </c>
      <c r="O318" s="33" t="s">
        <v>2720</v>
      </c>
      <c r="P318" s="33" t="s">
        <v>3588</v>
      </c>
      <c r="Q318" s="1" t="s">
        <v>736</v>
      </c>
      <c r="R318" s="1" t="s">
        <v>1263</v>
      </c>
      <c r="S318">
        <v>4.5999999999999999E-2</v>
      </c>
      <c r="T318" s="1" t="s">
        <v>1871</v>
      </c>
      <c r="X318">
        <f>N318</f>
        <v>4.5999999999999999E-2</v>
      </c>
    </row>
    <row r="319" spans="1:24" ht="30" customHeight="1" x14ac:dyDescent="0.3">
      <c r="A319" s="33" t="s">
        <v>1263</v>
      </c>
      <c r="B319" s="33" t="s">
        <v>1262</v>
      </c>
      <c r="C319" s="33" t="s">
        <v>1221</v>
      </c>
      <c r="D319" s="33" t="s">
        <v>1208</v>
      </c>
      <c r="E319" s="33" t="s">
        <v>50</v>
      </c>
      <c r="F319" s="32">
        <f>SUM(X318:X318)</f>
        <v>4.5999999999999999E-2</v>
      </c>
      <c r="G319" s="32"/>
      <c r="H319" s="32"/>
      <c r="I319" s="32"/>
      <c r="J319" s="32"/>
      <c r="K319" s="32">
        <f>IF(TRUNC(F319*공량설정_일위대가!B249/100, 공량설정_일위대가!C250) = 0, TRUNC(F319*공량설정_일위대가!B249/100, 5), TRUNC(F319*공량설정_일위대가!B249/100, 공량설정_일위대가!C250))</f>
        <v>4.5999999999999999E-2</v>
      </c>
      <c r="L319" s="33" t="s">
        <v>50</v>
      </c>
      <c r="M319" s="32"/>
      <c r="N319" s="32"/>
      <c r="O319" s="32" t="s">
        <v>2720</v>
      </c>
      <c r="P319" s="33" t="s">
        <v>50</v>
      </c>
      <c r="Q319" s="1" t="s">
        <v>736</v>
      </c>
      <c r="R319" s="1" t="s">
        <v>50</v>
      </c>
      <c r="T319" s="1" t="s">
        <v>1872</v>
      </c>
    </row>
    <row r="320" spans="1:24" ht="30" customHeight="1" x14ac:dyDescent="0.3">
      <c r="A320" s="32"/>
      <c r="B320" s="101" t="s">
        <v>3601</v>
      </c>
      <c r="C320" s="101"/>
      <c r="D320" s="101"/>
      <c r="E320" s="101"/>
      <c r="F320" s="101"/>
      <c r="G320" s="101"/>
      <c r="H320" s="101"/>
      <c r="I320" s="101"/>
      <c r="J320" s="101"/>
      <c r="K320" s="101"/>
      <c r="L320" s="101"/>
      <c r="M320" s="101"/>
      <c r="N320" s="101"/>
      <c r="O320" s="101"/>
      <c r="P320" s="101"/>
    </row>
    <row r="321" spans="1:24" ht="30" customHeight="1" x14ac:dyDescent="0.3">
      <c r="A321" s="33" t="s">
        <v>1875</v>
      </c>
      <c r="B321" s="33" t="s">
        <v>731</v>
      </c>
      <c r="C321" s="33" t="s">
        <v>724</v>
      </c>
      <c r="D321" s="33" t="s">
        <v>123</v>
      </c>
      <c r="E321" s="33" t="s">
        <v>3585</v>
      </c>
      <c r="F321" s="32">
        <v>1</v>
      </c>
      <c r="G321" s="32">
        <v>0</v>
      </c>
      <c r="H321" s="32"/>
      <c r="I321" s="32"/>
      <c r="J321" s="32"/>
      <c r="K321" s="32">
        <v>1</v>
      </c>
      <c r="L321" s="33" t="s">
        <v>1262</v>
      </c>
      <c r="M321" s="32">
        <f>0.046*(H321+100)/100*(I321+100)/100*(J321+100)/100</f>
        <v>4.5999999999999999E-2</v>
      </c>
      <c r="N321" s="32">
        <f>F321*M321</f>
        <v>4.5999999999999999E-2</v>
      </c>
      <c r="O321" s="33" t="s">
        <v>2720</v>
      </c>
      <c r="P321" s="33" t="s">
        <v>3588</v>
      </c>
      <c r="Q321" s="1" t="s">
        <v>739</v>
      </c>
      <c r="R321" s="1" t="s">
        <v>1263</v>
      </c>
      <c r="S321">
        <v>4.5999999999999999E-2</v>
      </c>
      <c r="T321" s="1" t="s">
        <v>1876</v>
      </c>
      <c r="X321">
        <f>N321</f>
        <v>4.5999999999999999E-2</v>
      </c>
    </row>
    <row r="322" spans="1:24" ht="30" customHeight="1" x14ac:dyDescent="0.3">
      <c r="A322" s="33" t="s">
        <v>1263</v>
      </c>
      <c r="B322" s="33" t="s">
        <v>1262</v>
      </c>
      <c r="C322" s="33" t="s">
        <v>1221</v>
      </c>
      <c r="D322" s="33" t="s">
        <v>1208</v>
      </c>
      <c r="E322" s="33" t="s">
        <v>50</v>
      </c>
      <c r="F322" s="32">
        <f>SUM(X321:X321)</f>
        <v>4.5999999999999999E-2</v>
      </c>
      <c r="G322" s="32"/>
      <c r="H322" s="32"/>
      <c r="I322" s="32"/>
      <c r="J322" s="32"/>
      <c r="K322" s="32">
        <f>IF(TRUNC(F322*공량설정_일위대가!B251/100, 공량설정_일위대가!C252) = 0, TRUNC(F322*공량설정_일위대가!B251/100, 5), TRUNC(F322*공량설정_일위대가!B251/100, 공량설정_일위대가!C252))</f>
        <v>4.5999999999999999E-2</v>
      </c>
      <c r="L322" s="33" t="s">
        <v>50</v>
      </c>
      <c r="M322" s="32"/>
      <c r="N322" s="32"/>
      <c r="O322" s="32" t="s">
        <v>2720</v>
      </c>
      <c r="P322" s="33" t="s">
        <v>50</v>
      </c>
      <c r="Q322" s="1" t="s">
        <v>739</v>
      </c>
      <c r="R322" s="1" t="s">
        <v>50</v>
      </c>
      <c r="T322" s="1" t="s">
        <v>1877</v>
      </c>
    </row>
    <row r="323" spans="1:24" ht="30" customHeight="1" x14ac:dyDescent="0.3">
      <c r="A323" s="32"/>
      <c r="B323" s="101" t="s">
        <v>3602</v>
      </c>
      <c r="C323" s="101"/>
      <c r="D323" s="101"/>
      <c r="E323" s="101"/>
      <c r="F323" s="101"/>
      <c r="G323" s="101"/>
      <c r="H323" s="101"/>
      <c r="I323" s="101"/>
      <c r="J323" s="101"/>
      <c r="K323" s="101"/>
      <c r="L323" s="101"/>
      <c r="M323" s="101"/>
      <c r="N323" s="101"/>
      <c r="O323" s="101"/>
      <c r="P323" s="101"/>
    </row>
    <row r="324" spans="1:24" ht="30" customHeight="1" x14ac:dyDescent="0.3">
      <c r="A324" s="33" t="s">
        <v>1880</v>
      </c>
      <c r="B324" s="33" t="s">
        <v>731</v>
      </c>
      <c r="C324" s="33" t="s">
        <v>691</v>
      </c>
      <c r="D324" s="33" t="s">
        <v>123</v>
      </c>
      <c r="E324" s="33" t="s">
        <v>3585</v>
      </c>
      <c r="F324" s="32">
        <v>1</v>
      </c>
      <c r="G324" s="32">
        <v>0</v>
      </c>
      <c r="H324" s="32"/>
      <c r="I324" s="32"/>
      <c r="J324" s="32"/>
      <c r="K324" s="32">
        <v>1</v>
      </c>
      <c r="L324" s="33" t="s">
        <v>1262</v>
      </c>
      <c r="M324" s="32">
        <f>0.046*(H324+100)/100*(I324+100)/100*(J324+100)/100</f>
        <v>4.5999999999999999E-2</v>
      </c>
      <c r="N324" s="32">
        <f>F324*M324</f>
        <v>4.5999999999999999E-2</v>
      </c>
      <c r="O324" s="33" t="s">
        <v>2720</v>
      </c>
      <c r="P324" s="33" t="s">
        <v>3588</v>
      </c>
      <c r="Q324" s="1" t="s">
        <v>742</v>
      </c>
      <c r="R324" s="1" t="s">
        <v>1263</v>
      </c>
      <c r="S324">
        <v>4.5999999999999999E-2</v>
      </c>
      <c r="T324" s="1" t="s">
        <v>1881</v>
      </c>
      <c r="X324">
        <f>N324</f>
        <v>4.5999999999999999E-2</v>
      </c>
    </row>
    <row r="325" spans="1:24" ht="30" customHeight="1" x14ac:dyDescent="0.3">
      <c r="A325" s="33" t="s">
        <v>1263</v>
      </c>
      <c r="B325" s="33" t="s">
        <v>1262</v>
      </c>
      <c r="C325" s="33" t="s">
        <v>1221</v>
      </c>
      <c r="D325" s="33" t="s">
        <v>1208</v>
      </c>
      <c r="E325" s="33" t="s">
        <v>50</v>
      </c>
      <c r="F325" s="32">
        <f>SUM(X324:X324)</f>
        <v>4.5999999999999999E-2</v>
      </c>
      <c r="G325" s="32"/>
      <c r="H325" s="32"/>
      <c r="I325" s="32"/>
      <c r="J325" s="32"/>
      <c r="K325" s="32">
        <f>IF(TRUNC(F325*공량설정_일위대가!B253/100, 공량설정_일위대가!C254) = 0, TRUNC(F325*공량설정_일위대가!B253/100, 5), TRUNC(F325*공량설정_일위대가!B253/100, 공량설정_일위대가!C254))</f>
        <v>4.5999999999999999E-2</v>
      </c>
      <c r="L325" s="33" t="s">
        <v>50</v>
      </c>
      <c r="M325" s="32"/>
      <c r="N325" s="32"/>
      <c r="O325" s="32" t="s">
        <v>2720</v>
      </c>
      <c r="P325" s="33" t="s">
        <v>50</v>
      </c>
      <c r="Q325" s="1" t="s">
        <v>742</v>
      </c>
      <c r="R325" s="1" t="s">
        <v>50</v>
      </c>
      <c r="T325" s="1" t="s">
        <v>1882</v>
      </c>
    </row>
    <row r="326" spans="1:24" ht="30" customHeight="1" x14ac:dyDescent="0.3">
      <c r="A326" s="32"/>
      <c r="B326" s="101" t="s">
        <v>3603</v>
      </c>
      <c r="C326" s="101"/>
      <c r="D326" s="101"/>
      <c r="E326" s="101"/>
      <c r="F326" s="101"/>
      <c r="G326" s="101"/>
      <c r="H326" s="101"/>
      <c r="I326" s="101"/>
      <c r="J326" s="101"/>
      <c r="K326" s="101"/>
      <c r="L326" s="101"/>
      <c r="M326" s="101"/>
      <c r="N326" s="101"/>
      <c r="O326" s="101"/>
      <c r="P326" s="101"/>
    </row>
    <row r="327" spans="1:24" ht="30" customHeight="1" x14ac:dyDescent="0.3">
      <c r="A327" s="33" t="s">
        <v>1885</v>
      </c>
      <c r="B327" s="33" t="s">
        <v>744</v>
      </c>
      <c r="C327" s="33" t="s">
        <v>717</v>
      </c>
      <c r="D327" s="33" t="s">
        <v>123</v>
      </c>
      <c r="E327" s="33" t="s">
        <v>3585</v>
      </c>
      <c r="F327" s="32">
        <v>1</v>
      </c>
      <c r="G327" s="32">
        <v>0</v>
      </c>
      <c r="H327" s="32"/>
      <c r="I327" s="32"/>
      <c r="J327" s="32"/>
      <c r="K327" s="32">
        <v>1</v>
      </c>
      <c r="L327" s="33" t="s">
        <v>1262</v>
      </c>
      <c r="M327" s="32">
        <f>0.18*(H327+100)/100*(I327+100)/100*(J327+100)/100</f>
        <v>0.18</v>
      </c>
      <c r="N327" s="32">
        <f>F327*M327</f>
        <v>0.18</v>
      </c>
      <c r="O327" s="33" t="s">
        <v>2720</v>
      </c>
      <c r="P327" s="33" t="s">
        <v>3529</v>
      </c>
      <c r="Q327" s="1" t="s">
        <v>746</v>
      </c>
      <c r="R327" s="1" t="s">
        <v>1263</v>
      </c>
      <c r="S327">
        <v>0.18</v>
      </c>
      <c r="T327" s="1" t="s">
        <v>1886</v>
      </c>
      <c r="X327">
        <f>N327</f>
        <v>0.18</v>
      </c>
    </row>
    <row r="328" spans="1:24" ht="30" customHeight="1" x14ac:dyDescent="0.3">
      <c r="A328" s="33" t="s">
        <v>1263</v>
      </c>
      <c r="B328" s="33" t="s">
        <v>1262</v>
      </c>
      <c r="C328" s="33" t="s">
        <v>1221</v>
      </c>
      <c r="D328" s="33" t="s">
        <v>1208</v>
      </c>
      <c r="E328" s="33" t="s">
        <v>50</v>
      </c>
      <c r="F328" s="32">
        <f>SUM(X327:X327)</f>
        <v>0.18</v>
      </c>
      <c r="G328" s="32"/>
      <c r="H328" s="32"/>
      <c r="I328" s="32"/>
      <c r="J328" s="32"/>
      <c r="K328" s="32">
        <f>IF(TRUNC(F328*공량설정_일위대가!B255/100, 공량설정_일위대가!C256) = 0, TRUNC(F328*공량설정_일위대가!B255/100, 5), TRUNC(F328*공량설정_일위대가!B255/100, 공량설정_일위대가!C256))</f>
        <v>0.18</v>
      </c>
      <c r="L328" s="33" t="s">
        <v>50</v>
      </c>
      <c r="M328" s="32"/>
      <c r="N328" s="32"/>
      <c r="O328" s="32" t="s">
        <v>2720</v>
      </c>
      <c r="P328" s="33" t="s">
        <v>50</v>
      </c>
      <c r="Q328" s="1" t="s">
        <v>746</v>
      </c>
      <c r="R328" s="1" t="s">
        <v>50</v>
      </c>
      <c r="T328" s="1" t="s">
        <v>1887</v>
      </c>
    </row>
    <row r="329" spans="1:24" ht="30" customHeight="1" x14ac:dyDescent="0.3">
      <c r="A329" s="32"/>
      <c r="B329" s="101" t="s">
        <v>3604</v>
      </c>
      <c r="C329" s="101"/>
      <c r="D329" s="101"/>
      <c r="E329" s="101"/>
      <c r="F329" s="101"/>
      <c r="G329" s="101"/>
      <c r="H329" s="101"/>
      <c r="I329" s="101"/>
      <c r="J329" s="101"/>
      <c r="K329" s="101"/>
      <c r="L329" s="101"/>
      <c r="M329" s="101"/>
      <c r="N329" s="101"/>
      <c r="O329" s="101"/>
      <c r="P329" s="101"/>
    </row>
    <row r="330" spans="1:24" ht="30" customHeight="1" x14ac:dyDescent="0.3">
      <c r="A330" s="33" t="s">
        <v>1890</v>
      </c>
      <c r="B330" s="33" t="s">
        <v>744</v>
      </c>
      <c r="C330" s="33" t="s">
        <v>687</v>
      </c>
      <c r="D330" s="33" t="s">
        <v>123</v>
      </c>
      <c r="E330" s="33" t="s">
        <v>3585</v>
      </c>
      <c r="F330" s="32">
        <v>1</v>
      </c>
      <c r="G330" s="32">
        <v>0</v>
      </c>
      <c r="H330" s="32"/>
      <c r="I330" s="32"/>
      <c r="J330" s="32"/>
      <c r="K330" s="32">
        <v>1</v>
      </c>
      <c r="L330" s="33" t="s">
        <v>1262</v>
      </c>
      <c r="M330" s="32">
        <f>0.23*(H330+100)/100*(I330+100)/100*(J330+100)/100</f>
        <v>0.23</v>
      </c>
      <c r="N330" s="32">
        <f>F330*M330</f>
        <v>0.23</v>
      </c>
      <c r="O330" s="33" t="s">
        <v>2720</v>
      </c>
      <c r="P330" s="33" t="s">
        <v>3583</v>
      </c>
      <c r="Q330" s="1" t="s">
        <v>749</v>
      </c>
      <c r="R330" s="1" t="s">
        <v>1263</v>
      </c>
      <c r="S330">
        <v>0.23</v>
      </c>
      <c r="T330" s="1" t="s">
        <v>1891</v>
      </c>
      <c r="X330">
        <f>N330</f>
        <v>0.23</v>
      </c>
    </row>
    <row r="331" spans="1:24" ht="30" customHeight="1" x14ac:dyDescent="0.3">
      <c r="A331" s="33" t="s">
        <v>1263</v>
      </c>
      <c r="B331" s="33" t="s">
        <v>1262</v>
      </c>
      <c r="C331" s="33" t="s">
        <v>1221</v>
      </c>
      <c r="D331" s="33" t="s">
        <v>1208</v>
      </c>
      <c r="E331" s="33" t="s">
        <v>50</v>
      </c>
      <c r="F331" s="32">
        <f>SUM(X330:X330)</f>
        <v>0.23</v>
      </c>
      <c r="G331" s="32"/>
      <c r="H331" s="32"/>
      <c r="I331" s="32"/>
      <c r="J331" s="32"/>
      <c r="K331" s="32">
        <f>IF(TRUNC(F331*공량설정_일위대가!B257/100, 공량설정_일위대가!C258) = 0, TRUNC(F331*공량설정_일위대가!B257/100, 5), TRUNC(F331*공량설정_일위대가!B257/100, 공량설정_일위대가!C258))</f>
        <v>0.23</v>
      </c>
      <c r="L331" s="33" t="s">
        <v>50</v>
      </c>
      <c r="M331" s="32"/>
      <c r="N331" s="32"/>
      <c r="O331" s="32" t="s">
        <v>2720</v>
      </c>
      <c r="P331" s="33" t="s">
        <v>50</v>
      </c>
      <c r="Q331" s="1" t="s">
        <v>749</v>
      </c>
      <c r="R331" s="1" t="s">
        <v>50</v>
      </c>
      <c r="T331" s="1" t="s">
        <v>1892</v>
      </c>
    </row>
    <row r="332" spans="1:24" ht="30" customHeight="1" x14ac:dyDescent="0.3">
      <c r="A332" s="32"/>
      <c r="B332" s="101" t="s">
        <v>3605</v>
      </c>
      <c r="C332" s="101"/>
      <c r="D332" s="101"/>
      <c r="E332" s="101"/>
      <c r="F332" s="101"/>
      <c r="G332" s="101"/>
      <c r="H332" s="101"/>
      <c r="I332" s="101"/>
      <c r="J332" s="101"/>
      <c r="K332" s="101"/>
      <c r="L332" s="101"/>
      <c r="M332" s="101"/>
      <c r="N332" s="101"/>
      <c r="O332" s="101"/>
      <c r="P332" s="101"/>
    </row>
    <row r="333" spans="1:24" ht="30" customHeight="1" x14ac:dyDescent="0.3">
      <c r="A333" s="33" t="s">
        <v>1895</v>
      </c>
      <c r="B333" s="33" t="s">
        <v>744</v>
      </c>
      <c r="C333" s="33" t="s">
        <v>724</v>
      </c>
      <c r="D333" s="33" t="s">
        <v>123</v>
      </c>
      <c r="E333" s="33" t="s">
        <v>3585</v>
      </c>
      <c r="F333" s="32">
        <v>1</v>
      </c>
      <c r="G333" s="32">
        <v>0</v>
      </c>
      <c r="H333" s="32"/>
      <c r="I333" s="32"/>
      <c r="J333" s="32"/>
      <c r="K333" s="32">
        <v>1</v>
      </c>
      <c r="L333" s="33" t="s">
        <v>1262</v>
      </c>
      <c r="M333" s="32">
        <f>0.23*(H333+100)/100*(I333+100)/100*(J333+100)/100</f>
        <v>0.23</v>
      </c>
      <c r="N333" s="32">
        <f>F333*M333</f>
        <v>0.23</v>
      </c>
      <c r="O333" s="33" t="s">
        <v>2720</v>
      </c>
      <c r="P333" s="33" t="s">
        <v>3583</v>
      </c>
      <c r="Q333" s="1" t="s">
        <v>752</v>
      </c>
      <c r="R333" s="1" t="s">
        <v>1263</v>
      </c>
      <c r="S333">
        <v>0.23</v>
      </c>
      <c r="T333" s="1" t="s">
        <v>1896</v>
      </c>
      <c r="X333">
        <f>N333</f>
        <v>0.23</v>
      </c>
    </row>
    <row r="334" spans="1:24" ht="30" customHeight="1" x14ac:dyDescent="0.3">
      <c r="A334" s="33" t="s">
        <v>1263</v>
      </c>
      <c r="B334" s="33" t="s">
        <v>1262</v>
      </c>
      <c r="C334" s="33" t="s">
        <v>1221</v>
      </c>
      <c r="D334" s="33" t="s">
        <v>1208</v>
      </c>
      <c r="E334" s="33" t="s">
        <v>50</v>
      </c>
      <c r="F334" s="32">
        <f>SUM(X333:X333)</f>
        <v>0.23</v>
      </c>
      <c r="G334" s="32"/>
      <c r="H334" s="32"/>
      <c r="I334" s="32"/>
      <c r="J334" s="32"/>
      <c r="K334" s="32">
        <f>IF(TRUNC(F334*공량설정_일위대가!B259/100, 공량설정_일위대가!C260) = 0, TRUNC(F334*공량설정_일위대가!B259/100, 5), TRUNC(F334*공량설정_일위대가!B259/100, 공량설정_일위대가!C260))</f>
        <v>0.23</v>
      </c>
      <c r="L334" s="33" t="s">
        <v>50</v>
      </c>
      <c r="M334" s="32"/>
      <c r="N334" s="32"/>
      <c r="O334" s="32" t="s">
        <v>2720</v>
      </c>
      <c r="P334" s="33" t="s">
        <v>50</v>
      </c>
      <c r="Q334" s="1" t="s">
        <v>752</v>
      </c>
      <c r="R334" s="1" t="s">
        <v>50</v>
      </c>
      <c r="T334" s="1" t="s">
        <v>1897</v>
      </c>
    </row>
    <row r="335" spans="1:24" ht="30" customHeight="1" x14ac:dyDescent="0.3">
      <c r="A335" s="32"/>
      <c r="B335" s="101" t="s">
        <v>3606</v>
      </c>
      <c r="C335" s="101"/>
      <c r="D335" s="101"/>
      <c r="E335" s="101"/>
      <c r="F335" s="101"/>
      <c r="G335" s="101"/>
      <c r="H335" s="101"/>
      <c r="I335" s="101"/>
      <c r="J335" s="101"/>
      <c r="K335" s="101"/>
      <c r="L335" s="101"/>
      <c r="M335" s="101"/>
      <c r="N335" s="101"/>
      <c r="O335" s="101"/>
      <c r="P335" s="101"/>
    </row>
    <row r="336" spans="1:24" ht="30" customHeight="1" x14ac:dyDescent="0.3">
      <c r="A336" s="33" t="s">
        <v>1900</v>
      </c>
      <c r="B336" s="33" t="s">
        <v>744</v>
      </c>
      <c r="C336" s="33" t="s">
        <v>691</v>
      </c>
      <c r="D336" s="33" t="s">
        <v>123</v>
      </c>
      <c r="E336" s="33" t="s">
        <v>3585</v>
      </c>
      <c r="F336" s="32">
        <v>1</v>
      </c>
      <c r="G336" s="32">
        <v>0</v>
      </c>
      <c r="H336" s="32"/>
      <c r="I336" s="32"/>
      <c r="J336" s="32"/>
      <c r="K336" s="32">
        <v>1</v>
      </c>
      <c r="L336" s="33" t="s">
        <v>1262</v>
      </c>
      <c r="M336" s="32">
        <f>0.23*(H336+100)/100*(I336+100)/100*(J336+100)/100</f>
        <v>0.23</v>
      </c>
      <c r="N336" s="32">
        <f>F336*M336</f>
        <v>0.23</v>
      </c>
      <c r="O336" s="33" t="s">
        <v>2720</v>
      </c>
      <c r="P336" s="33" t="s">
        <v>3583</v>
      </c>
      <c r="Q336" s="1" t="s">
        <v>755</v>
      </c>
      <c r="R336" s="1" t="s">
        <v>1263</v>
      </c>
      <c r="S336">
        <v>0.23</v>
      </c>
      <c r="T336" s="1" t="s">
        <v>1901</v>
      </c>
      <c r="X336">
        <f>N336</f>
        <v>0.23</v>
      </c>
    </row>
    <row r="337" spans="1:24" ht="30" customHeight="1" x14ac:dyDescent="0.3">
      <c r="A337" s="33" t="s">
        <v>1263</v>
      </c>
      <c r="B337" s="33" t="s">
        <v>1262</v>
      </c>
      <c r="C337" s="33" t="s">
        <v>1221</v>
      </c>
      <c r="D337" s="33" t="s">
        <v>1208</v>
      </c>
      <c r="E337" s="33" t="s">
        <v>50</v>
      </c>
      <c r="F337" s="32">
        <f>SUM(X336:X336)</f>
        <v>0.23</v>
      </c>
      <c r="G337" s="32"/>
      <c r="H337" s="32"/>
      <c r="I337" s="32"/>
      <c r="J337" s="32"/>
      <c r="K337" s="32">
        <f>IF(TRUNC(F337*공량설정_일위대가!B261/100, 공량설정_일위대가!C262) = 0, TRUNC(F337*공량설정_일위대가!B261/100, 5), TRUNC(F337*공량설정_일위대가!B261/100, 공량설정_일위대가!C262))</f>
        <v>0.23</v>
      </c>
      <c r="L337" s="33" t="s">
        <v>50</v>
      </c>
      <c r="M337" s="32"/>
      <c r="N337" s="32"/>
      <c r="O337" s="32" t="s">
        <v>2720</v>
      </c>
      <c r="P337" s="33" t="s">
        <v>50</v>
      </c>
      <c r="Q337" s="1" t="s">
        <v>755</v>
      </c>
      <c r="R337" s="1" t="s">
        <v>50</v>
      </c>
      <c r="T337" s="1" t="s">
        <v>1902</v>
      </c>
    </row>
    <row r="338" spans="1:24" ht="30" customHeight="1" x14ac:dyDescent="0.3">
      <c r="A338" s="32"/>
      <c r="B338" s="101" t="s">
        <v>3607</v>
      </c>
      <c r="C338" s="101"/>
      <c r="D338" s="101"/>
      <c r="E338" s="101"/>
      <c r="F338" s="101"/>
      <c r="G338" s="101"/>
      <c r="H338" s="101"/>
      <c r="I338" s="101"/>
      <c r="J338" s="101"/>
      <c r="K338" s="101"/>
      <c r="L338" s="101"/>
      <c r="M338" s="101"/>
      <c r="N338" s="101"/>
      <c r="O338" s="101"/>
      <c r="P338" s="101"/>
    </row>
    <row r="339" spans="1:24" ht="30" customHeight="1" x14ac:dyDescent="0.3">
      <c r="A339" s="33" t="s">
        <v>1905</v>
      </c>
      <c r="B339" s="33" t="s">
        <v>757</v>
      </c>
      <c r="C339" s="33" t="s">
        <v>717</v>
      </c>
      <c r="D339" s="33" t="s">
        <v>123</v>
      </c>
      <c r="E339" s="33" t="s">
        <v>3585</v>
      </c>
      <c r="F339" s="32">
        <v>1</v>
      </c>
      <c r="G339" s="32">
        <v>0</v>
      </c>
      <c r="H339" s="32"/>
      <c r="I339" s="32"/>
      <c r="J339" s="32"/>
      <c r="K339" s="32">
        <v>1</v>
      </c>
      <c r="L339" s="33" t="s">
        <v>1262</v>
      </c>
      <c r="M339" s="32">
        <f>0.036*(H339+100)/100*(I339+100)/100*(J339+100)/100</f>
        <v>3.5999999999999997E-2</v>
      </c>
      <c r="N339" s="32">
        <f>F339*M339</f>
        <v>3.5999999999999997E-2</v>
      </c>
      <c r="O339" s="33" t="s">
        <v>2720</v>
      </c>
      <c r="P339" s="33" t="s">
        <v>3599</v>
      </c>
      <c r="Q339" s="1" t="s">
        <v>759</v>
      </c>
      <c r="R339" s="1" t="s">
        <v>1263</v>
      </c>
      <c r="S339">
        <v>3.5999999999999997E-2</v>
      </c>
      <c r="T339" s="1" t="s">
        <v>1906</v>
      </c>
      <c r="X339">
        <f>N339</f>
        <v>3.5999999999999997E-2</v>
      </c>
    </row>
    <row r="340" spans="1:24" ht="30" customHeight="1" x14ac:dyDescent="0.3">
      <c r="A340" s="33" t="s">
        <v>1263</v>
      </c>
      <c r="B340" s="33" t="s">
        <v>1262</v>
      </c>
      <c r="C340" s="33" t="s">
        <v>1221</v>
      </c>
      <c r="D340" s="33" t="s">
        <v>1208</v>
      </c>
      <c r="E340" s="33" t="s">
        <v>50</v>
      </c>
      <c r="F340" s="32">
        <f>SUM(X339:X339)</f>
        <v>3.5999999999999997E-2</v>
      </c>
      <c r="G340" s="32"/>
      <c r="H340" s="32"/>
      <c r="I340" s="32"/>
      <c r="J340" s="32"/>
      <c r="K340" s="32">
        <f>IF(TRUNC(F340*공량설정_일위대가!B263/100, 공량설정_일위대가!C264) = 0, TRUNC(F340*공량설정_일위대가!B263/100, 5), TRUNC(F340*공량설정_일위대가!B263/100, 공량설정_일위대가!C264))</f>
        <v>3.5999999999999997E-2</v>
      </c>
      <c r="L340" s="33" t="s">
        <v>50</v>
      </c>
      <c r="M340" s="32"/>
      <c r="N340" s="32"/>
      <c r="O340" s="32" t="s">
        <v>2720</v>
      </c>
      <c r="P340" s="33" t="s">
        <v>50</v>
      </c>
      <c r="Q340" s="1" t="s">
        <v>759</v>
      </c>
      <c r="R340" s="1" t="s">
        <v>50</v>
      </c>
      <c r="T340" s="1" t="s">
        <v>1907</v>
      </c>
    </row>
    <row r="341" spans="1:24" ht="30" customHeight="1" x14ac:dyDescent="0.3">
      <c r="A341" s="32"/>
      <c r="B341" s="101" t="s">
        <v>3608</v>
      </c>
      <c r="C341" s="101"/>
      <c r="D341" s="101"/>
      <c r="E341" s="101"/>
      <c r="F341" s="101"/>
      <c r="G341" s="101"/>
      <c r="H341" s="101"/>
      <c r="I341" s="101"/>
      <c r="J341" s="101"/>
      <c r="K341" s="101"/>
      <c r="L341" s="101"/>
      <c r="M341" s="101"/>
      <c r="N341" s="101"/>
      <c r="O341" s="101"/>
      <c r="P341" s="101"/>
    </row>
    <row r="342" spans="1:24" ht="30" customHeight="1" x14ac:dyDescent="0.3">
      <c r="A342" s="33" t="s">
        <v>1910</v>
      </c>
      <c r="B342" s="33" t="s">
        <v>757</v>
      </c>
      <c r="C342" s="33" t="s">
        <v>687</v>
      </c>
      <c r="D342" s="33" t="s">
        <v>123</v>
      </c>
      <c r="E342" s="33" t="s">
        <v>3585</v>
      </c>
      <c r="F342" s="32">
        <v>1</v>
      </c>
      <c r="G342" s="32">
        <v>0</v>
      </c>
      <c r="H342" s="32"/>
      <c r="I342" s="32"/>
      <c r="J342" s="32"/>
      <c r="K342" s="32">
        <v>1</v>
      </c>
      <c r="L342" s="33" t="s">
        <v>1262</v>
      </c>
      <c r="M342" s="32">
        <f>0.046*(H342+100)/100*(I342+100)/100*(J342+100)/100</f>
        <v>4.5999999999999999E-2</v>
      </c>
      <c r="N342" s="32">
        <f>F342*M342</f>
        <v>4.5999999999999999E-2</v>
      </c>
      <c r="O342" s="33" t="s">
        <v>2720</v>
      </c>
      <c r="P342" s="33" t="s">
        <v>3588</v>
      </c>
      <c r="Q342" s="1" t="s">
        <v>762</v>
      </c>
      <c r="R342" s="1" t="s">
        <v>1263</v>
      </c>
      <c r="S342">
        <v>4.5999999999999999E-2</v>
      </c>
      <c r="T342" s="1" t="s">
        <v>1911</v>
      </c>
      <c r="X342">
        <f>N342</f>
        <v>4.5999999999999999E-2</v>
      </c>
    </row>
    <row r="343" spans="1:24" ht="30" customHeight="1" x14ac:dyDescent="0.3">
      <c r="A343" s="33" t="s">
        <v>1263</v>
      </c>
      <c r="B343" s="33" t="s">
        <v>1262</v>
      </c>
      <c r="C343" s="33" t="s">
        <v>1221</v>
      </c>
      <c r="D343" s="33" t="s">
        <v>1208</v>
      </c>
      <c r="E343" s="33" t="s">
        <v>50</v>
      </c>
      <c r="F343" s="32">
        <f>SUM(X342:X342)</f>
        <v>4.5999999999999999E-2</v>
      </c>
      <c r="G343" s="32"/>
      <c r="H343" s="32"/>
      <c r="I343" s="32"/>
      <c r="J343" s="32"/>
      <c r="K343" s="32">
        <f>IF(TRUNC(F343*공량설정_일위대가!B265/100, 공량설정_일위대가!C266) = 0, TRUNC(F343*공량설정_일위대가!B265/100, 5), TRUNC(F343*공량설정_일위대가!B265/100, 공량설정_일위대가!C266))</f>
        <v>4.5999999999999999E-2</v>
      </c>
      <c r="L343" s="33" t="s">
        <v>50</v>
      </c>
      <c r="M343" s="32"/>
      <c r="N343" s="32"/>
      <c r="O343" s="32" t="s">
        <v>2720</v>
      </c>
      <c r="P343" s="33" t="s">
        <v>50</v>
      </c>
      <c r="Q343" s="1" t="s">
        <v>762</v>
      </c>
      <c r="R343" s="1" t="s">
        <v>50</v>
      </c>
      <c r="T343" s="1" t="s">
        <v>1912</v>
      </c>
    </row>
    <row r="344" spans="1:24" ht="30" customHeight="1" x14ac:dyDescent="0.3">
      <c r="A344" s="32"/>
      <c r="B344" s="101" t="s">
        <v>3609</v>
      </c>
      <c r="C344" s="101"/>
      <c r="D344" s="101"/>
      <c r="E344" s="101"/>
      <c r="F344" s="101"/>
      <c r="G344" s="101"/>
      <c r="H344" s="101"/>
      <c r="I344" s="101"/>
      <c r="J344" s="101"/>
      <c r="K344" s="101"/>
      <c r="L344" s="101"/>
      <c r="M344" s="101"/>
      <c r="N344" s="101"/>
      <c r="O344" s="101"/>
      <c r="P344" s="101"/>
    </row>
    <row r="345" spans="1:24" ht="30" customHeight="1" x14ac:dyDescent="0.3">
      <c r="A345" s="33" t="s">
        <v>1915</v>
      </c>
      <c r="B345" s="33" t="s">
        <v>757</v>
      </c>
      <c r="C345" s="33" t="s">
        <v>724</v>
      </c>
      <c r="D345" s="33" t="s">
        <v>123</v>
      </c>
      <c r="E345" s="33" t="s">
        <v>3585</v>
      </c>
      <c r="F345" s="32">
        <v>1</v>
      </c>
      <c r="G345" s="32">
        <v>0</v>
      </c>
      <c r="H345" s="32"/>
      <c r="I345" s="32"/>
      <c r="J345" s="32"/>
      <c r="K345" s="32">
        <v>1</v>
      </c>
      <c r="L345" s="33" t="s">
        <v>1262</v>
      </c>
      <c r="M345" s="32">
        <f>0.046*(H345+100)/100*(I345+100)/100*(J345+100)/100</f>
        <v>4.5999999999999999E-2</v>
      </c>
      <c r="N345" s="32">
        <f>F345*M345</f>
        <v>4.5999999999999999E-2</v>
      </c>
      <c r="O345" s="33" t="s">
        <v>2720</v>
      </c>
      <c r="P345" s="33" t="s">
        <v>3588</v>
      </c>
      <c r="Q345" s="1" t="s">
        <v>765</v>
      </c>
      <c r="R345" s="1" t="s">
        <v>1263</v>
      </c>
      <c r="S345">
        <v>4.5999999999999999E-2</v>
      </c>
      <c r="T345" s="1" t="s">
        <v>1916</v>
      </c>
      <c r="X345">
        <f>N345</f>
        <v>4.5999999999999999E-2</v>
      </c>
    </row>
    <row r="346" spans="1:24" ht="30" customHeight="1" x14ac:dyDescent="0.3">
      <c r="A346" s="33" t="s">
        <v>1263</v>
      </c>
      <c r="B346" s="33" t="s">
        <v>1262</v>
      </c>
      <c r="C346" s="33" t="s">
        <v>1221</v>
      </c>
      <c r="D346" s="33" t="s">
        <v>1208</v>
      </c>
      <c r="E346" s="33" t="s">
        <v>50</v>
      </c>
      <c r="F346" s="32">
        <f>SUM(X345:X345)</f>
        <v>4.5999999999999999E-2</v>
      </c>
      <c r="G346" s="32"/>
      <c r="H346" s="32"/>
      <c r="I346" s="32"/>
      <c r="J346" s="32"/>
      <c r="K346" s="32">
        <f>IF(TRUNC(F346*공량설정_일위대가!B267/100, 공량설정_일위대가!C268) = 0, TRUNC(F346*공량설정_일위대가!B267/100, 5), TRUNC(F346*공량설정_일위대가!B267/100, 공량설정_일위대가!C268))</f>
        <v>4.5999999999999999E-2</v>
      </c>
      <c r="L346" s="33" t="s">
        <v>50</v>
      </c>
      <c r="M346" s="32"/>
      <c r="N346" s="32"/>
      <c r="O346" s="32" t="s">
        <v>2720</v>
      </c>
      <c r="P346" s="33" t="s">
        <v>50</v>
      </c>
      <c r="Q346" s="1" t="s">
        <v>765</v>
      </c>
      <c r="R346" s="1" t="s">
        <v>50</v>
      </c>
      <c r="T346" s="1" t="s">
        <v>1917</v>
      </c>
    </row>
    <row r="347" spans="1:24" ht="30" customHeight="1" x14ac:dyDescent="0.3">
      <c r="A347" s="32"/>
      <c r="B347" s="101" t="s">
        <v>3610</v>
      </c>
      <c r="C347" s="101"/>
      <c r="D347" s="101"/>
      <c r="E347" s="101"/>
      <c r="F347" s="101"/>
      <c r="G347" s="101"/>
      <c r="H347" s="101"/>
      <c r="I347" s="101"/>
      <c r="J347" s="101"/>
      <c r="K347" s="101"/>
      <c r="L347" s="101"/>
      <c r="M347" s="101"/>
      <c r="N347" s="101"/>
      <c r="O347" s="101"/>
      <c r="P347" s="101"/>
    </row>
    <row r="348" spans="1:24" ht="30" customHeight="1" x14ac:dyDescent="0.3">
      <c r="A348" s="33" t="s">
        <v>1920</v>
      </c>
      <c r="B348" s="33" t="s">
        <v>757</v>
      </c>
      <c r="C348" s="33" t="s">
        <v>691</v>
      </c>
      <c r="D348" s="33" t="s">
        <v>123</v>
      </c>
      <c r="E348" s="33" t="s">
        <v>3585</v>
      </c>
      <c r="F348" s="32">
        <v>1</v>
      </c>
      <c r="G348" s="32">
        <v>0</v>
      </c>
      <c r="H348" s="32"/>
      <c r="I348" s="32"/>
      <c r="J348" s="32"/>
      <c r="K348" s="32">
        <v>1</v>
      </c>
      <c r="L348" s="33" t="s">
        <v>1262</v>
      </c>
      <c r="M348" s="32">
        <f>0.046*(H348+100)/100*(I348+100)/100*(J348+100)/100</f>
        <v>4.5999999999999999E-2</v>
      </c>
      <c r="N348" s="32">
        <f>F348*M348</f>
        <v>4.5999999999999999E-2</v>
      </c>
      <c r="O348" s="33" t="s">
        <v>2720</v>
      </c>
      <c r="P348" s="33" t="s">
        <v>3588</v>
      </c>
      <c r="Q348" s="1" t="s">
        <v>768</v>
      </c>
      <c r="R348" s="1" t="s">
        <v>1263</v>
      </c>
      <c r="S348">
        <v>4.5999999999999999E-2</v>
      </c>
      <c r="T348" s="1" t="s">
        <v>1921</v>
      </c>
      <c r="X348">
        <f>N348</f>
        <v>4.5999999999999999E-2</v>
      </c>
    </row>
    <row r="349" spans="1:24" ht="30" customHeight="1" x14ac:dyDescent="0.3">
      <c r="A349" s="33" t="s">
        <v>1263</v>
      </c>
      <c r="B349" s="33" t="s">
        <v>1262</v>
      </c>
      <c r="C349" s="33" t="s">
        <v>1221</v>
      </c>
      <c r="D349" s="33" t="s">
        <v>1208</v>
      </c>
      <c r="E349" s="33" t="s">
        <v>50</v>
      </c>
      <c r="F349" s="32">
        <f>SUM(X348:X348)</f>
        <v>4.5999999999999999E-2</v>
      </c>
      <c r="G349" s="32"/>
      <c r="H349" s="32"/>
      <c r="I349" s="32"/>
      <c r="J349" s="32"/>
      <c r="K349" s="32">
        <f>IF(TRUNC(F349*공량설정_일위대가!B269/100, 공량설정_일위대가!C270) = 0, TRUNC(F349*공량설정_일위대가!B269/100, 5), TRUNC(F349*공량설정_일위대가!B269/100, 공량설정_일위대가!C270))</f>
        <v>4.5999999999999999E-2</v>
      </c>
      <c r="L349" s="33" t="s">
        <v>50</v>
      </c>
      <c r="M349" s="32"/>
      <c r="N349" s="32"/>
      <c r="O349" s="32" t="s">
        <v>2720</v>
      </c>
      <c r="P349" s="33" t="s">
        <v>50</v>
      </c>
      <c r="Q349" s="1" t="s">
        <v>768</v>
      </c>
      <c r="R349" s="1" t="s">
        <v>50</v>
      </c>
      <c r="T349" s="1" t="s">
        <v>1922</v>
      </c>
    </row>
    <row r="350" spans="1:24" ht="30" customHeight="1" x14ac:dyDescent="0.3">
      <c r="A350" s="32"/>
      <c r="B350" s="101" t="s">
        <v>3611</v>
      </c>
      <c r="C350" s="101"/>
      <c r="D350" s="101"/>
      <c r="E350" s="101"/>
      <c r="F350" s="101"/>
      <c r="G350" s="101"/>
      <c r="H350" s="101"/>
      <c r="I350" s="101"/>
      <c r="J350" s="101"/>
      <c r="K350" s="101"/>
      <c r="L350" s="101"/>
      <c r="M350" s="101"/>
      <c r="N350" s="101"/>
      <c r="O350" s="101"/>
      <c r="P350" s="101"/>
    </row>
    <row r="351" spans="1:24" ht="30" customHeight="1" x14ac:dyDescent="0.3">
      <c r="A351" s="33" t="s">
        <v>1925</v>
      </c>
      <c r="B351" s="33" t="s">
        <v>770</v>
      </c>
      <c r="C351" s="33" t="s">
        <v>771</v>
      </c>
      <c r="D351" s="33" t="s">
        <v>123</v>
      </c>
      <c r="E351" s="33" t="s">
        <v>3612</v>
      </c>
      <c r="F351" s="32">
        <v>1</v>
      </c>
      <c r="G351" s="32">
        <v>0</v>
      </c>
      <c r="H351" s="32"/>
      <c r="I351" s="32"/>
      <c r="J351" s="32"/>
      <c r="K351" s="32">
        <v>1</v>
      </c>
      <c r="L351" s="33" t="s">
        <v>1262</v>
      </c>
      <c r="M351" s="32">
        <f>0.065*(H351+100)/100*(I351+100)/100*(J351+100)/100</f>
        <v>6.5000000000000002E-2</v>
      </c>
      <c r="N351" s="32">
        <f>F351*M351</f>
        <v>6.5000000000000002E-2</v>
      </c>
      <c r="O351" s="33" t="s">
        <v>2720</v>
      </c>
      <c r="P351" s="33" t="s">
        <v>3613</v>
      </c>
      <c r="Q351" s="1" t="s">
        <v>773</v>
      </c>
      <c r="R351" s="1" t="s">
        <v>1263</v>
      </c>
      <c r="S351">
        <v>6.5000000000000002E-2</v>
      </c>
      <c r="T351" s="1" t="s">
        <v>1926</v>
      </c>
      <c r="X351">
        <f>N351</f>
        <v>6.5000000000000002E-2</v>
      </c>
    </row>
    <row r="352" spans="1:24" ht="30" customHeight="1" x14ac:dyDescent="0.3">
      <c r="A352" s="33" t="s">
        <v>1263</v>
      </c>
      <c r="B352" s="33" t="s">
        <v>1262</v>
      </c>
      <c r="C352" s="33" t="s">
        <v>1221</v>
      </c>
      <c r="D352" s="33" t="s">
        <v>1208</v>
      </c>
      <c r="E352" s="33" t="s">
        <v>50</v>
      </c>
      <c r="F352" s="32">
        <f>SUM(X351:X351)</f>
        <v>6.5000000000000002E-2</v>
      </c>
      <c r="G352" s="32"/>
      <c r="H352" s="32"/>
      <c r="I352" s="32"/>
      <c r="J352" s="32"/>
      <c r="K352" s="32">
        <f>IF(TRUNC(F352*공량설정_일위대가!B271/100, 공량설정_일위대가!C272) = 0, TRUNC(F352*공량설정_일위대가!B271/100, 5), TRUNC(F352*공량설정_일위대가!B271/100, 공량설정_일위대가!C272))</f>
        <v>6.5000000000000002E-2</v>
      </c>
      <c r="L352" s="33" t="s">
        <v>50</v>
      </c>
      <c r="M352" s="32"/>
      <c r="N352" s="32"/>
      <c r="O352" s="32" t="s">
        <v>2720</v>
      </c>
      <c r="P352" s="33" t="s">
        <v>50</v>
      </c>
      <c r="Q352" s="1" t="s">
        <v>773</v>
      </c>
      <c r="R352" s="1" t="s">
        <v>50</v>
      </c>
      <c r="T352" s="1" t="s">
        <v>1927</v>
      </c>
    </row>
    <row r="353" spans="1:24" ht="30" customHeight="1" x14ac:dyDescent="0.3">
      <c r="A353" s="32"/>
      <c r="B353" s="101" t="s">
        <v>3614</v>
      </c>
      <c r="C353" s="101"/>
      <c r="D353" s="101"/>
      <c r="E353" s="101"/>
      <c r="F353" s="101"/>
      <c r="G353" s="101"/>
      <c r="H353" s="101"/>
      <c r="I353" s="101"/>
      <c r="J353" s="101"/>
      <c r="K353" s="101"/>
      <c r="L353" s="101"/>
      <c r="M353" s="101"/>
      <c r="N353" s="101"/>
      <c r="O353" s="101"/>
      <c r="P353" s="101"/>
    </row>
    <row r="354" spans="1:24" ht="30" customHeight="1" x14ac:dyDescent="0.3">
      <c r="A354" s="33" t="s">
        <v>1930</v>
      </c>
      <c r="B354" s="33" t="s">
        <v>775</v>
      </c>
      <c r="C354" s="33" t="s">
        <v>776</v>
      </c>
      <c r="D354" s="33" t="s">
        <v>123</v>
      </c>
      <c r="E354" s="33" t="s">
        <v>3612</v>
      </c>
      <c r="F354" s="32">
        <v>1</v>
      </c>
      <c r="G354" s="32">
        <v>0</v>
      </c>
      <c r="H354" s="32"/>
      <c r="I354" s="32"/>
      <c r="J354" s="32"/>
      <c r="K354" s="32">
        <v>1</v>
      </c>
      <c r="L354" s="33" t="s">
        <v>1262</v>
      </c>
      <c r="M354" s="32">
        <f>0.078*(H354+100)/100*(I354+100)/100*(J354+100)/100</f>
        <v>7.8E-2</v>
      </c>
      <c r="N354" s="32">
        <f>F354*M354</f>
        <v>7.8E-2</v>
      </c>
      <c r="O354" s="33" t="s">
        <v>2720</v>
      </c>
      <c r="P354" s="33" t="s">
        <v>3615</v>
      </c>
      <c r="Q354" s="1" t="s">
        <v>778</v>
      </c>
      <c r="R354" s="1" t="s">
        <v>1263</v>
      </c>
      <c r="S354">
        <v>7.8E-2</v>
      </c>
      <c r="T354" s="1" t="s">
        <v>1931</v>
      </c>
      <c r="X354">
        <f>N354</f>
        <v>7.8E-2</v>
      </c>
    </row>
    <row r="355" spans="1:24" ht="30" customHeight="1" x14ac:dyDescent="0.3">
      <c r="A355" s="33" t="s">
        <v>1263</v>
      </c>
      <c r="B355" s="33" t="s">
        <v>1262</v>
      </c>
      <c r="C355" s="33" t="s">
        <v>1221</v>
      </c>
      <c r="D355" s="33" t="s">
        <v>1208</v>
      </c>
      <c r="E355" s="33" t="s">
        <v>50</v>
      </c>
      <c r="F355" s="32">
        <f>SUM(X354:X354)</f>
        <v>7.8E-2</v>
      </c>
      <c r="G355" s="32"/>
      <c r="H355" s="32"/>
      <c r="I355" s="32"/>
      <c r="J355" s="32"/>
      <c r="K355" s="32">
        <f>IF(TRUNC(F355*공량설정_일위대가!B273/100, 공량설정_일위대가!C274) = 0, TRUNC(F355*공량설정_일위대가!B273/100, 5), TRUNC(F355*공량설정_일위대가!B273/100, 공량설정_일위대가!C274))</f>
        <v>7.8E-2</v>
      </c>
      <c r="L355" s="33" t="s">
        <v>50</v>
      </c>
      <c r="M355" s="32"/>
      <c r="N355" s="32"/>
      <c r="O355" s="32" t="s">
        <v>2720</v>
      </c>
      <c r="P355" s="33" t="s">
        <v>50</v>
      </c>
      <c r="Q355" s="1" t="s">
        <v>778</v>
      </c>
      <c r="R355" s="1" t="s">
        <v>50</v>
      </c>
      <c r="T355" s="1" t="s">
        <v>1932</v>
      </c>
    </row>
    <row r="356" spans="1:24" ht="30" customHeight="1" x14ac:dyDescent="0.3">
      <c r="A356" s="32"/>
      <c r="B356" s="101" t="s">
        <v>3616</v>
      </c>
      <c r="C356" s="101"/>
      <c r="D356" s="101"/>
      <c r="E356" s="101"/>
      <c r="F356" s="101"/>
      <c r="G356" s="101"/>
      <c r="H356" s="101"/>
      <c r="I356" s="101"/>
      <c r="J356" s="101"/>
      <c r="K356" s="101"/>
      <c r="L356" s="101"/>
      <c r="M356" s="101"/>
      <c r="N356" s="101"/>
      <c r="O356" s="101"/>
      <c r="P356" s="101"/>
    </row>
    <row r="357" spans="1:24" ht="30" customHeight="1" x14ac:dyDescent="0.3">
      <c r="A357" s="33" t="s">
        <v>1935</v>
      </c>
      <c r="B357" s="33" t="s">
        <v>780</v>
      </c>
      <c r="C357" s="33" t="s">
        <v>781</v>
      </c>
      <c r="D357" s="33" t="s">
        <v>123</v>
      </c>
      <c r="E357" s="33" t="s">
        <v>3617</v>
      </c>
      <c r="F357" s="32">
        <v>1</v>
      </c>
      <c r="G357" s="32">
        <v>0</v>
      </c>
      <c r="H357" s="32"/>
      <c r="I357" s="32"/>
      <c r="J357" s="32"/>
      <c r="K357" s="32">
        <v>1</v>
      </c>
      <c r="L357" s="33" t="s">
        <v>1262</v>
      </c>
      <c r="M357" s="32">
        <f>0.085*(H357+100)/100*(I357+100)/100*(J357+100)/100</f>
        <v>8.5000000000000006E-2</v>
      </c>
      <c r="N357" s="32">
        <f>F357*M357</f>
        <v>8.5000000000000006E-2</v>
      </c>
      <c r="O357" s="33" t="s">
        <v>2720</v>
      </c>
      <c r="P357" s="33" t="s">
        <v>3618</v>
      </c>
      <c r="Q357" s="1" t="s">
        <v>783</v>
      </c>
      <c r="R357" s="1" t="s">
        <v>1263</v>
      </c>
      <c r="S357">
        <v>8.5000000000000006E-2</v>
      </c>
      <c r="T357" s="1" t="s">
        <v>1936</v>
      </c>
      <c r="X357">
        <f>N357</f>
        <v>8.5000000000000006E-2</v>
      </c>
    </row>
    <row r="358" spans="1:24" ht="30" customHeight="1" x14ac:dyDescent="0.3">
      <c r="A358" s="33" t="s">
        <v>1263</v>
      </c>
      <c r="B358" s="33" t="s">
        <v>1262</v>
      </c>
      <c r="C358" s="33" t="s">
        <v>1221</v>
      </c>
      <c r="D358" s="33" t="s">
        <v>1208</v>
      </c>
      <c r="E358" s="33" t="s">
        <v>50</v>
      </c>
      <c r="F358" s="32">
        <f>SUM(X357:X357)</f>
        <v>8.5000000000000006E-2</v>
      </c>
      <c r="G358" s="32"/>
      <c r="H358" s="32"/>
      <c r="I358" s="32"/>
      <c r="J358" s="32"/>
      <c r="K358" s="32">
        <f>IF(TRUNC(F358*공량설정_일위대가!B275/100, 공량설정_일위대가!C276) = 0, TRUNC(F358*공량설정_일위대가!B275/100, 5), TRUNC(F358*공량설정_일위대가!B275/100, 공량설정_일위대가!C276))</f>
        <v>8.5000000000000006E-2</v>
      </c>
      <c r="L358" s="33" t="s">
        <v>50</v>
      </c>
      <c r="M358" s="32"/>
      <c r="N358" s="32"/>
      <c r="O358" s="32" t="s">
        <v>2720</v>
      </c>
      <c r="P358" s="33" t="s">
        <v>50</v>
      </c>
      <c r="Q358" s="1" t="s">
        <v>783</v>
      </c>
      <c r="R358" s="1" t="s">
        <v>50</v>
      </c>
      <c r="T358" s="1" t="s">
        <v>1937</v>
      </c>
    </row>
    <row r="359" spans="1:24" ht="30" customHeight="1" x14ac:dyDescent="0.3">
      <c r="A359" s="32"/>
      <c r="B359" s="101" t="s">
        <v>3619</v>
      </c>
      <c r="C359" s="101"/>
      <c r="D359" s="101"/>
      <c r="E359" s="101"/>
      <c r="F359" s="101"/>
      <c r="G359" s="101"/>
      <c r="H359" s="101"/>
      <c r="I359" s="101"/>
      <c r="J359" s="101"/>
      <c r="K359" s="101"/>
      <c r="L359" s="101"/>
      <c r="M359" s="101"/>
      <c r="N359" s="101"/>
      <c r="O359" s="101"/>
      <c r="P359" s="101"/>
    </row>
    <row r="360" spans="1:24" ht="30" customHeight="1" x14ac:dyDescent="0.3">
      <c r="A360" s="33" t="s">
        <v>1940</v>
      </c>
      <c r="B360" s="33" t="s">
        <v>785</v>
      </c>
      <c r="C360" s="33" t="s">
        <v>781</v>
      </c>
      <c r="D360" s="33" t="s">
        <v>123</v>
      </c>
      <c r="E360" s="33" t="s">
        <v>3617</v>
      </c>
      <c r="F360" s="32">
        <v>1</v>
      </c>
      <c r="G360" s="32">
        <v>0</v>
      </c>
      <c r="H360" s="32"/>
      <c r="I360" s="32"/>
      <c r="J360" s="32"/>
      <c r="K360" s="32">
        <v>1</v>
      </c>
      <c r="L360" s="33" t="s">
        <v>1262</v>
      </c>
      <c r="M360" s="32">
        <f>0.085*(H360+100)/100*(I360+100)/100*(J360+100)/100</f>
        <v>8.5000000000000006E-2</v>
      </c>
      <c r="N360" s="32">
        <f>F360*M360</f>
        <v>8.5000000000000006E-2</v>
      </c>
      <c r="O360" s="33" t="s">
        <v>2720</v>
      </c>
      <c r="P360" s="33" t="s">
        <v>3618</v>
      </c>
      <c r="Q360" s="1" t="s">
        <v>787</v>
      </c>
      <c r="R360" s="1" t="s">
        <v>1263</v>
      </c>
      <c r="S360">
        <v>8.5000000000000006E-2</v>
      </c>
      <c r="T360" s="1" t="s">
        <v>1941</v>
      </c>
      <c r="X360">
        <f>N360</f>
        <v>8.5000000000000006E-2</v>
      </c>
    </row>
    <row r="361" spans="1:24" ht="30" customHeight="1" x14ac:dyDescent="0.3">
      <c r="A361" s="33" t="s">
        <v>1263</v>
      </c>
      <c r="B361" s="33" t="s">
        <v>1262</v>
      </c>
      <c r="C361" s="33" t="s">
        <v>1221</v>
      </c>
      <c r="D361" s="33" t="s">
        <v>1208</v>
      </c>
      <c r="E361" s="33" t="s">
        <v>50</v>
      </c>
      <c r="F361" s="32">
        <f>SUM(X360:X360)</f>
        <v>8.5000000000000006E-2</v>
      </c>
      <c r="G361" s="32"/>
      <c r="H361" s="32"/>
      <c r="I361" s="32"/>
      <c r="J361" s="32"/>
      <c r="K361" s="32">
        <f>IF(TRUNC(F361*공량설정_일위대가!B277/100, 공량설정_일위대가!C278) = 0, TRUNC(F361*공량설정_일위대가!B277/100, 5), TRUNC(F361*공량설정_일위대가!B277/100, 공량설정_일위대가!C278))</f>
        <v>8.5000000000000006E-2</v>
      </c>
      <c r="L361" s="33" t="s">
        <v>50</v>
      </c>
      <c r="M361" s="32"/>
      <c r="N361" s="32"/>
      <c r="O361" s="32" t="s">
        <v>2720</v>
      </c>
      <c r="P361" s="33" t="s">
        <v>50</v>
      </c>
      <c r="Q361" s="1" t="s">
        <v>787</v>
      </c>
      <c r="R361" s="1" t="s">
        <v>50</v>
      </c>
      <c r="T361" s="1" t="s">
        <v>1942</v>
      </c>
    </row>
    <row r="362" spans="1:24" ht="30" customHeight="1" x14ac:dyDescent="0.3">
      <c r="A362" s="32"/>
      <c r="B362" s="101" t="s">
        <v>3620</v>
      </c>
      <c r="C362" s="101"/>
      <c r="D362" s="101"/>
      <c r="E362" s="101"/>
      <c r="F362" s="101"/>
      <c r="G362" s="101"/>
      <c r="H362" s="101"/>
      <c r="I362" s="101"/>
      <c r="J362" s="101"/>
      <c r="K362" s="101"/>
      <c r="L362" s="101"/>
      <c r="M362" s="101"/>
      <c r="N362" s="101"/>
      <c r="O362" s="101"/>
      <c r="P362" s="101"/>
    </row>
    <row r="363" spans="1:24" ht="30" customHeight="1" x14ac:dyDescent="0.3">
      <c r="A363" s="33" t="s">
        <v>1945</v>
      </c>
      <c r="B363" s="33" t="s">
        <v>789</v>
      </c>
      <c r="C363" s="33" t="s">
        <v>781</v>
      </c>
      <c r="D363" s="33" t="s">
        <v>123</v>
      </c>
      <c r="E363" s="33" t="s">
        <v>3617</v>
      </c>
      <c r="F363" s="32">
        <v>1</v>
      </c>
      <c r="G363" s="32">
        <v>0</v>
      </c>
      <c r="H363" s="32"/>
      <c r="I363" s="32"/>
      <c r="J363" s="32"/>
      <c r="K363" s="32">
        <v>1</v>
      </c>
      <c r="L363" s="33" t="s">
        <v>1262</v>
      </c>
      <c r="M363" s="32">
        <f>0.085*(H363+100)/100*(I363+100)/100*(J363+100)/100</f>
        <v>8.5000000000000006E-2</v>
      </c>
      <c r="N363" s="32">
        <f>F363*M363</f>
        <v>8.5000000000000006E-2</v>
      </c>
      <c r="O363" s="33" t="s">
        <v>2720</v>
      </c>
      <c r="P363" s="33" t="s">
        <v>3618</v>
      </c>
      <c r="Q363" s="1" t="s">
        <v>791</v>
      </c>
      <c r="R363" s="1" t="s">
        <v>1263</v>
      </c>
      <c r="S363">
        <v>8.5000000000000006E-2</v>
      </c>
      <c r="T363" s="1" t="s">
        <v>1946</v>
      </c>
      <c r="X363">
        <f>N363</f>
        <v>8.5000000000000006E-2</v>
      </c>
    </row>
    <row r="364" spans="1:24" ht="30" customHeight="1" x14ac:dyDescent="0.3">
      <c r="A364" s="33" t="s">
        <v>1263</v>
      </c>
      <c r="B364" s="33" t="s">
        <v>1262</v>
      </c>
      <c r="C364" s="33" t="s">
        <v>1221</v>
      </c>
      <c r="D364" s="33" t="s">
        <v>1208</v>
      </c>
      <c r="E364" s="33" t="s">
        <v>50</v>
      </c>
      <c r="F364" s="32">
        <f>SUM(X363:X363)</f>
        <v>8.5000000000000006E-2</v>
      </c>
      <c r="G364" s="32"/>
      <c r="H364" s="32"/>
      <c r="I364" s="32"/>
      <c r="J364" s="32"/>
      <c r="K364" s="32">
        <f>IF(TRUNC(F364*공량설정_일위대가!B279/100, 공량설정_일위대가!C280) = 0, TRUNC(F364*공량설정_일위대가!B279/100, 5), TRUNC(F364*공량설정_일위대가!B279/100, 공량설정_일위대가!C280))</f>
        <v>8.5000000000000006E-2</v>
      </c>
      <c r="L364" s="33" t="s">
        <v>50</v>
      </c>
      <c r="M364" s="32"/>
      <c r="N364" s="32"/>
      <c r="O364" s="32" t="s">
        <v>2720</v>
      </c>
      <c r="P364" s="33" t="s">
        <v>50</v>
      </c>
      <c r="Q364" s="1" t="s">
        <v>791</v>
      </c>
      <c r="R364" s="1" t="s">
        <v>50</v>
      </c>
      <c r="T364" s="1" t="s">
        <v>1947</v>
      </c>
    </row>
    <row r="365" spans="1:24" ht="30" customHeight="1" x14ac:dyDescent="0.3">
      <c r="A365" s="32"/>
      <c r="B365" s="101" t="s">
        <v>3621</v>
      </c>
      <c r="C365" s="101"/>
      <c r="D365" s="101"/>
      <c r="E365" s="101"/>
      <c r="F365" s="101"/>
      <c r="G365" s="101"/>
      <c r="H365" s="101"/>
      <c r="I365" s="101"/>
      <c r="J365" s="101"/>
      <c r="K365" s="101"/>
      <c r="L365" s="101"/>
      <c r="M365" s="101"/>
      <c r="N365" s="101"/>
      <c r="O365" s="101"/>
      <c r="P365" s="101"/>
    </row>
    <row r="366" spans="1:24" ht="30" customHeight="1" x14ac:dyDescent="0.3">
      <c r="A366" s="33" t="s">
        <v>1950</v>
      </c>
      <c r="B366" s="33" t="s">
        <v>793</v>
      </c>
      <c r="C366" s="33" t="s">
        <v>794</v>
      </c>
      <c r="D366" s="33" t="s">
        <v>123</v>
      </c>
      <c r="E366" s="33" t="s">
        <v>3622</v>
      </c>
      <c r="F366" s="32">
        <v>1</v>
      </c>
      <c r="G366" s="32">
        <v>0</v>
      </c>
      <c r="H366" s="32"/>
      <c r="I366" s="32"/>
      <c r="J366" s="32"/>
      <c r="K366" s="32">
        <v>1</v>
      </c>
      <c r="L366" s="33" t="s">
        <v>1262</v>
      </c>
      <c r="M366" s="32">
        <f>2.1*(H366+100)/100*(I366+100)/100*(J366+100)/100</f>
        <v>2.1</v>
      </c>
      <c r="N366" s="32">
        <f>F366*M366</f>
        <v>2.1</v>
      </c>
      <c r="O366" s="33" t="s">
        <v>2720</v>
      </c>
      <c r="P366" s="33" t="s">
        <v>3623</v>
      </c>
      <c r="Q366" s="1" t="s">
        <v>796</v>
      </c>
      <c r="R366" s="1" t="s">
        <v>1263</v>
      </c>
      <c r="S366">
        <v>2.1</v>
      </c>
      <c r="T366" s="1" t="s">
        <v>1951</v>
      </c>
      <c r="X366">
        <f>N366</f>
        <v>2.1</v>
      </c>
    </row>
    <row r="367" spans="1:24" ht="30" customHeight="1" x14ac:dyDescent="0.3">
      <c r="A367" s="33" t="s">
        <v>1263</v>
      </c>
      <c r="B367" s="33" t="s">
        <v>1262</v>
      </c>
      <c r="C367" s="33" t="s">
        <v>1221</v>
      </c>
      <c r="D367" s="33" t="s">
        <v>1208</v>
      </c>
      <c r="E367" s="33" t="s">
        <v>50</v>
      </c>
      <c r="F367" s="32">
        <f>SUM(X366:X366)</f>
        <v>2.1</v>
      </c>
      <c r="G367" s="32"/>
      <c r="H367" s="32"/>
      <c r="I367" s="32"/>
      <c r="J367" s="32"/>
      <c r="K367" s="32">
        <f>IF(TRUNC(F367*공량설정_일위대가!B281/100, 공량설정_일위대가!C282) = 0, TRUNC(F367*공량설정_일위대가!B281/100, 5), TRUNC(F367*공량설정_일위대가!B281/100, 공량설정_일위대가!C282))</f>
        <v>2</v>
      </c>
      <c r="L367" s="33" t="s">
        <v>50</v>
      </c>
      <c r="M367" s="32"/>
      <c r="N367" s="32"/>
      <c r="O367" s="32" t="s">
        <v>2720</v>
      </c>
      <c r="P367" s="33" t="s">
        <v>50</v>
      </c>
      <c r="Q367" s="1" t="s">
        <v>796</v>
      </c>
      <c r="R367" s="1" t="s">
        <v>50</v>
      </c>
      <c r="T367" s="1" t="s">
        <v>1952</v>
      </c>
    </row>
    <row r="368" spans="1:24" ht="30" customHeight="1" x14ac:dyDescent="0.3">
      <c r="A368" s="32"/>
      <c r="B368" s="101" t="s">
        <v>3624</v>
      </c>
      <c r="C368" s="101"/>
      <c r="D368" s="101"/>
      <c r="E368" s="101"/>
      <c r="F368" s="101"/>
      <c r="G368" s="101"/>
      <c r="H368" s="101"/>
      <c r="I368" s="101"/>
      <c r="J368" s="101"/>
      <c r="K368" s="101"/>
      <c r="L368" s="101"/>
      <c r="M368" s="101"/>
      <c r="N368" s="101"/>
      <c r="O368" s="101"/>
      <c r="P368" s="101"/>
    </row>
    <row r="369" spans="1:38" ht="30" customHeight="1" x14ac:dyDescent="0.3">
      <c r="A369" s="33" t="s">
        <v>1955</v>
      </c>
      <c r="B369" s="33" t="s">
        <v>798</v>
      </c>
      <c r="C369" s="33" t="s">
        <v>799</v>
      </c>
      <c r="D369" s="33" t="s">
        <v>123</v>
      </c>
      <c r="E369" s="33" t="s">
        <v>3625</v>
      </c>
      <c r="F369" s="32">
        <v>1</v>
      </c>
      <c r="G369" s="32">
        <v>0</v>
      </c>
      <c r="H369" s="32"/>
      <c r="I369" s="32"/>
      <c r="J369" s="32"/>
      <c r="K369" s="32">
        <v>1</v>
      </c>
      <c r="L369" s="33" t="s">
        <v>1262</v>
      </c>
      <c r="M369" s="32">
        <f>0.204*(H369+100)/100*(I369+100)/100*(J369+100)/100</f>
        <v>0.20399999999999999</v>
      </c>
      <c r="N369" s="32">
        <f>F369*M369</f>
        <v>0.20399999999999999</v>
      </c>
      <c r="O369" s="33" t="s">
        <v>2720</v>
      </c>
      <c r="P369" s="33" t="s">
        <v>3626</v>
      </c>
      <c r="Q369" s="1" t="s">
        <v>801</v>
      </c>
      <c r="R369" s="1" t="s">
        <v>1263</v>
      </c>
      <c r="S369">
        <v>0.20399999999999999</v>
      </c>
      <c r="T369" s="1" t="s">
        <v>1956</v>
      </c>
      <c r="X369">
        <f>N369</f>
        <v>0.20399999999999999</v>
      </c>
    </row>
    <row r="370" spans="1:38" ht="30" customHeight="1" x14ac:dyDescent="0.3">
      <c r="A370" s="33" t="s">
        <v>1263</v>
      </c>
      <c r="B370" s="33" t="s">
        <v>1262</v>
      </c>
      <c r="C370" s="33" t="s">
        <v>1221</v>
      </c>
      <c r="D370" s="33" t="s">
        <v>1208</v>
      </c>
      <c r="E370" s="33" t="s">
        <v>50</v>
      </c>
      <c r="F370" s="32">
        <f>SUM(X369:X369)</f>
        <v>0.20399999999999999</v>
      </c>
      <c r="G370" s="32"/>
      <c r="H370" s="32"/>
      <c r="I370" s="32"/>
      <c r="J370" s="32"/>
      <c r="K370" s="32">
        <f>IF(TRUNC(F370*공량설정_일위대가!B283/100, 공량설정_일위대가!C284) = 0, TRUNC(F370*공량설정_일위대가!B283/100, 5), TRUNC(F370*공량설정_일위대가!B283/100, 공량설정_일위대가!C284))</f>
        <v>0.20399999999999999</v>
      </c>
      <c r="L370" s="33" t="s">
        <v>50</v>
      </c>
      <c r="M370" s="32"/>
      <c r="N370" s="32"/>
      <c r="O370" s="32" t="s">
        <v>2720</v>
      </c>
      <c r="P370" s="33" t="s">
        <v>50</v>
      </c>
      <c r="Q370" s="1" t="s">
        <v>801</v>
      </c>
      <c r="R370" s="1" t="s">
        <v>50</v>
      </c>
      <c r="T370" s="1" t="s">
        <v>1957</v>
      </c>
    </row>
    <row r="371" spans="1:38" ht="30" customHeight="1" x14ac:dyDescent="0.3">
      <c r="A371" s="32"/>
      <c r="B371" s="101" t="s">
        <v>3627</v>
      </c>
      <c r="C371" s="101"/>
      <c r="D371" s="101"/>
      <c r="E371" s="101"/>
      <c r="F371" s="101"/>
      <c r="G371" s="101"/>
      <c r="H371" s="101"/>
      <c r="I371" s="101"/>
      <c r="J371" s="101"/>
      <c r="K371" s="101"/>
      <c r="L371" s="101"/>
      <c r="M371" s="101"/>
      <c r="N371" s="101"/>
      <c r="O371" s="101"/>
      <c r="P371" s="101"/>
    </row>
    <row r="372" spans="1:38" ht="30" customHeight="1" x14ac:dyDescent="0.3">
      <c r="A372" s="33" t="s">
        <v>1960</v>
      </c>
      <c r="B372" s="33" t="s">
        <v>803</v>
      </c>
      <c r="C372" s="33" t="s">
        <v>804</v>
      </c>
      <c r="D372" s="33" t="s">
        <v>123</v>
      </c>
      <c r="E372" s="33" t="s">
        <v>3548</v>
      </c>
      <c r="F372" s="32">
        <v>1</v>
      </c>
      <c r="G372" s="32">
        <v>0</v>
      </c>
      <c r="H372" s="32"/>
      <c r="I372" s="32"/>
      <c r="J372" s="32"/>
      <c r="K372" s="32">
        <v>1</v>
      </c>
      <c r="L372" s="33" t="s">
        <v>1450</v>
      </c>
      <c r="M372" s="32">
        <f>0.11*(H372+100)/100*(I372+100)/100*(J372+100)/100</f>
        <v>0.11</v>
      </c>
      <c r="N372" s="32">
        <f>F372*M372</f>
        <v>0.11</v>
      </c>
      <c r="O372" s="33" t="s">
        <v>2701</v>
      </c>
      <c r="P372" s="33" t="s">
        <v>3518</v>
      </c>
      <c r="Q372" s="1" t="s">
        <v>806</v>
      </c>
      <c r="R372" s="1" t="s">
        <v>1531</v>
      </c>
      <c r="S372">
        <v>0.11</v>
      </c>
      <c r="T372" s="1" t="s">
        <v>1961</v>
      </c>
      <c r="AA372">
        <f>N372</f>
        <v>0.11</v>
      </c>
    </row>
    <row r="373" spans="1:38" ht="30" customHeight="1" x14ac:dyDescent="0.3">
      <c r="A373" s="33" t="s">
        <v>50</v>
      </c>
      <c r="B373" s="33" t="s">
        <v>50</v>
      </c>
      <c r="C373" s="33" t="s">
        <v>50</v>
      </c>
      <c r="D373" s="33" t="s">
        <v>50</v>
      </c>
      <c r="E373" s="33" t="s">
        <v>50</v>
      </c>
      <c r="F373" s="32"/>
      <c r="G373" s="32"/>
      <c r="H373" s="32"/>
      <c r="I373" s="32"/>
      <c r="J373" s="32"/>
      <c r="K373" s="32"/>
      <c r="L373" s="33" t="s">
        <v>1963</v>
      </c>
      <c r="M373" s="32">
        <f>0.06*(H372+100)/100*(I372+100)/100*(J372+100)/100</f>
        <v>0.06</v>
      </c>
      <c r="N373" s="32">
        <f>F372*M373</f>
        <v>0.06</v>
      </c>
      <c r="O373" s="33" t="s">
        <v>2704</v>
      </c>
      <c r="P373" s="33" t="s">
        <v>3580</v>
      </c>
      <c r="Q373" s="1" t="s">
        <v>806</v>
      </c>
      <c r="R373" s="1" t="s">
        <v>1964</v>
      </c>
      <c r="S373">
        <v>0.06</v>
      </c>
      <c r="T373" s="1" t="s">
        <v>1961</v>
      </c>
      <c r="AL373">
        <f>N373</f>
        <v>0.06</v>
      </c>
    </row>
    <row r="374" spans="1:38" ht="30" customHeight="1" x14ac:dyDescent="0.3">
      <c r="A374" s="33" t="s">
        <v>50</v>
      </c>
      <c r="B374" s="33" t="s">
        <v>50</v>
      </c>
      <c r="C374" s="33" t="s">
        <v>50</v>
      </c>
      <c r="D374" s="33" t="s">
        <v>50</v>
      </c>
      <c r="E374" s="33" t="s">
        <v>50</v>
      </c>
      <c r="F374" s="32"/>
      <c r="G374" s="32"/>
      <c r="H374" s="32"/>
      <c r="I374" s="32"/>
      <c r="J374" s="32"/>
      <c r="K374" s="32"/>
      <c r="L374" s="33" t="s">
        <v>1685</v>
      </c>
      <c r="M374" s="32">
        <f>0.16*(H372+100)/100*(I372+100)/100*(J372+100)/100</f>
        <v>0.16</v>
      </c>
      <c r="N374" s="32">
        <f>F372*M374</f>
        <v>0.16</v>
      </c>
      <c r="O374" s="33" t="s">
        <v>2712</v>
      </c>
      <c r="P374" s="33" t="s">
        <v>3549</v>
      </c>
      <c r="Q374" s="1" t="s">
        <v>806</v>
      </c>
      <c r="R374" s="1" t="s">
        <v>1686</v>
      </c>
      <c r="S374">
        <v>0.16</v>
      </c>
      <c r="T374" s="1" t="s">
        <v>1961</v>
      </c>
      <c r="AG374">
        <f>N374</f>
        <v>0.16</v>
      </c>
    </row>
    <row r="375" spans="1:38" ht="30" customHeight="1" x14ac:dyDescent="0.3">
      <c r="A375" s="33" t="s">
        <v>1531</v>
      </c>
      <c r="B375" s="33" t="s">
        <v>1450</v>
      </c>
      <c r="C375" s="33" t="s">
        <v>1221</v>
      </c>
      <c r="D375" s="33" t="s">
        <v>1208</v>
      </c>
      <c r="E375" s="33" t="s">
        <v>50</v>
      </c>
      <c r="F375" s="32">
        <f>SUM(AA372:AA374)</f>
        <v>0.11</v>
      </c>
      <c r="G375" s="32"/>
      <c r="H375" s="32"/>
      <c r="I375" s="32"/>
      <c r="J375" s="32"/>
      <c r="K375" s="32">
        <f>IF(TRUNC(F375*공량설정_일위대가!B285/100, 공량설정_일위대가!C286) = 0, TRUNC(F375*공량설정_일위대가!B285/100, 5), TRUNC(F375*공량설정_일위대가!B285/100, 공량설정_일위대가!C286))</f>
        <v>0.11</v>
      </c>
      <c r="L375" s="33" t="s">
        <v>50</v>
      </c>
      <c r="M375" s="32"/>
      <c r="N375" s="32"/>
      <c r="O375" s="32" t="s">
        <v>2701</v>
      </c>
      <c r="P375" s="33" t="s">
        <v>50</v>
      </c>
      <c r="Q375" s="1" t="s">
        <v>806</v>
      </c>
      <c r="R375" s="1" t="s">
        <v>50</v>
      </c>
      <c r="T375" s="1" t="s">
        <v>1962</v>
      </c>
    </row>
    <row r="376" spans="1:38" ht="30" customHeight="1" x14ac:dyDescent="0.3">
      <c r="A376" s="33" t="s">
        <v>1964</v>
      </c>
      <c r="B376" s="33" t="s">
        <v>1963</v>
      </c>
      <c r="C376" s="33" t="s">
        <v>1221</v>
      </c>
      <c r="D376" s="33" t="s">
        <v>1208</v>
      </c>
      <c r="E376" s="33" t="s">
        <v>50</v>
      </c>
      <c r="F376" s="32">
        <f>SUM(AL372:AL374)</f>
        <v>0.06</v>
      </c>
      <c r="G376" s="32"/>
      <c r="H376" s="32"/>
      <c r="I376" s="32"/>
      <c r="J376" s="32"/>
      <c r="K376" s="32">
        <f>IF(TRUNC(F376*공량설정_일위대가!B285/100, 공량설정_일위대가!C287) = 0, TRUNC(F376*공량설정_일위대가!B285/100, 5), TRUNC(F376*공량설정_일위대가!B285/100, 공량설정_일위대가!C287))</f>
        <v>0.06</v>
      </c>
      <c r="L376" s="33" t="s">
        <v>50</v>
      </c>
      <c r="M376" s="32"/>
      <c r="N376" s="32"/>
      <c r="O376" s="32" t="s">
        <v>2704</v>
      </c>
      <c r="P376" s="33" t="s">
        <v>50</v>
      </c>
      <c r="Q376" s="1" t="s">
        <v>806</v>
      </c>
      <c r="R376" s="1" t="s">
        <v>50</v>
      </c>
      <c r="T376" s="1" t="s">
        <v>1965</v>
      </c>
    </row>
    <row r="377" spans="1:38" ht="30" customHeight="1" x14ac:dyDescent="0.3">
      <c r="A377" s="33" t="s">
        <v>1686</v>
      </c>
      <c r="B377" s="33" t="s">
        <v>1685</v>
      </c>
      <c r="C377" s="33" t="s">
        <v>1221</v>
      </c>
      <c r="D377" s="33" t="s">
        <v>1208</v>
      </c>
      <c r="E377" s="33" t="s">
        <v>50</v>
      </c>
      <c r="F377" s="32">
        <f>SUM(AG372:AG374)</f>
        <v>0.16</v>
      </c>
      <c r="G377" s="32"/>
      <c r="H377" s="32"/>
      <c r="I377" s="32"/>
      <c r="J377" s="32"/>
      <c r="K377" s="32">
        <f>IF(TRUNC(F377*공량설정_일위대가!B285/100, 공량설정_일위대가!C288) = 0, TRUNC(F377*공량설정_일위대가!B285/100, 5), TRUNC(F377*공량설정_일위대가!B285/100, 공량설정_일위대가!C288))</f>
        <v>0.16</v>
      </c>
      <c r="L377" s="33" t="s">
        <v>50</v>
      </c>
      <c r="M377" s="32"/>
      <c r="N377" s="32"/>
      <c r="O377" s="32" t="s">
        <v>2712</v>
      </c>
      <c r="P377" s="33" t="s">
        <v>50</v>
      </c>
      <c r="Q377" s="1" t="s">
        <v>806</v>
      </c>
      <c r="R377" s="1" t="s">
        <v>50</v>
      </c>
      <c r="T377" s="1" t="s">
        <v>1966</v>
      </c>
    </row>
    <row r="378" spans="1:38" ht="30" customHeight="1" x14ac:dyDescent="0.3">
      <c r="A378" s="32"/>
      <c r="B378" s="101" t="s">
        <v>3628</v>
      </c>
      <c r="C378" s="101"/>
      <c r="D378" s="101"/>
      <c r="E378" s="101"/>
      <c r="F378" s="101"/>
      <c r="G378" s="101"/>
      <c r="H378" s="101"/>
      <c r="I378" s="101"/>
      <c r="J378" s="101"/>
      <c r="K378" s="101"/>
      <c r="L378" s="101"/>
      <c r="M378" s="101"/>
      <c r="N378" s="101"/>
      <c r="O378" s="101"/>
      <c r="P378" s="101"/>
    </row>
    <row r="379" spans="1:38" ht="30" customHeight="1" x14ac:dyDescent="0.3">
      <c r="A379" s="33" t="s">
        <v>1969</v>
      </c>
      <c r="B379" s="33" t="s">
        <v>803</v>
      </c>
      <c r="C379" s="33" t="s">
        <v>808</v>
      </c>
      <c r="D379" s="33" t="s">
        <v>123</v>
      </c>
      <c r="E379" s="33" t="s">
        <v>3548</v>
      </c>
      <c r="F379" s="32">
        <v>1</v>
      </c>
      <c r="G379" s="32">
        <v>0</v>
      </c>
      <c r="H379" s="32"/>
      <c r="I379" s="32"/>
      <c r="J379" s="32"/>
      <c r="K379" s="32">
        <v>1</v>
      </c>
      <c r="L379" s="33" t="s">
        <v>1963</v>
      </c>
      <c r="M379" s="32">
        <f>0.06*(H379+100)/100*(I379+100)/100*(J379+100)/100</f>
        <v>0.06</v>
      </c>
      <c r="N379" s="32">
        <f>F379*M379</f>
        <v>0.06</v>
      </c>
      <c r="O379" s="33" t="s">
        <v>2704</v>
      </c>
      <c r="P379" s="33" t="s">
        <v>3580</v>
      </c>
      <c r="Q379" s="1" t="s">
        <v>810</v>
      </c>
      <c r="R379" s="1" t="s">
        <v>1964</v>
      </c>
      <c r="S379">
        <v>0.06</v>
      </c>
      <c r="T379" s="1" t="s">
        <v>1970</v>
      </c>
      <c r="AL379">
        <f>N379</f>
        <v>0.06</v>
      </c>
    </row>
    <row r="380" spans="1:38" ht="30" customHeight="1" x14ac:dyDescent="0.3">
      <c r="A380" s="33" t="s">
        <v>50</v>
      </c>
      <c r="B380" s="33" t="s">
        <v>50</v>
      </c>
      <c r="C380" s="33" t="s">
        <v>50</v>
      </c>
      <c r="D380" s="33" t="s">
        <v>50</v>
      </c>
      <c r="E380" s="33" t="s">
        <v>50</v>
      </c>
      <c r="F380" s="32"/>
      <c r="G380" s="32"/>
      <c r="H380" s="32"/>
      <c r="I380" s="32"/>
      <c r="J380" s="32"/>
      <c r="K380" s="32"/>
      <c r="L380" s="33" t="s">
        <v>1685</v>
      </c>
      <c r="M380" s="32">
        <f>0.16*(H379+100)/100*(I379+100)/100*(J379+100)/100</f>
        <v>0.16</v>
      </c>
      <c r="N380" s="32">
        <f>F379*M380</f>
        <v>0.16</v>
      </c>
      <c r="O380" s="33" t="s">
        <v>2712</v>
      </c>
      <c r="P380" s="33" t="s">
        <v>3549</v>
      </c>
      <c r="Q380" s="1" t="s">
        <v>810</v>
      </c>
      <c r="R380" s="1" t="s">
        <v>1686</v>
      </c>
      <c r="S380">
        <v>0.16</v>
      </c>
      <c r="T380" s="1" t="s">
        <v>1970</v>
      </c>
      <c r="AG380">
        <f>N380</f>
        <v>0.16</v>
      </c>
    </row>
    <row r="381" spans="1:38" ht="30" customHeight="1" x14ac:dyDescent="0.3">
      <c r="A381" s="33" t="s">
        <v>50</v>
      </c>
      <c r="B381" s="33" t="s">
        <v>50</v>
      </c>
      <c r="C381" s="33" t="s">
        <v>50</v>
      </c>
      <c r="D381" s="33" t="s">
        <v>50</v>
      </c>
      <c r="E381" s="33" t="s">
        <v>50</v>
      </c>
      <c r="F381" s="32"/>
      <c r="G381" s="32"/>
      <c r="H381" s="32"/>
      <c r="I381" s="32"/>
      <c r="J381" s="32"/>
      <c r="K381" s="32"/>
      <c r="L381" s="33" t="s">
        <v>1450</v>
      </c>
      <c r="M381" s="32">
        <f>0.11*(H379+100)/100*(I379+100)/100*(J379+100)/100</f>
        <v>0.11</v>
      </c>
      <c r="N381" s="32">
        <f>F379*M381</f>
        <v>0.11</v>
      </c>
      <c r="O381" s="33" t="s">
        <v>2724</v>
      </c>
      <c r="P381" s="33" t="s">
        <v>3518</v>
      </c>
      <c r="Q381" s="1" t="s">
        <v>810</v>
      </c>
      <c r="R381" s="1" t="s">
        <v>1451</v>
      </c>
      <c r="S381">
        <v>0.11</v>
      </c>
      <c r="T381" s="1" t="s">
        <v>1970</v>
      </c>
      <c r="AA381">
        <f>N381</f>
        <v>0.11</v>
      </c>
    </row>
    <row r="382" spans="1:38" ht="30" customHeight="1" x14ac:dyDescent="0.3">
      <c r="A382" s="33" t="s">
        <v>1964</v>
      </c>
      <c r="B382" s="33" t="s">
        <v>1963</v>
      </c>
      <c r="C382" s="33" t="s">
        <v>1221</v>
      </c>
      <c r="D382" s="33" t="s">
        <v>1208</v>
      </c>
      <c r="E382" s="33" t="s">
        <v>50</v>
      </c>
      <c r="F382" s="32">
        <f>SUM(AL379:AL381)</f>
        <v>0.06</v>
      </c>
      <c r="G382" s="32"/>
      <c r="H382" s="32"/>
      <c r="I382" s="32"/>
      <c r="J382" s="32"/>
      <c r="K382" s="32">
        <f>IF(TRUNC(F382*공량설정_일위대가!B289/100, 공량설정_일위대가!C290) = 0, TRUNC(F382*공량설정_일위대가!B289/100, 5), TRUNC(F382*공량설정_일위대가!B289/100, 공량설정_일위대가!C290))</f>
        <v>0.06</v>
      </c>
      <c r="L382" s="33" t="s">
        <v>50</v>
      </c>
      <c r="M382" s="32"/>
      <c r="N382" s="32"/>
      <c r="O382" s="32" t="s">
        <v>2704</v>
      </c>
      <c r="P382" s="33" t="s">
        <v>50</v>
      </c>
      <c r="Q382" s="1" t="s">
        <v>810</v>
      </c>
      <c r="R382" s="1" t="s">
        <v>50</v>
      </c>
      <c r="T382" s="1" t="s">
        <v>1971</v>
      </c>
    </row>
    <row r="383" spans="1:38" ht="30" customHeight="1" x14ac:dyDescent="0.3">
      <c r="A383" s="33" t="s">
        <v>1686</v>
      </c>
      <c r="B383" s="33" t="s">
        <v>1685</v>
      </c>
      <c r="C383" s="33" t="s">
        <v>1221</v>
      </c>
      <c r="D383" s="33" t="s">
        <v>1208</v>
      </c>
      <c r="E383" s="33" t="s">
        <v>50</v>
      </c>
      <c r="F383" s="32">
        <f>SUM(AG379:AG381)</f>
        <v>0.16</v>
      </c>
      <c r="G383" s="32"/>
      <c r="H383" s="32"/>
      <c r="I383" s="32"/>
      <c r="J383" s="32"/>
      <c r="K383" s="32">
        <f>IF(TRUNC(F383*공량설정_일위대가!B289/100, 공량설정_일위대가!C291) = 0, TRUNC(F383*공량설정_일위대가!B289/100, 5), TRUNC(F383*공량설정_일위대가!B289/100, 공량설정_일위대가!C291))</f>
        <v>0.16</v>
      </c>
      <c r="L383" s="33" t="s">
        <v>50</v>
      </c>
      <c r="M383" s="32"/>
      <c r="N383" s="32"/>
      <c r="O383" s="32" t="s">
        <v>2712</v>
      </c>
      <c r="P383" s="33" t="s">
        <v>50</v>
      </c>
      <c r="Q383" s="1" t="s">
        <v>810</v>
      </c>
      <c r="R383" s="1" t="s">
        <v>50</v>
      </c>
      <c r="T383" s="1" t="s">
        <v>1972</v>
      </c>
    </row>
    <row r="384" spans="1:38" ht="30" customHeight="1" x14ac:dyDescent="0.3">
      <c r="A384" s="33" t="s">
        <v>1451</v>
      </c>
      <c r="B384" s="33" t="s">
        <v>1450</v>
      </c>
      <c r="C384" s="33" t="s">
        <v>1221</v>
      </c>
      <c r="D384" s="33" t="s">
        <v>1208</v>
      </c>
      <c r="E384" s="33" t="s">
        <v>50</v>
      </c>
      <c r="F384" s="32">
        <f>SUM(AA379:AA381)</f>
        <v>0.11</v>
      </c>
      <c r="G384" s="32"/>
      <c r="H384" s="32"/>
      <c r="I384" s="32"/>
      <c r="J384" s="32"/>
      <c r="K384" s="32">
        <f>IF(TRUNC(F384*공량설정_일위대가!B289/100, 공량설정_일위대가!C292) = 0, TRUNC(F384*공량설정_일위대가!B289/100, 5), TRUNC(F384*공량설정_일위대가!B289/100, 공량설정_일위대가!C292))</f>
        <v>0.11</v>
      </c>
      <c r="L384" s="33" t="s">
        <v>50</v>
      </c>
      <c r="M384" s="32"/>
      <c r="N384" s="32"/>
      <c r="O384" s="32" t="s">
        <v>2724</v>
      </c>
      <c r="P384" s="33" t="s">
        <v>50</v>
      </c>
      <c r="Q384" s="1" t="s">
        <v>810</v>
      </c>
      <c r="R384" s="1" t="s">
        <v>50</v>
      </c>
      <c r="T384" s="1" t="s">
        <v>1973</v>
      </c>
    </row>
    <row r="385" spans="1:24" ht="30" customHeight="1" x14ac:dyDescent="0.3">
      <c r="A385" s="32"/>
      <c r="B385" s="101" t="s">
        <v>3629</v>
      </c>
      <c r="C385" s="101"/>
      <c r="D385" s="101"/>
      <c r="E385" s="101"/>
      <c r="F385" s="101"/>
      <c r="G385" s="101"/>
      <c r="H385" s="101"/>
      <c r="I385" s="101"/>
      <c r="J385" s="101"/>
      <c r="K385" s="101"/>
      <c r="L385" s="101"/>
      <c r="M385" s="101"/>
      <c r="N385" s="101"/>
      <c r="O385" s="101"/>
      <c r="P385" s="101"/>
    </row>
    <row r="386" spans="1:24" ht="30" customHeight="1" x14ac:dyDescent="0.3">
      <c r="A386" s="33" t="s">
        <v>1976</v>
      </c>
      <c r="B386" s="33" t="s">
        <v>812</v>
      </c>
      <c r="C386" s="33" t="s">
        <v>813</v>
      </c>
      <c r="D386" s="33" t="s">
        <v>123</v>
      </c>
      <c r="E386" s="33" t="s">
        <v>3630</v>
      </c>
      <c r="F386" s="32">
        <v>1</v>
      </c>
      <c r="G386" s="32">
        <v>0</v>
      </c>
      <c r="H386" s="32"/>
      <c r="I386" s="32"/>
      <c r="J386" s="32"/>
      <c r="K386" s="32">
        <v>1</v>
      </c>
      <c r="L386" s="33" t="s">
        <v>1262</v>
      </c>
      <c r="M386" s="32">
        <f>0.269*(H386+100)/100*(I386+100)/100*(J386+100)/100</f>
        <v>0.26900000000000002</v>
      </c>
      <c r="N386" s="32">
        <f>F386*M386</f>
        <v>0.26900000000000002</v>
      </c>
      <c r="O386" s="33" t="s">
        <v>2709</v>
      </c>
      <c r="P386" s="33" t="s">
        <v>3631</v>
      </c>
      <c r="Q386" s="1" t="s">
        <v>815</v>
      </c>
      <c r="R386" s="1" t="s">
        <v>1625</v>
      </c>
      <c r="S386">
        <v>0.26900000000000002</v>
      </c>
      <c r="T386" s="1" t="s">
        <v>1977</v>
      </c>
      <c r="X386">
        <f>N386</f>
        <v>0.26900000000000002</v>
      </c>
    </row>
    <row r="387" spans="1:24" ht="30" customHeight="1" x14ac:dyDescent="0.3">
      <c r="A387" s="33" t="s">
        <v>1625</v>
      </c>
      <c r="B387" s="33" t="s">
        <v>1262</v>
      </c>
      <c r="C387" s="33" t="s">
        <v>1221</v>
      </c>
      <c r="D387" s="33" t="s">
        <v>1208</v>
      </c>
      <c r="E387" s="33" t="s">
        <v>50</v>
      </c>
      <c r="F387" s="32">
        <f>SUM(X386:X386)</f>
        <v>0.26900000000000002</v>
      </c>
      <c r="G387" s="32"/>
      <c r="H387" s="32"/>
      <c r="I387" s="32"/>
      <c r="J387" s="32"/>
      <c r="K387" s="32">
        <f>IF(TRUNC(F387*공량설정_일위대가!B293/100, 공량설정_일위대가!C294) = 0, TRUNC(F387*공량설정_일위대가!B293/100, 5), TRUNC(F387*공량설정_일위대가!B293/100, 공량설정_일위대가!C294))</f>
        <v>0.26900000000000002</v>
      </c>
      <c r="L387" s="33" t="s">
        <v>50</v>
      </c>
      <c r="M387" s="32"/>
      <c r="N387" s="32"/>
      <c r="O387" s="32" t="s">
        <v>2709</v>
      </c>
      <c r="P387" s="33" t="s">
        <v>50</v>
      </c>
      <c r="Q387" s="1" t="s">
        <v>815</v>
      </c>
      <c r="R387" s="1" t="s">
        <v>50</v>
      </c>
      <c r="T387" s="1" t="s">
        <v>1978</v>
      </c>
    </row>
    <row r="388" spans="1:24" ht="30" customHeight="1" x14ac:dyDescent="0.3">
      <c r="A388" s="32"/>
      <c r="B388" s="101" t="s">
        <v>3632</v>
      </c>
      <c r="C388" s="101"/>
      <c r="D388" s="101"/>
      <c r="E388" s="101"/>
      <c r="F388" s="101"/>
      <c r="G388" s="101"/>
      <c r="H388" s="101"/>
      <c r="I388" s="101"/>
      <c r="J388" s="101"/>
      <c r="K388" s="101"/>
      <c r="L388" s="101"/>
      <c r="M388" s="101"/>
      <c r="N388" s="101"/>
      <c r="O388" s="101"/>
      <c r="P388" s="101"/>
    </row>
    <row r="389" spans="1:24" ht="30" customHeight="1" x14ac:dyDescent="0.3">
      <c r="A389" s="33" t="s">
        <v>1981</v>
      </c>
      <c r="B389" s="33" t="s">
        <v>817</v>
      </c>
      <c r="C389" s="33" t="s">
        <v>818</v>
      </c>
      <c r="D389" s="33" t="s">
        <v>123</v>
      </c>
      <c r="E389" s="33" t="s">
        <v>3633</v>
      </c>
      <c r="F389" s="32">
        <v>1</v>
      </c>
      <c r="G389" s="32">
        <v>0</v>
      </c>
      <c r="H389" s="32"/>
      <c r="I389" s="32"/>
      <c r="J389" s="32"/>
      <c r="K389" s="32">
        <v>1</v>
      </c>
      <c r="L389" s="33" t="s">
        <v>1262</v>
      </c>
      <c r="M389" s="32">
        <f>0.208*(H389+100)/100*(I389+100)/100*(J389+100)/100</f>
        <v>0.20800000000000002</v>
      </c>
      <c r="N389" s="32">
        <f>F389*M389</f>
        <v>0.20800000000000002</v>
      </c>
      <c r="O389" s="33" t="s">
        <v>2709</v>
      </c>
      <c r="P389" s="33" t="s">
        <v>3634</v>
      </c>
      <c r="Q389" s="1" t="s">
        <v>820</v>
      </c>
      <c r="R389" s="1" t="s">
        <v>1625</v>
      </c>
      <c r="S389">
        <v>0.20799999999999999</v>
      </c>
      <c r="T389" s="1" t="s">
        <v>1982</v>
      </c>
      <c r="X389">
        <f>N389</f>
        <v>0.20800000000000002</v>
      </c>
    </row>
    <row r="390" spans="1:24" ht="30" customHeight="1" x14ac:dyDescent="0.3">
      <c r="A390" s="33" t="s">
        <v>1625</v>
      </c>
      <c r="B390" s="33" t="s">
        <v>1262</v>
      </c>
      <c r="C390" s="33" t="s">
        <v>1221</v>
      </c>
      <c r="D390" s="33" t="s">
        <v>1208</v>
      </c>
      <c r="E390" s="33" t="s">
        <v>50</v>
      </c>
      <c r="F390" s="32">
        <f>SUM(X389:X389)</f>
        <v>0.20800000000000002</v>
      </c>
      <c r="G390" s="32"/>
      <c r="H390" s="32"/>
      <c r="I390" s="32"/>
      <c r="J390" s="32"/>
      <c r="K390" s="32">
        <f>IF(TRUNC(F390*공량설정_일위대가!B295/100, 공량설정_일위대가!C296) = 0, TRUNC(F390*공량설정_일위대가!B295/100, 5), TRUNC(F390*공량설정_일위대가!B295/100, 공량설정_일위대가!C296))</f>
        <v>0.20799999999999999</v>
      </c>
      <c r="L390" s="33" t="s">
        <v>50</v>
      </c>
      <c r="M390" s="32"/>
      <c r="N390" s="32"/>
      <c r="O390" s="32" t="s">
        <v>2709</v>
      </c>
      <c r="P390" s="33" t="s">
        <v>50</v>
      </c>
      <c r="Q390" s="1" t="s">
        <v>820</v>
      </c>
      <c r="R390" s="1" t="s">
        <v>50</v>
      </c>
      <c r="T390" s="1" t="s">
        <v>1983</v>
      </c>
    </row>
    <row r="391" spans="1:24" ht="30" customHeight="1" x14ac:dyDescent="0.3">
      <c r="A391" s="32"/>
      <c r="B391" s="101" t="s">
        <v>3635</v>
      </c>
      <c r="C391" s="101"/>
      <c r="D391" s="101"/>
      <c r="E391" s="101"/>
      <c r="F391" s="101"/>
      <c r="G391" s="101"/>
      <c r="H391" s="101"/>
      <c r="I391" s="101"/>
      <c r="J391" s="101"/>
      <c r="K391" s="101"/>
      <c r="L391" s="101"/>
      <c r="M391" s="101"/>
      <c r="N391" s="101"/>
      <c r="O391" s="101"/>
      <c r="P391" s="101"/>
    </row>
    <row r="392" spans="1:24" ht="30" customHeight="1" x14ac:dyDescent="0.3">
      <c r="A392" s="33" t="s">
        <v>1986</v>
      </c>
      <c r="B392" s="33" t="s">
        <v>822</v>
      </c>
      <c r="C392" s="33" t="s">
        <v>823</v>
      </c>
      <c r="D392" s="33" t="s">
        <v>123</v>
      </c>
      <c r="E392" s="33" t="s">
        <v>3636</v>
      </c>
      <c r="F392" s="32">
        <v>1</v>
      </c>
      <c r="G392" s="32">
        <v>0</v>
      </c>
      <c r="H392" s="32"/>
      <c r="I392" s="32"/>
      <c r="J392" s="32"/>
      <c r="K392" s="32">
        <v>1</v>
      </c>
      <c r="L392" s="33" t="s">
        <v>1262</v>
      </c>
      <c r="M392" s="32">
        <f>0.117*(H392+100)/100*(I392+100)/100*(J392+100)/100</f>
        <v>0.11700000000000001</v>
      </c>
      <c r="N392" s="32">
        <f>F392*M392</f>
        <v>0.11700000000000001</v>
      </c>
      <c r="O392" s="33" t="s">
        <v>2709</v>
      </c>
      <c r="P392" s="33" t="s">
        <v>3637</v>
      </c>
      <c r="Q392" s="1" t="s">
        <v>825</v>
      </c>
      <c r="R392" s="1" t="s">
        <v>1625</v>
      </c>
      <c r="S392">
        <v>0.11700000000000001</v>
      </c>
      <c r="T392" s="1" t="s">
        <v>1987</v>
      </c>
      <c r="X392">
        <f>N392</f>
        <v>0.11700000000000001</v>
      </c>
    </row>
    <row r="393" spans="1:24" ht="30" customHeight="1" x14ac:dyDescent="0.3">
      <c r="A393" s="33" t="s">
        <v>1625</v>
      </c>
      <c r="B393" s="33" t="s">
        <v>1262</v>
      </c>
      <c r="C393" s="33" t="s">
        <v>1221</v>
      </c>
      <c r="D393" s="33" t="s">
        <v>1208</v>
      </c>
      <c r="E393" s="33" t="s">
        <v>50</v>
      </c>
      <c r="F393" s="32">
        <f>SUM(X392:X392)</f>
        <v>0.11700000000000001</v>
      </c>
      <c r="G393" s="32"/>
      <c r="H393" s="32"/>
      <c r="I393" s="32"/>
      <c r="J393" s="32"/>
      <c r="K393" s="32">
        <f>IF(TRUNC(F393*공량설정_일위대가!B297/100, 공량설정_일위대가!C298) = 0, TRUNC(F393*공량설정_일위대가!B297/100, 5), TRUNC(F393*공량설정_일위대가!B297/100, 공량설정_일위대가!C298))</f>
        <v>0.11700000000000001</v>
      </c>
      <c r="L393" s="33" t="s">
        <v>50</v>
      </c>
      <c r="M393" s="32"/>
      <c r="N393" s="32"/>
      <c r="O393" s="32" t="s">
        <v>2709</v>
      </c>
      <c r="P393" s="33" t="s">
        <v>50</v>
      </c>
      <c r="Q393" s="1" t="s">
        <v>825</v>
      </c>
      <c r="R393" s="1" t="s">
        <v>50</v>
      </c>
      <c r="T393" s="1" t="s">
        <v>1988</v>
      </c>
    </row>
    <row r="394" spans="1:24" ht="30" customHeight="1" x14ac:dyDescent="0.3">
      <c r="A394" s="32"/>
      <c r="B394" s="101" t="s">
        <v>3638</v>
      </c>
      <c r="C394" s="101"/>
      <c r="D394" s="101"/>
      <c r="E394" s="101"/>
      <c r="F394" s="101"/>
      <c r="G394" s="101"/>
      <c r="H394" s="101"/>
      <c r="I394" s="101"/>
      <c r="J394" s="101"/>
      <c r="K394" s="101"/>
      <c r="L394" s="101"/>
      <c r="M394" s="101"/>
      <c r="N394" s="101"/>
      <c r="O394" s="101"/>
      <c r="P394" s="101"/>
    </row>
    <row r="395" spans="1:24" ht="30" customHeight="1" x14ac:dyDescent="0.3">
      <c r="A395" s="33" t="s">
        <v>1991</v>
      </c>
      <c r="B395" s="33" t="s">
        <v>827</v>
      </c>
      <c r="C395" s="33" t="s">
        <v>823</v>
      </c>
      <c r="D395" s="33" t="s">
        <v>123</v>
      </c>
      <c r="E395" s="33" t="s">
        <v>3636</v>
      </c>
      <c r="F395" s="32">
        <v>1</v>
      </c>
      <c r="G395" s="32">
        <v>0</v>
      </c>
      <c r="H395" s="32"/>
      <c r="I395" s="32"/>
      <c r="J395" s="32"/>
      <c r="K395" s="32">
        <v>1</v>
      </c>
      <c r="L395" s="33" t="s">
        <v>1262</v>
      </c>
      <c r="M395" s="32">
        <f>0.117*(H395+100)/100*(I395+100)/100*(J395+100)/100</f>
        <v>0.11700000000000001</v>
      </c>
      <c r="N395" s="32">
        <f>F395*M395</f>
        <v>0.11700000000000001</v>
      </c>
      <c r="O395" s="33" t="s">
        <v>2709</v>
      </c>
      <c r="P395" s="33" t="s">
        <v>3637</v>
      </c>
      <c r="Q395" s="1" t="s">
        <v>829</v>
      </c>
      <c r="R395" s="1" t="s">
        <v>1625</v>
      </c>
      <c r="S395">
        <v>0.11700000000000001</v>
      </c>
      <c r="T395" s="1" t="s">
        <v>1992</v>
      </c>
      <c r="X395">
        <f>N395</f>
        <v>0.11700000000000001</v>
      </c>
    </row>
    <row r="396" spans="1:24" ht="30" customHeight="1" x14ac:dyDescent="0.3">
      <c r="A396" s="33" t="s">
        <v>1625</v>
      </c>
      <c r="B396" s="33" t="s">
        <v>1262</v>
      </c>
      <c r="C396" s="33" t="s">
        <v>1221</v>
      </c>
      <c r="D396" s="33" t="s">
        <v>1208</v>
      </c>
      <c r="E396" s="33" t="s">
        <v>50</v>
      </c>
      <c r="F396" s="32">
        <f>SUM(X395:X395)</f>
        <v>0.11700000000000001</v>
      </c>
      <c r="G396" s="32"/>
      <c r="H396" s="32"/>
      <c r="I396" s="32"/>
      <c r="J396" s="32"/>
      <c r="K396" s="32">
        <f>IF(TRUNC(F396*공량설정_일위대가!B299/100, 공량설정_일위대가!C300) = 0, TRUNC(F396*공량설정_일위대가!B299/100, 5), TRUNC(F396*공량설정_일위대가!B299/100, 공량설정_일위대가!C300))</f>
        <v>0.11700000000000001</v>
      </c>
      <c r="L396" s="33" t="s">
        <v>50</v>
      </c>
      <c r="M396" s="32"/>
      <c r="N396" s="32"/>
      <c r="O396" s="32" t="s">
        <v>2709</v>
      </c>
      <c r="P396" s="33" t="s">
        <v>50</v>
      </c>
      <c r="Q396" s="1" t="s">
        <v>829</v>
      </c>
      <c r="R396" s="1" t="s">
        <v>50</v>
      </c>
      <c r="T396" s="1" t="s">
        <v>1993</v>
      </c>
    </row>
    <row r="397" spans="1:24" ht="30" customHeight="1" x14ac:dyDescent="0.3">
      <c r="A397" s="32"/>
      <c r="B397" s="101" t="s">
        <v>3639</v>
      </c>
      <c r="C397" s="101"/>
      <c r="D397" s="101"/>
      <c r="E397" s="101"/>
      <c r="F397" s="101"/>
      <c r="G397" s="101"/>
      <c r="H397" s="101"/>
      <c r="I397" s="101"/>
      <c r="J397" s="101"/>
      <c r="K397" s="101"/>
      <c r="L397" s="101"/>
      <c r="M397" s="101"/>
      <c r="N397" s="101"/>
      <c r="O397" s="101"/>
      <c r="P397" s="101"/>
    </row>
    <row r="398" spans="1:24" ht="30" customHeight="1" x14ac:dyDescent="0.3">
      <c r="A398" s="33" t="s">
        <v>1996</v>
      </c>
      <c r="B398" s="33" t="s">
        <v>831</v>
      </c>
      <c r="C398" s="33" t="s">
        <v>823</v>
      </c>
      <c r="D398" s="33" t="s">
        <v>123</v>
      </c>
      <c r="E398" s="33" t="s">
        <v>3636</v>
      </c>
      <c r="F398" s="32">
        <v>1</v>
      </c>
      <c r="G398" s="32">
        <v>0</v>
      </c>
      <c r="H398" s="32"/>
      <c r="I398" s="32"/>
      <c r="J398" s="32"/>
      <c r="K398" s="32">
        <v>1</v>
      </c>
      <c r="L398" s="33" t="s">
        <v>1262</v>
      </c>
      <c r="M398" s="32">
        <f>0.155*(H398+100)/100*(I398+100)/100*(J398+100)/100</f>
        <v>0.155</v>
      </c>
      <c r="N398" s="32">
        <f>F398*M398</f>
        <v>0.155</v>
      </c>
      <c r="O398" s="33" t="s">
        <v>2709</v>
      </c>
      <c r="P398" s="33" t="s">
        <v>3640</v>
      </c>
      <c r="Q398" s="1" t="s">
        <v>833</v>
      </c>
      <c r="R398" s="1" t="s">
        <v>1625</v>
      </c>
      <c r="S398">
        <v>0.155</v>
      </c>
      <c r="T398" s="1" t="s">
        <v>1997</v>
      </c>
      <c r="X398">
        <f>N398</f>
        <v>0.155</v>
      </c>
    </row>
    <row r="399" spans="1:24" ht="30" customHeight="1" x14ac:dyDescent="0.3">
      <c r="A399" s="33" t="s">
        <v>1625</v>
      </c>
      <c r="B399" s="33" t="s">
        <v>1262</v>
      </c>
      <c r="C399" s="33" t="s">
        <v>1221</v>
      </c>
      <c r="D399" s="33" t="s">
        <v>1208</v>
      </c>
      <c r="E399" s="33" t="s">
        <v>50</v>
      </c>
      <c r="F399" s="32">
        <f>SUM(X398:X398)</f>
        <v>0.155</v>
      </c>
      <c r="G399" s="32"/>
      <c r="H399" s="32"/>
      <c r="I399" s="32"/>
      <c r="J399" s="32"/>
      <c r="K399" s="32">
        <f>IF(TRUNC(F399*공량설정_일위대가!B301/100, 공량설정_일위대가!C302) = 0, TRUNC(F399*공량설정_일위대가!B301/100, 5), TRUNC(F399*공량설정_일위대가!B301/100, 공량설정_일위대가!C302))</f>
        <v>0.155</v>
      </c>
      <c r="L399" s="33" t="s">
        <v>50</v>
      </c>
      <c r="M399" s="32"/>
      <c r="N399" s="32"/>
      <c r="O399" s="32" t="s">
        <v>2709</v>
      </c>
      <c r="P399" s="33" t="s">
        <v>50</v>
      </c>
      <c r="Q399" s="1" t="s">
        <v>833</v>
      </c>
      <c r="R399" s="1" t="s">
        <v>50</v>
      </c>
      <c r="T399" s="1" t="s">
        <v>1998</v>
      </c>
    </row>
    <row r="400" spans="1:24" ht="30" customHeight="1" x14ac:dyDescent="0.3">
      <c r="A400" s="32"/>
      <c r="B400" s="101" t="s">
        <v>3641</v>
      </c>
      <c r="C400" s="101"/>
      <c r="D400" s="101"/>
      <c r="E400" s="101"/>
      <c r="F400" s="101"/>
      <c r="G400" s="101"/>
      <c r="H400" s="101"/>
      <c r="I400" s="101"/>
      <c r="J400" s="101"/>
      <c r="K400" s="101"/>
      <c r="L400" s="101"/>
      <c r="M400" s="101"/>
      <c r="N400" s="101"/>
      <c r="O400" s="101"/>
      <c r="P400" s="101"/>
    </row>
    <row r="401" spans="1:24" ht="30" customHeight="1" x14ac:dyDescent="0.3">
      <c r="A401" s="33" t="s">
        <v>2001</v>
      </c>
      <c r="B401" s="33" t="s">
        <v>835</v>
      </c>
      <c r="C401" s="33" t="s">
        <v>836</v>
      </c>
      <c r="D401" s="33" t="s">
        <v>123</v>
      </c>
      <c r="E401" s="33" t="s">
        <v>3636</v>
      </c>
      <c r="F401" s="32">
        <v>1</v>
      </c>
      <c r="G401" s="32">
        <v>0</v>
      </c>
      <c r="H401" s="32"/>
      <c r="I401" s="32"/>
      <c r="J401" s="32"/>
      <c r="K401" s="32">
        <v>1</v>
      </c>
      <c r="L401" s="33" t="s">
        <v>1262</v>
      </c>
      <c r="M401" s="32">
        <f>0.254*(H401+100)/100*(I401+100)/100*(J401+100)/100</f>
        <v>0.254</v>
      </c>
      <c r="N401" s="32">
        <f>F401*M401</f>
        <v>0.254</v>
      </c>
      <c r="O401" s="33" t="s">
        <v>2709</v>
      </c>
      <c r="P401" s="33" t="s">
        <v>3642</v>
      </c>
      <c r="Q401" s="1" t="s">
        <v>838</v>
      </c>
      <c r="R401" s="1" t="s">
        <v>1625</v>
      </c>
      <c r="S401">
        <v>0.254</v>
      </c>
      <c r="T401" s="1" t="s">
        <v>2002</v>
      </c>
      <c r="X401">
        <f>N401</f>
        <v>0.254</v>
      </c>
    </row>
    <row r="402" spans="1:24" ht="30" customHeight="1" x14ac:dyDescent="0.3">
      <c r="A402" s="33" t="s">
        <v>1625</v>
      </c>
      <c r="B402" s="33" t="s">
        <v>1262</v>
      </c>
      <c r="C402" s="33" t="s">
        <v>1221</v>
      </c>
      <c r="D402" s="33" t="s">
        <v>1208</v>
      </c>
      <c r="E402" s="33" t="s">
        <v>50</v>
      </c>
      <c r="F402" s="32">
        <f>SUM(X401:X401)</f>
        <v>0.254</v>
      </c>
      <c r="G402" s="32"/>
      <c r="H402" s="32"/>
      <c r="I402" s="32"/>
      <c r="J402" s="32"/>
      <c r="K402" s="32">
        <f>IF(TRUNC(F402*공량설정_일위대가!B303/100, 공량설정_일위대가!C304) = 0, TRUNC(F402*공량설정_일위대가!B303/100, 5), TRUNC(F402*공량설정_일위대가!B303/100, 공량설정_일위대가!C304))</f>
        <v>0.254</v>
      </c>
      <c r="L402" s="33" t="s">
        <v>50</v>
      </c>
      <c r="M402" s="32"/>
      <c r="N402" s="32"/>
      <c r="O402" s="32" t="s">
        <v>2709</v>
      </c>
      <c r="P402" s="33" t="s">
        <v>50</v>
      </c>
      <c r="Q402" s="1" t="s">
        <v>838</v>
      </c>
      <c r="R402" s="1" t="s">
        <v>50</v>
      </c>
      <c r="T402" s="1" t="s">
        <v>2003</v>
      </c>
    </row>
    <row r="403" spans="1:24" ht="30" customHeight="1" x14ac:dyDescent="0.3">
      <c r="A403" s="32"/>
      <c r="B403" s="101" t="s">
        <v>3643</v>
      </c>
      <c r="C403" s="101"/>
      <c r="D403" s="101"/>
      <c r="E403" s="101"/>
      <c r="F403" s="101"/>
      <c r="G403" s="101"/>
      <c r="H403" s="101"/>
      <c r="I403" s="101"/>
      <c r="J403" s="101"/>
      <c r="K403" s="101"/>
      <c r="L403" s="101"/>
      <c r="M403" s="101"/>
      <c r="N403" s="101"/>
      <c r="O403" s="101"/>
      <c r="P403" s="101"/>
    </row>
    <row r="404" spans="1:24" ht="30" customHeight="1" x14ac:dyDescent="0.3">
      <c r="A404" s="33" t="s">
        <v>2006</v>
      </c>
      <c r="B404" s="33" t="s">
        <v>840</v>
      </c>
      <c r="C404" s="33" t="s">
        <v>841</v>
      </c>
      <c r="D404" s="33" t="s">
        <v>123</v>
      </c>
      <c r="E404" s="33" t="s">
        <v>3644</v>
      </c>
      <c r="F404" s="32">
        <v>1</v>
      </c>
      <c r="G404" s="32">
        <v>0</v>
      </c>
      <c r="H404" s="32"/>
      <c r="I404" s="32"/>
      <c r="J404" s="32"/>
      <c r="K404" s="32">
        <v>1</v>
      </c>
      <c r="L404" s="33" t="s">
        <v>1262</v>
      </c>
      <c r="M404" s="32">
        <f>0.133*(H404+100)/100*(I404+100)/100*(J404+100)/100</f>
        <v>0.13300000000000001</v>
      </c>
      <c r="N404" s="32">
        <f>F404*M404</f>
        <v>0.13300000000000001</v>
      </c>
      <c r="O404" s="33" t="s">
        <v>2720</v>
      </c>
      <c r="P404" s="33" t="s">
        <v>3645</v>
      </c>
      <c r="Q404" s="1" t="s">
        <v>843</v>
      </c>
      <c r="R404" s="1" t="s">
        <v>1263</v>
      </c>
      <c r="S404">
        <v>0.13300000000000001</v>
      </c>
      <c r="T404" s="1" t="s">
        <v>2007</v>
      </c>
      <c r="X404">
        <f>N404</f>
        <v>0.13300000000000001</v>
      </c>
    </row>
    <row r="405" spans="1:24" ht="30" customHeight="1" x14ac:dyDescent="0.3">
      <c r="A405" s="33" t="s">
        <v>1263</v>
      </c>
      <c r="B405" s="33" t="s">
        <v>1262</v>
      </c>
      <c r="C405" s="33" t="s">
        <v>1221</v>
      </c>
      <c r="D405" s="33" t="s">
        <v>1208</v>
      </c>
      <c r="E405" s="33" t="s">
        <v>50</v>
      </c>
      <c r="F405" s="32">
        <f>SUM(X404:X404)</f>
        <v>0.13300000000000001</v>
      </c>
      <c r="G405" s="32"/>
      <c r="H405" s="32"/>
      <c r="I405" s="32"/>
      <c r="J405" s="32"/>
      <c r="K405" s="32">
        <f>IF(TRUNC(F405*공량설정_일위대가!B305/100, 공량설정_일위대가!C306) = 0, TRUNC(F405*공량설정_일위대가!B305/100, 5), TRUNC(F405*공량설정_일위대가!B305/100, 공량설정_일위대가!C306))</f>
        <v>0.13300000000000001</v>
      </c>
      <c r="L405" s="33" t="s">
        <v>50</v>
      </c>
      <c r="M405" s="32"/>
      <c r="N405" s="32"/>
      <c r="O405" s="32" t="s">
        <v>2720</v>
      </c>
      <c r="P405" s="33" t="s">
        <v>50</v>
      </c>
      <c r="Q405" s="1" t="s">
        <v>843</v>
      </c>
      <c r="R405" s="1" t="s">
        <v>50</v>
      </c>
      <c r="T405" s="1" t="s">
        <v>2008</v>
      </c>
    </row>
    <row r="406" spans="1:24" ht="30" customHeight="1" x14ac:dyDescent="0.3">
      <c r="A406" s="32"/>
      <c r="B406" s="101" t="s">
        <v>3646</v>
      </c>
      <c r="C406" s="101"/>
      <c r="D406" s="101"/>
      <c r="E406" s="101"/>
      <c r="F406" s="101"/>
      <c r="G406" s="101"/>
      <c r="H406" s="101"/>
      <c r="I406" s="101"/>
      <c r="J406" s="101"/>
      <c r="K406" s="101"/>
      <c r="L406" s="101"/>
      <c r="M406" s="101"/>
      <c r="N406" s="101"/>
      <c r="O406" s="101"/>
      <c r="P406" s="101"/>
    </row>
    <row r="407" spans="1:24" ht="30" customHeight="1" x14ac:dyDescent="0.3">
      <c r="A407" s="33" t="s">
        <v>2011</v>
      </c>
      <c r="B407" s="33" t="s">
        <v>845</v>
      </c>
      <c r="C407" s="33" t="s">
        <v>841</v>
      </c>
      <c r="D407" s="33" t="s">
        <v>123</v>
      </c>
      <c r="E407" s="33" t="s">
        <v>3644</v>
      </c>
      <c r="F407" s="32">
        <v>1</v>
      </c>
      <c r="G407" s="32">
        <v>0</v>
      </c>
      <c r="H407" s="32"/>
      <c r="I407" s="32"/>
      <c r="J407" s="32"/>
      <c r="K407" s="32">
        <v>1</v>
      </c>
      <c r="L407" s="33" t="s">
        <v>1262</v>
      </c>
      <c r="M407" s="32">
        <f>0.133*(H407+100)/100*(I407+100)/100*(J407+100)/100</f>
        <v>0.13300000000000001</v>
      </c>
      <c r="N407" s="32">
        <f>F407*M407</f>
        <v>0.13300000000000001</v>
      </c>
      <c r="O407" s="33" t="s">
        <v>2720</v>
      </c>
      <c r="P407" s="33" t="s">
        <v>3645</v>
      </c>
      <c r="Q407" s="1" t="s">
        <v>847</v>
      </c>
      <c r="R407" s="1" t="s">
        <v>1263</v>
      </c>
      <c r="S407">
        <v>0.13300000000000001</v>
      </c>
      <c r="T407" s="1" t="s">
        <v>2012</v>
      </c>
      <c r="X407">
        <f>N407</f>
        <v>0.13300000000000001</v>
      </c>
    </row>
    <row r="408" spans="1:24" ht="30" customHeight="1" x14ac:dyDescent="0.3">
      <c r="A408" s="33" t="s">
        <v>1263</v>
      </c>
      <c r="B408" s="33" t="s">
        <v>1262</v>
      </c>
      <c r="C408" s="33" t="s">
        <v>1221</v>
      </c>
      <c r="D408" s="33" t="s">
        <v>1208</v>
      </c>
      <c r="E408" s="33" t="s">
        <v>50</v>
      </c>
      <c r="F408" s="32">
        <f>SUM(X407:X407)</f>
        <v>0.13300000000000001</v>
      </c>
      <c r="G408" s="32"/>
      <c r="H408" s="32"/>
      <c r="I408" s="32"/>
      <c r="J408" s="32"/>
      <c r="K408" s="32">
        <f>IF(TRUNC(F408*공량설정_일위대가!B307/100, 공량설정_일위대가!C308) = 0, TRUNC(F408*공량설정_일위대가!B307/100, 5), TRUNC(F408*공량설정_일위대가!B307/100, 공량설정_일위대가!C308))</f>
        <v>0.13300000000000001</v>
      </c>
      <c r="L408" s="33" t="s">
        <v>50</v>
      </c>
      <c r="M408" s="32"/>
      <c r="N408" s="32"/>
      <c r="O408" s="32" t="s">
        <v>2720</v>
      </c>
      <c r="P408" s="33" t="s">
        <v>50</v>
      </c>
      <c r="Q408" s="1" t="s">
        <v>847</v>
      </c>
      <c r="R408" s="1" t="s">
        <v>50</v>
      </c>
      <c r="T408" s="1" t="s">
        <v>2013</v>
      </c>
    </row>
    <row r="409" spans="1:24" ht="30" customHeight="1" x14ac:dyDescent="0.3">
      <c r="A409" s="32"/>
      <c r="B409" s="101" t="s">
        <v>3647</v>
      </c>
      <c r="C409" s="101"/>
      <c r="D409" s="101"/>
      <c r="E409" s="101"/>
      <c r="F409" s="101"/>
      <c r="G409" s="101"/>
      <c r="H409" s="101"/>
      <c r="I409" s="101"/>
      <c r="J409" s="101"/>
      <c r="K409" s="101"/>
      <c r="L409" s="101"/>
      <c r="M409" s="101"/>
      <c r="N409" s="101"/>
      <c r="O409" s="101"/>
      <c r="P409" s="101"/>
    </row>
    <row r="410" spans="1:24" ht="30" customHeight="1" x14ac:dyDescent="0.3">
      <c r="A410" s="33" t="s">
        <v>2017</v>
      </c>
      <c r="B410" s="33" t="s">
        <v>2016</v>
      </c>
      <c r="C410" s="33" t="s">
        <v>849</v>
      </c>
      <c r="D410" s="33" t="s">
        <v>123</v>
      </c>
      <c r="E410" s="33" t="s">
        <v>3644</v>
      </c>
      <c r="F410" s="32">
        <v>1</v>
      </c>
      <c r="G410" s="32">
        <v>0</v>
      </c>
      <c r="H410" s="32"/>
      <c r="I410" s="32"/>
      <c r="J410" s="32"/>
      <c r="K410" s="32">
        <v>1</v>
      </c>
      <c r="L410" s="33" t="s">
        <v>1262</v>
      </c>
      <c r="M410" s="32">
        <f>0.19*(H410+100)/100*(I410+100)/100*(J410+100)/100</f>
        <v>0.19</v>
      </c>
      <c r="N410" s="32">
        <f>F410*M410</f>
        <v>0.19</v>
      </c>
      <c r="O410" s="33" t="s">
        <v>2709</v>
      </c>
      <c r="P410" s="33" t="s">
        <v>3648</v>
      </c>
      <c r="Q410" s="1" t="s">
        <v>851</v>
      </c>
      <c r="R410" s="1" t="s">
        <v>1625</v>
      </c>
      <c r="S410">
        <v>0.19</v>
      </c>
      <c r="T410" s="1" t="s">
        <v>2018</v>
      </c>
      <c r="X410">
        <f>N410</f>
        <v>0.19</v>
      </c>
    </row>
    <row r="411" spans="1:24" ht="30" customHeight="1" x14ac:dyDescent="0.3">
      <c r="A411" s="33" t="s">
        <v>1625</v>
      </c>
      <c r="B411" s="33" t="s">
        <v>1262</v>
      </c>
      <c r="C411" s="33" t="s">
        <v>1221</v>
      </c>
      <c r="D411" s="33" t="s">
        <v>1208</v>
      </c>
      <c r="E411" s="33" t="s">
        <v>50</v>
      </c>
      <c r="F411" s="32">
        <f>SUM(X410:X410)</f>
        <v>0.19</v>
      </c>
      <c r="G411" s="32"/>
      <c r="H411" s="32"/>
      <c r="I411" s="32"/>
      <c r="J411" s="32"/>
      <c r="K411" s="32">
        <f>IF(TRUNC(F411*공량설정_일위대가!B309/100, 공량설정_일위대가!C310) = 0, TRUNC(F411*공량설정_일위대가!B309/100, 5), TRUNC(F411*공량설정_일위대가!B309/100, 공량설정_일위대가!C310))</f>
        <v>0.19</v>
      </c>
      <c r="L411" s="33" t="s">
        <v>50</v>
      </c>
      <c r="M411" s="32"/>
      <c r="N411" s="32"/>
      <c r="O411" s="32" t="s">
        <v>2709</v>
      </c>
      <c r="P411" s="33" t="s">
        <v>50</v>
      </c>
      <c r="Q411" s="1" t="s">
        <v>851</v>
      </c>
      <c r="R411" s="1" t="s">
        <v>50</v>
      </c>
      <c r="T411" s="1" t="s">
        <v>2019</v>
      </c>
    </row>
    <row r="412" spans="1:24" ht="30" customHeight="1" x14ac:dyDescent="0.3">
      <c r="A412" s="32"/>
      <c r="B412" s="101" t="s">
        <v>3649</v>
      </c>
      <c r="C412" s="101"/>
      <c r="D412" s="101"/>
      <c r="E412" s="101"/>
      <c r="F412" s="101"/>
      <c r="G412" s="101"/>
      <c r="H412" s="101"/>
      <c r="I412" s="101"/>
      <c r="J412" s="101"/>
      <c r="K412" s="101"/>
      <c r="L412" s="101"/>
      <c r="M412" s="101"/>
      <c r="N412" s="101"/>
      <c r="O412" s="101"/>
      <c r="P412" s="101"/>
    </row>
    <row r="413" spans="1:24" ht="30" customHeight="1" x14ac:dyDescent="0.3">
      <c r="A413" s="33" t="s">
        <v>2023</v>
      </c>
      <c r="B413" s="33" t="s">
        <v>2016</v>
      </c>
      <c r="C413" s="33" t="s">
        <v>2022</v>
      </c>
      <c r="D413" s="33" t="s">
        <v>123</v>
      </c>
      <c r="E413" s="33" t="s">
        <v>3644</v>
      </c>
      <c r="F413" s="32">
        <v>1</v>
      </c>
      <c r="G413" s="32">
        <v>0</v>
      </c>
      <c r="H413" s="32"/>
      <c r="I413" s="32"/>
      <c r="J413" s="32"/>
      <c r="K413" s="32">
        <v>1</v>
      </c>
      <c r="L413" s="33" t="s">
        <v>1262</v>
      </c>
      <c r="M413" s="32">
        <f>0.26*(H413+100)/100*(I413+100)/100*(J413+100)/100</f>
        <v>0.26</v>
      </c>
      <c r="N413" s="32">
        <f>F413*M413</f>
        <v>0.26</v>
      </c>
      <c r="O413" s="33" t="s">
        <v>2720</v>
      </c>
      <c r="P413" s="33" t="s">
        <v>3650</v>
      </c>
      <c r="Q413" s="1" t="s">
        <v>854</v>
      </c>
      <c r="R413" s="1" t="s">
        <v>1263</v>
      </c>
      <c r="S413">
        <v>0.26</v>
      </c>
      <c r="T413" s="1" t="s">
        <v>2024</v>
      </c>
      <c r="X413">
        <f>N413</f>
        <v>0.26</v>
      </c>
    </row>
    <row r="414" spans="1:24" ht="30" customHeight="1" x14ac:dyDescent="0.3">
      <c r="A414" s="33" t="s">
        <v>1263</v>
      </c>
      <c r="B414" s="33" t="s">
        <v>1262</v>
      </c>
      <c r="C414" s="33" t="s">
        <v>1221</v>
      </c>
      <c r="D414" s="33" t="s">
        <v>1208</v>
      </c>
      <c r="E414" s="33" t="s">
        <v>50</v>
      </c>
      <c r="F414" s="32">
        <f>SUM(X413:X413)</f>
        <v>0.26</v>
      </c>
      <c r="G414" s="32"/>
      <c r="H414" s="32"/>
      <c r="I414" s="32"/>
      <c r="J414" s="32"/>
      <c r="K414" s="32">
        <f>IF(TRUNC(F414*공량설정_일위대가!B311/100, 공량설정_일위대가!C312) = 0, TRUNC(F414*공량설정_일위대가!B311/100, 5), TRUNC(F414*공량설정_일위대가!B311/100, 공량설정_일위대가!C312))</f>
        <v>0.26</v>
      </c>
      <c r="L414" s="33" t="s">
        <v>50</v>
      </c>
      <c r="M414" s="32"/>
      <c r="N414" s="32"/>
      <c r="O414" s="32" t="s">
        <v>2720</v>
      </c>
      <c r="P414" s="33" t="s">
        <v>50</v>
      </c>
      <c r="Q414" s="1" t="s">
        <v>854</v>
      </c>
      <c r="R414" s="1" t="s">
        <v>50</v>
      </c>
      <c r="T414" s="1" t="s">
        <v>2025</v>
      </c>
    </row>
    <row r="415" spans="1:24" ht="30" customHeight="1" x14ac:dyDescent="0.3">
      <c r="A415" s="32"/>
      <c r="B415" s="101" t="s">
        <v>3651</v>
      </c>
      <c r="C415" s="101"/>
      <c r="D415" s="101"/>
      <c r="E415" s="101"/>
      <c r="F415" s="101"/>
      <c r="G415" s="101"/>
      <c r="H415" s="101"/>
      <c r="I415" s="101"/>
      <c r="J415" s="101"/>
      <c r="K415" s="101"/>
      <c r="L415" s="101"/>
      <c r="M415" s="101"/>
      <c r="N415" s="101"/>
      <c r="O415" s="101"/>
      <c r="P415" s="101"/>
    </row>
    <row r="416" spans="1:24" ht="30" customHeight="1" x14ac:dyDescent="0.3">
      <c r="A416" s="33" t="s">
        <v>2028</v>
      </c>
      <c r="B416" s="33" t="s">
        <v>856</v>
      </c>
      <c r="C416" s="33" t="s">
        <v>857</v>
      </c>
      <c r="D416" s="33" t="s">
        <v>123</v>
      </c>
      <c r="E416" s="33" t="s">
        <v>3644</v>
      </c>
      <c r="F416" s="32">
        <v>1</v>
      </c>
      <c r="G416" s="32">
        <v>0</v>
      </c>
      <c r="H416" s="32"/>
      <c r="I416" s="32"/>
      <c r="J416" s="32"/>
      <c r="K416" s="32">
        <v>1</v>
      </c>
      <c r="L416" s="33" t="s">
        <v>1262</v>
      </c>
      <c r="M416" s="32">
        <f>0.133*(H416+100)/100*(I416+100)/100*(J416+100)/100</f>
        <v>0.13300000000000001</v>
      </c>
      <c r="N416" s="32">
        <f>F416*M416</f>
        <v>0.13300000000000001</v>
      </c>
      <c r="O416" s="33" t="s">
        <v>2720</v>
      </c>
      <c r="P416" s="33" t="s">
        <v>3645</v>
      </c>
      <c r="Q416" s="1" t="s">
        <v>859</v>
      </c>
      <c r="R416" s="1" t="s">
        <v>1263</v>
      </c>
      <c r="S416">
        <v>0.13300000000000001</v>
      </c>
      <c r="T416" s="1" t="s">
        <v>2029</v>
      </c>
      <c r="X416">
        <f>N416</f>
        <v>0.13300000000000001</v>
      </c>
    </row>
    <row r="417" spans="1:24" ht="30" customHeight="1" x14ac:dyDescent="0.3">
      <c r="A417" s="33" t="s">
        <v>1263</v>
      </c>
      <c r="B417" s="33" t="s">
        <v>1262</v>
      </c>
      <c r="C417" s="33" t="s">
        <v>1221</v>
      </c>
      <c r="D417" s="33" t="s">
        <v>1208</v>
      </c>
      <c r="E417" s="33" t="s">
        <v>50</v>
      </c>
      <c r="F417" s="32">
        <f>SUM(X416:X416)</f>
        <v>0.13300000000000001</v>
      </c>
      <c r="G417" s="32"/>
      <c r="H417" s="32"/>
      <c r="I417" s="32"/>
      <c r="J417" s="32"/>
      <c r="K417" s="32">
        <f>IF(TRUNC(F417*공량설정_일위대가!B313/100, 공량설정_일위대가!C314) = 0, TRUNC(F417*공량설정_일위대가!B313/100, 5), TRUNC(F417*공량설정_일위대가!B313/100, 공량설정_일위대가!C314))</f>
        <v>0.13300000000000001</v>
      </c>
      <c r="L417" s="33" t="s">
        <v>50</v>
      </c>
      <c r="M417" s="32"/>
      <c r="N417" s="32"/>
      <c r="O417" s="32" t="s">
        <v>2720</v>
      </c>
      <c r="P417" s="33" t="s">
        <v>50</v>
      </c>
      <c r="Q417" s="1" t="s">
        <v>859</v>
      </c>
      <c r="R417" s="1" t="s">
        <v>50</v>
      </c>
      <c r="T417" s="1" t="s">
        <v>2030</v>
      </c>
    </row>
    <row r="418" spans="1:24" ht="30" customHeight="1" x14ac:dyDescent="0.3">
      <c r="A418" s="32"/>
      <c r="B418" s="101" t="s">
        <v>3652</v>
      </c>
      <c r="C418" s="101"/>
      <c r="D418" s="101"/>
      <c r="E418" s="101"/>
      <c r="F418" s="101"/>
      <c r="G418" s="101"/>
      <c r="H418" s="101"/>
      <c r="I418" s="101"/>
      <c r="J418" s="101"/>
      <c r="K418" s="101"/>
      <c r="L418" s="101"/>
      <c r="M418" s="101"/>
      <c r="N418" s="101"/>
      <c r="O418" s="101"/>
      <c r="P418" s="101"/>
    </row>
    <row r="419" spans="1:24" ht="30" customHeight="1" x14ac:dyDescent="0.3">
      <c r="A419" s="33" t="s">
        <v>2033</v>
      </c>
      <c r="B419" s="33" t="s">
        <v>856</v>
      </c>
      <c r="C419" s="33" t="s">
        <v>861</v>
      </c>
      <c r="D419" s="33" t="s">
        <v>123</v>
      </c>
      <c r="E419" s="33" t="s">
        <v>3644</v>
      </c>
      <c r="F419" s="32">
        <v>1</v>
      </c>
      <c r="G419" s="32">
        <v>0</v>
      </c>
      <c r="H419" s="32"/>
      <c r="I419" s="32"/>
      <c r="J419" s="32"/>
      <c r="K419" s="32">
        <v>1</v>
      </c>
      <c r="L419" s="33" t="s">
        <v>1262</v>
      </c>
      <c r="M419" s="32">
        <f>0.182*(H419+100)/100*(I419+100)/100*(J419+100)/100</f>
        <v>0.182</v>
      </c>
      <c r="N419" s="32">
        <f>F419*M419</f>
        <v>0.182</v>
      </c>
      <c r="O419" s="33" t="s">
        <v>2720</v>
      </c>
      <c r="P419" s="33" t="s">
        <v>3653</v>
      </c>
      <c r="Q419" s="1" t="s">
        <v>863</v>
      </c>
      <c r="R419" s="1" t="s">
        <v>1263</v>
      </c>
      <c r="S419">
        <v>0.182</v>
      </c>
      <c r="T419" s="1" t="s">
        <v>2034</v>
      </c>
      <c r="X419">
        <f>N419</f>
        <v>0.182</v>
      </c>
    </row>
    <row r="420" spans="1:24" ht="30" customHeight="1" x14ac:dyDescent="0.3">
      <c r="A420" s="33" t="s">
        <v>1263</v>
      </c>
      <c r="B420" s="33" t="s">
        <v>1262</v>
      </c>
      <c r="C420" s="33" t="s">
        <v>1221</v>
      </c>
      <c r="D420" s="33" t="s">
        <v>1208</v>
      </c>
      <c r="E420" s="33" t="s">
        <v>50</v>
      </c>
      <c r="F420" s="32">
        <f>SUM(X419:X419)</f>
        <v>0.182</v>
      </c>
      <c r="G420" s="32"/>
      <c r="H420" s="32"/>
      <c r="I420" s="32"/>
      <c r="J420" s="32"/>
      <c r="K420" s="32">
        <f>IF(TRUNC(F420*공량설정_일위대가!B315/100, 공량설정_일위대가!C316) = 0, TRUNC(F420*공량설정_일위대가!B315/100, 5), TRUNC(F420*공량설정_일위대가!B315/100, 공량설정_일위대가!C316))</f>
        <v>0.182</v>
      </c>
      <c r="L420" s="33" t="s">
        <v>50</v>
      </c>
      <c r="M420" s="32"/>
      <c r="N420" s="32"/>
      <c r="O420" s="32" t="s">
        <v>2720</v>
      </c>
      <c r="P420" s="33" t="s">
        <v>50</v>
      </c>
      <c r="Q420" s="1" t="s">
        <v>863</v>
      </c>
      <c r="R420" s="1" t="s">
        <v>50</v>
      </c>
      <c r="T420" s="1" t="s">
        <v>2035</v>
      </c>
    </row>
    <row r="421" spans="1:24" ht="30" customHeight="1" x14ac:dyDescent="0.3">
      <c r="A421" s="32"/>
      <c r="B421" s="101" t="s">
        <v>3654</v>
      </c>
      <c r="C421" s="101"/>
      <c r="D421" s="101"/>
      <c r="E421" s="101"/>
      <c r="F421" s="101"/>
      <c r="G421" s="101"/>
      <c r="H421" s="101"/>
      <c r="I421" s="101"/>
      <c r="J421" s="101"/>
      <c r="K421" s="101"/>
      <c r="L421" s="101"/>
      <c r="M421" s="101"/>
      <c r="N421" s="101"/>
      <c r="O421" s="101"/>
      <c r="P421" s="101"/>
    </row>
    <row r="422" spans="1:24" ht="30" customHeight="1" x14ac:dyDescent="0.3">
      <c r="A422" s="33" t="s">
        <v>2038</v>
      </c>
      <c r="B422" s="33" t="s">
        <v>856</v>
      </c>
      <c r="C422" s="33" t="s">
        <v>865</v>
      </c>
      <c r="D422" s="33" t="s">
        <v>123</v>
      </c>
      <c r="E422" s="33" t="s">
        <v>3505</v>
      </c>
      <c r="F422" s="32">
        <v>1</v>
      </c>
      <c r="G422" s="32">
        <v>0</v>
      </c>
      <c r="H422" s="32"/>
      <c r="I422" s="32"/>
      <c r="J422" s="32"/>
      <c r="K422" s="32">
        <v>1</v>
      </c>
      <c r="L422" s="33" t="s">
        <v>1262</v>
      </c>
      <c r="M422" s="32">
        <f>0.252*(H422+100)/100*(I422+100)/100*(J422+100)/100</f>
        <v>0.252</v>
      </c>
      <c r="N422" s="32">
        <f>F422*M422</f>
        <v>0.252</v>
      </c>
      <c r="O422" s="33" t="s">
        <v>2720</v>
      </c>
      <c r="P422" s="33" t="s">
        <v>3655</v>
      </c>
      <c r="Q422" s="1" t="s">
        <v>867</v>
      </c>
      <c r="R422" s="1" t="s">
        <v>1263</v>
      </c>
      <c r="S422">
        <v>0.252</v>
      </c>
      <c r="T422" s="1" t="s">
        <v>2039</v>
      </c>
      <c r="X422">
        <f>N422</f>
        <v>0.252</v>
      </c>
    </row>
    <row r="423" spans="1:24" ht="30" customHeight="1" x14ac:dyDescent="0.3">
      <c r="A423" s="33" t="s">
        <v>1263</v>
      </c>
      <c r="B423" s="33" t="s">
        <v>1262</v>
      </c>
      <c r="C423" s="33" t="s">
        <v>1221</v>
      </c>
      <c r="D423" s="33" t="s">
        <v>1208</v>
      </c>
      <c r="E423" s="33" t="s">
        <v>50</v>
      </c>
      <c r="F423" s="32">
        <f>SUM(X422:X422)</f>
        <v>0.252</v>
      </c>
      <c r="G423" s="32"/>
      <c r="H423" s="32"/>
      <c r="I423" s="32"/>
      <c r="J423" s="32"/>
      <c r="K423" s="32">
        <f>IF(TRUNC(F423*공량설정_일위대가!B317/100, 공량설정_일위대가!C318) = 0, TRUNC(F423*공량설정_일위대가!B317/100, 5), TRUNC(F423*공량설정_일위대가!B317/100, 공량설정_일위대가!C318))</f>
        <v>0.252</v>
      </c>
      <c r="L423" s="33" t="s">
        <v>50</v>
      </c>
      <c r="M423" s="32"/>
      <c r="N423" s="32"/>
      <c r="O423" s="32" t="s">
        <v>2720</v>
      </c>
      <c r="P423" s="33" t="s">
        <v>50</v>
      </c>
      <c r="Q423" s="1" t="s">
        <v>867</v>
      </c>
      <c r="R423" s="1" t="s">
        <v>50</v>
      </c>
      <c r="T423" s="1" t="s">
        <v>2040</v>
      </c>
    </row>
    <row r="424" spans="1:24" ht="30" customHeight="1" x14ac:dyDescent="0.3">
      <c r="A424" s="32"/>
      <c r="B424" s="101" t="s">
        <v>3656</v>
      </c>
      <c r="C424" s="101"/>
      <c r="D424" s="101"/>
      <c r="E424" s="101"/>
      <c r="F424" s="101"/>
      <c r="G424" s="101"/>
      <c r="H424" s="101"/>
      <c r="I424" s="101"/>
      <c r="J424" s="101"/>
      <c r="K424" s="101"/>
      <c r="L424" s="101"/>
      <c r="M424" s="101"/>
      <c r="N424" s="101"/>
      <c r="O424" s="101"/>
      <c r="P424" s="101"/>
    </row>
    <row r="425" spans="1:24" ht="30" customHeight="1" x14ac:dyDescent="0.3">
      <c r="A425" s="33" t="s">
        <v>2043</v>
      </c>
      <c r="B425" s="33" t="s">
        <v>856</v>
      </c>
      <c r="C425" s="33" t="s">
        <v>869</v>
      </c>
      <c r="D425" s="33" t="s">
        <v>123</v>
      </c>
      <c r="E425" s="33" t="s">
        <v>3505</v>
      </c>
      <c r="F425" s="32">
        <v>1</v>
      </c>
      <c r="G425" s="32">
        <v>0</v>
      </c>
      <c r="H425" s="32"/>
      <c r="I425" s="32"/>
      <c r="J425" s="32"/>
      <c r="K425" s="32">
        <v>1</v>
      </c>
      <c r="L425" s="33" t="s">
        <v>1262</v>
      </c>
      <c r="M425" s="32">
        <f>0.338*(H425+100)/100*(I425+100)/100*(J425+100)/100</f>
        <v>0.33800000000000002</v>
      </c>
      <c r="N425" s="32">
        <f>F425*M425</f>
        <v>0.33800000000000002</v>
      </c>
      <c r="O425" s="33" t="s">
        <v>2709</v>
      </c>
      <c r="P425" s="33" t="s">
        <v>3657</v>
      </c>
      <c r="Q425" s="1" t="s">
        <v>871</v>
      </c>
      <c r="R425" s="1" t="s">
        <v>1625</v>
      </c>
      <c r="S425">
        <v>0.33800000000000002</v>
      </c>
      <c r="T425" s="1" t="s">
        <v>2044</v>
      </c>
      <c r="X425">
        <f>N425</f>
        <v>0.33800000000000002</v>
      </c>
    </row>
    <row r="426" spans="1:24" ht="30" customHeight="1" x14ac:dyDescent="0.3">
      <c r="A426" s="33" t="s">
        <v>1625</v>
      </c>
      <c r="B426" s="33" t="s">
        <v>1262</v>
      </c>
      <c r="C426" s="33" t="s">
        <v>1221</v>
      </c>
      <c r="D426" s="33" t="s">
        <v>1208</v>
      </c>
      <c r="E426" s="33" t="s">
        <v>50</v>
      </c>
      <c r="F426" s="32">
        <f>SUM(X425:X425)</f>
        <v>0.33800000000000002</v>
      </c>
      <c r="G426" s="32"/>
      <c r="H426" s="32"/>
      <c r="I426" s="32"/>
      <c r="J426" s="32"/>
      <c r="K426" s="32">
        <f>IF(TRUNC(F426*공량설정_일위대가!B319/100, 공량설정_일위대가!C320) = 0, TRUNC(F426*공량설정_일위대가!B319/100, 5), TRUNC(F426*공량설정_일위대가!B319/100, 공량설정_일위대가!C320))</f>
        <v>0.33800000000000002</v>
      </c>
      <c r="L426" s="33" t="s">
        <v>50</v>
      </c>
      <c r="M426" s="32"/>
      <c r="N426" s="32"/>
      <c r="O426" s="32" t="s">
        <v>2709</v>
      </c>
      <c r="P426" s="33" t="s">
        <v>50</v>
      </c>
      <c r="Q426" s="1" t="s">
        <v>871</v>
      </c>
      <c r="R426" s="1" t="s">
        <v>50</v>
      </c>
      <c r="T426" s="1" t="s">
        <v>2045</v>
      </c>
    </row>
    <row r="427" spans="1:24" ht="30" customHeight="1" x14ac:dyDescent="0.3">
      <c r="A427" s="32"/>
      <c r="B427" s="101" t="s">
        <v>3658</v>
      </c>
      <c r="C427" s="101"/>
      <c r="D427" s="101"/>
      <c r="E427" s="101"/>
      <c r="F427" s="101"/>
      <c r="G427" s="101"/>
      <c r="H427" s="101"/>
      <c r="I427" s="101"/>
      <c r="J427" s="101"/>
      <c r="K427" s="101"/>
      <c r="L427" s="101"/>
      <c r="M427" s="101"/>
      <c r="N427" s="101"/>
      <c r="O427" s="101"/>
      <c r="P427" s="101"/>
    </row>
    <row r="428" spans="1:24" ht="30" customHeight="1" x14ac:dyDescent="0.3">
      <c r="A428" s="33" t="s">
        <v>2048</v>
      </c>
      <c r="B428" s="33" t="s">
        <v>856</v>
      </c>
      <c r="C428" s="33" t="s">
        <v>873</v>
      </c>
      <c r="D428" s="33" t="s">
        <v>123</v>
      </c>
      <c r="E428" s="33" t="s">
        <v>3644</v>
      </c>
      <c r="F428" s="32">
        <v>1</v>
      </c>
      <c r="G428" s="32">
        <v>0</v>
      </c>
      <c r="H428" s="32"/>
      <c r="I428" s="32"/>
      <c r="J428" s="32"/>
      <c r="K428" s="32">
        <v>1</v>
      </c>
      <c r="L428" s="33" t="s">
        <v>1262</v>
      </c>
      <c r="M428" s="32">
        <f>0.468*(H428+100)/100*(I428+100)/100*(J428+100)/100</f>
        <v>0.46800000000000003</v>
      </c>
      <c r="N428" s="32">
        <f>F428*M428</f>
        <v>0.46800000000000003</v>
      </c>
      <c r="O428" s="33" t="s">
        <v>2720</v>
      </c>
      <c r="P428" s="33" t="s">
        <v>3659</v>
      </c>
      <c r="Q428" s="1" t="s">
        <v>875</v>
      </c>
      <c r="R428" s="1" t="s">
        <v>1263</v>
      </c>
      <c r="S428">
        <v>0.46800000000000003</v>
      </c>
      <c r="T428" s="1" t="s">
        <v>2049</v>
      </c>
      <c r="X428">
        <f>N428</f>
        <v>0.46800000000000003</v>
      </c>
    </row>
    <row r="429" spans="1:24" ht="30" customHeight="1" x14ac:dyDescent="0.3">
      <c r="A429" s="33" t="s">
        <v>1263</v>
      </c>
      <c r="B429" s="33" t="s">
        <v>1262</v>
      </c>
      <c r="C429" s="33" t="s">
        <v>1221</v>
      </c>
      <c r="D429" s="33" t="s">
        <v>1208</v>
      </c>
      <c r="E429" s="33" t="s">
        <v>50</v>
      </c>
      <c r="F429" s="32">
        <f>SUM(X428:X428)</f>
        <v>0.46800000000000003</v>
      </c>
      <c r="G429" s="32"/>
      <c r="H429" s="32"/>
      <c r="I429" s="32"/>
      <c r="J429" s="32"/>
      <c r="K429" s="32">
        <f>IF(TRUNC(F429*공량설정_일위대가!B321/100, 공량설정_일위대가!C322) = 0, TRUNC(F429*공량설정_일위대가!B321/100, 5), TRUNC(F429*공량설정_일위대가!B321/100, 공량설정_일위대가!C322))</f>
        <v>0.46800000000000003</v>
      </c>
      <c r="L429" s="33" t="s">
        <v>50</v>
      </c>
      <c r="M429" s="32"/>
      <c r="N429" s="32"/>
      <c r="O429" s="32" t="s">
        <v>2720</v>
      </c>
      <c r="P429" s="33" t="s">
        <v>50</v>
      </c>
      <c r="Q429" s="1" t="s">
        <v>875</v>
      </c>
      <c r="R429" s="1" t="s">
        <v>50</v>
      </c>
      <c r="T429" s="1" t="s">
        <v>2050</v>
      </c>
    </row>
    <row r="430" spans="1:24" ht="30" customHeight="1" x14ac:dyDescent="0.3">
      <c r="A430" s="32"/>
      <c r="B430" s="101" t="s">
        <v>3660</v>
      </c>
      <c r="C430" s="101"/>
      <c r="D430" s="101"/>
      <c r="E430" s="101"/>
      <c r="F430" s="101"/>
      <c r="G430" s="101"/>
      <c r="H430" s="101"/>
      <c r="I430" s="101"/>
      <c r="J430" s="101"/>
      <c r="K430" s="101"/>
      <c r="L430" s="101"/>
      <c r="M430" s="101"/>
      <c r="N430" s="101"/>
      <c r="O430" s="101"/>
      <c r="P430" s="101"/>
    </row>
    <row r="431" spans="1:24" ht="30" customHeight="1" x14ac:dyDescent="0.3">
      <c r="A431" s="33" t="s">
        <v>2053</v>
      </c>
      <c r="B431" s="33" t="s">
        <v>856</v>
      </c>
      <c r="C431" s="33" t="s">
        <v>877</v>
      </c>
      <c r="D431" s="33" t="s">
        <v>123</v>
      </c>
      <c r="E431" s="33" t="s">
        <v>3644</v>
      </c>
      <c r="F431" s="32">
        <v>1</v>
      </c>
      <c r="G431" s="32">
        <v>0</v>
      </c>
      <c r="H431" s="32"/>
      <c r="I431" s="32"/>
      <c r="J431" s="32"/>
      <c r="K431" s="32">
        <v>1</v>
      </c>
      <c r="L431" s="33" t="s">
        <v>1262</v>
      </c>
      <c r="M431" s="32">
        <f>0.247*(H431+100)/100*(I431+100)/100*(J431+100)/100</f>
        <v>0.247</v>
      </c>
      <c r="N431" s="32">
        <f>F431*M431</f>
        <v>0.247</v>
      </c>
      <c r="O431" s="33" t="s">
        <v>2720</v>
      </c>
      <c r="P431" s="33" t="s">
        <v>3661</v>
      </c>
      <c r="Q431" s="1" t="s">
        <v>879</v>
      </c>
      <c r="R431" s="1" t="s">
        <v>1263</v>
      </c>
      <c r="S431">
        <v>0.247</v>
      </c>
      <c r="T431" s="1" t="s">
        <v>2054</v>
      </c>
      <c r="X431">
        <f>N431</f>
        <v>0.247</v>
      </c>
    </row>
    <row r="432" spans="1:24" ht="30" customHeight="1" x14ac:dyDescent="0.3">
      <c r="A432" s="33" t="s">
        <v>1263</v>
      </c>
      <c r="B432" s="33" t="s">
        <v>1262</v>
      </c>
      <c r="C432" s="33" t="s">
        <v>1221</v>
      </c>
      <c r="D432" s="33" t="s">
        <v>1208</v>
      </c>
      <c r="E432" s="33" t="s">
        <v>50</v>
      </c>
      <c r="F432" s="32">
        <f>SUM(X431:X431)</f>
        <v>0.247</v>
      </c>
      <c r="G432" s="32"/>
      <c r="H432" s="32"/>
      <c r="I432" s="32"/>
      <c r="J432" s="32"/>
      <c r="K432" s="32">
        <f>IF(TRUNC(F432*공량설정_일위대가!B323/100, 공량설정_일위대가!C324) = 0, TRUNC(F432*공량설정_일위대가!B323/100, 5), TRUNC(F432*공량설정_일위대가!B323/100, 공량설정_일위대가!C324))</f>
        <v>0.247</v>
      </c>
      <c r="L432" s="33" t="s">
        <v>50</v>
      </c>
      <c r="M432" s="32"/>
      <c r="N432" s="32"/>
      <c r="O432" s="32" t="s">
        <v>2720</v>
      </c>
      <c r="P432" s="33" t="s">
        <v>50</v>
      </c>
      <c r="Q432" s="1" t="s">
        <v>879</v>
      </c>
      <c r="R432" s="1" t="s">
        <v>50</v>
      </c>
      <c r="T432" s="1" t="s">
        <v>2055</v>
      </c>
    </row>
    <row r="433" spans="1:39" ht="30" customHeight="1" x14ac:dyDescent="0.3">
      <c r="A433" s="32"/>
      <c r="B433" s="101" t="s">
        <v>3662</v>
      </c>
      <c r="C433" s="101"/>
      <c r="D433" s="101"/>
      <c r="E433" s="101"/>
      <c r="F433" s="101"/>
      <c r="G433" s="101"/>
      <c r="H433" s="101"/>
      <c r="I433" s="101"/>
      <c r="J433" s="101"/>
      <c r="K433" s="101"/>
      <c r="L433" s="101"/>
      <c r="M433" s="101"/>
      <c r="N433" s="101"/>
      <c r="O433" s="101"/>
      <c r="P433" s="101"/>
    </row>
    <row r="434" spans="1:39" ht="30" customHeight="1" x14ac:dyDescent="0.3">
      <c r="A434" s="33" t="s">
        <v>2058</v>
      </c>
      <c r="B434" s="33" t="s">
        <v>881</v>
      </c>
      <c r="C434" s="33" t="s">
        <v>882</v>
      </c>
      <c r="D434" s="33" t="s">
        <v>123</v>
      </c>
      <c r="E434" s="33" t="s">
        <v>3644</v>
      </c>
      <c r="F434" s="32">
        <v>1</v>
      </c>
      <c r="G434" s="32">
        <v>0</v>
      </c>
      <c r="H434" s="32"/>
      <c r="I434" s="32"/>
      <c r="J434" s="32"/>
      <c r="K434" s="32">
        <v>1</v>
      </c>
      <c r="L434" s="33" t="s">
        <v>1262</v>
      </c>
      <c r="M434" s="32">
        <f>0.3*(H434+100)/100*(I434+100)/100*(J434+100)/100</f>
        <v>0.3</v>
      </c>
      <c r="N434" s="32">
        <f>F434*M434</f>
        <v>0.3</v>
      </c>
      <c r="O434" s="33" t="s">
        <v>2709</v>
      </c>
      <c r="P434" s="33" t="s">
        <v>3663</v>
      </c>
      <c r="Q434" s="1" t="s">
        <v>884</v>
      </c>
      <c r="R434" s="1" t="s">
        <v>1625</v>
      </c>
      <c r="S434">
        <v>0.3</v>
      </c>
      <c r="T434" s="1" t="s">
        <v>2059</v>
      </c>
      <c r="X434">
        <f>N434</f>
        <v>0.3</v>
      </c>
    </row>
    <row r="435" spans="1:39" ht="30" customHeight="1" x14ac:dyDescent="0.3">
      <c r="A435" s="33" t="s">
        <v>1625</v>
      </c>
      <c r="B435" s="33" t="s">
        <v>1262</v>
      </c>
      <c r="C435" s="33" t="s">
        <v>1221</v>
      </c>
      <c r="D435" s="33" t="s">
        <v>1208</v>
      </c>
      <c r="E435" s="33" t="s">
        <v>50</v>
      </c>
      <c r="F435" s="32">
        <f>SUM(X434:X434)</f>
        <v>0.3</v>
      </c>
      <c r="G435" s="32"/>
      <c r="H435" s="32"/>
      <c r="I435" s="32"/>
      <c r="J435" s="32"/>
      <c r="K435" s="32">
        <f>IF(TRUNC(F435*공량설정_일위대가!B325/100, 공량설정_일위대가!C326) = 0, TRUNC(F435*공량설정_일위대가!B325/100, 5), TRUNC(F435*공량설정_일위대가!B325/100, 공량설정_일위대가!C326))</f>
        <v>0.3</v>
      </c>
      <c r="L435" s="33" t="s">
        <v>50</v>
      </c>
      <c r="M435" s="32"/>
      <c r="N435" s="32"/>
      <c r="O435" s="32" t="s">
        <v>2709</v>
      </c>
      <c r="P435" s="33" t="s">
        <v>50</v>
      </c>
      <c r="Q435" s="1" t="s">
        <v>884</v>
      </c>
      <c r="R435" s="1" t="s">
        <v>50</v>
      </c>
      <c r="T435" s="1" t="s">
        <v>2060</v>
      </c>
    </row>
    <row r="436" spans="1:39" ht="30" customHeight="1" x14ac:dyDescent="0.3">
      <c r="A436" s="32"/>
      <c r="B436" s="101" t="s">
        <v>3664</v>
      </c>
      <c r="C436" s="101"/>
      <c r="D436" s="101"/>
      <c r="E436" s="101"/>
      <c r="F436" s="101"/>
      <c r="G436" s="101"/>
      <c r="H436" s="101"/>
      <c r="I436" s="101"/>
      <c r="J436" s="101"/>
      <c r="K436" s="101"/>
      <c r="L436" s="101"/>
      <c r="M436" s="101"/>
      <c r="N436" s="101"/>
      <c r="O436" s="101"/>
      <c r="P436" s="101"/>
    </row>
    <row r="437" spans="1:39" ht="30" customHeight="1" x14ac:dyDescent="0.3">
      <c r="A437" s="33" t="s">
        <v>2063</v>
      </c>
      <c r="B437" s="33" t="s">
        <v>881</v>
      </c>
      <c r="C437" s="33" t="s">
        <v>886</v>
      </c>
      <c r="D437" s="33" t="s">
        <v>123</v>
      </c>
      <c r="E437" s="33" t="s">
        <v>3644</v>
      </c>
      <c r="F437" s="32">
        <v>1</v>
      </c>
      <c r="G437" s="32">
        <v>0</v>
      </c>
      <c r="H437" s="32"/>
      <c r="I437" s="32"/>
      <c r="J437" s="32"/>
      <c r="K437" s="32">
        <v>1</v>
      </c>
      <c r="L437" s="33" t="s">
        <v>1262</v>
      </c>
      <c r="M437" s="32">
        <f>0.3*(H437+100)/100*(I437+100)/100*(J437+100)/100</f>
        <v>0.3</v>
      </c>
      <c r="N437" s="32">
        <f>F437*M437</f>
        <v>0.3</v>
      </c>
      <c r="O437" s="33" t="s">
        <v>2720</v>
      </c>
      <c r="P437" s="33" t="s">
        <v>3663</v>
      </c>
      <c r="Q437" s="1" t="s">
        <v>888</v>
      </c>
      <c r="R437" s="1" t="s">
        <v>1263</v>
      </c>
      <c r="S437">
        <v>0.3</v>
      </c>
      <c r="T437" s="1" t="s">
        <v>2064</v>
      </c>
      <c r="X437">
        <f>N437</f>
        <v>0.3</v>
      </c>
    </row>
    <row r="438" spans="1:39" ht="30" customHeight="1" x14ac:dyDescent="0.3">
      <c r="A438" s="33" t="s">
        <v>1263</v>
      </c>
      <c r="B438" s="33" t="s">
        <v>1262</v>
      </c>
      <c r="C438" s="33" t="s">
        <v>1221</v>
      </c>
      <c r="D438" s="33" t="s">
        <v>1208</v>
      </c>
      <c r="E438" s="33" t="s">
        <v>50</v>
      </c>
      <c r="F438" s="32">
        <f>SUM(X437:X437)</f>
        <v>0.3</v>
      </c>
      <c r="G438" s="32"/>
      <c r="H438" s="32"/>
      <c r="I438" s="32"/>
      <c r="J438" s="32"/>
      <c r="K438" s="32">
        <f>IF(TRUNC(F438*공량설정_일위대가!B327/100, 공량설정_일위대가!C328) = 0, TRUNC(F438*공량설정_일위대가!B327/100, 5), TRUNC(F438*공량설정_일위대가!B327/100, 공량설정_일위대가!C328))</f>
        <v>0.3</v>
      </c>
      <c r="L438" s="33" t="s">
        <v>50</v>
      </c>
      <c r="M438" s="32"/>
      <c r="N438" s="32"/>
      <c r="O438" s="32" t="s">
        <v>2720</v>
      </c>
      <c r="P438" s="33" t="s">
        <v>50</v>
      </c>
      <c r="Q438" s="1" t="s">
        <v>888</v>
      </c>
      <c r="R438" s="1" t="s">
        <v>50</v>
      </c>
      <c r="T438" s="1" t="s">
        <v>2065</v>
      </c>
    </row>
    <row r="439" spans="1:39" ht="30" customHeight="1" x14ac:dyDescent="0.3">
      <c r="A439" s="32"/>
      <c r="B439" s="101" t="s">
        <v>3665</v>
      </c>
      <c r="C439" s="101"/>
      <c r="D439" s="101"/>
      <c r="E439" s="101"/>
      <c r="F439" s="101"/>
      <c r="G439" s="101"/>
      <c r="H439" s="101"/>
      <c r="I439" s="101"/>
      <c r="J439" s="101"/>
      <c r="K439" s="101"/>
      <c r="L439" s="101"/>
      <c r="M439" s="101"/>
      <c r="N439" s="101"/>
      <c r="O439" s="101"/>
      <c r="P439" s="101"/>
    </row>
    <row r="440" spans="1:39" ht="30" customHeight="1" x14ac:dyDescent="0.3">
      <c r="A440" s="33" t="s">
        <v>2068</v>
      </c>
      <c r="B440" s="33" t="s">
        <v>881</v>
      </c>
      <c r="C440" s="33" t="s">
        <v>890</v>
      </c>
      <c r="D440" s="33" t="s">
        <v>123</v>
      </c>
      <c r="E440" s="33" t="s">
        <v>3644</v>
      </c>
      <c r="F440" s="32">
        <v>1</v>
      </c>
      <c r="G440" s="32">
        <v>0</v>
      </c>
      <c r="H440" s="32"/>
      <c r="I440" s="32"/>
      <c r="J440" s="32"/>
      <c r="K440" s="32">
        <v>1</v>
      </c>
      <c r="L440" s="33" t="s">
        <v>1262</v>
      </c>
      <c r="M440" s="32">
        <f>0.3*(H440+100)/100*(I440+100)/100*(J440+100)/100</f>
        <v>0.3</v>
      </c>
      <c r="N440" s="32">
        <f>F440*M440</f>
        <v>0.3</v>
      </c>
      <c r="O440" s="33" t="s">
        <v>2720</v>
      </c>
      <c r="P440" s="33" t="s">
        <v>3663</v>
      </c>
      <c r="Q440" s="1" t="s">
        <v>892</v>
      </c>
      <c r="R440" s="1" t="s">
        <v>1263</v>
      </c>
      <c r="S440">
        <v>0.3</v>
      </c>
      <c r="T440" s="1" t="s">
        <v>2069</v>
      </c>
      <c r="X440">
        <f>N440</f>
        <v>0.3</v>
      </c>
    </row>
    <row r="441" spans="1:39" ht="30" customHeight="1" x14ac:dyDescent="0.3">
      <c r="A441" s="33" t="s">
        <v>1263</v>
      </c>
      <c r="B441" s="33" t="s">
        <v>1262</v>
      </c>
      <c r="C441" s="33" t="s">
        <v>1221</v>
      </c>
      <c r="D441" s="33" t="s">
        <v>1208</v>
      </c>
      <c r="E441" s="33" t="s">
        <v>50</v>
      </c>
      <c r="F441" s="32">
        <f>SUM(X440:X440)</f>
        <v>0.3</v>
      </c>
      <c r="G441" s="32"/>
      <c r="H441" s="32"/>
      <c r="I441" s="32"/>
      <c r="J441" s="32"/>
      <c r="K441" s="32">
        <f>IF(TRUNC(F441*공량설정_일위대가!B329/100, 공량설정_일위대가!C330) = 0, TRUNC(F441*공량설정_일위대가!B329/100, 5), TRUNC(F441*공량설정_일위대가!B329/100, 공량설정_일위대가!C330))</f>
        <v>0.3</v>
      </c>
      <c r="L441" s="33" t="s">
        <v>50</v>
      </c>
      <c r="M441" s="32"/>
      <c r="N441" s="32"/>
      <c r="O441" s="32" t="s">
        <v>2720</v>
      </c>
      <c r="P441" s="33" t="s">
        <v>50</v>
      </c>
      <c r="Q441" s="1" t="s">
        <v>892</v>
      </c>
      <c r="R441" s="1" t="s">
        <v>50</v>
      </c>
      <c r="T441" s="1" t="s">
        <v>2070</v>
      </c>
    </row>
    <row r="442" spans="1:39" ht="30" customHeight="1" x14ac:dyDescent="0.3">
      <c r="A442" s="32"/>
      <c r="B442" s="101" t="s">
        <v>3666</v>
      </c>
      <c r="C442" s="101"/>
      <c r="D442" s="101"/>
      <c r="E442" s="101"/>
      <c r="F442" s="101"/>
      <c r="G442" s="101"/>
      <c r="H442" s="101"/>
      <c r="I442" s="101"/>
      <c r="J442" s="101"/>
      <c r="K442" s="101"/>
      <c r="L442" s="101"/>
      <c r="M442" s="101"/>
      <c r="N442" s="101"/>
      <c r="O442" s="101"/>
      <c r="P442" s="101"/>
    </row>
    <row r="443" spans="1:39" ht="30" customHeight="1" x14ac:dyDescent="0.3">
      <c r="A443" s="33" t="s">
        <v>2073</v>
      </c>
      <c r="B443" s="33" t="s">
        <v>894</v>
      </c>
      <c r="C443" s="33" t="s">
        <v>895</v>
      </c>
      <c r="D443" s="33" t="s">
        <v>123</v>
      </c>
      <c r="E443" s="33" t="s">
        <v>3667</v>
      </c>
      <c r="F443" s="32">
        <v>1</v>
      </c>
      <c r="G443" s="32">
        <v>0</v>
      </c>
      <c r="H443" s="32"/>
      <c r="I443" s="32"/>
      <c r="J443" s="32"/>
      <c r="K443" s="32">
        <v>1</v>
      </c>
      <c r="L443" s="33" t="s">
        <v>2075</v>
      </c>
      <c r="M443" s="32">
        <f>0.07*(H443+100)/100*(I443+100)/100*(J443+100)/100</f>
        <v>7.0000000000000007E-2</v>
      </c>
      <c r="N443" s="32">
        <f>F443*M443</f>
        <v>7.0000000000000007E-2</v>
      </c>
      <c r="O443" s="33" t="s">
        <v>2722</v>
      </c>
      <c r="P443" s="33" t="s">
        <v>3668</v>
      </c>
      <c r="Q443" s="1" t="s">
        <v>897</v>
      </c>
      <c r="R443" s="1" t="s">
        <v>2076</v>
      </c>
      <c r="S443">
        <v>7.0000000000000007E-2</v>
      </c>
      <c r="T443" s="1" t="s">
        <v>2074</v>
      </c>
      <c r="AM443">
        <f>N443</f>
        <v>7.0000000000000007E-2</v>
      </c>
    </row>
    <row r="444" spans="1:39" ht="30" customHeight="1" x14ac:dyDescent="0.3">
      <c r="A444" s="33" t="s">
        <v>2076</v>
      </c>
      <c r="B444" s="33" t="s">
        <v>2075</v>
      </c>
      <c r="C444" s="33" t="s">
        <v>1221</v>
      </c>
      <c r="D444" s="33" t="s">
        <v>1208</v>
      </c>
      <c r="E444" s="33" t="s">
        <v>50</v>
      </c>
      <c r="F444" s="32">
        <f>SUM(AM443:AM443)</f>
        <v>7.0000000000000007E-2</v>
      </c>
      <c r="G444" s="32"/>
      <c r="H444" s="32"/>
      <c r="I444" s="32"/>
      <c r="J444" s="32"/>
      <c r="K444" s="32">
        <f>IF(TRUNC(F444*공량설정_일위대가!B331/100, 공량설정_일위대가!C332) = 0, TRUNC(F444*공량설정_일위대가!B331/100, 5), TRUNC(F444*공량설정_일위대가!B331/100, 공량설정_일위대가!C332))</f>
        <v>7.0000000000000007E-2</v>
      </c>
      <c r="L444" s="33" t="s">
        <v>50</v>
      </c>
      <c r="M444" s="32"/>
      <c r="N444" s="32"/>
      <c r="O444" s="32" t="s">
        <v>2722</v>
      </c>
      <c r="P444" s="33" t="s">
        <v>50</v>
      </c>
      <c r="Q444" s="1" t="s">
        <v>897</v>
      </c>
      <c r="R444" s="1" t="s">
        <v>50</v>
      </c>
      <c r="T444" s="1" t="s">
        <v>2077</v>
      </c>
    </row>
    <row r="445" spans="1:39" ht="30" customHeight="1" x14ac:dyDescent="0.3">
      <c r="A445" s="32"/>
      <c r="B445" s="101" t="s">
        <v>3669</v>
      </c>
      <c r="C445" s="101"/>
      <c r="D445" s="101"/>
      <c r="E445" s="101"/>
      <c r="F445" s="101"/>
      <c r="G445" s="101"/>
      <c r="H445" s="101"/>
      <c r="I445" s="101"/>
      <c r="J445" s="101"/>
      <c r="K445" s="101"/>
      <c r="L445" s="101"/>
      <c r="M445" s="101"/>
      <c r="N445" s="101"/>
      <c r="O445" s="101"/>
      <c r="P445" s="101"/>
    </row>
    <row r="446" spans="1:39" ht="30" customHeight="1" x14ac:dyDescent="0.3">
      <c r="A446" s="33" t="s">
        <v>2080</v>
      </c>
      <c r="B446" s="33" t="s">
        <v>894</v>
      </c>
      <c r="C446" s="33" t="s">
        <v>899</v>
      </c>
      <c r="D446" s="33" t="s">
        <v>123</v>
      </c>
      <c r="E446" s="33" t="s">
        <v>3667</v>
      </c>
      <c r="F446" s="32">
        <v>1</v>
      </c>
      <c r="G446" s="32">
        <v>0</v>
      </c>
      <c r="H446" s="32"/>
      <c r="I446" s="32"/>
      <c r="J446" s="32"/>
      <c r="K446" s="32">
        <v>1</v>
      </c>
      <c r="L446" s="33" t="s">
        <v>2075</v>
      </c>
      <c r="M446" s="32">
        <f>0.07*(H446+100)/100*(I446+100)/100*(J446+100)/100</f>
        <v>7.0000000000000007E-2</v>
      </c>
      <c r="N446" s="32">
        <f>F446*M446</f>
        <v>7.0000000000000007E-2</v>
      </c>
      <c r="O446" s="33" t="s">
        <v>2722</v>
      </c>
      <c r="P446" s="33" t="s">
        <v>3668</v>
      </c>
      <c r="Q446" s="1" t="s">
        <v>901</v>
      </c>
      <c r="R446" s="1" t="s">
        <v>2076</v>
      </c>
      <c r="S446">
        <v>7.0000000000000007E-2</v>
      </c>
      <c r="T446" s="1" t="s">
        <v>2081</v>
      </c>
      <c r="AM446">
        <f>N446</f>
        <v>7.0000000000000007E-2</v>
      </c>
    </row>
    <row r="447" spans="1:39" ht="30" customHeight="1" x14ac:dyDescent="0.3">
      <c r="A447" s="33" t="s">
        <v>2076</v>
      </c>
      <c r="B447" s="33" t="s">
        <v>2075</v>
      </c>
      <c r="C447" s="33" t="s">
        <v>1221</v>
      </c>
      <c r="D447" s="33" t="s">
        <v>1208</v>
      </c>
      <c r="E447" s="33" t="s">
        <v>50</v>
      </c>
      <c r="F447" s="32">
        <f>SUM(AM446:AM446)</f>
        <v>7.0000000000000007E-2</v>
      </c>
      <c r="G447" s="32"/>
      <c r="H447" s="32"/>
      <c r="I447" s="32"/>
      <c r="J447" s="32"/>
      <c r="K447" s="32">
        <f>IF(TRUNC(F447*공량설정_일위대가!B333/100, 공량설정_일위대가!C334) = 0, TRUNC(F447*공량설정_일위대가!B333/100, 5), TRUNC(F447*공량설정_일위대가!B333/100, 공량설정_일위대가!C334))</f>
        <v>7.0000000000000007E-2</v>
      </c>
      <c r="L447" s="33" t="s">
        <v>50</v>
      </c>
      <c r="M447" s="32"/>
      <c r="N447" s="32"/>
      <c r="O447" s="32" t="s">
        <v>2722</v>
      </c>
      <c r="P447" s="33" t="s">
        <v>50</v>
      </c>
      <c r="Q447" s="1" t="s">
        <v>901</v>
      </c>
      <c r="R447" s="1" t="s">
        <v>50</v>
      </c>
      <c r="T447" s="1" t="s">
        <v>2082</v>
      </c>
    </row>
    <row r="448" spans="1:39" ht="30" customHeight="1" x14ac:dyDescent="0.3">
      <c r="A448" s="32"/>
      <c r="B448" s="101" t="s">
        <v>3670</v>
      </c>
      <c r="C448" s="101"/>
      <c r="D448" s="101"/>
      <c r="E448" s="101"/>
      <c r="F448" s="101"/>
      <c r="G448" s="101"/>
      <c r="H448" s="101"/>
      <c r="I448" s="101"/>
      <c r="J448" s="101"/>
      <c r="K448" s="101"/>
      <c r="L448" s="101"/>
      <c r="M448" s="101"/>
      <c r="N448" s="101"/>
      <c r="O448" s="101"/>
      <c r="P448" s="101"/>
    </row>
    <row r="449" spans="1:39" ht="30" customHeight="1" x14ac:dyDescent="0.3">
      <c r="A449" s="33" t="s">
        <v>2085</v>
      </c>
      <c r="B449" s="33" t="s">
        <v>894</v>
      </c>
      <c r="C449" s="33" t="s">
        <v>903</v>
      </c>
      <c r="D449" s="33" t="s">
        <v>123</v>
      </c>
      <c r="E449" s="33" t="s">
        <v>3667</v>
      </c>
      <c r="F449" s="32">
        <v>1</v>
      </c>
      <c r="G449" s="32">
        <v>0</v>
      </c>
      <c r="H449" s="32"/>
      <c r="I449" s="32"/>
      <c r="J449" s="32"/>
      <c r="K449" s="32">
        <v>1</v>
      </c>
      <c r="L449" s="33" t="s">
        <v>2075</v>
      </c>
      <c r="M449" s="32">
        <f>0.07*(H449+100)/100*(I449+100)/100*(J449+100)/100</f>
        <v>7.0000000000000007E-2</v>
      </c>
      <c r="N449" s="32">
        <f>F449*M449</f>
        <v>7.0000000000000007E-2</v>
      </c>
      <c r="O449" s="33" t="s">
        <v>2722</v>
      </c>
      <c r="P449" s="33" t="s">
        <v>3668</v>
      </c>
      <c r="Q449" s="1" t="s">
        <v>905</v>
      </c>
      <c r="R449" s="1" t="s">
        <v>2076</v>
      </c>
      <c r="S449">
        <v>7.0000000000000007E-2</v>
      </c>
      <c r="T449" s="1" t="s">
        <v>2086</v>
      </c>
      <c r="AM449">
        <f>N449</f>
        <v>7.0000000000000007E-2</v>
      </c>
    </row>
    <row r="450" spans="1:39" ht="30" customHeight="1" x14ac:dyDescent="0.3">
      <c r="A450" s="33" t="s">
        <v>2076</v>
      </c>
      <c r="B450" s="33" t="s">
        <v>2075</v>
      </c>
      <c r="C450" s="33" t="s">
        <v>1221</v>
      </c>
      <c r="D450" s="33" t="s">
        <v>1208</v>
      </c>
      <c r="E450" s="33" t="s">
        <v>50</v>
      </c>
      <c r="F450" s="32">
        <f>SUM(AM449:AM449)</f>
        <v>7.0000000000000007E-2</v>
      </c>
      <c r="G450" s="32"/>
      <c r="H450" s="32"/>
      <c r="I450" s="32"/>
      <c r="J450" s="32"/>
      <c r="K450" s="32">
        <f>IF(TRUNC(F450*공량설정_일위대가!B335/100, 공량설정_일위대가!C336) = 0, TRUNC(F450*공량설정_일위대가!B335/100, 5), TRUNC(F450*공량설정_일위대가!B335/100, 공량설정_일위대가!C336))</f>
        <v>7.0000000000000007E-2</v>
      </c>
      <c r="L450" s="33" t="s">
        <v>50</v>
      </c>
      <c r="M450" s="32"/>
      <c r="N450" s="32"/>
      <c r="O450" s="32" t="s">
        <v>2722</v>
      </c>
      <c r="P450" s="33" t="s">
        <v>50</v>
      </c>
      <c r="Q450" s="1" t="s">
        <v>905</v>
      </c>
      <c r="R450" s="1" t="s">
        <v>50</v>
      </c>
      <c r="T450" s="1" t="s">
        <v>2087</v>
      </c>
    </row>
    <row r="451" spans="1:39" ht="30" customHeight="1" x14ac:dyDescent="0.3">
      <c r="A451" s="32"/>
      <c r="B451" s="101" t="s">
        <v>3671</v>
      </c>
      <c r="C451" s="101"/>
      <c r="D451" s="101"/>
      <c r="E451" s="101"/>
      <c r="F451" s="101"/>
      <c r="G451" s="101"/>
      <c r="H451" s="101"/>
      <c r="I451" s="101"/>
      <c r="J451" s="101"/>
      <c r="K451" s="101"/>
      <c r="L451" s="101"/>
      <c r="M451" s="101"/>
      <c r="N451" s="101"/>
      <c r="O451" s="101"/>
      <c r="P451" s="101"/>
    </row>
    <row r="452" spans="1:39" ht="30" customHeight="1" x14ac:dyDescent="0.3">
      <c r="A452" s="33" t="s">
        <v>2090</v>
      </c>
      <c r="B452" s="33" t="s">
        <v>894</v>
      </c>
      <c r="C452" s="33" t="s">
        <v>907</v>
      </c>
      <c r="D452" s="33" t="s">
        <v>123</v>
      </c>
      <c r="E452" s="33" t="s">
        <v>3667</v>
      </c>
      <c r="F452" s="32">
        <v>1</v>
      </c>
      <c r="G452" s="32">
        <v>0</v>
      </c>
      <c r="H452" s="32"/>
      <c r="I452" s="32"/>
      <c r="J452" s="32"/>
      <c r="K452" s="32">
        <v>1</v>
      </c>
      <c r="L452" s="33" t="s">
        <v>2075</v>
      </c>
      <c r="M452" s="32">
        <f>0.07*(H452+100)/100*(I452+100)/100*(J452+100)/100</f>
        <v>7.0000000000000007E-2</v>
      </c>
      <c r="N452" s="32">
        <f>F452*M452</f>
        <v>7.0000000000000007E-2</v>
      </c>
      <c r="O452" s="33" t="s">
        <v>2711</v>
      </c>
      <c r="P452" s="33" t="s">
        <v>3668</v>
      </c>
      <c r="Q452" s="1" t="s">
        <v>909</v>
      </c>
      <c r="R452" s="1" t="s">
        <v>2092</v>
      </c>
      <c r="S452">
        <v>7.0000000000000007E-2</v>
      </c>
      <c r="T452" s="1" t="s">
        <v>2091</v>
      </c>
      <c r="AM452">
        <f>N452</f>
        <v>7.0000000000000007E-2</v>
      </c>
    </row>
    <row r="453" spans="1:39" ht="30" customHeight="1" x14ac:dyDescent="0.3">
      <c r="A453" s="33" t="s">
        <v>2092</v>
      </c>
      <c r="B453" s="33" t="s">
        <v>2075</v>
      </c>
      <c r="C453" s="33" t="s">
        <v>1221</v>
      </c>
      <c r="D453" s="33" t="s">
        <v>1208</v>
      </c>
      <c r="E453" s="33" t="s">
        <v>50</v>
      </c>
      <c r="F453" s="32">
        <f>SUM(AM452:AM452)</f>
        <v>7.0000000000000007E-2</v>
      </c>
      <c r="G453" s="32"/>
      <c r="H453" s="32"/>
      <c r="I453" s="32"/>
      <c r="J453" s="32"/>
      <c r="K453" s="32">
        <f>IF(TRUNC(F453*공량설정_일위대가!B337/100, 공량설정_일위대가!C338) = 0, TRUNC(F453*공량설정_일위대가!B337/100, 5), TRUNC(F453*공량설정_일위대가!B337/100, 공량설정_일위대가!C338))</f>
        <v>7.0000000000000007E-2</v>
      </c>
      <c r="L453" s="33" t="s">
        <v>50</v>
      </c>
      <c r="M453" s="32"/>
      <c r="N453" s="32"/>
      <c r="O453" s="32" t="s">
        <v>2711</v>
      </c>
      <c r="P453" s="33" t="s">
        <v>50</v>
      </c>
      <c r="Q453" s="1" t="s">
        <v>909</v>
      </c>
      <c r="R453" s="1" t="s">
        <v>50</v>
      </c>
      <c r="T453" s="1" t="s">
        <v>2093</v>
      </c>
    </row>
    <row r="454" spans="1:39" ht="30" customHeight="1" x14ac:dyDescent="0.3">
      <c r="A454" s="32"/>
      <c r="B454" s="101" t="s">
        <v>3672</v>
      </c>
      <c r="C454" s="101"/>
      <c r="D454" s="101"/>
      <c r="E454" s="101"/>
      <c r="F454" s="101"/>
      <c r="G454" s="101"/>
      <c r="H454" s="101"/>
      <c r="I454" s="101"/>
      <c r="J454" s="101"/>
      <c r="K454" s="101"/>
      <c r="L454" s="101"/>
      <c r="M454" s="101"/>
      <c r="N454" s="101"/>
      <c r="O454" s="101"/>
      <c r="P454" s="101"/>
    </row>
    <row r="455" spans="1:39" ht="30" customHeight="1" x14ac:dyDescent="0.3">
      <c r="A455" s="33" t="s">
        <v>2096</v>
      </c>
      <c r="B455" s="33" t="s">
        <v>911</v>
      </c>
      <c r="C455" s="33" t="s">
        <v>912</v>
      </c>
      <c r="D455" s="33" t="s">
        <v>123</v>
      </c>
      <c r="E455" s="33" t="s">
        <v>3489</v>
      </c>
      <c r="F455" s="32">
        <v>1</v>
      </c>
      <c r="G455" s="32">
        <v>0</v>
      </c>
      <c r="H455" s="32"/>
      <c r="I455" s="32"/>
      <c r="J455" s="32"/>
      <c r="K455" s="32">
        <v>1</v>
      </c>
      <c r="L455" s="33" t="s">
        <v>1425</v>
      </c>
      <c r="M455" s="32">
        <f>0.34*(H455+100)/100*(I455+100)/100*(J455+100)/100</f>
        <v>0.34</v>
      </c>
      <c r="N455" s="32">
        <f>F455*M455</f>
        <v>0.34</v>
      </c>
      <c r="O455" s="33" t="s">
        <v>2723</v>
      </c>
      <c r="P455" s="33" t="s">
        <v>3673</v>
      </c>
      <c r="Q455" s="1" t="s">
        <v>914</v>
      </c>
      <c r="R455" s="1" t="s">
        <v>1426</v>
      </c>
      <c r="S455">
        <v>0.34</v>
      </c>
      <c r="T455" s="1" t="s">
        <v>2097</v>
      </c>
      <c r="Z455">
        <f>N455</f>
        <v>0.34</v>
      </c>
    </row>
    <row r="456" spans="1:39" ht="30" customHeight="1" x14ac:dyDescent="0.3">
      <c r="A456" s="33" t="s">
        <v>1426</v>
      </c>
      <c r="B456" s="33" t="s">
        <v>1425</v>
      </c>
      <c r="C456" s="33" t="s">
        <v>1221</v>
      </c>
      <c r="D456" s="33" t="s">
        <v>1208</v>
      </c>
      <c r="E456" s="33" t="s">
        <v>50</v>
      </c>
      <c r="F456" s="32">
        <f>SUM(Z455:Z455)</f>
        <v>0.34</v>
      </c>
      <c r="G456" s="32"/>
      <c r="H456" s="32"/>
      <c r="I456" s="32"/>
      <c r="J456" s="32"/>
      <c r="K456" s="32">
        <f>IF(TRUNC(F456*공량설정_일위대가!B339/100, 공량설정_일위대가!C340) = 0, TRUNC(F456*공량설정_일위대가!B339/100, 5), TRUNC(F456*공량설정_일위대가!B339/100, 공량설정_일위대가!C340))</f>
        <v>0.34</v>
      </c>
      <c r="L456" s="33" t="s">
        <v>50</v>
      </c>
      <c r="M456" s="32"/>
      <c r="N456" s="32"/>
      <c r="O456" s="32" t="s">
        <v>2723</v>
      </c>
      <c r="P456" s="33" t="s">
        <v>50</v>
      </c>
      <c r="Q456" s="1" t="s">
        <v>914</v>
      </c>
      <c r="R456" s="1" t="s">
        <v>50</v>
      </c>
      <c r="T456" s="1" t="s">
        <v>2098</v>
      </c>
    </row>
    <row r="457" spans="1:39" ht="30" customHeight="1" x14ac:dyDescent="0.3">
      <c r="A457" s="32"/>
      <c r="B457" s="101" t="s">
        <v>3674</v>
      </c>
      <c r="C457" s="101"/>
      <c r="D457" s="101"/>
      <c r="E457" s="101"/>
      <c r="F457" s="101"/>
      <c r="G457" s="101"/>
      <c r="H457" s="101"/>
      <c r="I457" s="101"/>
      <c r="J457" s="101"/>
      <c r="K457" s="101"/>
      <c r="L457" s="101"/>
      <c r="M457" s="101"/>
      <c r="N457" s="101"/>
      <c r="O457" s="101"/>
      <c r="P457" s="101"/>
    </row>
    <row r="458" spans="1:39" ht="30" customHeight="1" x14ac:dyDescent="0.3">
      <c r="A458" s="33" t="s">
        <v>2101</v>
      </c>
      <c r="B458" s="33" t="s">
        <v>916</v>
      </c>
      <c r="C458" s="33" t="s">
        <v>917</v>
      </c>
      <c r="D458" s="33" t="s">
        <v>123</v>
      </c>
      <c r="E458" s="33" t="s">
        <v>3489</v>
      </c>
      <c r="F458" s="32">
        <v>1</v>
      </c>
      <c r="G458" s="32">
        <v>0</v>
      </c>
      <c r="H458" s="32"/>
      <c r="I458" s="32"/>
      <c r="J458" s="32"/>
      <c r="K458" s="32">
        <v>1</v>
      </c>
      <c r="L458" s="33" t="s">
        <v>1425</v>
      </c>
      <c r="M458" s="32">
        <f>0.34*(H458+100)/100*(I458+100)/100*(J458+100)/100</f>
        <v>0.34</v>
      </c>
      <c r="N458" s="32">
        <f>F458*M458</f>
        <v>0.34</v>
      </c>
      <c r="O458" s="33" t="s">
        <v>2723</v>
      </c>
      <c r="P458" s="33" t="s">
        <v>3673</v>
      </c>
      <c r="Q458" s="1" t="s">
        <v>919</v>
      </c>
      <c r="R458" s="1" t="s">
        <v>1426</v>
      </c>
      <c r="S458">
        <v>0.34</v>
      </c>
      <c r="T458" s="1" t="s">
        <v>2102</v>
      </c>
      <c r="Z458">
        <f>N458</f>
        <v>0.34</v>
      </c>
    </row>
    <row r="459" spans="1:39" ht="30" customHeight="1" x14ac:dyDescent="0.3">
      <c r="A459" s="33" t="s">
        <v>1426</v>
      </c>
      <c r="B459" s="33" t="s">
        <v>1425</v>
      </c>
      <c r="C459" s="33" t="s">
        <v>1221</v>
      </c>
      <c r="D459" s="33" t="s">
        <v>1208</v>
      </c>
      <c r="E459" s="33" t="s">
        <v>50</v>
      </c>
      <c r="F459" s="32">
        <f>SUM(Z458:Z458)</f>
        <v>0.34</v>
      </c>
      <c r="G459" s="32"/>
      <c r="H459" s="32"/>
      <c r="I459" s="32"/>
      <c r="J459" s="32"/>
      <c r="K459" s="32">
        <f>IF(TRUNC(F459*공량설정_일위대가!B341/100, 공량설정_일위대가!C342) = 0, TRUNC(F459*공량설정_일위대가!B341/100, 5), TRUNC(F459*공량설정_일위대가!B341/100, 공량설정_일위대가!C342))</f>
        <v>0.34</v>
      </c>
      <c r="L459" s="33" t="s">
        <v>50</v>
      </c>
      <c r="M459" s="32"/>
      <c r="N459" s="32"/>
      <c r="O459" s="32" t="s">
        <v>2723</v>
      </c>
      <c r="P459" s="33" t="s">
        <v>50</v>
      </c>
      <c r="Q459" s="1" t="s">
        <v>919</v>
      </c>
      <c r="R459" s="1" t="s">
        <v>50</v>
      </c>
      <c r="T459" s="1" t="s">
        <v>2103</v>
      </c>
    </row>
    <row r="460" spans="1:39" ht="30" customHeight="1" x14ac:dyDescent="0.3">
      <c r="A460" s="32"/>
      <c r="B460" s="101" t="s">
        <v>3675</v>
      </c>
      <c r="C460" s="101"/>
      <c r="D460" s="101"/>
      <c r="E460" s="101"/>
      <c r="F460" s="101"/>
      <c r="G460" s="101"/>
      <c r="H460" s="101"/>
      <c r="I460" s="101"/>
      <c r="J460" s="101"/>
      <c r="K460" s="101"/>
      <c r="L460" s="101"/>
      <c r="M460" s="101"/>
      <c r="N460" s="101"/>
      <c r="O460" s="101"/>
      <c r="P460" s="101"/>
    </row>
    <row r="461" spans="1:39" ht="30" customHeight="1" x14ac:dyDescent="0.3">
      <c r="A461" s="33" t="s">
        <v>2106</v>
      </c>
      <c r="B461" s="33" t="s">
        <v>921</v>
      </c>
      <c r="C461" s="33" t="s">
        <v>922</v>
      </c>
      <c r="D461" s="33" t="s">
        <v>123</v>
      </c>
      <c r="E461" s="33" t="s">
        <v>3489</v>
      </c>
      <c r="F461" s="32">
        <v>1</v>
      </c>
      <c r="G461" s="32">
        <v>0</v>
      </c>
      <c r="H461" s="32"/>
      <c r="I461" s="32"/>
      <c r="J461" s="32"/>
      <c r="K461" s="32">
        <v>1</v>
      </c>
      <c r="L461" s="33" t="s">
        <v>1425</v>
      </c>
      <c r="M461" s="32">
        <f>0.18*(H461+100)/100*(I461+100)/100*(J461+100)/100</f>
        <v>0.18</v>
      </c>
      <c r="N461" s="32">
        <f>F461*M461</f>
        <v>0.18</v>
      </c>
      <c r="O461" s="33" t="s">
        <v>2723</v>
      </c>
      <c r="P461" s="33" t="s">
        <v>3529</v>
      </c>
      <c r="Q461" s="1" t="s">
        <v>924</v>
      </c>
      <c r="R461" s="1" t="s">
        <v>1426</v>
      </c>
      <c r="S461">
        <v>0.18</v>
      </c>
      <c r="T461" s="1" t="s">
        <v>2107</v>
      </c>
      <c r="Z461">
        <f>N461</f>
        <v>0.18</v>
      </c>
    </row>
    <row r="462" spans="1:39" ht="30" customHeight="1" x14ac:dyDescent="0.3">
      <c r="A462" s="33" t="s">
        <v>1426</v>
      </c>
      <c r="B462" s="33" t="s">
        <v>1425</v>
      </c>
      <c r="C462" s="33" t="s">
        <v>1221</v>
      </c>
      <c r="D462" s="33" t="s">
        <v>1208</v>
      </c>
      <c r="E462" s="33" t="s">
        <v>50</v>
      </c>
      <c r="F462" s="32">
        <f>SUM(Z461:Z461)</f>
        <v>0.18</v>
      </c>
      <c r="G462" s="32"/>
      <c r="H462" s="32"/>
      <c r="I462" s="32"/>
      <c r="J462" s="32"/>
      <c r="K462" s="32">
        <f>IF(TRUNC(F462*공량설정_일위대가!B343/100, 공량설정_일위대가!C344) = 0, TRUNC(F462*공량설정_일위대가!B343/100, 5), TRUNC(F462*공량설정_일위대가!B343/100, 공량설정_일위대가!C344))</f>
        <v>0.18</v>
      </c>
      <c r="L462" s="33" t="s">
        <v>50</v>
      </c>
      <c r="M462" s="32"/>
      <c r="N462" s="32"/>
      <c r="O462" s="32" t="s">
        <v>2723</v>
      </c>
      <c r="P462" s="33" t="s">
        <v>50</v>
      </c>
      <c r="Q462" s="1" t="s">
        <v>924</v>
      </c>
      <c r="R462" s="1" t="s">
        <v>50</v>
      </c>
      <c r="T462" s="1" t="s">
        <v>2108</v>
      </c>
    </row>
    <row r="463" spans="1:39" ht="30" customHeight="1" x14ac:dyDescent="0.3">
      <c r="A463" s="32"/>
      <c r="B463" s="101" t="s">
        <v>3676</v>
      </c>
      <c r="C463" s="101"/>
      <c r="D463" s="101"/>
      <c r="E463" s="101"/>
      <c r="F463" s="101"/>
      <c r="G463" s="101"/>
      <c r="H463" s="101"/>
      <c r="I463" s="101"/>
      <c r="J463" s="101"/>
      <c r="K463" s="101"/>
      <c r="L463" s="101"/>
      <c r="M463" s="101"/>
      <c r="N463" s="101"/>
      <c r="O463" s="101"/>
      <c r="P463" s="101"/>
    </row>
    <row r="464" spans="1:39" ht="30" customHeight="1" x14ac:dyDescent="0.3">
      <c r="A464" s="33" t="s">
        <v>2111</v>
      </c>
      <c r="B464" s="33" t="s">
        <v>926</v>
      </c>
      <c r="C464" s="33" t="s">
        <v>927</v>
      </c>
      <c r="D464" s="33" t="s">
        <v>123</v>
      </c>
      <c r="E464" s="33" t="s">
        <v>3505</v>
      </c>
      <c r="F464" s="32">
        <v>1</v>
      </c>
      <c r="G464" s="32">
        <v>0</v>
      </c>
      <c r="H464" s="32"/>
      <c r="I464" s="32"/>
      <c r="J464" s="32"/>
      <c r="K464" s="32">
        <v>1</v>
      </c>
      <c r="L464" s="33" t="s">
        <v>1425</v>
      </c>
      <c r="M464" s="32">
        <f>0.1*(H464+100)/100*(I464+100)/100*(J464+100)/100</f>
        <v>0.1</v>
      </c>
      <c r="N464" s="32">
        <f>F464*M464</f>
        <v>0.1</v>
      </c>
      <c r="O464" s="33" t="s">
        <v>2723</v>
      </c>
      <c r="P464" s="33" t="s">
        <v>3677</v>
      </c>
      <c r="Q464" s="1" t="s">
        <v>929</v>
      </c>
      <c r="R464" s="1" t="s">
        <v>1426</v>
      </c>
      <c r="S464">
        <v>0.1</v>
      </c>
      <c r="T464" s="1" t="s">
        <v>2112</v>
      </c>
      <c r="Z464">
        <f>N464</f>
        <v>0.1</v>
      </c>
    </row>
    <row r="465" spans="1:26" ht="30" customHeight="1" x14ac:dyDescent="0.3">
      <c r="A465" s="33" t="s">
        <v>1426</v>
      </c>
      <c r="B465" s="33" t="s">
        <v>1425</v>
      </c>
      <c r="C465" s="33" t="s">
        <v>1221</v>
      </c>
      <c r="D465" s="33" t="s">
        <v>1208</v>
      </c>
      <c r="E465" s="33" t="s">
        <v>50</v>
      </c>
      <c r="F465" s="32">
        <f>SUM(Z464:Z464)</f>
        <v>0.1</v>
      </c>
      <c r="G465" s="32"/>
      <c r="H465" s="32"/>
      <c r="I465" s="32"/>
      <c r="J465" s="32"/>
      <c r="K465" s="32">
        <f>IF(TRUNC(F465*공량설정_일위대가!B345/100, 공량설정_일위대가!C346) = 0, TRUNC(F465*공량설정_일위대가!B345/100, 5), TRUNC(F465*공량설정_일위대가!B345/100, 공량설정_일위대가!C346))</f>
        <v>0.1</v>
      </c>
      <c r="L465" s="33" t="s">
        <v>50</v>
      </c>
      <c r="M465" s="32"/>
      <c r="N465" s="32"/>
      <c r="O465" s="32" t="s">
        <v>2723</v>
      </c>
      <c r="P465" s="33" t="s">
        <v>50</v>
      </c>
      <c r="Q465" s="1" t="s">
        <v>929</v>
      </c>
      <c r="R465" s="1" t="s">
        <v>50</v>
      </c>
      <c r="T465" s="1" t="s">
        <v>2113</v>
      </c>
    </row>
    <row r="466" spans="1:26" ht="30" customHeight="1" x14ac:dyDescent="0.3">
      <c r="A466" s="32"/>
      <c r="B466" s="101" t="s">
        <v>3678</v>
      </c>
      <c r="C466" s="101"/>
      <c r="D466" s="101"/>
      <c r="E466" s="101"/>
      <c r="F466" s="101"/>
      <c r="G466" s="101"/>
      <c r="H466" s="101"/>
      <c r="I466" s="101"/>
      <c r="J466" s="101"/>
      <c r="K466" s="101"/>
      <c r="L466" s="101"/>
      <c r="M466" s="101"/>
      <c r="N466" s="101"/>
      <c r="O466" s="101"/>
      <c r="P466" s="101"/>
    </row>
    <row r="467" spans="1:26" ht="30" customHeight="1" x14ac:dyDescent="0.3">
      <c r="A467" s="33" t="s">
        <v>2116</v>
      </c>
      <c r="B467" s="33" t="s">
        <v>926</v>
      </c>
      <c r="C467" s="33" t="s">
        <v>50</v>
      </c>
      <c r="D467" s="33" t="s">
        <v>123</v>
      </c>
      <c r="E467" s="33" t="s">
        <v>3612</v>
      </c>
      <c r="F467" s="32">
        <v>1</v>
      </c>
      <c r="G467" s="32">
        <v>0</v>
      </c>
      <c r="H467" s="32"/>
      <c r="I467" s="32"/>
      <c r="J467" s="32"/>
      <c r="K467" s="32">
        <v>1</v>
      </c>
      <c r="L467" s="33" t="s">
        <v>1425</v>
      </c>
      <c r="M467" s="32">
        <f>0.1*(H467+100)/100*(I467+100)/100*(J467+100)/100</f>
        <v>0.1</v>
      </c>
      <c r="N467" s="32">
        <f>F467*M467</f>
        <v>0.1</v>
      </c>
      <c r="O467" s="33" t="s">
        <v>2723</v>
      </c>
      <c r="P467" s="33" t="s">
        <v>3677</v>
      </c>
      <c r="Q467" s="1" t="s">
        <v>932</v>
      </c>
      <c r="R467" s="1" t="s">
        <v>1426</v>
      </c>
      <c r="S467">
        <v>0.1</v>
      </c>
      <c r="T467" s="1" t="s">
        <v>2117</v>
      </c>
      <c r="Z467">
        <f>N467</f>
        <v>0.1</v>
      </c>
    </row>
    <row r="468" spans="1:26" ht="30" customHeight="1" x14ac:dyDescent="0.3">
      <c r="A468" s="33" t="s">
        <v>1426</v>
      </c>
      <c r="B468" s="33" t="s">
        <v>1425</v>
      </c>
      <c r="C468" s="33" t="s">
        <v>1221</v>
      </c>
      <c r="D468" s="33" t="s">
        <v>1208</v>
      </c>
      <c r="E468" s="33" t="s">
        <v>50</v>
      </c>
      <c r="F468" s="32">
        <f>SUM(Z467:Z467)</f>
        <v>0.1</v>
      </c>
      <c r="G468" s="32"/>
      <c r="H468" s="32"/>
      <c r="I468" s="32"/>
      <c r="J468" s="32"/>
      <c r="K468" s="32">
        <f>IF(TRUNC(F468*공량설정_일위대가!B347/100, 공량설정_일위대가!C348) = 0, TRUNC(F468*공량설정_일위대가!B347/100, 5), TRUNC(F468*공량설정_일위대가!B347/100, 공량설정_일위대가!C348))</f>
        <v>0.1</v>
      </c>
      <c r="L468" s="33" t="s">
        <v>50</v>
      </c>
      <c r="M468" s="32"/>
      <c r="N468" s="32"/>
      <c r="O468" s="32" t="s">
        <v>2723</v>
      </c>
      <c r="P468" s="33" t="s">
        <v>50</v>
      </c>
      <c r="Q468" s="1" t="s">
        <v>932</v>
      </c>
      <c r="R468" s="1" t="s">
        <v>50</v>
      </c>
      <c r="T468" s="1" t="s">
        <v>2118</v>
      </c>
    </row>
    <row r="469" spans="1:26" ht="30" customHeight="1" x14ac:dyDescent="0.3">
      <c r="A469" s="32"/>
      <c r="B469" s="101" t="s">
        <v>3679</v>
      </c>
      <c r="C469" s="101"/>
      <c r="D469" s="101"/>
      <c r="E469" s="101"/>
      <c r="F469" s="101"/>
      <c r="G469" s="101"/>
      <c r="H469" s="101"/>
      <c r="I469" s="101"/>
      <c r="J469" s="101"/>
      <c r="K469" s="101"/>
      <c r="L469" s="101"/>
      <c r="M469" s="101"/>
      <c r="N469" s="101"/>
      <c r="O469" s="101"/>
      <c r="P469" s="101"/>
    </row>
    <row r="470" spans="1:26" ht="30" customHeight="1" x14ac:dyDescent="0.3">
      <c r="A470" s="33" t="s">
        <v>2121</v>
      </c>
      <c r="B470" s="33" t="s">
        <v>934</v>
      </c>
      <c r="C470" s="33" t="s">
        <v>935</v>
      </c>
      <c r="D470" s="33" t="s">
        <v>123</v>
      </c>
      <c r="E470" s="33" t="s">
        <v>3489</v>
      </c>
      <c r="F470" s="32">
        <v>1</v>
      </c>
      <c r="G470" s="32">
        <v>0</v>
      </c>
      <c r="H470" s="32"/>
      <c r="I470" s="32"/>
      <c r="J470" s="32"/>
      <c r="K470" s="32">
        <v>1</v>
      </c>
      <c r="L470" s="33" t="s">
        <v>1425</v>
      </c>
      <c r="M470" s="32">
        <f>0.18*(H470+100)/100*(I470+100)/100*(J470+100)/100</f>
        <v>0.18</v>
      </c>
      <c r="N470" s="32">
        <f>F470*M470</f>
        <v>0.18</v>
      </c>
      <c r="O470" s="33" t="s">
        <v>2723</v>
      </c>
      <c r="P470" s="33" t="s">
        <v>3529</v>
      </c>
      <c r="Q470" s="1" t="s">
        <v>937</v>
      </c>
      <c r="R470" s="1" t="s">
        <v>1426</v>
      </c>
      <c r="S470">
        <v>0.18</v>
      </c>
      <c r="T470" s="1" t="s">
        <v>2122</v>
      </c>
      <c r="Z470">
        <f>N470</f>
        <v>0.18</v>
      </c>
    </row>
    <row r="471" spans="1:26" ht="30" customHeight="1" x14ac:dyDescent="0.3">
      <c r="A471" s="33" t="s">
        <v>1426</v>
      </c>
      <c r="B471" s="33" t="s">
        <v>1425</v>
      </c>
      <c r="C471" s="33" t="s">
        <v>1221</v>
      </c>
      <c r="D471" s="33" t="s">
        <v>1208</v>
      </c>
      <c r="E471" s="33" t="s">
        <v>50</v>
      </c>
      <c r="F471" s="32">
        <f>SUM(Z470:Z470)</f>
        <v>0.18</v>
      </c>
      <c r="G471" s="32"/>
      <c r="H471" s="32"/>
      <c r="I471" s="32"/>
      <c r="J471" s="32"/>
      <c r="K471" s="32">
        <f>IF(TRUNC(F471*공량설정_일위대가!B349/100, 공량설정_일위대가!C350) = 0, TRUNC(F471*공량설정_일위대가!B349/100, 5), TRUNC(F471*공량설정_일위대가!B349/100, 공량설정_일위대가!C350))</f>
        <v>0.18</v>
      </c>
      <c r="L471" s="33" t="s">
        <v>50</v>
      </c>
      <c r="M471" s="32"/>
      <c r="N471" s="32"/>
      <c r="O471" s="32" t="s">
        <v>2723</v>
      </c>
      <c r="P471" s="33" t="s">
        <v>50</v>
      </c>
      <c r="Q471" s="1" t="s">
        <v>937</v>
      </c>
      <c r="R471" s="1" t="s">
        <v>50</v>
      </c>
      <c r="T471" s="1" t="s">
        <v>2123</v>
      </c>
    </row>
    <row r="472" spans="1:26" ht="30" customHeight="1" x14ac:dyDescent="0.3">
      <c r="A472" s="32"/>
      <c r="B472" s="101" t="s">
        <v>3680</v>
      </c>
      <c r="C472" s="101"/>
      <c r="D472" s="101"/>
      <c r="E472" s="101"/>
      <c r="F472" s="101"/>
      <c r="G472" s="101"/>
      <c r="H472" s="101"/>
      <c r="I472" s="101"/>
      <c r="J472" s="101"/>
      <c r="K472" s="101"/>
      <c r="L472" s="101"/>
      <c r="M472" s="101"/>
      <c r="N472" s="101"/>
      <c r="O472" s="101"/>
      <c r="P472" s="101"/>
    </row>
    <row r="473" spans="1:26" ht="30" customHeight="1" x14ac:dyDescent="0.3">
      <c r="A473" s="33" t="s">
        <v>2126</v>
      </c>
      <c r="B473" s="33" t="s">
        <v>939</v>
      </c>
      <c r="C473" s="33" t="s">
        <v>940</v>
      </c>
      <c r="D473" s="33" t="s">
        <v>123</v>
      </c>
      <c r="E473" s="33" t="s">
        <v>3489</v>
      </c>
      <c r="F473" s="32">
        <v>1</v>
      </c>
      <c r="G473" s="32">
        <v>0</v>
      </c>
      <c r="H473" s="32"/>
      <c r="I473" s="32"/>
      <c r="J473" s="32"/>
      <c r="K473" s="32">
        <v>1</v>
      </c>
      <c r="L473" s="33" t="s">
        <v>1425</v>
      </c>
      <c r="M473" s="32">
        <f>0.38*(H473+100)/100*(I473+100)/100*(J473+100)/100</f>
        <v>0.38</v>
      </c>
      <c r="N473" s="32">
        <f>F473*M473</f>
        <v>0.38</v>
      </c>
      <c r="O473" s="33" t="s">
        <v>2723</v>
      </c>
      <c r="P473" s="33" t="s">
        <v>3553</v>
      </c>
      <c r="Q473" s="1" t="s">
        <v>942</v>
      </c>
      <c r="R473" s="1" t="s">
        <v>1426</v>
      </c>
      <c r="S473">
        <v>0.38</v>
      </c>
      <c r="T473" s="1" t="s">
        <v>2127</v>
      </c>
      <c r="Z473">
        <f>N473</f>
        <v>0.38</v>
      </c>
    </row>
    <row r="474" spans="1:26" ht="30" customHeight="1" x14ac:dyDescent="0.3">
      <c r="A474" s="33" t="s">
        <v>1426</v>
      </c>
      <c r="B474" s="33" t="s">
        <v>1425</v>
      </c>
      <c r="C474" s="33" t="s">
        <v>1221</v>
      </c>
      <c r="D474" s="33" t="s">
        <v>1208</v>
      </c>
      <c r="E474" s="33" t="s">
        <v>50</v>
      </c>
      <c r="F474" s="32">
        <f>SUM(Z473:Z473)</f>
        <v>0.38</v>
      </c>
      <c r="G474" s="32"/>
      <c r="H474" s="32"/>
      <c r="I474" s="32"/>
      <c r="J474" s="32"/>
      <c r="K474" s="32">
        <f>IF(TRUNC(F474*공량설정_일위대가!B351/100, 공량설정_일위대가!C352) = 0, TRUNC(F474*공량설정_일위대가!B351/100, 5), TRUNC(F474*공량설정_일위대가!B351/100, 공량설정_일위대가!C352))</f>
        <v>0.38</v>
      </c>
      <c r="L474" s="33" t="s">
        <v>50</v>
      </c>
      <c r="M474" s="32"/>
      <c r="N474" s="32"/>
      <c r="O474" s="32" t="s">
        <v>2723</v>
      </c>
      <c r="P474" s="33" t="s">
        <v>50</v>
      </c>
      <c r="Q474" s="1" t="s">
        <v>942</v>
      </c>
      <c r="R474" s="1" t="s">
        <v>50</v>
      </c>
      <c r="T474" s="1" t="s">
        <v>2128</v>
      </c>
    </row>
    <row r="475" spans="1:26" ht="30" customHeight="1" x14ac:dyDescent="0.3">
      <c r="A475" s="32"/>
      <c r="B475" s="101" t="s">
        <v>3681</v>
      </c>
      <c r="C475" s="101"/>
      <c r="D475" s="101"/>
      <c r="E475" s="101"/>
      <c r="F475" s="101"/>
      <c r="G475" s="101"/>
      <c r="H475" s="101"/>
      <c r="I475" s="101"/>
      <c r="J475" s="101"/>
      <c r="K475" s="101"/>
      <c r="L475" s="101"/>
      <c r="M475" s="101"/>
      <c r="N475" s="101"/>
      <c r="O475" s="101"/>
      <c r="P475" s="101"/>
    </row>
    <row r="476" spans="1:26" ht="30" customHeight="1" x14ac:dyDescent="0.3">
      <c r="A476" s="33" t="s">
        <v>2131</v>
      </c>
      <c r="B476" s="33" t="s">
        <v>944</v>
      </c>
      <c r="C476" s="33" t="s">
        <v>945</v>
      </c>
      <c r="D476" s="33" t="s">
        <v>123</v>
      </c>
      <c r="E476" s="33" t="s">
        <v>3489</v>
      </c>
      <c r="F476" s="32">
        <v>1</v>
      </c>
      <c r="G476" s="32">
        <v>0</v>
      </c>
      <c r="H476" s="32"/>
      <c r="I476" s="32"/>
      <c r="J476" s="32"/>
      <c r="K476" s="32">
        <v>1</v>
      </c>
      <c r="L476" s="33" t="s">
        <v>1425</v>
      </c>
      <c r="M476" s="32">
        <f>0.09*(H476+100)/100*(I476+100)/100*(J476+100)/100</f>
        <v>0.09</v>
      </c>
      <c r="N476" s="32">
        <f>F476*M476</f>
        <v>0.09</v>
      </c>
      <c r="O476" s="33" t="s">
        <v>2723</v>
      </c>
      <c r="P476" s="33" t="s">
        <v>3682</v>
      </c>
      <c r="Q476" s="1" t="s">
        <v>947</v>
      </c>
      <c r="R476" s="1" t="s">
        <v>1426</v>
      </c>
      <c r="S476">
        <v>0.09</v>
      </c>
      <c r="T476" s="1" t="s">
        <v>2132</v>
      </c>
      <c r="Z476">
        <f>N476</f>
        <v>0.09</v>
      </c>
    </row>
    <row r="477" spans="1:26" ht="30" customHeight="1" x14ac:dyDescent="0.3">
      <c r="A477" s="33" t="s">
        <v>1426</v>
      </c>
      <c r="B477" s="33" t="s">
        <v>1425</v>
      </c>
      <c r="C477" s="33" t="s">
        <v>1221</v>
      </c>
      <c r="D477" s="33" t="s">
        <v>1208</v>
      </c>
      <c r="E477" s="33" t="s">
        <v>50</v>
      </c>
      <c r="F477" s="32">
        <f>SUM(Z476:Z476)</f>
        <v>0.09</v>
      </c>
      <c r="G477" s="32"/>
      <c r="H477" s="32"/>
      <c r="I477" s="32"/>
      <c r="J477" s="32"/>
      <c r="K477" s="32">
        <f>IF(TRUNC(F477*공량설정_일위대가!B353/100, 공량설정_일위대가!C354) = 0, TRUNC(F477*공량설정_일위대가!B353/100, 5), TRUNC(F477*공량설정_일위대가!B353/100, 공량설정_일위대가!C354))</f>
        <v>0.09</v>
      </c>
      <c r="L477" s="33" t="s">
        <v>50</v>
      </c>
      <c r="M477" s="32"/>
      <c r="N477" s="32"/>
      <c r="O477" s="32" t="s">
        <v>2723</v>
      </c>
      <c r="P477" s="33" t="s">
        <v>50</v>
      </c>
      <c r="Q477" s="1" t="s">
        <v>947</v>
      </c>
      <c r="R477" s="1" t="s">
        <v>50</v>
      </c>
      <c r="T477" s="1" t="s">
        <v>2133</v>
      </c>
    </row>
    <row r="478" spans="1:26" ht="30" customHeight="1" x14ac:dyDescent="0.3">
      <c r="A478" s="32"/>
      <c r="B478" s="101" t="s">
        <v>3683</v>
      </c>
      <c r="C478" s="101"/>
      <c r="D478" s="101"/>
      <c r="E478" s="101"/>
      <c r="F478" s="101"/>
      <c r="G478" s="101"/>
      <c r="H478" s="101"/>
      <c r="I478" s="101"/>
      <c r="J478" s="101"/>
      <c r="K478" s="101"/>
      <c r="L478" s="101"/>
      <c r="M478" s="101"/>
      <c r="N478" s="101"/>
      <c r="O478" s="101"/>
      <c r="P478" s="101"/>
    </row>
    <row r="479" spans="1:26" ht="30" customHeight="1" x14ac:dyDescent="0.3">
      <c r="A479" s="33" t="s">
        <v>2136</v>
      </c>
      <c r="B479" s="33" t="s">
        <v>944</v>
      </c>
      <c r="C479" s="33" t="s">
        <v>949</v>
      </c>
      <c r="D479" s="33" t="s">
        <v>123</v>
      </c>
      <c r="E479" s="33" t="s">
        <v>3489</v>
      </c>
      <c r="F479" s="32">
        <v>1</v>
      </c>
      <c r="G479" s="32">
        <v>0</v>
      </c>
      <c r="H479" s="32"/>
      <c r="I479" s="32"/>
      <c r="J479" s="32"/>
      <c r="K479" s="32">
        <v>1</v>
      </c>
      <c r="L479" s="33" t="s">
        <v>1425</v>
      </c>
      <c r="M479" s="32">
        <f>0.09*(H479+100)/100*(I479+100)/100*(J479+100)/100</f>
        <v>0.09</v>
      </c>
      <c r="N479" s="32">
        <f>F479*M479</f>
        <v>0.09</v>
      </c>
      <c r="O479" s="33" t="s">
        <v>2723</v>
      </c>
      <c r="P479" s="33" t="s">
        <v>3682</v>
      </c>
      <c r="Q479" s="1" t="s">
        <v>951</v>
      </c>
      <c r="R479" s="1" t="s">
        <v>1426</v>
      </c>
      <c r="S479">
        <v>0.09</v>
      </c>
      <c r="T479" s="1" t="s">
        <v>2137</v>
      </c>
      <c r="Z479">
        <f>N479</f>
        <v>0.09</v>
      </c>
    </row>
    <row r="480" spans="1:26" ht="30" customHeight="1" x14ac:dyDescent="0.3">
      <c r="A480" s="33" t="s">
        <v>1426</v>
      </c>
      <c r="B480" s="33" t="s">
        <v>1425</v>
      </c>
      <c r="C480" s="33" t="s">
        <v>1221</v>
      </c>
      <c r="D480" s="33" t="s">
        <v>1208</v>
      </c>
      <c r="E480" s="33" t="s">
        <v>50</v>
      </c>
      <c r="F480" s="32">
        <f>SUM(Z479:Z479)</f>
        <v>0.09</v>
      </c>
      <c r="G480" s="32"/>
      <c r="H480" s="32"/>
      <c r="I480" s="32"/>
      <c r="J480" s="32"/>
      <c r="K480" s="32">
        <f>IF(TRUNC(F480*공량설정_일위대가!B355/100, 공량설정_일위대가!C356) = 0, TRUNC(F480*공량설정_일위대가!B355/100, 5), TRUNC(F480*공량설정_일위대가!B355/100, 공량설정_일위대가!C356))</f>
        <v>0.09</v>
      </c>
      <c r="L480" s="33" t="s">
        <v>50</v>
      </c>
      <c r="M480" s="32"/>
      <c r="N480" s="32"/>
      <c r="O480" s="32" t="s">
        <v>2723</v>
      </c>
      <c r="P480" s="33" t="s">
        <v>50</v>
      </c>
      <c r="Q480" s="1" t="s">
        <v>951</v>
      </c>
      <c r="R480" s="1" t="s">
        <v>50</v>
      </c>
      <c r="T480" s="1" t="s">
        <v>2138</v>
      </c>
    </row>
    <row r="481" spans="1:26" ht="30" customHeight="1" x14ac:dyDescent="0.3">
      <c r="A481" s="32"/>
      <c r="B481" s="101" t="s">
        <v>3684</v>
      </c>
      <c r="C481" s="101"/>
      <c r="D481" s="101"/>
      <c r="E481" s="101"/>
      <c r="F481" s="101"/>
      <c r="G481" s="101"/>
      <c r="H481" s="101"/>
      <c r="I481" s="101"/>
      <c r="J481" s="101"/>
      <c r="K481" s="101"/>
      <c r="L481" s="101"/>
      <c r="M481" s="101"/>
      <c r="N481" s="101"/>
      <c r="O481" s="101"/>
      <c r="P481" s="101"/>
    </row>
    <row r="482" spans="1:26" ht="30" customHeight="1" x14ac:dyDescent="0.3">
      <c r="A482" s="33" t="s">
        <v>2141</v>
      </c>
      <c r="B482" s="33" t="s">
        <v>953</v>
      </c>
      <c r="C482" s="33" t="s">
        <v>954</v>
      </c>
      <c r="D482" s="33" t="s">
        <v>123</v>
      </c>
      <c r="E482" s="33" t="s">
        <v>3612</v>
      </c>
      <c r="F482" s="32">
        <v>1</v>
      </c>
      <c r="G482" s="32">
        <v>0</v>
      </c>
      <c r="H482" s="32"/>
      <c r="I482" s="32"/>
      <c r="J482" s="32"/>
      <c r="K482" s="32">
        <v>1</v>
      </c>
      <c r="L482" s="33" t="s">
        <v>1262</v>
      </c>
      <c r="M482" s="32">
        <f>0.065*(H482+100)/100*(I482+100)/100*(J482+100)/100</f>
        <v>6.5000000000000002E-2</v>
      </c>
      <c r="N482" s="32">
        <f>F482*M482</f>
        <v>6.5000000000000002E-2</v>
      </c>
      <c r="O482" s="33" t="s">
        <v>2720</v>
      </c>
      <c r="P482" s="33" t="s">
        <v>3613</v>
      </c>
      <c r="Q482" s="1" t="s">
        <v>956</v>
      </c>
      <c r="R482" s="1" t="s">
        <v>1263</v>
      </c>
      <c r="S482">
        <v>6.5000000000000002E-2</v>
      </c>
      <c r="T482" s="1" t="s">
        <v>2142</v>
      </c>
      <c r="X482">
        <f>N482</f>
        <v>6.5000000000000002E-2</v>
      </c>
    </row>
    <row r="483" spans="1:26" ht="30" customHeight="1" x14ac:dyDescent="0.3">
      <c r="A483" s="33" t="s">
        <v>1263</v>
      </c>
      <c r="B483" s="33" t="s">
        <v>1262</v>
      </c>
      <c r="C483" s="33" t="s">
        <v>1221</v>
      </c>
      <c r="D483" s="33" t="s">
        <v>1208</v>
      </c>
      <c r="E483" s="33" t="s">
        <v>50</v>
      </c>
      <c r="F483" s="32">
        <f>SUM(X482:X482)</f>
        <v>6.5000000000000002E-2</v>
      </c>
      <c r="G483" s="32"/>
      <c r="H483" s="32"/>
      <c r="I483" s="32"/>
      <c r="J483" s="32"/>
      <c r="K483" s="32">
        <f>IF(TRUNC(F483*공량설정_일위대가!B357/100, 공량설정_일위대가!C358) = 0, TRUNC(F483*공량설정_일위대가!B357/100, 5), TRUNC(F483*공량설정_일위대가!B357/100, 공량설정_일위대가!C358))</f>
        <v>6.5000000000000002E-2</v>
      </c>
      <c r="L483" s="33" t="s">
        <v>50</v>
      </c>
      <c r="M483" s="32"/>
      <c r="N483" s="32"/>
      <c r="O483" s="32" t="s">
        <v>2720</v>
      </c>
      <c r="P483" s="33" t="s">
        <v>50</v>
      </c>
      <c r="Q483" s="1" t="s">
        <v>956</v>
      </c>
      <c r="R483" s="1" t="s">
        <v>50</v>
      </c>
      <c r="T483" s="1" t="s">
        <v>2143</v>
      </c>
    </row>
    <row r="484" spans="1:26" ht="30" customHeight="1" x14ac:dyDescent="0.3">
      <c r="A484" s="32"/>
      <c r="B484" s="101" t="s">
        <v>3685</v>
      </c>
      <c r="C484" s="101"/>
      <c r="D484" s="101"/>
      <c r="E484" s="101"/>
      <c r="F484" s="101"/>
      <c r="G484" s="101"/>
      <c r="H484" s="101"/>
      <c r="I484" s="101"/>
      <c r="J484" s="101"/>
      <c r="K484" s="101"/>
      <c r="L484" s="101"/>
      <c r="M484" s="101"/>
      <c r="N484" s="101"/>
      <c r="O484" s="101"/>
      <c r="P484" s="101"/>
    </row>
    <row r="485" spans="1:26" ht="30" customHeight="1" x14ac:dyDescent="0.3">
      <c r="A485" s="33" t="s">
        <v>2146</v>
      </c>
      <c r="B485" s="33" t="s">
        <v>958</v>
      </c>
      <c r="C485" s="33" t="s">
        <v>959</v>
      </c>
      <c r="D485" s="33" t="s">
        <v>123</v>
      </c>
      <c r="E485" s="33" t="s">
        <v>3612</v>
      </c>
      <c r="F485" s="32">
        <v>1</v>
      </c>
      <c r="G485" s="32">
        <v>0</v>
      </c>
      <c r="H485" s="32"/>
      <c r="I485" s="32"/>
      <c r="J485" s="32"/>
      <c r="K485" s="32">
        <v>1</v>
      </c>
      <c r="L485" s="33" t="s">
        <v>1262</v>
      </c>
      <c r="M485" s="32">
        <f>0.1*(H485+100)/100*(I485+100)/100*(J485+100)/100</f>
        <v>0.1</v>
      </c>
      <c r="N485" s="32">
        <f>F485*M485</f>
        <v>0.1</v>
      </c>
      <c r="O485" s="33" t="s">
        <v>2720</v>
      </c>
      <c r="P485" s="33" t="s">
        <v>3677</v>
      </c>
      <c r="Q485" s="1" t="s">
        <v>961</v>
      </c>
      <c r="R485" s="1" t="s">
        <v>1263</v>
      </c>
      <c r="S485">
        <v>0.1</v>
      </c>
      <c r="T485" s="1" t="s">
        <v>2147</v>
      </c>
      <c r="X485">
        <f>N485</f>
        <v>0.1</v>
      </c>
    </row>
    <row r="486" spans="1:26" ht="30" customHeight="1" x14ac:dyDescent="0.3">
      <c r="A486" s="33" t="s">
        <v>1263</v>
      </c>
      <c r="B486" s="33" t="s">
        <v>1262</v>
      </c>
      <c r="C486" s="33" t="s">
        <v>1221</v>
      </c>
      <c r="D486" s="33" t="s">
        <v>1208</v>
      </c>
      <c r="E486" s="33" t="s">
        <v>50</v>
      </c>
      <c r="F486" s="32">
        <f>SUM(X485:X485)</f>
        <v>0.1</v>
      </c>
      <c r="G486" s="32"/>
      <c r="H486" s="32"/>
      <c r="I486" s="32"/>
      <c r="J486" s="32"/>
      <c r="K486" s="32">
        <f>IF(TRUNC(F486*공량설정_일위대가!B359/100, 공량설정_일위대가!C360) = 0, TRUNC(F486*공량설정_일위대가!B359/100, 5), TRUNC(F486*공량설정_일위대가!B359/100, 공량설정_일위대가!C360))</f>
        <v>0.1</v>
      </c>
      <c r="L486" s="33" t="s">
        <v>50</v>
      </c>
      <c r="M486" s="32"/>
      <c r="N486" s="32"/>
      <c r="O486" s="32" t="s">
        <v>2720</v>
      </c>
      <c r="P486" s="33" t="s">
        <v>50</v>
      </c>
      <c r="Q486" s="1" t="s">
        <v>961</v>
      </c>
      <c r="R486" s="1" t="s">
        <v>50</v>
      </c>
      <c r="T486" s="1" t="s">
        <v>2148</v>
      </c>
    </row>
    <row r="487" spans="1:26" ht="30" customHeight="1" x14ac:dyDescent="0.3">
      <c r="A487" s="32"/>
      <c r="B487" s="101" t="s">
        <v>3686</v>
      </c>
      <c r="C487" s="101"/>
      <c r="D487" s="101"/>
      <c r="E487" s="101"/>
      <c r="F487" s="101"/>
      <c r="G487" s="101"/>
      <c r="H487" s="101"/>
      <c r="I487" s="101"/>
      <c r="J487" s="101"/>
      <c r="K487" s="101"/>
      <c r="L487" s="101"/>
      <c r="M487" s="101"/>
      <c r="N487" s="101"/>
      <c r="O487" s="101"/>
      <c r="P487" s="101"/>
    </row>
    <row r="488" spans="1:26" ht="30" customHeight="1" x14ac:dyDescent="0.3">
      <c r="A488" s="33" t="s">
        <v>2151</v>
      </c>
      <c r="B488" s="33" t="s">
        <v>963</v>
      </c>
      <c r="C488" s="33" t="s">
        <v>964</v>
      </c>
      <c r="D488" s="33" t="s">
        <v>123</v>
      </c>
      <c r="E488" s="33" t="s">
        <v>3612</v>
      </c>
      <c r="F488" s="32">
        <v>1</v>
      </c>
      <c r="G488" s="32">
        <v>0</v>
      </c>
      <c r="H488" s="32"/>
      <c r="I488" s="32"/>
      <c r="J488" s="32"/>
      <c r="K488" s="32">
        <v>1</v>
      </c>
      <c r="L488" s="33" t="s">
        <v>1262</v>
      </c>
      <c r="M488" s="32">
        <f>0.1*(H488+100)/100*(I488+100)/100*(J488+100)/100</f>
        <v>0.1</v>
      </c>
      <c r="N488" s="32">
        <f>F488*M488</f>
        <v>0.1</v>
      </c>
      <c r="O488" s="33" t="s">
        <v>2720</v>
      </c>
      <c r="P488" s="33" t="s">
        <v>3677</v>
      </c>
      <c r="Q488" s="1" t="s">
        <v>966</v>
      </c>
      <c r="R488" s="1" t="s">
        <v>1263</v>
      </c>
      <c r="S488">
        <v>0.1</v>
      </c>
      <c r="T488" s="1" t="s">
        <v>2152</v>
      </c>
      <c r="X488">
        <f>N488</f>
        <v>0.1</v>
      </c>
    </row>
    <row r="489" spans="1:26" ht="30" customHeight="1" x14ac:dyDescent="0.3">
      <c r="A489" s="33" t="s">
        <v>1263</v>
      </c>
      <c r="B489" s="33" t="s">
        <v>1262</v>
      </c>
      <c r="C489" s="33" t="s">
        <v>1221</v>
      </c>
      <c r="D489" s="33" t="s">
        <v>1208</v>
      </c>
      <c r="E489" s="33" t="s">
        <v>50</v>
      </c>
      <c r="F489" s="32">
        <f>SUM(X488:X488)</f>
        <v>0.1</v>
      </c>
      <c r="G489" s="32"/>
      <c r="H489" s="32"/>
      <c r="I489" s="32"/>
      <c r="J489" s="32"/>
      <c r="K489" s="32">
        <f>IF(TRUNC(F489*공량설정_일위대가!B361/100, 공량설정_일위대가!C362) = 0, TRUNC(F489*공량설정_일위대가!B361/100, 5), TRUNC(F489*공량설정_일위대가!B361/100, 공량설정_일위대가!C362))</f>
        <v>0.1</v>
      </c>
      <c r="L489" s="33" t="s">
        <v>50</v>
      </c>
      <c r="M489" s="32"/>
      <c r="N489" s="32"/>
      <c r="O489" s="32" t="s">
        <v>2720</v>
      </c>
      <c r="P489" s="33" t="s">
        <v>50</v>
      </c>
      <c r="Q489" s="1" t="s">
        <v>966</v>
      </c>
      <c r="R489" s="1" t="s">
        <v>50</v>
      </c>
      <c r="T489" s="1" t="s">
        <v>2153</v>
      </c>
    </row>
    <row r="490" spans="1:26" ht="30" customHeight="1" x14ac:dyDescent="0.3">
      <c r="A490" s="32"/>
      <c r="B490" s="101" t="s">
        <v>3687</v>
      </c>
      <c r="C490" s="101"/>
      <c r="D490" s="101"/>
      <c r="E490" s="101"/>
      <c r="F490" s="101"/>
      <c r="G490" s="101"/>
      <c r="H490" s="101"/>
      <c r="I490" s="101"/>
      <c r="J490" s="101"/>
      <c r="K490" s="101"/>
      <c r="L490" s="101"/>
      <c r="M490" s="101"/>
      <c r="N490" s="101"/>
      <c r="O490" s="101"/>
      <c r="P490" s="101"/>
    </row>
    <row r="491" spans="1:26" ht="30" customHeight="1" x14ac:dyDescent="0.3">
      <c r="A491" s="33" t="s">
        <v>2156</v>
      </c>
      <c r="B491" s="33" t="s">
        <v>968</v>
      </c>
      <c r="C491" s="33" t="s">
        <v>969</v>
      </c>
      <c r="D491" s="33" t="s">
        <v>123</v>
      </c>
      <c r="E491" s="33" t="s">
        <v>3489</v>
      </c>
      <c r="F491" s="32">
        <v>1</v>
      </c>
      <c r="G491" s="32">
        <v>0</v>
      </c>
      <c r="H491" s="32"/>
      <c r="I491" s="32"/>
      <c r="J491" s="32"/>
      <c r="K491" s="32">
        <v>1</v>
      </c>
      <c r="L491" s="33" t="s">
        <v>1425</v>
      </c>
      <c r="M491" s="32">
        <f>0.2*(H491+100)/100*(I491+100)/100*(J491+100)/100</f>
        <v>0.2</v>
      </c>
      <c r="N491" s="32">
        <f>F491*M491</f>
        <v>0.2</v>
      </c>
      <c r="O491" s="33" t="s">
        <v>2723</v>
      </c>
      <c r="P491" s="33" t="s">
        <v>3522</v>
      </c>
      <c r="Q491" s="1" t="s">
        <v>971</v>
      </c>
      <c r="R491" s="1" t="s">
        <v>1426</v>
      </c>
      <c r="S491">
        <v>0.2</v>
      </c>
      <c r="T491" s="1" t="s">
        <v>2157</v>
      </c>
      <c r="Z491">
        <f>N491</f>
        <v>0.2</v>
      </c>
    </row>
    <row r="492" spans="1:26" ht="30" customHeight="1" x14ac:dyDescent="0.3">
      <c r="A492" s="33" t="s">
        <v>1426</v>
      </c>
      <c r="B492" s="33" t="s">
        <v>1425</v>
      </c>
      <c r="C492" s="33" t="s">
        <v>1221</v>
      </c>
      <c r="D492" s="33" t="s">
        <v>1208</v>
      </c>
      <c r="E492" s="33" t="s">
        <v>50</v>
      </c>
      <c r="F492" s="32">
        <f>SUM(Z491:Z491)</f>
        <v>0.2</v>
      </c>
      <c r="G492" s="32"/>
      <c r="H492" s="32"/>
      <c r="I492" s="32"/>
      <c r="J492" s="32"/>
      <c r="K492" s="32">
        <f>IF(TRUNC(F492*공량설정_일위대가!B363/100, 공량설정_일위대가!C364) = 0, TRUNC(F492*공량설정_일위대가!B363/100, 5), TRUNC(F492*공량설정_일위대가!B363/100, 공량설정_일위대가!C364))</f>
        <v>0.2</v>
      </c>
      <c r="L492" s="33" t="s">
        <v>50</v>
      </c>
      <c r="M492" s="32"/>
      <c r="N492" s="32"/>
      <c r="O492" s="32" t="s">
        <v>2723</v>
      </c>
      <c r="P492" s="33" t="s">
        <v>50</v>
      </c>
      <c r="Q492" s="1" t="s">
        <v>971</v>
      </c>
      <c r="R492" s="1" t="s">
        <v>50</v>
      </c>
      <c r="T492" s="1" t="s">
        <v>2158</v>
      </c>
    </row>
    <row r="493" spans="1:26" ht="30" customHeight="1" x14ac:dyDescent="0.3">
      <c r="A493" s="32"/>
      <c r="B493" s="101" t="s">
        <v>3688</v>
      </c>
      <c r="C493" s="101"/>
      <c r="D493" s="101"/>
      <c r="E493" s="101"/>
      <c r="F493" s="101"/>
      <c r="G493" s="101"/>
      <c r="H493" s="101"/>
      <c r="I493" s="101"/>
      <c r="J493" s="101"/>
      <c r="K493" s="101"/>
      <c r="L493" s="101"/>
      <c r="M493" s="101"/>
      <c r="N493" s="101"/>
      <c r="O493" s="101"/>
      <c r="P493" s="101"/>
    </row>
    <row r="494" spans="1:26" ht="30" customHeight="1" x14ac:dyDescent="0.3">
      <c r="A494" s="33" t="s">
        <v>2161</v>
      </c>
      <c r="B494" s="33" t="s">
        <v>973</v>
      </c>
      <c r="C494" s="33" t="s">
        <v>974</v>
      </c>
      <c r="D494" s="33" t="s">
        <v>123</v>
      </c>
      <c r="E494" s="33" t="s">
        <v>3489</v>
      </c>
      <c r="F494" s="32">
        <v>1</v>
      </c>
      <c r="G494" s="32">
        <v>0</v>
      </c>
      <c r="H494" s="32"/>
      <c r="I494" s="32"/>
      <c r="J494" s="32"/>
      <c r="K494" s="32">
        <v>1</v>
      </c>
      <c r="L494" s="33" t="s">
        <v>1425</v>
      </c>
      <c r="M494" s="32">
        <f>0.18*(H494+100)/100*(I494+100)/100*(J494+100)/100</f>
        <v>0.18</v>
      </c>
      <c r="N494" s="32">
        <f>F494*M494</f>
        <v>0.18</v>
      </c>
      <c r="O494" s="33" t="s">
        <v>2723</v>
      </c>
      <c r="P494" s="33" t="s">
        <v>3529</v>
      </c>
      <c r="Q494" s="1" t="s">
        <v>976</v>
      </c>
      <c r="R494" s="1" t="s">
        <v>1426</v>
      </c>
      <c r="S494">
        <v>0.18</v>
      </c>
      <c r="T494" s="1" t="s">
        <v>2162</v>
      </c>
      <c r="Z494">
        <f>N494</f>
        <v>0.18</v>
      </c>
    </row>
    <row r="495" spans="1:26" ht="30" customHeight="1" x14ac:dyDescent="0.3">
      <c r="A495" s="33" t="s">
        <v>1426</v>
      </c>
      <c r="B495" s="33" t="s">
        <v>1425</v>
      </c>
      <c r="C495" s="33" t="s">
        <v>1221</v>
      </c>
      <c r="D495" s="33" t="s">
        <v>1208</v>
      </c>
      <c r="E495" s="33" t="s">
        <v>50</v>
      </c>
      <c r="F495" s="32">
        <f>SUM(Z494:Z494)</f>
        <v>0.18</v>
      </c>
      <c r="G495" s="32"/>
      <c r="H495" s="32"/>
      <c r="I495" s="32"/>
      <c r="J495" s="32"/>
      <c r="K495" s="32">
        <f>IF(TRUNC(F495*공량설정_일위대가!B365/100, 공량설정_일위대가!C366) = 0, TRUNC(F495*공량설정_일위대가!B365/100, 5), TRUNC(F495*공량설정_일위대가!B365/100, 공량설정_일위대가!C366))</f>
        <v>0.18</v>
      </c>
      <c r="L495" s="33" t="s">
        <v>50</v>
      </c>
      <c r="M495" s="32"/>
      <c r="N495" s="32"/>
      <c r="O495" s="32" t="s">
        <v>2723</v>
      </c>
      <c r="P495" s="33" t="s">
        <v>50</v>
      </c>
      <c r="Q495" s="1" t="s">
        <v>976</v>
      </c>
      <c r="R495" s="1" t="s">
        <v>50</v>
      </c>
      <c r="T495" s="1" t="s">
        <v>2163</v>
      </c>
    </row>
    <row r="496" spans="1:26" ht="30" customHeight="1" x14ac:dyDescent="0.3">
      <c r="A496" s="32"/>
      <c r="B496" s="101" t="s">
        <v>3689</v>
      </c>
      <c r="C496" s="101"/>
      <c r="D496" s="101"/>
      <c r="E496" s="101"/>
      <c r="F496" s="101"/>
      <c r="G496" s="101"/>
      <c r="H496" s="101"/>
      <c r="I496" s="101"/>
      <c r="J496" s="101"/>
      <c r="K496" s="101"/>
      <c r="L496" s="101"/>
      <c r="M496" s="101"/>
      <c r="N496" s="101"/>
      <c r="O496" s="101"/>
      <c r="P496" s="101"/>
    </row>
    <row r="497" spans="1:26" ht="30" customHeight="1" x14ac:dyDescent="0.3">
      <c r="A497" s="33" t="s">
        <v>2166</v>
      </c>
      <c r="B497" s="33" t="s">
        <v>973</v>
      </c>
      <c r="C497" s="33" t="s">
        <v>978</v>
      </c>
      <c r="D497" s="33" t="s">
        <v>123</v>
      </c>
      <c r="E497" s="33" t="s">
        <v>3489</v>
      </c>
      <c r="F497" s="32">
        <v>1</v>
      </c>
      <c r="G497" s="32">
        <v>0</v>
      </c>
      <c r="H497" s="32"/>
      <c r="I497" s="32"/>
      <c r="J497" s="32"/>
      <c r="K497" s="32">
        <v>1</v>
      </c>
      <c r="L497" s="33" t="s">
        <v>1425</v>
      </c>
      <c r="M497" s="32">
        <f>0.18*(H497+100)/100*(I497+100)/100*(J497+100)/100</f>
        <v>0.18</v>
      </c>
      <c r="N497" s="32">
        <f>F497*M497</f>
        <v>0.18</v>
      </c>
      <c r="O497" s="33" t="s">
        <v>2723</v>
      </c>
      <c r="P497" s="33" t="s">
        <v>3529</v>
      </c>
      <c r="Q497" s="1" t="s">
        <v>980</v>
      </c>
      <c r="R497" s="1" t="s">
        <v>1426</v>
      </c>
      <c r="S497">
        <v>0.18</v>
      </c>
      <c r="T497" s="1" t="s">
        <v>2167</v>
      </c>
      <c r="Z497">
        <f>N497</f>
        <v>0.18</v>
      </c>
    </row>
    <row r="498" spans="1:26" ht="30" customHeight="1" x14ac:dyDescent="0.3">
      <c r="A498" s="33" t="s">
        <v>1426</v>
      </c>
      <c r="B498" s="33" t="s">
        <v>1425</v>
      </c>
      <c r="C498" s="33" t="s">
        <v>1221</v>
      </c>
      <c r="D498" s="33" t="s">
        <v>1208</v>
      </c>
      <c r="E498" s="33" t="s">
        <v>50</v>
      </c>
      <c r="F498" s="32">
        <f>SUM(Z497:Z497)</f>
        <v>0.18</v>
      </c>
      <c r="G498" s="32"/>
      <c r="H498" s="32"/>
      <c r="I498" s="32"/>
      <c r="J498" s="32"/>
      <c r="K498" s="32">
        <f>IF(TRUNC(F498*공량설정_일위대가!B367/100, 공량설정_일위대가!C368) = 0, TRUNC(F498*공량설정_일위대가!B367/100, 5), TRUNC(F498*공량설정_일위대가!B367/100, 공량설정_일위대가!C368))</f>
        <v>0.18</v>
      </c>
      <c r="L498" s="33" t="s">
        <v>50</v>
      </c>
      <c r="M498" s="32"/>
      <c r="N498" s="32"/>
      <c r="O498" s="32" t="s">
        <v>2723</v>
      </c>
      <c r="P498" s="33" t="s">
        <v>50</v>
      </c>
      <c r="Q498" s="1" t="s">
        <v>980</v>
      </c>
      <c r="R498" s="1" t="s">
        <v>50</v>
      </c>
      <c r="T498" s="1" t="s">
        <v>2168</v>
      </c>
    </row>
    <row r="499" spans="1:26" ht="30" customHeight="1" x14ac:dyDescent="0.3">
      <c r="A499" s="32"/>
      <c r="B499" s="101" t="s">
        <v>3690</v>
      </c>
      <c r="C499" s="101"/>
      <c r="D499" s="101"/>
      <c r="E499" s="101"/>
      <c r="F499" s="101"/>
      <c r="G499" s="101"/>
      <c r="H499" s="101"/>
      <c r="I499" s="101"/>
      <c r="J499" s="101"/>
      <c r="K499" s="101"/>
      <c r="L499" s="101"/>
      <c r="M499" s="101"/>
      <c r="N499" s="101"/>
      <c r="O499" s="101"/>
      <c r="P499" s="101"/>
    </row>
    <row r="500" spans="1:26" ht="30" customHeight="1" x14ac:dyDescent="0.3">
      <c r="A500" s="33" t="s">
        <v>2171</v>
      </c>
      <c r="B500" s="33" t="s">
        <v>982</v>
      </c>
      <c r="C500" s="33" t="s">
        <v>983</v>
      </c>
      <c r="D500" s="33" t="s">
        <v>123</v>
      </c>
      <c r="E500" s="33" t="s">
        <v>3489</v>
      </c>
      <c r="F500" s="32">
        <v>1</v>
      </c>
      <c r="G500" s="32">
        <v>0</v>
      </c>
      <c r="H500" s="32"/>
      <c r="I500" s="32"/>
      <c r="J500" s="32"/>
      <c r="K500" s="32">
        <v>1</v>
      </c>
      <c r="L500" s="33" t="s">
        <v>1425</v>
      </c>
      <c r="M500" s="32">
        <f>0.18*(H500+100)/100*(I500+100)/100*(J500+100)/100</f>
        <v>0.18</v>
      </c>
      <c r="N500" s="32">
        <f>F500*M500</f>
        <v>0.18</v>
      </c>
      <c r="O500" s="33" t="s">
        <v>2723</v>
      </c>
      <c r="P500" s="33" t="s">
        <v>3529</v>
      </c>
      <c r="Q500" s="1" t="s">
        <v>985</v>
      </c>
      <c r="R500" s="1" t="s">
        <v>1426</v>
      </c>
      <c r="S500">
        <v>0.18</v>
      </c>
      <c r="T500" s="1" t="s">
        <v>2172</v>
      </c>
      <c r="Z500">
        <f>N500</f>
        <v>0.18</v>
      </c>
    </row>
    <row r="501" spans="1:26" ht="30" customHeight="1" x14ac:dyDescent="0.3">
      <c r="A501" s="33" t="s">
        <v>1426</v>
      </c>
      <c r="B501" s="33" t="s">
        <v>1425</v>
      </c>
      <c r="C501" s="33" t="s">
        <v>1221</v>
      </c>
      <c r="D501" s="33" t="s">
        <v>1208</v>
      </c>
      <c r="E501" s="33" t="s">
        <v>50</v>
      </c>
      <c r="F501" s="32">
        <f>SUM(Z500:Z500)</f>
        <v>0.18</v>
      </c>
      <c r="G501" s="32"/>
      <c r="H501" s="32"/>
      <c r="I501" s="32"/>
      <c r="J501" s="32"/>
      <c r="K501" s="32">
        <f>IF(TRUNC(F501*공량설정_일위대가!B369/100, 공량설정_일위대가!C370) = 0, TRUNC(F501*공량설정_일위대가!B369/100, 5), TRUNC(F501*공량설정_일위대가!B369/100, 공량설정_일위대가!C370))</f>
        <v>0.18</v>
      </c>
      <c r="L501" s="33" t="s">
        <v>50</v>
      </c>
      <c r="M501" s="32"/>
      <c r="N501" s="32"/>
      <c r="O501" s="32" t="s">
        <v>2723</v>
      </c>
      <c r="P501" s="33" t="s">
        <v>50</v>
      </c>
      <c r="Q501" s="1" t="s">
        <v>985</v>
      </c>
      <c r="R501" s="1" t="s">
        <v>50</v>
      </c>
      <c r="T501" s="1" t="s">
        <v>2173</v>
      </c>
    </row>
    <row r="502" spans="1:26" ht="30" customHeight="1" x14ac:dyDescent="0.3">
      <c r="A502" s="32"/>
      <c r="B502" s="101" t="s">
        <v>3691</v>
      </c>
      <c r="C502" s="101"/>
      <c r="D502" s="101"/>
      <c r="E502" s="101"/>
      <c r="F502" s="101"/>
      <c r="G502" s="101"/>
      <c r="H502" s="101"/>
      <c r="I502" s="101"/>
      <c r="J502" s="101"/>
      <c r="K502" s="101"/>
      <c r="L502" s="101"/>
      <c r="M502" s="101"/>
      <c r="N502" s="101"/>
      <c r="O502" s="101"/>
      <c r="P502" s="101"/>
    </row>
    <row r="503" spans="1:26" ht="30" customHeight="1" x14ac:dyDescent="0.3">
      <c r="A503" s="33" t="s">
        <v>2176</v>
      </c>
      <c r="B503" s="33" t="s">
        <v>982</v>
      </c>
      <c r="C503" s="33" t="s">
        <v>987</v>
      </c>
      <c r="D503" s="33" t="s">
        <v>123</v>
      </c>
      <c r="E503" s="33" t="s">
        <v>3489</v>
      </c>
      <c r="F503" s="32">
        <v>1</v>
      </c>
      <c r="G503" s="32">
        <v>0</v>
      </c>
      <c r="H503" s="32"/>
      <c r="I503" s="32"/>
      <c r="J503" s="32"/>
      <c r="K503" s="32">
        <v>1</v>
      </c>
      <c r="L503" s="33" t="s">
        <v>1425</v>
      </c>
      <c r="M503" s="32">
        <f>0.18*(H503+100)/100*(I503+100)/100*(J503+100)/100</f>
        <v>0.18</v>
      </c>
      <c r="N503" s="32">
        <f>F503*M503</f>
        <v>0.18</v>
      </c>
      <c r="O503" s="33" t="s">
        <v>2723</v>
      </c>
      <c r="P503" s="33" t="s">
        <v>3529</v>
      </c>
      <c r="Q503" s="1" t="s">
        <v>989</v>
      </c>
      <c r="R503" s="1" t="s">
        <v>1426</v>
      </c>
      <c r="S503">
        <v>0.18</v>
      </c>
      <c r="T503" s="1" t="s">
        <v>2177</v>
      </c>
      <c r="Z503">
        <f>N503</f>
        <v>0.18</v>
      </c>
    </row>
    <row r="504" spans="1:26" ht="30" customHeight="1" x14ac:dyDescent="0.3">
      <c r="A504" s="33" t="s">
        <v>1426</v>
      </c>
      <c r="B504" s="33" t="s">
        <v>1425</v>
      </c>
      <c r="C504" s="33" t="s">
        <v>1221</v>
      </c>
      <c r="D504" s="33" t="s">
        <v>1208</v>
      </c>
      <c r="E504" s="33" t="s">
        <v>50</v>
      </c>
      <c r="F504" s="32">
        <f>SUM(Z503:Z503)</f>
        <v>0.18</v>
      </c>
      <c r="G504" s="32"/>
      <c r="H504" s="32"/>
      <c r="I504" s="32"/>
      <c r="J504" s="32"/>
      <c r="K504" s="32">
        <f>IF(TRUNC(F504*공량설정_일위대가!B371/100, 공량설정_일위대가!C372) = 0, TRUNC(F504*공량설정_일위대가!B371/100, 5), TRUNC(F504*공량설정_일위대가!B371/100, 공량설정_일위대가!C372))</f>
        <v>0.18</v>
      </c>
      <c r="L504" s="33" t="s">
        <v>50</v>
      </c>
      <c r="M504" s="32"/>
      <c r="N504" s="32"/>
      <c r="O504" s="32" t="s">
        <v>2723</v>
      </c>
      <c r="P504" s="33" t="s">
        <v>50</v>
      </c>
      <c r="Q504" s="1" t="s">
        <v>989</v>
      </c>
      <c r="R504" s="1" t="s">
        <v>50</v>
      </c>
      <c r="T504" s="1" t="s">
        <v>2178</v>
      </c>
    </row>
    <row r="505" spans="1:26" ht="30" customHeight="1" x14ac:dyDescent="0.3">
      <c r="A505" s="32"/>
      <c r="B505" s="101" t="s">
        <v>3692</v>
      </c>
      <c r="C505" s="101"/>
      <c r="D505" s="101"/>
      <c r="E505" s="101"/>
      <c r="F505" s="101"/>
      <c r="G505" s="101"/>
      <c r="H505" s="101"/>
      <c r="I505" s="101"/>
      <c r="J505" s="101"/>
      <c r="K505" s="101"/>
      <c r="L505" s="101"/>
      <c r="M505" s="101"/>
      <c r="N505" s="101"/>
      <c r="O505" s="101"/>
      <c r="P505" s="101"/>
    </row>
    <row r="506" spans="1:26" ht="30" customHeight="1" x14ac:dyDescent="0.3">
      <c r="A506" s="33" t="s">
        <v>2181</v>
      </c>
      <c r="B506" s="33" t="s">
        <v>991</v>
      </c>
      <c r="C506" s="33" t="s">
        <v>992</v>
      </c>
      <c r="D506" s="33" t="s">
        <v>123</v>
      </c>
      <c r="E506" s="33" t="s">
        <v>3489</v>
      </c>
      <c r="F506" s="32">
        <v>1</v>
      </c>
      <c r="G506" s="32">
        <v>0</v>
      </c>
      <c r="H506" s="32"/>
      <c r="I506" s="32"/>
      <c r="J506" s="32"/>
      <c r="K506" s="32">
        <v>1</v>
      </c>
      <c r="L506" s="33" t="s">
        <v>1425</v>
      </c>
      <c r="M506" s="32">
        <f>0.18*(H506+100)/100*(I506+100)/100*(J506+100)/100</f>
        <v>0.18</v>
      </c>
      <c r="N506" s="32">
        <f>F506*M506</f>
        <v>0.18</v>
      </c>
      <c r="O506" s="33" t="s">
        <v>2723</v>
      </c>
      <c r="P506" s="33" t="s">
        <v>3529</v>
      </c>
      <c r="Q506" s="1" t="s">
        <v>994</v>
      </c>
      <c r="R506" s="1" t="s">
        <v>1426</v>
      </c>
      <c r="S506">
        <v>0.18</v>
      </c>
      <c r="T506" s="1" t="s">
        <v>2182</v>
      </c>
      <c r="Z506">
        <f>N506</f>
        <v>0.18</v>
      </c>
    </row>
    <row r="507" spans="1:26" ht="30" customHeight="1" x14ac:dyDescent="0.3">
      <c r="A507" s="33" t="s">
        <v>1426</v>
      </c>
      <c r="B507" s="33" t="s">
        <v>1425</v>
      </c>
      <c r="C507" s="33" t="s">
        <v>1221</v>
      </c>
      <c r="D507" s="33" t="s">
        <v>1208</v>
      </c>
      <c r="E507" s="33" t="s">
        <v>50</v>
      </c>
      <c r="F507" s="32">
        <f>SUM(Z506:Z506)</f>
        <v>0.18</v>
      </c>
      <c r="G507" s="32"/>
      <c r="H507" s="32"/>
      <c r="I507" s="32"/>
      <c r="J507" s="32"/>
      <c r="K507" s="32">
        <f>IF(TRUNC(F507*공량설정_일위대가!B373/100, 공량설정_일위대가!C374) = 0, TRUNC(F507*공량설정_일위대가!B373/100, 5), TRUNC(F507*공량설정_일위대가!B373/100, 공량설정_일위대가!C374))</f>
        <v>0.18</v>
      </c>
      <c r="L507" s="33" t="s">
        <v>50</v>
      </c>
      <c r="M507" s="32"/>
      <c r="N507" s="32"/>
      <c r="O507" s="32" t="s">
        <v>2723</v>
      </c>
      <c r="P507" s="33" t="s">
        <v>50</v>
      </c>
      <c r="Q507" s="1" t="s">
        <v>994</v>
      </c>
      <c r="R507" s="1" t="s">
        <v>50</v>
      </c>
      <c r="T507" s="1" t="s">
        <v>2183</v>
      </c>
    </row>
    <row r="508" spans="1:26" ht="30" customHeight="1" x14ac:dyDescent="0.3">
      <c r="A508" s="32"/>
      <c r="B508" s="101" t="s">
        <v>3693</v>
      </c>
      <c r="C508" s="101"/>
      <c r="D508" s="101"/>
      <c r="E508" s="101"/>
      <c r="F508" s="101"/>
      <c r="G508" s="101"/>
      <c r="H508" s="101"/>
      <c r="I508" s="101"/>
      <c r="J508" s="101"/>
      <c r="K508" s="101"/>
      <c r="L508" s="101"/>
      <c r="M508" s="101"/>
      <c r="N508" s="101"/>
      <c r="O508" s="101"/>
      <c r="P508" s="101"/>
    </row>
    <row r="509" spans="1:26" ht="30" customHeight="1" x14ac:dyDescent="0.3">
      <c r="A509" s="33" t="s">
        <v>2187</v>
      </c>
      <c r="B509" s="33" t="s">
        <v>2186</v>
      </c>
      <c r="C509" s="33" t="s">
        <v>996</v>
      </c>
      <c r="D509" s="33" t="s">
        <v>123</v>
      </c>
      <c r="E509" s="33" t="s">
        <v>3489</v>
      </c>
      <c r="F509" s="32">
        <v>1</v>
      </c>
      <c r="G509" s="32">
        <v>0</v>
      </c>
      <c r="H509" s="32"/>
      <c r="I509" s="32"/>
      <c r="J509" s="32"/>
      <c r="K509" s="32">
        <v>1</v>
      </c>
      <c r="L509" s="33" t="s">
        <v>1425</v>
      </c>
      <c r="M509" s="32">
        <f>0.18*(H509+100)/100*(I509+100)/100*(J509+100)/100</f>
        <v>0.18</v>
      </c>
      <c r="N509" s="32">
        <f>F509*M509</f>
        <v>0.18</v>
      </c>
      <c r="O509" s="33" t="s">
        <v>2723</v>
      </c>
      <c r="P509" s="33" t="s">
        <v>3529</v>
      </c>
      <c r="Q509" s="1" t="s">
        <v>998</v>
      </c>
      <c r="R509" s="1" t="s">
        <v>1426</v>
      </c>
      <c r="S509">
        <v>0.18</v>
      </c>
      <c r="T509" s="1" t="s">
        <v>2188</v>
      </c>
      <c r="Z509">
        <f>N509</f>
        <v>0.18</v>
      </c>
    </row>
    <row r="510" spans="1:26" ht="30" customHeight="1" x14ac:dyDescent="0.3">
      <c r="A510" s="33" t="s">
        <v>1426</v>
      </c>
      <c r="B510" s="33" t="s">
        <v>1425</v>
      </c>
      <c r="C510" s="33" t="s">
        <v>1221</v>
      </c>
      <c r="D510" s="33" t="s">
        <v>1208</v>
      </c>
      <c r="E510" s="33" t="s">
        <v>50</v>
      </c>
      <c r="F510" s="32">
        <f>SUM(Z509:Z509)</f>
        <v>0.18</v>
      </c>
      <c r="G510" s="32"/>
      <c r="H510" s="32"/>
      <c r="I510" s="32"/>
      <c r="J510" s="32"/>
      <c r="K510" s="32">
        <f>IF(TRUNC(F510*공량설정_일위대가!B375/100, 공량설정_일위대가!C376) = 0, TRUNC(F510*공량설정_일위대가!B375/100, 5), TRUNC(F510*공량설정_일위대가!B375/100, 공량설정_일위대가!C376))</f>
        <v>0.18</v>
      </c>
      <c r="L510" s="33" t="s">
        <v>50</v>
      </c>
      <c r="M510" s="32"/>
      <c r="N510" s="32"/>
      <c r="O510" s="32" t="s">
        <v>2723</v>
      </c>
      <c r="P510" s="33" t="s">
        <v>50</v>
      </c>
      <c r="Q510" s="1" t="s">
        <v>998</v>
      </c>
      <c r="R510" s="1" t="s">
        <v>50</v>
      </c>
      <c r="T510" s="1" t="s">
        <v>2189</v>
      </c>
    </row>
    <row r="511" spans="1:26" ht="30" customHeight="1" x14ac:dyDescent="0.3">
      <c r="A511" s="32"/>
      <c r="B511" s="101" t="s">
        <v>3694</v>
      </c>
      <c r="C511" s="101"/>
      <c r="D511" s="101"/>
      <c r="E511" s="101"/>
      <c r="F511" s="101"/>
      <c r="G511" s="101"/>
      <c r="H511" s="101"/>
      <c r="I511" s="101"/>
      <c r="J511" s="101"/>
      <c r="K511" s="101"/>
      <c r="L511" s="101"/>
      <c r="M511" s="101"/>
      <c r="N511" s="101"/>
      <c r="O511" s="101"/>
      <c r="P511" s="101"/>
    </row>
    <row r="512" spans="1:26" ht="30" customHeight="1" x14ac:dyDescent="0.3">
      <c r="A512" s="33" t="s">
        <v>2192</v>
      </c>
      <c r="B512" s="33" t="s">
        <v>1000</v>
      </c>
      <c r="C512" s="33" t="s">
        <v>1001</v>
      </c>
      <c r="D512" s="33" t="s">
        <v>123</v>
      </c>
      <c r="E512" s="33" t="s">
        <v>3489</v>
      </c>
      <c r="F512" s="32">
        <v>1</v>
      </c>
      <c r="G512" s="32">
        <v>0</v>
      </c>
      <c r="H512" s="32"/>
      <c r="I512" s="32"/>
      <c r="J512" s="32"/>
      <c r="K512" s="32">
        <v>1</v>
      </c>
      <c r="L512" s="33" t="s">
        <v>1425</v>
      </c>
      <c r="M512" s="32">
        <f>0.18*(H512+100)/100*(I512+100)/100*(J512+100)/100</f>
        <v>0.18</v>
      </c>
      <c r="N512" s="32">
        <f>F512*M512</f>
        <v>0.18</v>
      </c>
      <c r="O512" s="33" t="s">
        <v>2723</v>
      </c>
      <c r="P512" s="33" t="s">
        <v>3529</v>
      </c>
      <c r="Q512" s="1" t="s">
        <v>1003</v>
      </c>
      <c r="R512" s="1" t="s">
        <v>1426</v>
      </c>
      <c r="S512">
        <v>0.18</v>
      </c>
      <c r="T512" s="1" t="s">
        <v>2193</v>
      </c>
      <c r="Z512">
        <f>N512</f>
        <v>0.18</v>
      </c>
    </row>
    <row r="513" spans="1:26" ht="30" customHeight="1" x14ac:dyDescent="0.3">
      <c r="A513" s="33" t="s">
        <v>1426</v>
      </c>
      <c r="B513" s="33" t="s">
        <v>1425</v>
      </c>
      <c r="C513" s="33" t="s">
        <v>1221</v>
      </c>
      <c r="D513" s="33" t="s">
        <v>1208</v>
      </c>
      <c r="E513" s="33" t="s">
        <v>50</v>
      </c>
      <c r="F513" s="32">
        <f>SUM(Z512:Z512)</f>
        <v>0.18</v>
      </c>
      <c r="G513" s="32"/>
      <c r="H513" s="32"/>
      <c r="I513" s="32"/>
      <c r="J513" s="32"/>
      <c r="K513" s="32">
        <f>IF(TRUNC(F513*공량설정_일위대가!B377/100, 공량설정_일위대가!C378) = 0, TRUNC(F513*공량설정_일위대가!B377/100, 5), TRUNC(F513*공량설정_일위대가!B377/100, 공량설정_일위대가!C378))</f>
        <v>0.18</v>
      </c>
      <c r="L513" s="33" t="s">
        <v>50</v>
      </c>
      <c r="M513" s="32"/>
      <c r="N513" s="32"/>
      <c r="O513" s="32" t="s">
        <v>2723</v>
      </c>
      <c r="P513" s="33" t="s">
        <v>50</v>
      </c>
      <c r="Q513" s="1" t="s">
        <v>1003</v>
      </c>
      <c r="R513" s="1" t="s">
        <v>50</v>
      </c>
      <c r="T513" s="1" t="s">
        <v>2194</v>
      </c>
    </row>
    <row r="514" spans="1:26" ht="30" customHeight="1" x14ac:dyDescent="0.3">
      <c r="A514" s="32"/>
      <c r="B514" s="101" t="s">
        <v>3695</v>
      </c>
      <c r="C514" s="101"/>
      <c r="D514" s="101"/>
      <c r="E514" s="101"/>
      <c r="F514" s="101"/>
      <c r="G514" s="101"/>
      <c r="H514" s="101"/>
      <c r="I514" s="101"/>
      <c r="J514" s="101"/>
      <c r="K514" s="101"/>
      <c r="L514" s="101"/>
      <c r="M514" s="101"/>
      <c r="N514" s="101"/>
      <c r="O514" s="101"/>
      <c r="P514" s="101"/>
    </row>
    <row r="515" spans="1:26" ht="30" customHeight="1" x14ac:dyDescent="0.3">
      <c r="A515" s="33" t="s">
        <v>2197</v>
      </c>
      <c r="B515" s="33" t="s">
        <v>1005</v>
      </c>
      <c r="C515" s="33" t="s">
        <v>1006</v>
      </c>
      <c r="D515" s="33" t="s">
        <v>123</v>
      </c>
      <c r="E515" s="33" t="s">
        <v>3696</v>
      </c>
      <c r="F515" s="32">
        <v>1</v>
      </c>
      <c r="G515" s="32">
        <v>0</v>
      </c>
      <c r="H515" s="32"/>
      <c r="I515" s="32"/>
      <c r="J515" s="32"/>
      <c r="K515" s="32">
        <v>1</v>
      </c>
      <c r="L515" s="33" t="s">
        <v>1262</v>
      </c>
      <c r="M515" s="32">
        <f>0.35*(H515+100)/100*(I515+100)/100*(J515+100)/100</f>
        <v>0.35</v>
      </c>
      <c r="N515" s="32">
        <f>F515*M515</f>
        <v>0.35</v>
      </c>
      <c r="O515" s="33" t="s">
        <v>2720</v>
      </c>
      <c r="P515" s="33" t="s">
        <v>3697</v>
      </c>
      <c r="Q515" s="1" t="s">
        <v>1008</v>
      </c>
      <c r="R515" s="1" t="s">
        <v>1263</v>
      </c>
      <c r="S515">
        <v>0.35</v>
      </c>
      <c r="T515" s="1" t="s">
        <v>2198</v>
      </c>
      <c r="X515">
        <f>N515</f>
        <v>0.35</v>
      </c>
    </row>
    <row r="516" spans="1:26" ht="30" customHeight="1" x14ac:dyDescent="0.3">
      <c r="A516" s="33" t="s">
        <v>1263</v>
      </c>
      <c r="B516" s="33" t="s">
        <v>1262</v>
      </c>
      <c r="C516" s="33" t="s">
        <v>1221</v>
      </c>
      <c r="D516" s="33" t="s">
        <v>1208</v>
      </c>
      <c r="E516" s="33" t="s">
        <v>50</v>
      </c>
      <c r="F516" s="32">
        <f>SUM(X515:X515)</f>
        <v>0.35</v>
      </c>
      <c r="G516" s="32"/>
      <c r="H516" s="32"/>
      <c r="I516" s="32"/>
      <c r="J516" s="32"/>
      <c r="K516" s="32">
        <f>IF(TRUNC(F516*공량설정_일위대가!B379/100, 공량설정_일위대가!C380) = 0, TRUNC(F516*공량설정_일위대가!B379/100, 5), TRUNC(F516*공량설정_일위대가!B379/100, 공량설정_일위대가!C380))</f>
        <v>0.35</v>
      </c>
      <c r="L516" s="33" t="s">
        <v>50</v>
      </c>
      <c r="M516" s="32"/>
      <c r="N516" s="32"/>
      <c r="O516" s="32" t="s">
        <v>2720</v>
      </c>
      <c r="P516" s="33" t="s">
        <v>50</v>
      </c>
      <c r="Q516" s="1" t="s">
        <v>1008</v>
      </c>
      <c r="R516" s="1" t="s">
        <v>50</v>
      </c>
      <c r="T516" s="1" t="s">
        <v>2199</v>
      </c>
    </row>
    <row r="517" spans="1:26" ht="30" customHeight="1" x14ac:dyDescent="0.3">
      <c r="A517" s="32"/>
      <c r="B517" s="101" t="s">
        <v>3698</v>
      </c>
      <c r="C517" s="101"/>
      <c r="D517" s="101"/>
      <c r="E517" s="101"/>
      <c r="F517" s="101"/>
      <c r="G517" s="101"/>
      <c r="H517" s="101"/>
      <c r="I517" s="101"/>
      <c r="J517" s="101"/>
      <c r="K517" s="101"/>
      <c r="L517" s="101"/>
      <c r="M517" s="101"/>
      <c r="N517" s="101"/>
      <c r="O517" s="101"/>
      <c r="P517" s="101"/>
    </row>
    <row r="518" spans="1:26" ht="30" customHeight="1" x14ac:dyDescent="0.3">
      <c r="A518" s="33" t="s">
        <v>2202</v>
      </c>
      <c r="B518" s="33" t="s">
        <v>1010</v>
      </c>
      <c r="C518" s="33" t="s">
        <v>1011</v>
      </c>
      <c r="D518" s="33" t="s">
        <v>123</v>
      </c>
      <c r="E518" s="33" t="s">
        <v>3489</v>
      </c>
      <c r="F518" s="32">
        <v>1</v>
      </c>
      <c r="G518" s="32">
        <v>0</v>
      </c>
      <c r="H518" s="32"/>
      <c r="I518" s="32"/>
      <c r="J518" s="32"/>
      <c r="K518" s="32">
        <v>1</v>
      </c>
      <c r="L518" s="33" t="s">
        <v>1425</v>
      </c>
      <c r="M518" s="32">
        <f>0.2*(H518+100)/100*(I518+100)/100*(J518+100)/100</f>
        <v>0.2</v>
      </c>
      <c r="N518" s="32">
        <f>F518*M518</f>
        <v>0.2</v>
      </c>
      <c r="O518" s="33" t="s">
        <v>2723</v>
      </c>
      <c r="P518" s="33" t="s">
        <v>3522</v>
      </c>
      <c r="Q518" s="1" t="s">
        <v>1013</v>
      </c>
      <c r="R518" s="1" t="s">
        <v>1426</v>
      </c>
      <c r="S518">
        <v>0.2</v>
      </c>
      <c r="T518" s="1" t="s">
        <v>2203</v>
      </c>
      <c r="Z518">
        <f>N518</f>
        <v>0.2</v>
      </c>
    </row>
    <row r="519" spans="1:26" ht="30" customHeight="1" x14ac:dyDescent="0.3">
      <c r="A519" s="33" t="s">
        <v>1426</v>
      </c>
      <c r="B519" s="33" t="s">
        <v>1425</v>
      </c>
      <c r="C519" s="33" t="s">
        <v>1221</v>
      </c>
      <c r="D519" s="33" t="s">
        <v>1208</v>
      </c>
      <c r="E519" s="33" t="s">
        <v>50</v>
      </c>
      <c r="F519" s="32">
        <f>SUM(Z518:Z518)</f>
        <v>0.2</v>
      </c>
      <c r="G519" s="32"/>
      <c r="H519" s="32"/>
      <c r="I519" s="32"/>
      <c r="J519" s="32"/>
      <c r="K519" s="32">
        <f>IF(TRUNC(F519*공량설정_일위대가!B381/100, 공량설정_일위대가!C382) = 0, TRUNC(F519*공량설정_일위대가!B381/100, 5), TRUNC(F519*공량설정_일위대가!B381/100, 공량설정_일위대가!C382))</f>
        <v>0.2</v>
      </c>
      <c r="L519" s="33" t="s">
        <v>50</v>
      </c>
      <c r="M519" s="32"/>
      <c r="N519" s="32"/>
      <c r="O519" s="32" t="s">
        <v>2723</v>
      </c>
      <c r="P519" s="33" t="s">
        <v>50</v>
      </c>
      <c r="Q519" s="1" t="s">
        <v>1013</v>
      </c>
      <c r="R519" s="1" t="s">
        <v>50</v>
      </c>
      <c r="T519" s="1" t="s">
        <v>2204</v>
      </c>
    </row>
    <row r="520" spans="1:26" ht="30" customHeight="1" x14ac:dyDescent="0.3">
      <c r="A520" s="32"/>
      <c r="B520" s="101" t="s">
        <v>3699</v>
      </c>
      <c r="C520" s="101"/>
      <c r="D520" s="101"/>
      <c r="E520" s="101"/>
      <c r="F520" s="101"/>
      <c r="G520" s="101"/>
      <c r="H520" s="101"/>
      <c r="I520" s="101"/>
      <c r="J520" s="101"/>
      <c r="K520" s="101"/>
      <c r="L520" s="101"/>
      <c r="M520" s="101"/>
      <c r="N520" s="101"/>
      <c r="O520" s="101"/>
      <c r="P520" s="101"/>
    </row>
    <row r="521" spans="1:26" ht="30" customHeight="1" x14ac:dyDescent="0.3">
      <c r="A521" s="33" t="s">
        <v>2207</v>
      </c>
      <c r="B521" s="33" t="s">
        <v>1015</v>
      </c>
      <c r="C521" s="33" t="s">
        <v>1016</v>
      </c>
      <c r="D521" s="33" t="s">
        <v>123</v>
      </c>
      <c r="E521" s="33" t="s">
        <v>3489</v>
      </c>
      <c r="F521" s="32">
        <v>1</v>
      </c>
      <c r="G521" s="32">
        <v>0</v>
      </c>
      <c r="H521" s="32"/>
      <c r="I521" s="32"/>
      <c r="J521" s="32"/>
      <c r="K521" s="32">
        <v>1</v>
      </c>
      <c r="L521" s="33" t="s">
        <v>1425</v>
      </c>
      <c r="M521" s="32">
        <f>0.2*(H521+100)/100*(I521+100)/100*(J521+100)/100</f>
        <v>0.2</v>
      </c>
      <c r="N521" s="32">
        <f>F521*M521</f>
        <v>0.2</v>
      </c>
      <c r="O521" s="33" t="s">
        <v>2723</v>
      </c>
      <c r="P521" s="33" t="s">
        <v>3522</v>
      </c>
      <c r="Q521" s="1" t="s">
        <v>1018</v>
      </c>
      <c r="R521" s="1" t="s">
        <v>1426</v>
      </c>
      <c r="S521">
        <v>0.2</v>
      </c>
      <c r="T521" s="1" t="s">
        <v>2208</v>
      </c>
      <c r="Z521">
        <f>N521</f>
        <v>0.2</v>
      </c>
    </row>
    <row r="522" spans="1:26" ht="30" customHeight="1" x14ac:dyDescent="0.3">
      <c r="A522" s="33" t="s">
        <v>1426</v>
      </c>
      <c r="B522" s="33" t="s">
        <v>1425</v>
      </c>
      <c r="C522" s="33" t="s">
        <v>1221</v>
      </c>
      <c r="D522" s="33" t="s">
        <v>1208</v>
      </c>
      <c r="E522" s="33" t="s">
        <v>50</v>
      </c>
      <c r="F522" s="32">
        <f>SUM(Z521:Z521)</f>
        <v>0.2</v>
      </c>
      <c r="G522" s="32"/>
      <c r="H522" s="32"/>
      <c r="I522" s="32"/>
      <c r="J522" s="32"/>
      <c r="K522" s="32">
        <f>IF(TRUNC(F522*공량설정_일위대가!B383/100, 공량설정_일위대가!C384) = 0, TRUNC(F522*공량설정_일위대가!B383/100, 5), TRUNC(F522*공량설정_일위대가!B383/100, 공량설정_일위대가!C384))</f>
        <v>0.2</v>
      </c>
      <c r="L522" s="33" t="s">
        <v>50</v>
      </c>
      <c r="M522" s="32"/>
      <c r="N522" s="32"/>
      <c r="O522" s="32" t="s">
        <v>2723</v>
      </c>
      <c r="P522" s="33" t="s">
        <v>50</v>
      </c>
      <c r="Q522" s="1" t="s">
        <v>1018</v>
      </c>
      <c r="R522" s="1" t="s">
        <v>50</v>
      </c>
      <c r="T522" s="1" t="s">
        <v>2209</v>
      </c>
    </row>
    <row r="523" spans="1:26" ht="30" customHeight="1" x14ac:dyDescent="0.3">
      <c r="A523" s="32"/>
      <c r="B523" s="101" t="s">
        <v>3700</v>
      </c>
      <c r="C523" s="101"/>
      <c r="D523" s="101"/>
      <c r="E523" s="101"/>
      <c r="F523" s="101"/>
      <c r="G523" s="101"/>
      <c r="H523" s="101"/>
      <c r="I523" s="101"/>
      <c r="J523" s="101"/>
      <c r="K523" s="101"/>
      <c r="L523" s="101"/>
      <c r="M523" s="101"/>
      <c r="N523" s="101"/>
      <c r="O523" s="101"/>
      <c r="P523" s="101"/>
    </row>
    <row r="524" spans="1:26" ht="30" customHeight="1" x14ac:dyDescent="0.3">
      <c r="A524" s="33" t="s">
        <v>2212</v>
      </c>
      <c r="B524" s="33" t="s">
        <v>1020</v>
      </c>
      <c r="C524" s="33" t="s">
        <v>1021</v>
      </c>
      <c r="D524" s="33" t="s">
        <v>123</v>
      </c>
      <c r="E524" s="33" t="s">
        <v>3489</v>
      </c>
      <c r="F524" s="32">
        <v>1</v>
      </c>
      <c r="G524" s="32">
        <v>0</v>
      </c>
      <c r="H524" s="32"/>
      <c r="I524" s="32"/>
      <c r="J524" s="32"/>
      <c r="K524" s="32">
        <v>1</v>
      </c>
      <c r="L524" s="33" t="s">
        <v>1425</v>
      </c>
      <c r="M524" s="32">
        <f>0.2*(H524+100)/100*(I524+100)/100*(J524+100)/100</f>
        <v>0.2</v>
      </c>
      <c r="N524" s="32">
        <f>F524*M524</f>
        <v>0.2</v>
      </c>
      <c r="O524" s="33" t="s">
        <v>2723</v>
      </c>
      <c r="P524" s="33" t="s">
        <v>3522</v>
      </c>
      <c r="Q524" s="1" t="s">
        <v>1023</v>
      </c>
      <c r="R524" s="1" t="s">
        <v>1426</v>
      </c>
      <c r="S524">
        <v>0.2</v>
      </c>
      <c r="T524" s="1" t="s">
        <v>2213</v>
      </c>
      <c r="Z524">
        <f>N524</f>
        <v>0.2</v>
      </c>
    </row>
    <row r="525" spans="1:26" ht="30" customHeight="1" x14ac:dyDescent="0.3">
      <c r="A525" s="33" t="s">
        <v>1426</v>
      </c>
      <c r="B525" s="33" t="s">
        <v>1425</v>
      </c>
      <c r="C525" s="33" t="s">
        <v>1221</v>
      </c>
      <c r="D525" s="33" t="s">
        <v>1208</v>
      </c>
      <c r="E525" s="33" t="s">
        <v>50</v>
      </c>
      <c r="F525" s="32">
        <f>SUM(Z524:Z524)</f>
        <v>0.2</v>
      </c>
      <c r="G525" s="32"/>
      <c r="H525" s="32"/>
      <c r="I525" s="32"/>
      <c r="J525" s="32"/>
      <c r="K525" s="32">
        <f>IF(TRUNC(F525*공량설정_일위대가!B385/100, 공량설정_일위대가!C386) = 0, TRUNC(F525*공량설정_일위대가!B385/100, 5), TRUNC(F525*공량설정_일위대가!B385/100, 공량설정_일위대가!C386))</f>
        <v>0.2</v>
      </c>
      <c r="L525" s="33" t="s">
        <v>50</v>
      </c>
      <c r="M525" s="32"/>
      <c r="N525" s="32"/>
      <c r="O525" s="32" t="s">
        <v>2723</v>
      </c>
      <c r="P525" s="33" t="s">
        <v>50</v>
      </c>
      <c r="Q525" s="1" t="s">
        <v>1023</v>
      </c>
      <c r="R525" s="1" t="s">
        <v>50</v>
      </c>
      <c r="T525" s="1" t="s">
        <v>2214</v>
      </c>
    </row>
    <row r="526" spans="1:26" ht="30" customHeight="1" x14ac:dyDescent="0.3">
      <c r="A526" s="32"/>
      <c r="B526" s="101" t="s">
        <v>3701</v>
      </c>
      <c r="C526" s="101"/>
      <c r="D526" s="101"/>
      <c r="E526" s="101"/>
      <c r="F526" s="101"/>
      <c r="G526" s="101"/>
      <c r="H526" s="101"/>
      <c r="I526" s="101"/>
      <c r="J526" s="101"/>
      <c r="K526" s="101"/>
      <c r="L526" s="101"/>
      <c r="M526" s="101"/>
      <c r="N526" s="101"/>
      <c r="O526" s="101"/>
      <c r="P526" s="101"/>
    </row>
    <row r="527" spans="1:26" ht="30" customHeight="1" x14ac:dyDescent="0.3">
      <c r="A527" s="33" t="s">
        <v>2217</v>
      </c>
      <c r="B527" s="33" t="s">
        <v>1025</v>
      </c>
      <c r="C527" s="33" t="s">
        <v>1026</v>
      </c>
      <c r="D527" s="33" t="s">
        <v>123</v>
      </c>
      <c r="E527" s="33" t="s">
        <v>3489</v>
      </c>
      <c r="F527" s="32">
        <v>1</v>
      </c>
      <c r="G527" s="32">
        <v>0</v>
      </c>
      <c r="H527" s="32"/>
      <c r="I527" s="32"/>
      <c r="J527" s="32"/>
      <c r="K527" s="32">
        <v>1</v>
      </c>
      <c r="L527" s="33" t="s">
        <v>1425</v>
      </c>
      <c r="M527" s="32">
        <f>0.2*(H527+100)/100*(I527+100)/100*(J527+100)/100</f>
        <v>0.2</v>
      </c>
      <c r="N527" s="32">
        <f>F527*M527</f>
        <v>0.2</v>
      </c>
      <c r="O527" s="33" t="s">
        <v>2723</v>
      </c>
      <c r="P527" s="33" t="s">
        <v>3522</v>
      </c>
      <c r="Q527" s="1" t="s">
        <v>1028</v>
      </c>
      <c r="R527" s="1" t="s">
        <v>1426</v>
      </c>
      <c r="S527">
        <v>0.2</v>
      </c>
      <c r="T527" s="1" t="s">
        <v>2218</v>
      </c>
      <c r="Z527">
        <f>N527</f>
        <v>0.2</v>
      </c>
    </row>
    <row r="528" spans="1:26" ht="30" customHeight="1" x14ac:dyDescent="0.3">
      <c r="A528" s="33" t="s">
        <v>1426</v>
      </c>
      <c r="B528" s="33" t="s">
        <v>1425</v>
      </c>
      <c r="C528" s="33" t="s">
        <v>1221</v>
      </c>
      <c r="D528" s="33" t="s">
        <v>1208</v>
      </c>
      <c r="E528" s="33" t="s">
        <v>50</v>
      </c>
      <c r="F528" s="32">
        <f>SUM(Z527:Z527)</f>
        <v>0.2</v>
      </c>
      <c r="G528" s="32"/>
      <c r="H528" s="32"/>
      <c r="I528" s="32"/>
      <c r="J528" s="32"/>
      <c r="K528" s="32">
        <f>IF(TRUNC(F528*공량설정_일위대가!B387/100, 공량설정_일위대가!C388) = 0, TRUNC(F528*공량설정_일위대가!B387/100, 5), TRUNC(F528*공량설정_일위대가!B387/100, 공량설정_일위대가!C388))</f>
        <v>0.2</v>
      </c>
      <c r="L528" s="33" t="s">
        <v>50</v>
      </c>
      <c r="M528" s="32"/>
      <c r="N528" s="32"/>
      <c r="O528" s="32" t="s">
        <v>2723</v>
      </c>
      <c r="P528" s="33" t="s">
        <v>50</v>
      </c>
      <c r="Q528" s="1" t="s">
        <v>1028</v>
      </c>
      <c r="R528" s="1" t="s">
        <v>50</v>
      </c>
      <c r="T528" s="1" t="s">
        <v>2219</v>
      </c>
    </row>
    <row r="529" spans="1:26" ht="30" customHeight="1" x14ac:dyDescent="0.3">
      <c r="A529" s="32"/>
      <c r="B529" s="101" t="s">
        <v>3702</v>
      </c>
      <c r="C529" s="101"/>
      <c r="D529" s="101"/>
      <c r="E529" s="101"/>
      <c r="F529" s="101"/>
      <c r="G529" s="101"/>
      <c r="H529" s="101"/>
      <c r="I529" s="101"/>
      <c r="J529" s="101"/>
      <c r="K529" s="101"/>
      <c r="L529" s="101"/>
      <c r="M529" s="101"/>
      <c r="N529" s="101"/>
      <c r="O529" s="101"/>
      <c r="P529" s="101"/>
    </row>
    <row r="530" spans="1:26" ht="30" customHeight="1" x14ac:dyDescent="0.3">
      <c r="A530" s="33" t="s">
        <v>2222</v>
      </c>
      <c r="B530" s="33" t="s">
        <v>1030</v>
      </c>
      <c r="C530" s="33" t="s">
        <v>1031</v>
      </c>
      <c r="D530" s="33" t="s">
        <v>123</v>
      </c>
      <c r="E530" s="33" t="s">
        <v>3489</v>
      </c>
      <c r="F530" s="32">
        <v>1</v>
      </c>
      <c r="G530" s="32">
        <v>0</v>
      </c>
      <c r="H530" s="32"/>
      <c r="I530" s="32"/>
      <c r="J530" s="32"/>
      <c r="K530" s="32">
        <v>1</v>
      </c>
      <c r="L530" s="33" t="s">
        <v>1425</v>
      </c>
      <c r="M530" s="32">
        <f>0.2*(H530+100)/100*(I530+100)/100*(J530+100)/100</f>
        <v>0.2</v>
      </c>
      <c r="N530" s="32">
        <f>F530*M530</f>
        <v>0.2</v>
      </c>
      <c r="O530" s="33" t="s">
        <v>2723</v>
      </c>
      <c r="P530" s="33" t="s">
        <v>3522</v>
      </c>
      <c r="Q530" s="1" t="s">
        <v>1033</v>
      </c>
      <c r="R530" s="1" t="s">
        <v>1426</v>
      </c>
      <c r="S530">
        <v>0.2</v>
      </c>
      <c r="T530" s="1" t="s">
        <v>2223</v>
      </c>
      <c r="Z530">
        <f>N530</f>
        <v>0.2</v>
      </c>
    </row>
    <row r="531" spans="1:26" ht="30" customHeight="1" x14ac:dyDescent="0.3">
      <c r="A531" s="33" t="s">
        <v>1426</v>
      </c>
      <c r="B531" s="33" t="s">
        <v>1425</v>
      </c>
      <c r="C531" s="33" t="s">
        <v>1221</v>
      </c>
      <c r="D531" s="33" t="s">
        <v>1208</v>
      </c>
      <c r="E531" s="33" t="s">
        <v>50</v>
      </c>
      <c r="F531" s="32">
        <f>SUM(Z530:Z530)</f>
        <v>0.2</v>
      </c>
      <c r="G531" s="32"/>
      <c r="H531" s="32"/>
      <c r="I531" s="32"/>
      <c r="J531" s="32"/>
      <c r="K531" s="32">
        <f>IF(TRUNC(F531*공량설정_일위대가!B389/100, 공량설정_일위대가!C390) = 0, TRUNC(F531*공량설정_일위대가!B389/100, 5), TRUNC(F531*공량설정_일위대가!B389/100, 공량설정_일위대가!C390))</f>
        <v>0.2</v>
      </c>
      <c r="L531" s="33" t="s">
        <v>50</v>
      </c>
      <c r="M531" s="32"/>
      <c r="N531" s="32"/>
      <c r="O531" s="32" t="s">
        <v>2723</v>
      </c>
      <c r="P531" s="33" t="s">
        <v>50</v>
      </c>
      <c r="Q531" s="1" t="s">
        <v>1033</v>
      </c>
      <c r="R531" s="1" t="s">
        <v>50</v>
      </c>
      <c r="T531" s="1" t="s">
        <v>2224</v>
      </c>
    </row>
    <row r="532" spans="1:26" ht="30" customHeight="1" x14ac:dyDescent="0.3">
      <c r="A532" s="32"/>
      <c r="B532" s="101" t="s">
        <v>3703</v>
      </c>
      <c r="C532" s="101"/>
      <c r="D532" s="101"/>
      <c r="E532" s="101"/>
      <c r="F532" s="101"/>
      <c r="G532" s="101"/>
      <c r="H532" s="101"/>
      <c r="I532" s="101"/>
      <c r="J532" s="101"/>
      <c r="K532" s="101"/>
      <c r="L532" s="101"/>
      <c r="M532" s="101"/>
      <c r="N532" s="101"/>
      <c r="O532" s="101"/>
      <c r="P532" s="101"/>
    </row>
    <row r="533" spans="1:26" ht="30" customHeight="1" x14ac:dyDescent="0.3">
      <c r="A533" s="33" t="s">
        <v>2227</v>
      </c>
      <c r="B533" s="33" t="s">
        <v>1035</v>
      </c>
      <c r="C533" s="33" t="s">
        <v>1036</v>
      </c>
      <c r="D533" s="33" t="s">
        <v>123</v>
      </c>
      <c r="E533" s="33" t="s">
        <v>3489</v>
      </c>
      <c r="F533" s="32">
        <v>1</v>
      </c>
      <c r="G533" s="32">
        <v>0</v>
      </c>
      <c r="H533" s="32"/>
      <c r="I533" s="32"/>
      <c r="J533" s="32"/>
      <c r="K533" s="32">
        <v>1</v>
      </c>
      <c r="L533" s="33" t="s">
        <v>1425</v>
      </c>
      <c r="M533" s="32">
        <f>0.2*(H533+100)/100*(I533+100)/100*(J533+100)/100</f>
        <v>0.2</v>
      </c>
      <c r="N533" s="32">
        <f>F533*M533</f>
        <v>0.2</v>
      </c>
      <c r="O533" s="33" t="s">
        <v>2723</v>
      </c>
      <c r="P533" s="33" t="s">
        <v>3522</v>
      </c>
      <c r="Q533" s="1" t="s">
        <v>1038</v>
      </c>
      <c r="R533" s="1" t="s">
        <v>1426</v>
      </c>
      <c r="S533">
        <v>0.2</v>
      </c>
      <c r="T533" s="1" t="s">
        <v>2228</v>
      </c>
      <c r="Z533">
        <f>N533</f>
        <v>0.2</v>
      </c>
    </row>
    <row r="534" spans="1:26" ht="30" customHeight="1" x14ac:dyDescent="0.3">
      <c r="A534" s="33" t="s">
        <v>1426</v>
      </c>
      <c r="B534" s="33" t="s">
        <v>1425</v>
      </c>
      <c r="C534" s="33" t="s">
        <v>1221</v>
      </c>
      <c r="D534" s="33" t="s">
        <v>1208</v>
      </c>
      <c r="E534" s="33" t="s">
        <v>50</v>
      </c>
      <c r="F534" s="32">
        <f>SUM(Z533:Z533)</f>
        <v>0.2</v>
      </c>
      <c r="G534" s="32"/>
      <c r="H534" s="32"/>
      <c r="I534" s="32"/>
      <c r="J534" s="32"/>
      <c r="K534" s="32">
        <f>IF(TRUNC(F534*공량설정_일위대가!B391/100, 공량설정_일위대가!C392) = 0, TRUNC(F534*공량설정_일위대가!B391/100, 5), TRUNC(F534*공량설정_일위대가!B391/100, 공량설정_일위대가!C392))</f>
        <v>0.2</v>
      </c>
      <c r="L534" s="33" t="s">
        <v>50</v>
      </c>
      <c r="M534" s="32"/>
      <c r="N534" s="32"/>
      <c r="O534" s="32" t="s">
        <v>2723</v>
      </c>
      <c r="P534" s="33" t="s">
        <v>50</v>
      </c>
      <c r="Q534" s="1" t="s">
        <v>1038</v>
      </c>
      <c r="R534" s="1" t="s">
        <v>50</v>
      </c>
      <c r="T534" s="1" t="s">
        <v>2229</v>
      </c>
    </row>
    <row r="535" spans="1:26" ht="30" customHeight="1" x14ac:dyDescent="0.3">
      <c r="A535" s="32"/>
      <c r="B535" s="101" t="s">
        <v>3704</v>
      </c>
      <c r="C535" s="101"/>
      <c r="D535" s="101"/>
      <c r="E535" s="101"/>
      <c r="F535" s="101"/>
      <c r="G535" s="101"/>
      <c r="H535" s="101"/>
      <c r="I535" s="101"/>
      <c r="J535" s="101"/>
      <c r="K535" s="101"/>
      <c r="L535" s="101"/>
      <c r="M535" s="101"/>
      <c r="N535" s="101"/>
      <c r="O535" s="101"/>
      <c r="P535" s="101"/>
    </row>
    <row r="536" spans="1:26" ht="30" customHeight="1" x14ac:dyDescent="0.3">
      <c r="A536" s="33" t="s">
        <v>2232</v>
      </c>
      <c r="B536" s="33" t="s">
        <v>1040</v>
      </c>
      <c r="C536" s="33" t="s">
        <v>1041</v>
      </c>
      <c r="D536" s="33" t="s">
        <v>123</v>
      </c>
      <c r="E536" s="33" t="s">
        <v>3705</v>
      </c>
      <c r="F536" s="32">
        <v>1</v>
      </c>
      <c r="G536" s="32">
        <v>0</v>
      </c>
      <c r="H536" s="32"/>
      <c r="I536" s="32"/>
      <c r="J536" s="32"/>
      <c r="K536" s="32">
        <v>1</v>
      </c>
      <c r="L536" s="33" t="s">
        <v>1262</v>
      </c>
      <c r="M536" s="32">
        <f>0.117*(H536+100)/100*(I536+100)/100*(J536+100)/100</f>
        <v>0.11700000000000001</v>
      </c>
      <c r="N536" s="32">
        <f>F536*M536</f>
        <v>0.11700000000000001</v>
      </c>
      <c r="O536" s="33" t="s">
        <v>2720</v>
      </c>
      <c r="P536" s="33" t="s">
        <v>3637</v>
      </c>
      <c r="Q536" s="1" t="s">
        <v>1043</v>
      </c>
      <c r="R536" s="1" t="s">
        <v>1263</v>
      </c>
      <c r="S536">
        <v>0.11700000000000001</v>
      </c>
      <c r="T536" s="1" t="s">
        <v>2233</v>
      </c>
      <c r="X536">
        <f>N536</f>
        <v>0.11700000000000001</v>
      </c>
    </row>
    <row r="537" spans="1:26" ht="30" customHeight="1" x14ac:dyDescent="0.3">
      <c r="A537" s="33" t="s">
        <v>1263</v>
      </c>
      <c r="B537" s="33" t="s">
        <v>1262</v>
      </c>
      <c r="C537" s="33" t="s">
        <v>1221</v>
      </c>
      <c r="D537" s="33" t="s">
        <v>1208</v>
      </c>
      <c r="E537" s="33" t="s">
        <v>50</v>
      </c>
      <c r="F537" s="32">
        <f>SUM(X536:X536)</f>
        <v>0.11700000000000001</v>
      </c>
      <c r="G537" s="32"/>
      <c r="H537" s="32"/>
      <c r="I537" s="32"/>
      <c r="J537" s="32"/>
      <c r="K537" s="32">
        <f>IF(TRUNC(F537*공량설정_일위대가!B393/100, 공량설정_일위대가!C394) = 0, TRUNC(F537*공량설정_일위대가!B393/100, 5), TRUNC(F537*공량설정_일위대가!B393/100, 공량설정_일위대가!C394))</f>
        <v>0.11700000000000001</v>
      </c>
      <c r="L537" s="33" t="s">
        <v>50</v>
      </c>
      <c r="M537" s="32"/>
      <c r="N537" s="32"/>
      <c r="O537" s="32" t="s">
        <v>2720</v>
      </c>
      <c r="P537" s="33" t="s">
        <v>50</v>
      </c>
      <c r="Q537" s="1" t="s">
        <v>1043</v>
      </c>
      <c r="R537" s="1" t="s">
        <v>50</v>
      </c>
      <c r="T537" s="1" t="s">
        <v>2234</v>
      </c>
    </row>
    <row r="538" spans="1:26" ht="30" customHeight="1" x14ac:dyDescent="0.3">
      <c r="A538" s="32"/>
      <c r="B538" s="101" t="s">
        <v>3706</v>
      </c>
      <c r="C538" s="101"/>
      <c r="D538" s="101"/>
      <c r="E538" s="101"/>
      <c r="F538" s="101"/>
      <c r="G538" s="101"/>
      <c r="H538" s="101"/>
      <c r="I538" s="101"/>
      <c r="J538" s="101"/>
      <c r="K538" s="101"/>
      <c r="L538" s="101"/>
      <c r="M538" s="101"/>
      <c r="N538" s="101"/>
      <c r="O538" s="101"/>
      <c r="P538" s="101"/>
    </row>
    <row r="539" spans="1:26" ht="30" customHeight="1" x14ac:dyDescent="0.3">
      <c r="A539" s="33" t="s">
        <v>2237</v>
      </c>
      <c r="B539" s="33" t="s">
        <v>1045</v>
      </c>
      <c r="C539" s="33" t="s">
        <v>1046</v>
      </c>
      <c r="D539" s="33" t="s">
        <v>123</v>
      </c>
      <c r="E539" s="33" t="s">
        <v>3489</v>
      </c>
      <c r="F539" s="32">
        <v>1</v>
      </c>
      <c r="G539" s="32">
        <v>0</v>
      </c>
      <c r="H539" s="32"/>
      <c r="I539" s="32"/>
      <c r="J539" s="32"/>
      <c r="K539" s="32">
        <v>1</v>
      </c>
      <c r="L539" s="33" t="s">
        <v>1425</v>
      </c>
      <c r="M539" s="32">
        <f>0.06*(H539+100)/100*(I539+100)/100*(J539+100)/100</f>
        <v>0.06</v>
      </c>
      <c r="N539" s="32">
        <f>F539*M539</f>
        <v>0.06</v>
      </c>
      <c r="O539" s="33" t="s">
        <v>2723</v>
      </c>
      <c r="P539" s="33" t="s">
        <v>3580</v>
      </c>
      <c r="Q539" s="1" t="s">
        <v>1048</v>
      </c>
      <c r="R539" s="1" t="s">
        <v>1426</v>
      </c>
      <c r="S539">
        <v>0.06</v>
      </c>
      <c r="T539" s="1" t="s">
        <v>2238</v>
      </c>
      <c r="Z539">
        <f>N539</f>
        <v>0.06</v>
      </c>
    </row>
    <row r="540" spans="1:26" ht="30" customHeight="1" x14ac:dyDescent="0.3">
      <c r="A540" s="33" t="s">
        <v>1426</v>
      </c>
      <c r="B540" s="33" t="s">
        <v>1425</v>
      </c>
      <c r="C540" s="33" t="s">
        <v>1221</v>
      </c>
      <c r="D540" s="33" t="s">
        <v>1208</v>
      </c>
      <c r="E540" s="33" t="s">
        <v>50</v>
      </c>
      <c r="F540" s="32">
        <f>SUM(Z539:Z539)</f>
        <v>0.06</v>
      </c>
      <c r="G540" s="32"/>
      <c r="H540" s="32"/>
      <c r="I540" s="32"/>
      <c r="J540" s="32"/>
      <c r="K540" s="32">
        <f>IF(TRUNC(F540*공량설정_일위대가!B395/100, 공량설정_일위대가!C396) = 0, TRUNC(F540*공량설정_일위대가!B395/100, 5), TRUNC(F540*공량설정_일위대가!B395/100, 공량설정_일위대가!C396))</f>
        <v>0.06</v>
      </c>
      <c r="L540" s="33" t="s">
        <v>50</v>
      </c>
      <c r="M540" s="32"/>
      <c r="N540" s="32"/>
      <c r="O540" s="32" t="s">
        <v>2723</v>
      </c>
      <c r="P540" s="33" t="s">
        <v>50</v>
      </c>
      <c r="Q540" s="1" t="s">
        <v>1048</v>
      </c>
      <c r="R540" s="1" t="s">
        <v>50</v>
      </c>
      <c r="T540" s="1" t="s">
        <v>2239</v>
      </c>
    </row>
    <row r="541" spans="1:26" ht="30" customHeight="1" x14ac:dyDescent="0.3">
      <c r="A541" s="32"/>
      <c r="B541" s="101" t="s">
        <v>3707</v>
      </c>
      <c r="C541" s="101"/>
      <c r="D541" s="101"/>
      <c r="E541" s="101"/>
      <c r="F541" s="101"/>
      <c r="G541" s="101"/>
      <c r="H541" s="101"/>
      <c r="I541" s="101"/>
      <c r="J541" s="101"/>
      <c r="K541" s="101"/>
      <c r="L541" s="101"/>
      <c r="M541" s="101"/>
      <c r="N541" s="101"/>
      <c r="O541" s="101"/>
      <c r="P541" s="101"/>
    </row>
    <row r="542" spans="1:26" ht="30" customHeight="1" x14ac:dyDescent="0.3">
      <c r="A542" s="33" t="s">
        <v>2242</v>
      </c>
      <c r="B542" s="33" t="s">
        <v>1050</v>
      </c>
      <c r="C542" s="33" t="s">
        <v>1051</v>
      </c>
      <c r="D542" s="33" t="s">
        <v>123</v>
      </c>
      <c r="E542" s="33" t="s">
        <v>3489</v>
      </c>
      <c r="F542" s="32">
        <v>1</v>
      </c>
      <c r="G542" s="32">
        <v>0</v>
      </c>
      <c r="H542" s="32"/>
      <c r="I542" s="32"/>
      <c r="J542" s="32"/>
      <c r="K542" s="32">
        <v>1</v>
      </c>
      <c r="L542" s="33" t="s">
        <v>1425</v>
      </c>
      <c r="M542" s="32">
        <f>0.2*(H542+100)/100*(I542+100)/100*(J542+100)/100</f>
        <v>0.2</v>
      </c>
      <c r="N542" s="32">
        <f>F542*M542</f>
        <v>0.2</v>
      </c>
      <c r="O542" s="33" t="s">
        <v>2723</v>
      </c>
      <c r="P542" s="33" t="s">
        <v>3522</v>
      </c>
      <c r="Q542" s="1" t="s">
        <v>1053</v>
      </c>
      <c r="R542" s="1" t="s">
        <v>1426</v>
      </c>
      <c r="S542">
        <v>0.2</v>
      </c>
      <c r="T542" s="1" t="s">
        <v>2243</v>
      </c>
      <c r="Z542">
        <f>N542</f>
        <v>0.2</v>
      </c>
    </row>
    <row r="543" spans="1:26" ht="30" customHeight="1" x14ac:dyDescent="0.3">
      <c r="A543" s="33" t="s">
        <v>1426</v>
      </c>
      <c r="B543" s="33" t="s">
        <v>1425</v>
      </c>
      <c r="C543" s="33" t="s">
        <v>1221</v>
      </c>
      <c r="D543" s="33" t="s">
        <v>1208</v>
      </c>
      <c r="E543" s="33" t="s">
        <v>50</v>
      </c>
      <c r="F543" s="32">
        <f>SUM(Z542:Z542)</f>
        <v>0.2</v>
      </c>
      <c r="G543" s="32"/>
      <c r="H543" s="32"/>
      <c r="I543" s="32"/>
      <c r="J543" s="32"/>
      <c r="K543" s="32">
        <f>IF(TRUNC(F543*공량설정_일위대가!B397/100, 공량설정_일위대가!C398) = 0, TRUNC(F543*공량설정_일위대가!B397/100, 5), TRUNC(F543*공량설정_일위대가!B397/100, 공량설정_일위대가!C398))</f>
        <v>0.2</v>
      </c>
      <c r="L543" s="33" t="s">
        <v>50</v>
      </c>
      <c r="M543" s="32"/>
      <c r="N543" s="32"/>
      <c r="O543" s="32" t="s">
        <v>2723</v>
      </c>
      <c r="P543" s="33" t="s">
        <v>50</v>
      </c>
      <c r="Q543" s="1" t="s">
        <v>1053</v>
      </c>
      <c r="R543" s="1" t="s">
        <v>50</v>
      </c>
      <c r="T543" s="1" t="s">
        <v>2244</v>
      </c>
    </row>
    <row r="544" spans="1:26" ht="30" customHeight="1" x14ac:dyDescent="0.3">
      <c r="A544" s="32"/>
      <c r="B544" s="101" t="s">
        <v>3708</v>
      </c>
      <c r="C544" s="101"/>
      <c r="D544" s="101"/>
      <c r="E544" s="101"/>
      <c r="F544" s="101"/>
      <c r="G544" s="101"/>
      <c r="H544" s="101"/>
      <c r="I544" s="101"/>
      <c r="J544" s="101"/>
      <c r="K544" s="101"/>
      <c r="L544" s="101"/>
      <c r="M544" s="101"/>
      <c r="N544" s="101"/>
      <c r="O544" s="101"/>
      <c r="P544" s="101"/>
    </row>
    <row r="545" spans="1:26" ht="30" customHeight="1" x14ac:dyDescent="0.3">
      <c r="A545" s="33" t="s">
        <v>2247</v>
      </c>
      <c r="B545" s="33" t="s">
        <v>1055</v>
      </c>
      <c r="C545" s="33" t="s">
        <v>1056</v>
      </c>
      <c r="D545" s="33" t="s">
        <v>123</v>
      </c>
      <c r="E545" s="33" t="s">
        <v>3709</v>
      </c>
      <c r="F545" s="32">
        <v>1</v>
      </c>
      <c r="G545" s="32">
        <v>0</v>
      </c>
      <c r="H545" s="32"/>
      <c r="I545" s="32"/>
      <c r="J545" s="32"/>
      <c r="K545" s="32">
        <v>1</v>
      </c>
      <c r="L545" s="33" t="s">
        <v>1425</v>
      </c>
      <c r="M545" s="32">
        <f>0.2*(H545+100)/100*(I545+100)/100*(J545+100)/100</f>
        <v>0.2</v>
      </c>
      <c r="N545" s="32">
        <f>F545*M545</f>
        <v>0.2</v>
      </c>
      <c r="O545" s="33" t="s">
        <v>2723</v>
      </c>
      <c r="P545" s="33" t="s">
        <v>3522</v>
      </c>
      <c r="Q545" s="1" t="s">
        <v>1058</v>
      </c>
      <c r="R545" s="1" t="s">
        <v>1426</v>
      </c>
      <c r="S545">
        <v>0.2</v>
      </c>
      <c r="T545" s="1" t="s">
        <v>2248</v>
      </c>
      <c r="Z545">
        <f>N545</f>
        <v>0.2</v>
      </c>
    </row>
    <row r="546" spans="1:26" ht="30" customHeight="1" x14ac:dyDescent="0.3">
      <c r="A546" s="33" t="s">
        <v>1426</v>
      </c>
      <c r="B546" s="33" t="s">
        <v>1425</v>
      </c>
      <c r="C546" s="33" t="s">
        <v>1221</v>
      </c>
      <c r="D546" s="33" t="s">
        <v>1208</v>
      </c>
      <c r="E546" s="33" t="s">
        <v>50</v>
      </c>
      <c r="F546" s="32">
        <f>SUM(Z545:Z545)</f>
        <v>0.2</v>
      </c>
      <c r="G546" s="32"/>
      <c r="H546" s="32"/>
      <c r="I546" s="32"/>
      <c r="J546" s="32"/>
      <c r="K546" s="32">
        <f>IF(TRUNC(F546*공량설정_일위대가!B399/100, 공량설정_일위대가!C400) = 0, TRUNC(F546*공량설정_일위대가!B399/100, 5), TRUNC(F546*공량설정_일위대가!B399/100, 공량설정_일위대가!C400))</f>
        <v>0.2</v>
      </c>
      <c r="L546" s="33" t="s">
        <v>50</v>
      </c>
      <c r="M546" s="32"/>
      <c r="N546" s="32"/>
      <c r="O546" s="32" t="s">
        <v>2723</v>
      </c>
      <c r="P546" s="33" t="s">
        <v>50</v>
      </c>
      <c r="Q546" s="1" t="s">
        <v>1058</v>
      </c>
      <c r="R546" s="1" t="s">
        <v>50</v>
      </c>
      <c r="T546" s="1" t="s">
        <v>2249</v>
      </c>
    </row>
    <row r="547" spans="1:26" ht="30" customHeight="1" x14ac:dyDescent="0.3">
      <c r="A547" s="32"/>
      <c r="B547" s="101" t="s">
        <v>3710</v>
      </c>
      <c r="C547" s="101"/>
      <c r="D547" s="101"/>
      <c r="E547" s="101"/>
      <c r="F547" s="101"/>
      <c r="G547" s="101"/>
      <c r="H547" s="101"/>
      <c r="I547" s="101"/>
      <c r="J547" s="101"/>
      <c r="K547" s="101"/>
      <c r="L547" s="101"/>
      <c r="M547" s="101"/>
      <c r="N547" s="101"/>
      <c r="O547" s="101"/>
      <c r="P547" s="101"/>
    </row>
    <row r="548" spans="1:26" ht="30" customHeight="1" x14ac:dyDescent="0.3">
      <c r="A548" s="33" t="s">
        <v>2252</v>
      </c>
      <c r="B548" s="33" t="s">
        <v>1060</v>
      </c>
      <c r="C548" s="33" t="s">
        <v>1061</v>
      </c>
      <c r="D548" s="33" t="s">
        <v>123</v>
      </c>
      <c r="E548" s="33" t="s">
        <v>3489</v>
      </c>
      <c r="F548" s="32">
        <v>1</v>
      </c>
      <c r="G548" s="32">
        <v>0</v>
      </c>
      <c r="H548" s="32"/>
      <c r="I548" s="32"/>
      <c r="J548" s="32"/>
      <c r="K548" s="32">
        <v>1</v>
      </c>
      <c r="L548" s="33" t="s">
        <v>1425</v>
      </c>
      <c r="M548" s="32">
        <f>0.2*(H548+100)/100*(I548+100)/100*(J548+100)/100</f>
        <v>0.2</v>
      </c>
      <c r="N548" s="32">
        <f>F548*M548</f>
        <v>0.2</v>
      </c>
      <c r="O548" s="33" t="s">
        <v>2723</v>
      </c>
      <c r="P548" s="33" t="s">
        <v>3522</v>
      </c>
      <c r="Q548" s="1" t="s">
        <v>1063</v>
      </c>
      <c r="R548" s="1" t="s">
        <v>1426</v>
      </c>
      <c r="S548">
        <v>0.2</v>
      </c>
      <c r="T548" s="1" t="s">
        <v>2253</v>
      </c>
      <c r="Z548">
        <f>N548</f>
        <v>0.2</v>
      </c>
    </row>
    <row r="549" spans="1:26" ht="30" customHeight="1" x14ac:dyDescent="0.3">
      <c r="A549" s="33" t="s">
        <v>1426</v>
      </c>
      <c r="B549" s="33" t="s">
        <v>1425</v>
      </c>
      <c r="C549" s="33" t="s">
        <v>1221</v>
      </c>
      <c r="D549" s="33" t="s">
        <v>1208</v>
      </c>
      <c r="E549" s="33" t="s">
        <v>50</v>
      </c>
      <c r="F549" s="32">
        <f>SUM(Z548:Z548)</f>
        <v>0.2</v>
      </c>
      <c r="G549" s="32"/>
      <c r="H549" s="32"/>
      <c r="I549" s="32"/>
      <c r="J549" s="32"/>
      <c r="K549" s="32">
        <f>IF(TRUNC(F549*공량설정_일위대가!B401/100, 공량설정_일위대가!C402) = 0, TRUNC(F549*공량설정_일위대가!B401/100, 5), TRUNC(F549*공량설정_일위대가!B401/100, 공량설정_일위대가!C402))</f>
        <v>0.2</v>
      </c>
      <c r="L549" s="33" t="s">
        <v>50</v>
      </c>
      <c r="M549" s="32"/>
      <c r="N549" s="32"/>
      <c r="O549" s="32" t="s">
        <v>2723</v>
      </c>
      <c r="P549" s="33" t="s">
        <v>50</v>
      </c>
      <c r="Q549" s="1" t="s">
        <v>1063</v>
      </c>
      <c r="R549" s="1" t="s">
        <v>50</v>
      </c>
      <c r="T549" s="1" t="s">
        <v>2254</v>
      </c>
    </row>
    <row r="550" spans="1:26" ht="30" customHeight="1" x14ac:dyDescent="0.3">
      <c r="A550" s="32"/>
      <c r="B550" s="101" t="s">
        <v>3711</v>
      </c>
      <c r="C550" s="101"/>
      <c r="D550" s="101"/>
      <c r="E550" s="101"/>
      <c r="F550" s="101"/>
      <c r="G550" s="101"/>
      <c r="H550" s="101"/>
      <c r="I550" s="101"/>
      <c r="J550" s="101"/>
      <c r="K550" s="101"/>
      <c r="L550" s="101"/>
      <c r="M550" s="101"/>
      <c r="N550" s="101"/>
      <c r="O550" s="101"/>
      <c r="P550" s="101"/>
    </row>
    <row r="551" spans="1:26" ht="30" customHeight="1" x14ac:dyDescent="0.3">
      <c r="A551" s="33" t="s">
        <v>2257</v>
      </c>
      <c r="B551" s="33" t="s">
        <v>1065</v>
      </c>
      <c r="C551" s="33" t="s">
        <v>482</v>
      </c>
      <c r="D551" s="33" t="s">
        <v>123</v>
      </c>
      <c r="E551" s="33" t="s">
        <v>3505</v>
      </c>
      <c r="F551" s="32">
        <v>1</v>
      </c>
      <c r="G551" s="32">
        <v>0</v>
      </c>
      <c r="H551" s="32"/>
      <c r="I551" s="32"/>
      <c r="J551" s="32"/>
      <c r="K551" s="32">
        <v>1</v>
      </c>
      <c r="L551" s="33" t="s">
        <v>1262</v>
      </c>
      <c r="M551" s="32">
        <f>0.03*(H551+100)/100*(I551+100)/100*(J551+100)/100</f>
        <v>0.03</v>
      </c>
      <c r="N551" s="32">
        <f>F551*M551</f>
        <v>0.03</v>
      </c>
      <c r="O551" s="33" t="s">
        <v>2720</v>
      </c>
      <c r="P551" s="33" t="s">
        <v>3712</v>
      </c>
      <c r="Q551" s="1" t="s">
        <v>1067</v>
      </c>
      <c r="R551" s="1" t="s">
        <v>1263</v>
      </c>
      <c r="S551">
        <v>0.03</v>
      </c>
      <c r="T551" s="1" t="s">
        <v>2258</v>
      </c>
      <c r="X551">
        <f>N551</f>
        <v>0.03</v>
      </c>
    </row>
    <row r="552" spans="1:26" ht="30" customHeight="1" x14ac:dyDescent="0.3">
      <c r="A552" s="33" t="s">
        <v>1263</v>
      </c>
      <c r="B552" s="33" t="s">
        <v>1262</v>
      </c>
      <c r="C552" s="33" t="s">
        <v>1221</v>
      </c>
      <c r="D552" s="33" t="s">
        <v>1208</v>
      </c>
      <c r="E552" s="33" t="s">
        <v>50</v>
      </c>
      <c r="F552" s="32">
        <f>SUM(X551:X551)</f>
        <v>0.03</v>
      </c>
      <c r="G552" s="32"/>
      <c r="H552" s="32"/>
      <c r="I552" s="32"/>
      <c r="J552" s="32"/>
      <c r="K552" s="32">
        <f>IF(TRUNC(F552*공량설정_일위대가!B403/100, 공량설정_일위대가!C404) = 0, TRUNC(F552*공량설정_일위대가!B403/100, 5), TRUNC(F552*공량설정_일위대가!B403/100, 공량설정_일위대가!C404))</f>
        <v>0.03</v>
      </c>
      <c r="L552" s="33" t="s">
        <v>50</v>
      </c>
      <c r="M552" s="32"/>
      <c r="N552" s="32"/>
      <c r="O552" s="32" t="s">
        <v>2720</v>
      </c>
      <c r="P552" s="33" t="s">
        <v>50</v>
      </c>
      <c r="Q552" s="1" t="s">
        <v>1067</v>
      </c>
      <c r="R552" s="1" t="s">
        <v>50</v>
      </c>
      <c r="T552" s="1" t="s">
        <v>2259</v>
      </c>
    </row>
    <row r="553" spans="1:26" ht="30" customHeight="1" x14ac:dyDescent="0.3">
      <c r="A553" s="32"/>
      <c r="B553" s="101" t="s">
        <v>3713</v>
      </c>
      <c r="C553" s="101"/>
      <c r="D553" s="101"/>
      <c r="E553" s="101"/>
      <c r="F553" s="101"/>
      <c r="G553" s="101"/>
      <c r="H553" s="101"/>
      <c r="I553" s="101"/>
      <c r="J553" s="101"/>
      <c r="K553" s="101"/>
      <c r="L553" s="101"/>
      <c r="M553" s="101"/>
      <c r="N553" s="101"/>
      <c r="O553" s="101"/>
      <c r="P553" s="101"/>
    </row>
    <row r="554" spans="1:26" ht="30" customHeight="1" x14ac:dyDescent="0.3">
      <c r="A554" s="33" t="s">
        <v>2262</v>
      </c>
      <c r="B554" s="33" t="s">
        <v>1065</v>
      </c>
      <c r="C554" s="33" t="s">
        <v>486</v>
      </c>
      <c r="D554" s="33" t="s">
        <v>123</v>
      </c>
      <c r="E554" s="33" t="s">
        <v>3505</v>
      </c>
      <c r="F554" s="32">
        <v>1</v>
      </c>
      <c r="G554" s="32">
        <v>0</v>
      </c>
      <c r="H554" s="32"/>
      <c r="I554" s="32"/>
      <c r="J554" s="32"/>
      <c r="K554" s="32">
        <v>1</v>
      </c>
      <c r="L554" s="33" t="s">
        <v>1262</v>
      </c>
      <c r="M554" s="32">
        <f>0.03*(H554+100)/100*(I554+100)/100*(J554+100)/100</f>
        <v>0.03</v>
      </c>
      <c r="N554" s="32">
        <f>F554*M554</f>
        <v>0.03</v>
      </c>
      <c r="O554" s="33" t="s">
        <v>2720</v>
      </c>
      <c r="P554" s="33" t="s">
        <v>3712</v>
      </c>
      <c r="Q554" s="1" t="s">
        <v>1070</v>
      </c>
      <c r="R554" s="1" t="s">
        <v>1263</v>
      </c>
      <c r="S554">
        <v>0.03</v>
      </c>
      <c r="T554" s="1" t="s">
        <v>2263</v>
      </c>
      <c r="X554">
        <f>N554</f>
        <v>0.03</v>
      </c>
    </row>
    <row r="555" spans="1:26" ht="30" customHeight="1" x14ac:dyDescent="0.3">
      <c r="A555" s="33" t="s">
        <v>1263</v>
      </c>
      <c r="B555" s="33" t="s">
        <v>1262</v>
      </c>
      <c r="C555" s="33" t="s">
        <v>1221</v>
      </c>
      <c r="D555" s="33" t="s">
        <v>1208</v>
      </c>
      <c r="E555" s="33" t="s">
        <v>50</v>
      </c>
      <c r="F555" s="32">
        <f>SUM(X554:X554)</f>
        <v>0.03</v>
      </c>
      <c r="G555" s="32"/>
      <c r="H555" s="32"/>
      <c r="I555" s="32"/>
      <c r="J555" s="32"/>
      <c r="K555" s="32">
        <f>IF(TRUNC(F555*공량설정_일위대가!B405/100, 공량설정_일위대가!C406) = 0, TRUNC(F555*공량설정_일위대가!B405/100, 5), TRUNC(F555*공량설정_일위대가!B405/100, 공량설정_일위대가!C406))</f>
        <v>0.03</v>
      </c>
      <c r="L555" s="33" t="s">
        <v>50</v>
      </c>
      <c r="M555" s="32"/>
      <c r="N555" s="32"/>
      <c r="O555" s="32" t="s">
        <v>2720</v>
      </c>
      <c r="P555" s="33" t="s">
        <v>50</v>
      </c>
      <c r="Q555" s="1" t="s">
        <v>1070</v>
      </c>
      <c r="R555" s="1" t="s">
        <v>50</v>
      </c>
      <c r="T555" s="1" t="s">
        <v>2264</v>
      </c>
    </row>
    <row r="556" spans="1:26" ht="30" customHeight="1" x14ac:dyDescent="0.3">
      <c r="A556" s="32"/>
      <c r="B556" s="101" t="s">
        <v>3714</v>
      </c>
      <c r="C556" s="101"/>
      <c r="D556" s="101"/>
      <c r="E556" s="101"/>
      <c r="F556" s="101"/>
      <c r="G556" s="101"/>
      <c r="H556" s="101"/>
      <c r="I556" s="101"/>
      <c r="J556" s="101"/>
      <c r="K556" s="101"/>
      <c r="L556" s="101"/>
      <c r="M556" s="101"/>
      <c r="N556" s="101"/>
      <c r="O556" s="101"/>
      <c r="P556" s="101"/>
    </row>
    <row r="557" spans="1:26" ht="30" customHeight="1" x14ac:dyDescent="0.3">
      <c r="A557" s="33" t="s">
        <v>2267</v>
      </c>
      <c r="B557" s="33" t="s">
        <v>1065</v>
      </c>
      <c r="C557" s="33" t="s">
        <v>467</v>
      </c>
      <c r="D557" s="33" t="s">
        <v>123</v>
      </c>
      <c r="E557" s="33" t="s">
        <v>3505</v>
      </c>
      <c r="F557" s="32">
        <v>1</v>
      </c>
      <c r="G557" s="32">
        <v>0</v>
      </c>
      <c r="H557" s="32"/>
      <c r="I557" s="32"/>
      <c r="J557" s="32"/>
      <c r="K557" s="32">
        <v>1</v>
      </c>
      <c r="L557" s="33" t="s">
        <v>1262</v>
      </c>
      <c r="M557" s="32">
        <f>0.03*(H557+100)/100*(I557+100)/100*(J557+100)/100</f>
        <v>0.03</v>
      </c>
      <c r="N557" s="32">
        <f>F557*M557</f>
        <v>0.03</v>
      </c>
      <c r="O557" s="33" t="s">
        <v>2720</v>
      </c>
      <c r="P557" s="33" t="s">
        <v>3712</v>
      </c>
      <c r="Q557" s="1" t="s">
        <v>1073</v>
      </c>
      <c r="R557" s="1" t="s">
        <v>1263</v>
      </c>
      <c r="S557">
        <v>0.03</v>
      </c>
      <c r="T557" s="1" t="s">
        <v>2268</v>
      </c>
      <c r="X557">
        <f>N557</f>
        <v>0.03</v>
      </c>
    </row>
    <row r="558" spans="1:26" ht="30" customHeight="1" x14ac:dyDescent="0.3">
      <c r="A558" s="33" t="s">
        <v>1263</v>
      </c>
      <c r="B558" s="33" t="s">
        <v>1262</v>
      </c>
      <c r="C558" s="33" t="s">
        <v>1221</v>
      </c>
      <c r="D558" s="33" t="s">
        <v>1208</v>
      </c>
      <c r="E558" s="33" t="s">
        <v>50</v>
      </c>
      <c r="F558" s="32">
        <f>SUM(X557:X557)</f>
        <v>0.03</v>
      </c>
      <c r="G558" s="32"/>
      <c r="H558" s="32"/>
      <c r="I558" s="32"/>
      <c r="J558" s="32"/>
      <c r="K558" s="32">
        <f>IF(TRUNC(F558*공량설정_일위대가!B407/100, 공량설정_일위대가!C408) = 0, TRUNC(F558*공량설정_일위대가!B407/100, 5), TRUNC(F558*공량설정_일위대가!B407/100, 공량설정_일위대가!C408))</f>
        <v>0.03</v>
      </c>
      <c r="L558" s="33" t="s">
        <v>50</v>
      </c>
      <c r="M558" s="32"/>
      <c r="N558" s="32"/>
      <c r="O558" s="32" t="s">
        <v>2720</v>
      </c>
      <c r="P558" s="33" t="s">
        <v>50</v>
      </c>
      <c r="Q558" s="1" t="s">
        <v>1073</v>
      </c>
      <c r="R558" s="1" t="s">
        <v>50</v>
      </c>
      <c r="T558" s="1" t="s">
        <v>2269</v>
      </c>
    </row>
    <row r="559" spans="1:26" ht="30" customHeight="1" x14ac:dyDescent="0.3">
      <c r="A559" s="32"/>
      <c r="B559" s="101" t="s">
        <v>3715</v>
      </c>
      <c r="C559" s="101"/>
      <c r="D559" s="101"/>
      <c r="E559" s="101"/>
      <c r="F559" s="101"/>
      <c r="G559" s="101"/>
      <c r="H559" s="101"/>
      <c r="I559" s="101"/>
      <c r="J559" s="101"/>
      <c r="K559" s="101"/>
      <c r="L559" s="101"/>
      <c r="M559" s="101"/>
      <c r="N559" s="101"/>
      <c r="O559" s="101"/>
      <c r="P559" s="101"/>
    </row>
    <row r="560" spans="1:26" ht="30" customHeight="1" x14ac:dyDescent="0.3">
      <c r="A560" s="33" t="s">
        <v>2272</v>
      </c>
      <c r="B560" s="33" t="s">
        <v>1075</v>
      </c>
      <c r="C560" s="33" t="s">
        <v>1076</v>
      </c>
      <c r="D560" s="33" t="s">
        <v>310</v>
      </c>
      <c r="E560" s="33" t="s">
        <v>3496</v>
      </c>
      <c r="F560" s="32">
        <v>1.1000000000000001</v>
      </c>
      <c r="G560" s="32">
        <v>0</v>
      </c>
      <c r="H560" s="32"/>
      <c r="I560" s="32"/>
      <c r="J560" s="32"/>
      <c r="K560" s="32">
        <v>1.1000000000000001</v>
      </c>
      <c r="L560" s="33" t="s">
        <v>1262</v>
      </c>
      <c r="M560" s="32">
        <f>0.05*(H560+100)/100*(I560+100)/100*(J560+100)/100</f>
        <v>0.05</v>
      </c>
      <c r="N560" s="32">
        <f>F560*M560</f>
        <v>5.5000000000000007E-2</v>
      </c>
      <c r="O560" s="33" t="s">
        <v>2720</v>
      </c>
      <c r="P560" s="33" t="s">
        <v>3716</v>
      </c>
      <c r="Q560" s="1" t="s">
        <v>1078</v>
      </c>
      <c r="R560" s="1" t="s">
        <v>1263</v>
      </c>
      <c r="S560">
        <v>0.05</v>
      </c>
      <c r="T560" s="1" t="s">
        <v>2273</v>
      </c>
      <c r="X560">
        <f>N560</f>
        <v>5.5000000000000007E-2</v>
      </c>
    </row>
    <row r="561" spans="1:39" ht="30" customHeight="1" x14ac:dyDescent="0.3">
      <c r="A561" s="33" t="s">
        <v>1263</v>
      </c>
      <c r="B561" s="33" t="s">
        <v>1262</v>
      </c>
      <c r="C561" s="33" t="s">
        <v>1221</v>
      </c>
      <c r="D561" s="33" t="s">
        <v>1208</v>
      </c>
      <c r="E561" s="33" t="s">
        <v>50</v>
      </c>
      <c r="F561" s="32">
        <f>SUM(X560:X560)</f>
        <v>5.5000000000000007E-2</v>
      </c>
      <c r="G561" s="32"/>
      <c r="H561" s="32"/>
      <c r="I561" s="32"/>
      <c r="J561" s="32"/>
      <c r="K561" s="32">
        <f>IF(TRUNC(F561*공량설정_일위대가!B409/100, 공량설정_일위대가!C410) = 0, TRUNC(F561*공량설정_일위대가!B409/100, 5), TRUNC(F561*공량설정_일위대가!B409/100, 공량설정_일위대가!C410))</f>
        <v>0.05</v>
      </c>
      <c r="L561" s="33" t="s">
        <v>50</v>
      </c>
      <c r="M561" s="32"/>
      <c r="N561" s="32"/>
      <c r="O561" s="32" t="s">
        <v>2720</v>
      </c>
      <c r="P561" s="33" t="s">
        <v>50</v>
      </c>
      <c r="Q561" s="1" t="s">
        <v>1078</v>
      </c>
      <c r="R561" s="1" t="s">
        <v>50</v>
      </c>
      <c r="T561" s="1" t="s">
        <v>2276</v>
      </c>
    </row>
    <row r="562" spans="1:39" ht="30" customHeight="1" x14ac:dyDescent="0.3">
      <c r="A562" s="32"/>
      <c r="B562" s="101" t="s">
        <v>3717</v>
      </c>
      <c r="C562" s="101"/>
      <c r="D562" s="101"/>
      <c r="E562" s="101"/>
      <c r="F562" s="101"/>
      <c r="G562" s="101"/>
      <c r="H562" s="101"/>
      <c r="I562" s="101"/>
      <c r="J562" s="101"/>
      <c r="K562" s="101"/>
      <c r="L562" s="101"/>
      <c r="M562" s="101"/>
      <c r="N562" s="101"/>
      <c r="O562" s="101"/>
      <c r="P562" s="101"/>
    </row>
    <row r="563" spans="1:39" ht="30" customHeight="1" x14ac:dyDescent="0.3">
      <c r="A563" s="33" t="s">
        <v>2279</v>
      </c>
      <c r="B563" s="33" t="s">
        <v>1075</v>
      </c>
      <c r="C563" s="33" t="s">
        <v>1080</v>
      </c>
      <c r="D563" s="33" t="s">
        <v>310</v>
      </c>
      <c r="E563" s="33" t="s">
        <v>3496</v>
      </c>
      <c r="F563" s="32">
        <v>1.1000000000000001</v>
      </c>
      <c r="G563" s="32">
        <v>0</v>
      </c>
      <c r="H563" s="32"/>
      <c r="I563" s="32"/>
      <c r="J563" s="32"/>
      <c r="K563" s="32">
        <v>1.1000000000000001</v>
      </c>
      <c r="L563" s="33" t="s">
        <v>1262</v>
      </c>
      <c r="M563" s="32">
        <f>0.06*(H563+100)/100*(I563+100)/100*(J563+100)/100</f>
        <v>0.06</v>
      </c>
      <c r="N563" s="32">
        <f>F563*M563</f>
        <v>6.6000000000000003E-2</v>
      </c>
      <c r="O563" s="33" t="s">
        <v>2720</v>
      </c>
      <c r="P563" s="33" t="s">
        <v>3580</v>
      </c>
      <c r="Q563" s="1" t="s">
        <v>1082</v>
      </c>
      <c r="R563" s="1" t="s">
        <v>1263</v>
      </c>
      <c r="S563">
        <v>0.06</v>
      </c>
      <c r="T563" s="1" t="s">
        <v>2280</v>
      </c>
      <c r="X563">
        <f>N563</f>
        <v>6.6000000000000003E-2</v>
      </c>
    </row>
    <row r="564" spans="1:39" ht="30" customHeight="1" x14ac:dyDescent="0.3">
      <c r="A564" s="33" t="s">
        <v>1263</v>
      </c>
      <c r="B564" s="33" t="s">
        <v>1262</v>
      </c>
      <c r="C564" s="33" t="s">
        <v>1221</v>
      </c>
      <c r="D564" s="33" t="s">
        <v>1208</v>
      </c>
      <c r="E564" s="33" t="s">
        <v>50</v>
      </c>
      <c r="F564" s="32">
        <f>SUM(X563:X563)</f>
        <v>6.6000000000000003E-2</v>
      </c>
      <c r="G564" s="32"/>
      <c r="H564" s="32"/>
      <c r="I564" s="32"/>
      <c r="J564" s="32"/>
      <c r="K564" s="32">
        <f>IF(TRUNC(F564*공량설정_일위대가!B411/100, 공량설정_일위대가!C412) = 0, TRUNC(F564*공량설정_일위대가!B411/100, 5), TRUNC(F564*공량설정_일위대가!B411/100, 공량설정_일위대가!C412))</f>
        <v>0.06</v>
      </c>
      <c r="L564" s="33" t="s">
        <v>50</v>
      </c>
      <c r="M564" s="32"/>
      <c r="N564" s="32"/>
      <c r="O564" s="32" t="s">
        <v>2720</v>
      </c>
      <c r="P564" s="33" t="s">
        <v>50</v>
      </c>
      <c r="Q564" s="1" t="s">
        <v>1082</v>
      </c>
      <c r="R564" s="1" t="s">
        <v>50</v>
      </c>
      <c r="T564" s="1" t="s">
        <v>2283</v>
      </c>
    </row>
    <row r="565" spans="1:39" ht="30" customHeight="1" x14ac:dyDescent="0.3">
      <c r="A565" s="32"/>
      <c r="B565" s="101" t="s">
        <v>3718</v>
      </c>
      <c r="C565" s="101"/>
      <c r="D565" s="101"/>
      <c r="E565" s="101"/>
      <c r="F565" s="101"/>
      <c r="G565" s="101"/>
      <c r="H565" s="101"/>
      <c r="I565" s="101"/>
      <c r="J565" s="101"/>
      <c r="K565" s="101"/>
      <c r="L565" s="101"/>
      <c r="M565" s="101"/>
      <c r="N565" s="101"/>
      <c r="O565" s="101"/>
      <c r="P565" s="101"/>
    </row>
    <row r="566" spans="1:39" ht="30" customHeight="1" x14ac:dyDescent="0.3">
      <c r="A566" s="33" t="s">
        <v>2286</v>
      </c>
      <c r="B566" s="33" t="s">
        <v>1075</v>
      </c>
      <c r="C566" s="33" t="s">
        <v>1084</v>
      </c>
      <c r="D566" s="33" t="s">
        <v>310</v>
      </c>
      <c r="E566" s="33" t="s">
        <v>3496</v>
      </c>
      <c r="F566" s="32">
        <v>1.1000000000000001</v>
      </c>
      <c r="G566" s="32">
        <v>0</v>
      </c>
      <c r="H566" s="32"/>
      <c r="I566" s="32"/>
      <c r="J566" s="32"/>
      <c r="K566" s="32">
        <v>1.1000000000000001</v>
      </c>
      <c r="L566" s="33" t="s">
        <v>1262</v>
      </c>
      <c r="M566" s="32">
        <f>0.08*(H566+100)/100*(I566+100)/100*(J566+100)/100</f>
        <v>0.08</v>
      </c>
      <c r="N566" s="32">
        <f>F566*M566</f>
        <v>8.8000000000000009E-2</v>
      </c>
      <c r="O566" s="33" t="s">
        <v>2720</v>
      </c>
      <c r="P566" s="33" t="s">
        <v>3516</v>
      </c>
      <c r="Q566" s="1" t="s">
        <v>1086</v>
      </c>
      <c r="R566" s="1" t="s">
        <v>1263</v>
      </c>
      <c r="S566">
        <v>0.08</v>
      </c>
      <c r="T566" s="1" t="s">
        <v>2287</v>
      </c>
      <c r="X566">
        <f>N566</f>
        <v>8.8000000000000009E-2</v>
      </c>
    </row>
    <row r="567" spans="1:39" ht="30" customHeight="1" x14ac:dyDescent="0.3">
      <c r="A567" s="33" t="s">
        <v>1263</v>
      </c>
      <c r="B567" s="33" t="s">
        <v>1262</v>
      </c>
      <c r="C567" s="33" t="s">
        <v>1221</v>
      </c>
      <c r="D567" s="33" t="s">
        <v>1208</v>
      </c>
      <c r="E567" s="33" t="s">
        <v>50</v>
      </c>
      <c r="F567" s="32">
        <f>SUM(X566:X566)</f>
        <v>8.8000000000000009E-2</v>
      </c>
      <c r="G567" s="32"/>
      <c r="H567" s="32"/>
      <c r="I567" s="32"/>
      <c r="J567" s="32"/>
      <c r="K567" s="32">
        <f>IF(TRUNC(F567*공량설정_일위대가!B413/100, 공량설정_일위대가!C414) = 0, TRUNC(F567*공량설정_일위대가!B413/100, 5), TRUNC(F567*공량설정_일위대가!B413/100, 공량설정_일위대가!C414))</f>
        <v>0.08</v>
      </c>
      <c r="L567" s="33" t="s">
        <v>50</v>
      </c>
      <c r="M567" s="32"/>
      <c r="N567" s="32"/>
      <c r="O567" s="32" t="s">
        <v>2720</v>
      </c>
      <c r="P567" s="33" t="s">
        <v>50</v>
      </c>
      <c r="Q567" s="1" t="s">
        <v>1086</v>
      </c>
      <c r="R567" s="1" t="s">
        <v>50</v>
      </c>
      <c r="T567" s="1" t="s">
        <v>2290</v>
      </c>
    </row>
    <row r="568" spans="1:39" ht="30" customHeight="1" x14ac:dyDescent="0.3">
      <c r="A568" s="32"/>
      <c r="B568" s="101" t="s">
        <v>3719</v>
      </c>
      <c r="C568" s="101"/>
      <c r="D568" s="101"/>
      <c r="E568" s="101"/>
      <c r="F568" s="101"/>
      <c r="G568" s="101"/>
      <c r="H568" s="101"/>
      <c r="I568" s="101"/>
      <c r="J568" s="101"/>
      <c r="K568" s="101"/>
      <c r="L568" s="101"/>
      <c r="M568" s="101"/>
      <c r="N568" s="101"/>
      <c r="O568" s="101"/>
      <c r="P568" s="101"/>
    </row>
    <row r="569" spans="1:39" ht="30" customHeight="1" x14ac:dyDescent="0.3">
      <c r="A569" s="33" t="s">
        <v>2293</v>
      </c>
      <c r="B569" s="33" t="s">
        <v>1075</v>
      </c>
      <c r="C569" s="33" t="s">
        <v>1088</v>
      </c>
      <c r="D569" s="33" t="s">
        <v>310</v>
      </c>
      <c r="E569" s="33" t="s">
        <v>3496</v>
      </c>
      <c r="F569" s="32">
        <v>1.1000000000000001</v>
      </c>
      <c r="G569" s="32">
        <v>0</v>
      </c>
      <c r="H569" s="32"/>
      <c r="I569" s="32"/>
      <c r="J569" s="32"/>
      <c r="K569" s="32">
        <v>1.1000000000000001</v>
      </c>
      <c r="L569" s="33" t="s">
        <v>1262</v>
      </c>
      <c r="M569" s="32">
        <f>0.1*(H569+100)/100*(I569+100)/100*(J569+100)/100</f>
        <v>0.1</v>
      </c>
      <c r="N569" s="32">
        <f>F569*M569</f>
        <v>0.11000000000000001</v>
      </c>
      <c r="O569" s="33" t="s">
        <v>2720</v>
      </c>
      <c r="P569" s="33" t="s">
        <v>3677</v>
      </c>
      <c r="Q569" s="1" t="s">
        <v>1090</v>
      </c>
      <c r="R569" s="1" t="s">
        <v>1263</v>
      </c>
      <c r="S569">
        <v>0.1</v>
      </c>
      <c r="T569" s="1" t="s">
        <v>2294</v>
      </c>
      <c r="X569">
        <f>N569</f>
        <v>0.11000000000000001</v>
      </c>
    </row>
    <row r="570" spans="1:39" ht="30" customHeight="1" x14ac:dyDescent="0.3">
      <c r="A570" s="33" t="s">
        <v>1263</v>
      </c>
      <c r="B570" s="33" t="s">
        <v>1262</v>
      </c>
      <c r="C570" s="33" t="s">
        <v>1221</v>
      </c>
      <c r="D570" s="33" t="s">
        <v>1208</v>
      </c>
      <c r="E570" s="33" t="s">
        <v>50</v>
      </c>
      <c r="F570" s="32">
        <f>SUM(X569:X569)</f>
        <v>0.11000000000000001</v>
      </c>
      <c r="G570" s="32"/>
      <c r="H570" s="32"/>
      <c r="I570" s="32"/>
      <c r="J570" s="32"/>
      <c r="K570" s="32">
        <f>IF(TRUNC(F570*공량설정_일위대가!B415/100, 공량설정_일위대가!C416) = 0, TRUNC(F570*공량설정_일위대가!B415/100, 5), TRUNC(F570*공량설정_일위대가!B415/100, 공량설정_일위대가!C416))</f>
        <v>0.1</v>
      </c>
      <c r="L570" s="33" t="s">
        <v>50</v>
      </c>
      <c r="M570" s="32"/>
      <c r="N570" s="32"/>
      <c r="O570" s="32" t="s">
        <v>2720</v>
      </c>
      <c r="P570" s="33" t="s">
        <v>50</v>
      </c>
      <c r="Q570" s="1" t="s">
        <v>1090</v>
      </c>
      <c r="R570" s="1" t="s">
        <v>50</v>
      </c>
      <c r="T570" s="1" t="s">
        <v>2297</v>
      </c>
    </row>
    <row r="571" spans="1:39" ht="30" customHeight="1" x14ac:dyDescent="0.3">
      <c r="A571" s="32"/>
      <c r="B571" s="101" t="s">
        <v>3720</v>
      </c>
      <c r="C571" s="101"/>
      <c r="D571" s="101"/>
      <c r="E571" s="101"/>
      <c r="F571" s="101"/>
      <c r="G571" s="101"/>
      <c r="H571" s="101"/>
      <c r="I571" s="101"/>
      <c r="J571" s="101"/>
      <c r="K571" s="101"/>
      <c r="L571" s="101"/>
      <c r="M571" s="101"/>
      <c r="N571" s="101"/>
      <c r="O571" s="101"/>
      <c r="P571" s="101"/>
    </row>
    <row r="572" spans="1:39" ht="30" customHeight="1" x14ac:dyDescent="0.3">
      <c r="A572" s="33" t="s">
        <v>2300</v>
      </c>
      <c r="B572" s="33" t="s">
        <v>1092</v>
      </c>
      <c r="C572" s="33" t="s">
        <v>1093</v>
      </c>
      <c r="D572" s="33" t="s">
        <v>310</v>
      </c>
      <c r="E572" s="33" t="s">
        <v>3721</v>
      </c>
      <c r="F572" s="32">
        <v>1.03</v>
      </c>
      <c r="G572" s="32">
        <v>0</v>
      </c>
      <c r="H572" s="32"/>
      <c r="I572" s="32"/>
      <c r="J572" s="32"/>
      <c r="K572" s="32">
        <v>1.03</v>
      </c>
      <c r="L572" s="33" t="s">
        <v>2075</v>
      </c>
      <c r="M572" s="32">
        <f>0.006*(H572+100)/100*(I572+100)/100*(J572+100)/100</f>
        <v>6.0000000000000001E-3</v>
      </c>
      <c r="N572" s="32">
        <f>F572*M572</f>
        <v>6.1800000000000006E-3</v>
      </c>
      <c r="O572" s="33" t="s">
        <v>2722</v>
      </c>
      <c r="P572" s="33" t="s">
        <v>3446</v>
      </c>
      <c r="Q572" s="1" t="s">
        <v>1095</v>
      </c>
      <c r="R572" s="1" t="s">
        <v>2076</v>
      </c>
      <c r="S572">
        <v>6.0000000000000001E-3</v>
      </c>
      <c r="T572" s="1" t="s">
        <v>2301</v>
      </c>
      <c r="AM572">
        <f>N572</f>
        <v>6.1800000000000006E-3</v>
      </c>
    </row>
    <row r="573" spans="1:39" ht="30" customHeight="1" x14ac:dyDescent="0.3">
      <c r="A573" s="33" t="s">
        <v>50</v>
      </c>
      <c r="B573" s="33" t="s">
        <v>50</v>
      </c>
      <c r="C573" s="33" t="s">
        <v>50</v>
      </c>
      <c r="D573" s="33" t="s">
        <v>50</v>
      </c>
      <c r="E573" s="33" t="s">
        <v>50</v>
      </c>
      <c r="F573" s="32"/>
      <c r="G573" s="32"/>
      <c r="H573" s="32"/>
      <c r="I573" s="32"/>
      <c r="J573" s="32"/>
      <c r="K573" s="32"/>
      <c r="L573" s="33" t="s">
        <v>1450</v>
      </c>
      <c r="M573" s="32">
        <f>0.014*(H572+100)/100*(I572+100)/100*(J572+100)/100</f>
        <v>1.4000000000000002E-2</v>
      </c>
      <c r="N573" s="32">
        <f>F572*M573</f>
        <v>1.4420000000000002E-2</v>
      </c>
      <c r="O573" s="33" t="s">
        <v>2724</v>
      </c>
      <c r="P573" s="33" t="s">
        <v>3456</v>
      </c>
      <c r="Q573" s="1" t="s">
        <v>1095</v>
      </c>
      <c r="R573" s="1" t="s">
        <v>1451</v>
      </c>
      <c r="S573">
        <v>1.4E-2</v>
      </c>
      <c r="T573" s="1" t="s">
        <v>2301</v>
      </c>
      <c r="AA573">
        <f>N573</f>
        <v>1.4420000000000002E-2</v>
      </c>
    </row>
    <row r="574" spans="1:39" ht="30" customHeight="1" x14ac:dyDescent="0.3">
      <c r="A574" s="33" t="s">
        <v>2076</v>
      </c>
      <c r="B574" s="33" t="s">
        <v>2075</v>
      </c>
      <c r="C574" s="33" t="s">
        <v>1221</v>
      </c>
      <c r="D574" s="33" t="s">
        <v>1208</v>
      </c>
      <c r="E574" s="33" t="s">
        <v>50</v>
      </c>
      <c r="F574" s="32">
        <f>SUM(AM572:AM573)</f>
        <v>6.1800000000000006E-3</v>
      </c>
      <c r="G574" s="32"/>
      <c r="H574" s="32"/>
      <c r="I574" s="32"/>
      <c r="J574" s="32"/>
      <c r="K574" s="32">
        <f>IF(TRUNC(F574*공량설정_일위대가!B417/100, 공량설정_일위대가!C418) = 0, TRUNC(F574*공량설정_일위대가!B417/100, 5), TRUNC(F574*공량설정_일위대가!B417/100, 공량설정_일위대가!C418))</f>
        <v>6.0000000000000001E-3</v>
      </c>
      <c r="L574" s="33" t="s">
        <v>50</v>
      </c>
      <c r="M574" s="32"/>
      <c r="N574" s="32"/>
      <c r="O574" s="32" t="s">
        <v>2722</v>
      </c>
      <c r="P574" s="33" t="s">
        <v>50</v>
      </c>
      <c r="Q574" s="1" t="s">
        <v>1095</v>
      </c>
      <c r="R574" s="1" t="s">
        <v>50</v>
      </c>
      <c r="T574" s="1" t="s">
        <v>2304</v>
      </c>
    </row>
    <row r="575" spans="1:39" ht="30" customHeight="1" x14ac:dyDescent="0.3">
      <c r="A575" s="33" t="s">
        <v>1451</v>
      </c>
      <c r="B575" s="33" t="s">
        <v>1450</v>
      </c>
      <c r="C575" s="33" t="s">
        <v>1221</v>
      </c>
      <c r="D575" s="33" t="s">
        <v>1208</v>
      </c>
      <c r="E575" s="33" t="s">
        <v>50</v>
      </c>
      <c r="F575" s="32">
        <f>SUM(AA572:AA573)</f>
        <v>1.4420000000000002E-2</v>
      </c>
      <c r="G575" s="32"/>
      <c r="H575" s="32"/>
      <c r="I575" s="32"/>
      <c r="J575" s="32"/>
      <c r="K575" s="32">
        <f>IF(TRUNC(F575*공량설정_일위대가!B417/100, 공량설정_일위대가!C419) = 0, TRUNC(F575*공량설정_일위대가!B417/100, 5), TRUNC(F575*공량설정_일위대가!B417/100, 공량설정_일위대가!C419))</f>
        <v>1.4E-2</v>
      </c>
      <c r="L575" s="33" t="s">
        <v>50</v>
      </c>
      <c r="M575" s="32"/>
      <c r="N575" s="32"/>
      <c r="O575" s="32" t="s">
        <v>2724</v>
      </c>
      <c r="P575" s="33" t="s">
        <v>50</v>
      </c>
      <c r="Q575" s="1" t="s">
        <v>1095</v>
      </c>
      <c r="R575" s="1" t="s">
        <v>50</v>
      </c>
      <c r="T575" s="1" t="s">
        <v>2305</v>
      </c>
    </row>
    <row r="576" spans="1:39" ht="30" customHeight="1" x14ac:dyDescent="0.3">
      <c r="A576" s="32"/>
      <c r="B576" s="101" t="s">
        <v>3722</v>
      </c>
      <c r="C576" s="101"/>
      <c r="D576" s="101"/>
      <c r="E576" s="101"/>
      <c r="F576" s="101"/>
      <c r="G576" s="101"/>
      <c r="H576" s="101"/>
      <c r="I576" s="101"/>
      <c r="J576" s="101"/>
      <c r="K576" s="101"/>
      <c r="L576" s="101"/>
      <c r="M576" s="101"/>
      <c r="N576" s="101"/>
      <c r="O576" s="101"/>
      <c r="P576" s="101"/>
    </row>
    <row r="577" spans="1:39" ht="30" customHeight="1" x14ac:dyDescent="0.3">
      <c r="A577" s="33" t="s">
        <v>2308</v>
      </c>
      <c r="B577" s="33" t="s">
        <v>1092</v>
      </c>
      <c r="C577" s="33" t="s">
        <v>1097</v>
      </c>
      <c r="D577" s="33" t="s">
        <v>310</v>
      </c>
      <c r="E577" s="33" t="s">
        <v>3721</v>
      </c>
      <c r="F577" s="32">
        <v>1.03</v>
      </c>
      <c r="G577" s="32">
        <v>0</v>
      </c>
      <c r="H577" s="32"/>
      <c r="I577" s="32"/>
      <c r="J577" s="32"/>
      <c r="K577" s="32">
        <v>1.03</v>
      </c>
      <c r="L577" s="33" t="s">
        <v>1450</v>
      </c>
      <c r="M577" s="32">
        <f>0.006*(H577+100)/100*(I577+100)/100*(J577+100)/100</f>
        <v>6.0000000000000001E-3</v>
      </c>
      <c r="N577" s="32">
        <f>F577*M577</f>
        <v>6.1800000000000006E-3</v>
      </c>
      <c r="O577" s="33" t="s">
        <v>2701</v>
      </c>
      <c r="P577" s="33" t="s">
        <v>3446</v>
      </c>
      <c r="Q577" s="1" t="s">
        <v>1099</v>
      </c>
      <c r="R577" s="1" t="s">
        <v>1531</v>
      </c>
      <c r="S577">
        <v>6.0000000000000001E-3</v>
      </c>
      <c r="T577" s="1" t="s">
        <v>2309</v>
      </c>
      <c r="AA577">
        <f>N577</f>
        <v>6.1800000000000006E-3</v>
      </c>
    </row>
    <row r="578" spans="1:39" ht="30" customHeight="1" x14ac:dyDescent="0.3">
      <c r="A578" s="33" t="s">
        <v>50</v>
      </c>
      <c r="B578" s="33" t="s">
        <v>50</v>
      </c>
      <c r="C578" s="33" t="s">
        <v>50</v>
      </c>
      <c r="D578" s="33" t="s">
        <v>50</v>
      </c>
      <c r="E578" s="33" t="s">
        <v>50</v>
      </c>
      <c r="F578" s="32"/>
      <c r="G578" s="32"/>
      <c r="H578" s="32"/>
      <c r="I578" s="32"/>
      <c r="J578" s="32"/>
      <c r="K578" s="32"/>
      <c r="L578" s="33" t="s">
        <v>2075</v>
      </c>
      <c r="M578" s="32">
        <f>0.014*(H577+100)/100*(I577+100)/100*(J577+100)/100</f>
        <v>1.4000000000000002E-2</v>
      </c>
      <c r="N578" s="32">
        <f>F577*M578</f>
        <v>1.4420000000000002E-2</v>
      </c>
      <c r="O578" s="33" t="s">
        <v>2711</v>
      </c>
      <c r="P578" s="33" t="s">
        <v>3456</v>
      </c>
      <c r="Q578" s="1" t="s">
        <v>1099</v>
      </c>
      <c r="R578" s="1" t="s">
        <v>2092</v>
      </c>
      <c r="S578">
        <v>1.4E-2</v>
      </c>
      <c r="T578" s="1" t="s">
        <v>2309</v>
      </c>
      <c r="AM578">
        <f>N578</f>
        <v>1.4420000000000002E-2</v>
      </c>
    </row>
    <row r="579" spans="1:39" ht="30" customHeight="1" x14ac:dyDescent="0.3">
      <c r="A579" s="33" t="s">
        <v>1531</v>
      </c>
      <c r="B579" s="33" t="s">
        <v>1450</v>
      </c>
      <c r="C579" s="33" t="s">
        <v>1221</v>
      </c>
      <c r="D579" s="33" t="s">
        <v>1208</v>
      </c>
      <c r="E579" s="33" t="s">
        <v>50</v>
      </c>
      <c r="F579" s="32">
        <f>SUM(AA577:AA578)</f>
        <v>6.1800000000000006E-3</v>
      </c>
      <c r="G579" s="32"/>
      <c r="H579" s="32"/>
      <c r="I579" s="32"/>
      <c r="J579" s="32"/>
      <c r="K579" s="32">
        <f>IF(TRUNC(F579*공량설정_일위대가!B420/100, 공량설정_일위대가!C421) = 0, TRUNC(F579*공량설정_일위대가!B420/100, 5), TRUNC(F579*공량설정_일위대가!B420/100, 공량설정_일위대가!C421))</f>
        <v>6.0000000000000001E-3</v>
      </c>
      <c r="L579" s="33" t="s">
        <v>50</v>
      </c>
      <c r="M579" s="32"/>
      <c r="N579" s="32"/>
      <c r="O579" s="32" t="s">
        <v>2701</v>
      </c>
      <c r="P579" s="33" t="s">
        <v>50</v>
      </c>
      <c r="Q579" s="1" t="s">
        <v>1099</v>
      </c>
      <c r="R579" s="1" t="s">
        <v>50</v>
      </c>
      <c r="T579" s="1" t="s">
        <v>2312</v>
      </c>
    </row>
    <row r="580" spans="1:39" ht="30" customHeight="1" x14ac:dyDescent="0.3">
      <c r="A580" s="33" t="s">
        <v>2092</v>
      </c>
      <c r="B580" s="33" t="s">
        <v>2075</v>
      </c>
      <c r="C580" s="33" t="s">
        <v>1221</v>
      </c>
      <c r="D580" s="33" t="s">
        <v>1208</v>
      </c>
      <c r="E580" s="33" t="s">
        <v>50</v>
      </c>
      <c r="F580" s="32">
        <f>SUM(AM577:AM578)</f>
        <v>1.4420000000000002E-2</v>
      </c>
      <c r="G580" s="32"/>
      <c r="H580" s="32"/>
      <c r="I580" s="32"/>
      <c r="J580" s="32"/>
      <c r="K580" s="32">
        <f>IF(TRUNC(F580*공량설정_일위대가!B420/100, 공량설정_일위대가!C422) = 0, TRUNC(F580*공량설정_일위대가!B420/100, 5), TRUNC(F580*공량설정_일위대가!B420/100, 공량설정_일위대가!C422))</f>
        <v>1.4E-2</v>
      </c>
      <c r="L580" s="33" t="s">
        <v>50</v>
      </c>
      <c r="M580" s="32"/>
      <c r="N580" s="32"/>
      <c r="O580" s="32" t="s">
        <v>2711</v>
      </c>
      <c r="P580" s="33" t="s">
        <v>50</v>
      </c>
      <c r="Q580" s="1" t="s">
        <v>1099</v>
      </c>
      <c r="R580" s="1" t="s">
        <v>50</v>
      </c>
      <c r="T580" s="1" t="s">
        <v>2313</v>
      </c>
    </row>
    <row r="581" spans="1:39" ht="30" customHeight="1" x14ac:dyDescent="0.3">
      <c r="A581" s="32"/>
      <c r="B581" s="101" t="s">
        <v>3723</v>
      </c>
      <c r="C581" s="101"/>
      <c r="D581" s="101"/>
      <c r="E581" s="101"/>
      <c r="F581" s="101"/>
      <c r="G581" s="101"/>
      <c r="H581" s="101"/>
      <c r="I581" s="101"/>
      <c r="J581" s="101"/>
      <c r="K581" s="101"/>
      <c r="L581" s="101"/>
      <c r="M581" s="101"/>
      <c r="N581" s="101"/>
      <c r="O581" s="101"/>
      <c r="P581" s="101"/>
    </row>
    <row r="582" spans="1:39" ht="30" customHeight="1" x14ac:dyDescent="0.3">
      <c r="A582" s="33" t="s">
        <v>2316</v>
      </c>
      <c r="B582" s="33" t="s">
        <v>1092</v>
      </c>
      <c r="C582" s="33" t="s">
        <v>1101</v>
      </c>
      <c r="D582" s="33" t="s">
        <v>310</v>
      </c>
      <c r="E582" s="33" t="s">
        <v>3721</v>
      </c>
      <c r="F582" s="32">
        <v>1.03</v>
      </c>
      <c r="G582" s="32">
        <v>0</v>
      </c>
      <c r="H582" s="32"/>
      <c r="I582" s="32"/>
      <c r="J582" s="32"/>
      <c r="K582" s="32">
        <v>1.03</v>
      </c>
      <c r="L582" s="33" t="s">
        <v>2075</v>
      </c>
      <c r="M582" s="32">
        <f>0.007*(H582+100)/100*(I582+100)/100*(J582+100)/100</f>
        <v>7.000000000000001E-3</v>
      </c>
      <c r="N582" s="32">
        <f>F582*M582</f>
        <v>7.2100000000000011E-3</v>
      </c>
      <c r="O582" s="33" t="s">
        <v>2722</v>
      </c>
      <c r="P582" s="33" t="s">
        <v>3451</v>
      </c>
      <c r="Q582" s="1" t="s">
        <v>1103</v>
      </c>
      <c r="R582" s="1" t="s">
        <v>2076</v>
      </c>
      <c r="S582">
        <v>7.0000000000000001E-3</v>
      </c>
      <c r="T582" s="1" t="s">
        <v>2317</v>
      </c>
      <c r="AM582">
        <f>N582</f>
        <v>7.2100000000000011E-3</v>
      </c>
    </row>
    <row r="583" spans="1:39" ht="30" customHeight="1" x14ac:dyDescent="0.3">
      <c r="A583" s="33" t="s">
        <v>50</v>
      </c>
      <c r="B583" s="33" t="s">
        <v>50</v>
      </c>
      <c r="C583" s="33" t="s">
        <v>50</v>
      </c>
      <c r="D583" s="33" t="s">
        <v>50</v>
      </c>
      <c r="E583" s="33" t="s">
        <v>50</v>
      </c>
      <c r="F583" s="32"/>
      <c r="G583" s="32"/>
      <c r="H583" s="32"/>
      <c r="I583" s="32"/>
      <c r="J583" s="32"/>
      <c r="K583" s="32"/>
      <c r="L583" s="33" t="s">
        <v>1450</v>
      </c>
      <c r="M583" s="32">
        <f>0.018*(H582+100)/100*(I582+100)/100*(J582+100)/100</f>
        <v>1.7999999999999999E-2</v>
      </c>
      <c r="N583" s="32">
        <f>F582*M583</f>
        <v>1.8539999999999997E-2</v>
      </c>
      <c r="O583" s="33" t="s">
        <v>2724</v>
      </c>
      <c r="P583" s="33" t="s">
        <v>3724</v>
      </c>
      <c r="Q583" s="1" t="s">
        <v>1103</v>
      </c>
      <c r="R583" s="1" t="s">
        <v>1451</v>
      </c>
      <c r="S583">
        <v>1.7999999999999999E-2</v>
      </c>
      <c r="T583" s="1" t="s">
        <v>2317</v>
      </c>
      <c r="AA583">
        <f>N583</f>
        <v>1.8539999999999997E-2</v>
      </c>
    </row>
    <row r="584" spans="1:39" ht="30" customHeight="1" x14ac:dyDescent="0.3">
      <c r="A584" s="33" t="s">
        <v>2076</v>
      </c>
      <c r="B584" s="33" t="s">
        <v>2075</v>
      </c>
      <c r="C584" s="33" t="s">
        <v>1221</v>
      </c>
      <c r="D584" s="33" t="s">
        <v>1208</v>
      </c>
      <c r="E584" s="33" t="s">
        <v>50</v>
      </c>
      <c r="F584" s="32">
        <f>SUM(AM582:AM583)</f>
        <v>7.2100000000000011E-3</v>
      </c>
      <c r="G584" s="32"/>
      <c r="H584" s="32"/>
      <c r="I584" s="32"/>
      <c r="J584" s="32"/>
      <c r="K584" s="32">
        <f>IF(TRUNC(F584*공량설정_일위대가!B423/100, 공량설정_일위대가!C424) = 0, TRUNC(F584*공량설정_일위대가!B423/100, 5), TRUNC(F584*공량설정_일위대가!B423/100, 공량설정_일위대가!C424))</f>
        <v>7.0000000000000001E-3</v>
      </c>
      <c r="L584" s="33" t="s">
        <v>50</v>
      </c>
      <c r="M584" s="32"/>
      <c r="N584" s="32"/>
      <c r="O584" s="32" t="s">
        <v>2722</v>
      </c>
      <c r="P584" s="33" t="s">
        <v>50</v>
      </c>
      <c r="Q584" s="1" t="s">
        <v>1103</v>
      </c>
      <c r="R584" s="1" t="s">
        <v>50</v>
      </c>
      <c r="T584" s="1" t="s">
        <v>2320</v>
      </c>
    </row>
    <row r="585" spans="1:39" ht="30" customHeight="1" x14ac:dyDescent="0.3">
      <c r="A585" s="33" t="s">
        <v>1451</v>
      </c>
      <c r="B585" s="33" t="s">
        <v>1450</v>
      </c>
      <c r="C585" s="33" t="s">
        <v>1221</v>
      </c>
      <c r="D585" s="33" t="s">
        <v>1208</v>
      </c>
      <c r="E585" s="33" t="s">
        <v>50</v>
      </c>
      <c r="F585" s="32">
        <f>SUM(AA582:AA583)</f>
        <v>1.8539999999999997E-2</v>
      </c>
      <c r="G585" s="32"/>
      <c r="H585" s="32"/>
      <c r="I585" s="32"/>
      <c r="J585" s="32"/>
      <c r="K585" s="32">
        <f>IF(TRUNC(F585*공량설정_일위대가!B423/100, 공량설정_일위대가!C425) = 0, TRUNC(F585*공량설정_일위대가!B423/100, 5), TRUNC(F585*공량설정_일위대가!B423/100, 공량설정_일위대가!C425))</f>
        <v>1.7999999999999999E-2</v>
      </c>
      <c r="L585" s="33" t="s">
        <v>50</v>
      </c>
      <c r="M585" s="32"/>
      <c r="N585" s="32"/>
      <c r="O585" s="32" t="s">
        <v>2724</v>
      </c>
      <c r="P585" s="33" t="s">
        <v>50</v>
      </c>
      <c r="Q585" s="1" t="s">
        <v>1103</v>
      </c>
      <c r="R585" s="1" t="s">
        <v>50</v>
      </c>
      <c r="T585" s="1" t="s">
        <v>2321</v>
      </c>
    </row>
    <row r="586" spans="1:39" ht="30" customHeight="1" x14ac:dyDescent="0.3">
      <c r="A586" s="32"/>
      <c r="B586" s="101" t="s">
        <v>3725</v>
      </c>
      <c r="C586" s="101"/>
      <c r="D586" s="101"/>
      <c r="E586" s="101"/>
      <c r="F586" s="101"/>
      <c r="G586" s="101"/>
      <c r="H586" s="101"/>
      <c r="I586" s="101"/>
      <c r="J586" s="101"/>
      <c r="K586" s="101"/>
      <c r="L586" s="101"/>
      <c r="M586" s="101"/>
      <c r="N586" s="101"/>
      <c r="O586" s="101"/>
      <c r="P586" s="101"/>
    </row>
    <row r="587" spans="1:39" ht="30" customHeight="1" x14ac:dyDescent="0.3">
      <c r="A587" s="33" t="s">
        <v>1545</v>
      </c>
      <c r="B587" s="33" t="s">
        <v>490</v>
      </c>
      <c r="C587" s="33" t="s">
        <v>1105</v>
      </c>
      <c r="D587" s="33" t="s">
        <v>310</v>
      </c>
      <c r="E587" s="33" t="s">
        <v>3505</v>
      </c>
      <c r="F587" s="32">
        <v>1</v>
      </c>
      <c r="G587" s="32">
        <v>0</v>
      </c>
      <c r="H587" s="32"/>
      <c r="I587" s="32"/>
      <c r="J587" s="32"/>
      <c r="K587" s="32">
        <v>1</v>
      </c>
      <c r="L587" s="33" t="s">
        <v>1262</v>
      </c>
      <c r="M587" s="32">
        <f>0.04*(H587+100)/100*(I587+100)/100*(J587+100)/100</f>
        <v>0.04</v>
      </c>
      <c r="N587" s="32">
        <f>F587*M587</f>
        <v>0.04</v>
      </c>
      <c r="O587" s="33" t="s">
        <v>2720</v>
      </c>
      <c r="P587" s="33" t="s">
        <v>3506</v>
      </c>
      <c r="Q587" s="1" t="s">
        <v>1107</v>
      </c>
      <c r="R587" s="1" t="s">
        <v>1263</v>
      </c>
      <c r="S587">
        <v>0.04</v>
      </c>
      <c r="T587" s="1" t="s">
        <v>2324</v>
      </c>
      <c r="X587">
        <f>N587</f>
        <v>0.04</v>
      </c>
    </row>
    <row r="588" spans="1:39" ht="30" customHeight="1" x14ac:dyDescent="0.3">
      <c r="A588" s="33" t="s">
        <v>1263</v>
      </c>
      <c r="B588" s="33" t="s">
        <v>1262</v>
      </c>
      <c r="C588" s="33" t="s">
        <v>1221</v>
      </c>
      <c r="D588" s="33" t="s">
        <v>1208</v>
      </c>
      <c r="E588" s="33" t="s">
        <v>50</v>
      </c>
      <c r="F588" s="32">
        <f>SUM(X587:X587)</f>
        <v>0.04</v>
      </c>
      <c r="G588" s="32"/>
      <c r="H588" s="32"/>
      <c r="I588" s="32"/>
      <c r="J588" s="32"/>
      <c r="K588" s="32">
        <f>IF(TRUNC(F588*공량설정_일위대가!B426/100, 공량설정_일위대가!C427) = 0, TRUNC(F588*공량설정_일위대가!B426/100, 5), TRUNC(F588*공량설정_일위대가!B426/100, 공량설정_일위대가!C427))</f>
        <v>0.04</v>
      </c>
      <c r="L588" s="33" t="s">
        <v>50</v>
      </c>
      <c r="M588" s="32"/>
      <c r="N588" s="32"/>
      <c r="O588" s="32" t="s">
        <v>2720</v>
      </c>
      <c r="P588" s="33" t="s">
        <v>50</v>
      </c>
      <c r="Q588" s="1" t="s">
        <v>1107</v>
      </c>
      <c r="R588" s="1" t="s">
        <v>50</v>
      </c>
      <c r="T588" s="1" t="s">
        <v>2325</v>
      </c>
    </row>
    <row r="589" spans="1:39" ht="30" customHeight="1" x14ac:dyDescent="0.3">
      <c r="A589" s="32"/>
      <c r="B589" s="101" t="s">
        <v>3726</v>
      </c>
      <c r="C589" s="101"/>
      <c r="D589" s="101"/>
      <c r="E589" s="101"/>
      <c r="F589" s="101"/>
      <c r="G589" s="101"/>
      <c r="H589" s="101"/>
      <c r="I589" s="101"/>
      <c r="J589" s="101"/>
      <c r="K589" s="101"/>
      <c r="L589" s="101"/>
      <c r="M589" s="101"/>
      <c r="N589" s="101"/>
      <c r="O589" s="101"/>
      <c r="P589" s="101"/>
    </row>
    <row r="590" spans="1:39" ht="30" customHeight="1" x14ac:dyDescent="0.3">
      <c r="A590" s="33" t="s">
        <v>1550</v>
      </c>
      <c r="B590" s="33" t="s">
        <v>490</v>
      </c>
      <c r="C590" s="33" t="s">
        <v>1109</v>
      </c>
      <c r="D590" s="33" t="s">
        <v>310</v>
      </c>
      <c r="E590" s="33" t="s">
        <v>3505</v>
      </c>
      <c r="F590" s="32">
        <v>1</v>
      </c>
      <c r="G590" s="32">
        <v>0</v>
      </c>
      <c r="H590" s="32"/>
      <c r="I590" s="32"/>
      <c r="J590" s="32"/>
      <c r="K590" s="32">
        <v>1</v>
      </c>
      <c r="L590" s="33" t="s">
        <v>1262</v>
      </c>
      <c r="M590" s="32">
        <f>0.04*(H590+100)/100*(I590+100)/100*(J590+100)/100</f>
        <v>0.04</v>
      </c>
      <c r="N590" s="32">
        <f>F590*M590</f>
        <v>0.04</v>
      </c>
      <c r="O590" s="33" t="s">
        <v>2720</v>
      </c>
      <c r="P590" s="33" t="s">
        <v>3506</v>
      </c>
      <c r="Q590" s="1" t="s">
        <v>1111</v>
      </c>
      <c r="R590" s="1" t="s">
        <v>1263</v>
      </c>
      <c r="S590">
        <v>0.04</v>
      </c>
      <c r="T590" s="1" t="s">
        <v>2328</v>
      </c>
      <c r="X590">
        <f>N590</f>
        <v>0.04</v>
      </c>
    </row>
    <row r="591" spans="1:39" ht="30" customHeight="1" x14ac:dyDescent="0.3">
      <c r="A591" s="33" t="s">
        <v>1263</v>
      </c>
      <c r="B591" s="33" t="s">
        <v>1262</v>
      </c>
      <c r="C591" s="33" t="s">
        <v>1221</v>
      </c>
      <c r="D591" s="33" t="s">
        <v>1208</v>
      </c>
      <c r="E591" s="33" t="s">
        <v>50</v>
      </c>
      <c r="F591" s="32">
        <f>SUM(X590:X590)</f>
        <v>0.04</v>
      </c>
      <c r="G591" s="32"/>
      <c r="H591" s="32"/>
      <c r="I591" s="32"/>
      <c r="J591" s="32"/>
      <c r="K591" s="32">
        <f>IF(TRUNC(F591*공량설정_일위대가!B428/100, 공량설정_일위대가!C429) = 0, TRUNC(F591*공량설정_일위대가!B428/100, 5), TRUNC(F591*공량설정_일위대가!B428/100, 공량설정_일위대가!C429))</f>
        <v>0.04</v>
      </c>
      <c r="L591" s="33" t="s">
        <v>50</v>
      </c>
      <c r="M591" s="32"/>
      <c r="N591" s="32"/>
      <c r="O591" s="32" t="s">
        <v>2720</v>
      </c>
      <c r="P591" s="33" t="s">
        <v>50</v>
      </c>
      <c r="Q591" s="1" t="s">
        <v>1111</v>
      </c>
      <c r="R591" s="1" t="s">
        <v>50</v>
      </c>
      <c r="T591" s="1" t="s">
        <v>2329</v>
      </c>
    </row>
    <row r="592" spans="1:39" ht="30" customHeight="1" x14ac:dyDescent="0.3">
      <c r="A592" s="32"/>
      <c r="B592" s="101" t="s">
        <v>3727</v>
      </c>
      <c r="C592" s="101"/>
      <c r="D592" s="101"/>
      <c r="E592" s="101"/>
      <c r="F592" s="101"/>
      <c r="G592" s="101"/>
      <c r="H592" s="101"/>
      <c r="I592" s="101"/>
      <c r="J592" s="101"/>
      <c r="K592" s="101"/>
      <c r="L592" s="101"/>
      <c r="M592" s="101"/>
      <c r="N592" s="101"/>
      <c r="O592" s="101"/>
      <c r="P592" s="101"/>
    </row>
    <row r="593" spans="1:40" ht="30" customHeight="1" x14ac:dyDescent="0.3">
      <c r="A593" s="33" t="s">
        <v>1555</v>
      </c>
      <c r="B593" s="33" t="s">
        <v>490</v>
      </c>
      <c r="C593" s="33" t="s">
        <v>1117</v>
      </c>
      <c r="D593" s="33" t="s">
        <v>310</v>
      </c>
      <c r="E593" s="33" t="s">
        <v>3505</v>
      </c>
      <c r="F593" s="32">
        <v>1</v>
      </c>
      <c r="G593" s="32">
        <v>0</v>
      </c>
      <c r="H593" s="32"/>
      <c r="I593" s="32"/>
      <c r="J593" s="32"/>
      <c r="K593" s="32">
        <v>1</v>
      </c>
      <c r="L593" s="33" t="s">
        <v>1262</v>
      </c>
      <c r="M593" s="32">
        <f>0.04*(H593+100)/100*(I593+100)/100*(J593+100)/100</f>
        <v>0.04</v>
      </c>
      <c r="N593" s="32">
        <f>F593*M593</f>
        <v>0.04</v>
      </c>
      <c r="O593" s="33" t="s">
        <v>2720</v>
      </c>
      <c r="P593" s="33" t="s">
        <v>3506</v>
      </c>
      <c r="Q593" s="1" t="s">
        <v>1115</v>
      </c>
      <c r="R593" s="1" t="s">
        <v>1263</v>
      </c>
      <c r="S593">
        <v>0.04</v>
      </c>
      <c r="T593" s="1" t="s">
        <v>2332</v>
      </c>
      <c r="X593">
        <f>N593</f>
        <v>0.04</v>
      </c>
    </row>
    <row r="594" spans="1:40" ht="30" customHeight="1" x14ac:dyDescent="0.3">
      <c r="A594" s="33" t="s">
        <v>1263</v>
      </c>
      <c r="B594" s="33" t="s">
        <v>1262</v>
      </c>
      <c r="C594" s="33" t="s">
        <v>1221</v>
      </c>
      <c r="D594" s="33" t="s">
        <v>1208</v>
      </c>
      <c r="E594" s="33" t="s">
        <v>50</v>
      </c>
      <c r="F594" s="32">
        <f>SUM(X593:X593)</f>
        <v>0.04</v>
      </c>
      <c r="G594" s="32"/>
      <c r="H594" s="32"/>
      <c r="I594" s="32"/>
      <c r="J594" s="32"/>
      <c r="K594" s="32">
        <f>IF(TRUNC(F594*공량설정_일위대가!B430/100, 공량설정_일위대가!C431) = 0, TRUNC(F594*공량설정_일위대가!B430/100, 5), TRUNC(F594*공량설정_일위대가!B430/100, 공량설정_일위대가!C431))</f>
        <v>0.04</v>
      </c>
      <c r="L594" s="33" t="s">
        <v>50</v>
      </c>
      <c r="M594" s="32"/>
      <c r="N594" s="32"/>
      <c r="O594" s="32" t="s">
        <v>2720</v>
      </c>
      <c r="P594" s="33" t="s">
        <v>50</v>
      </c>
      <c r="Q594" s="1" t="s">
        <v>1115</v>
      </c>
      <c r="R594" s="1" t="s">
        <v>50</v>
      </c>
      <c r="T594" s="1" t="s">
        <v>2333</v>
      </c>
    </row>
    <row r="595" spans="1:40" ht="30" customHeight="1" x14ac:dyDescent="0.3">
      <c r="A595" s="32"/>
      <c r="B595" s="101" t="s">
        <v>3728</v>
      </c>
      <c r="C595" s="101"/>
      <c r="D595" s="101"/>
      <c r="E595" s="101"/>
      <c r="F595" s="101"/>
      <c r="G595" s="101"/>
      <c r="H595" s="101"/>
      <c r="I595" s="101"/>
      <c r="J595" s="101"/>
      <c r="K595" s="101"/>
      <c r="L595" s="101"/>
      <c r="M595" s="101"/>
      <c r="N595" s="101"/>
      <c r="O595" s="101"/>
      <c r="P595" s="101"/>
    </row>
    <row r="596" spans="1:40" ht="30" customHeight="1" x14ac:dyDescent="0.3">
      <c r="A596" s="33" t="s">
        <v>1560</v>
      </c>
      <c r="B596" s="33" t="s">
        <v>490</v>
      </c>
      <c r="C596" s="33" t="s">
        <v>1117</v>
      </c>
      <c r="D596" s="33" t="s">
        <v>310</v>
      </c>
      <c r="E596" s="33" t="s">
        <v>3505</v>
      </c>
      <c r="F596" s="32">
        <v>1</v>
      </c>
      <c r="G596" s="32">
        <v>0</v>
      </c>
      <c r="H596" s="32"/>
      <c r="I596" s="32"/>
      <c r="J596" s="32"/>
      <c r="K596" s="32">
        <v>1</v>
      </c>
      <c r="L596" s="33" t="s">
        <v>1262</v>
      </c>
      <c r="M596" s="32">
        <f>0.04*(H596+100)/100*(I596+100)/100*(J596+100)/100</f>
        <v>0.04</v>
      </c>
      <c r="N596" s="32">
        <f>F596*M596</f>
        <v>0.04</v>
      </c>
      <c r="O596" s="33" t="s">
        <v>2720</v>
      </c>
      <c r="P596" s="33" t="s">
        <v>3506</v>
      </c>
      <c r="Q596" s="1" t="s">
        <v>1119</v>
      </c>
      <c r="R596" s="1" t="s">
        <v>1263</v>
      </c>
      <c r="S596">
        <v>0.04</v>
      </c>
      <c r="T596" s="1" t="s">
        <v>2336</v>
      </c>
      <c r="X596">
        <f>N596</f>
        <v>0.04</v>
      </c>
    </row>
    <row r="597" spans="1:40" ht="30" customHeight="1" x14ac:dyDescent="0.3">
      <c r="A597" s="33" t="s">
        <v>1263</v>
      </c>
      <c r="B597" s="33" t="s">
        <v>1262</v>
      </c>
      <c r="C597" s="33" t="s">
        <v>1221</v>
      </c>
      <c r="D597" s="33" t="s">
        <v>1208</v>
      </c>
      <c r="E597" s="33" t="s">
        <v>50</v>
      </c>
      <c r="F597" s="32">
        <f>SUM(X596:X596)</f>
        <v>0.04</v>
      </c>
      <c r="G597" s="32"/>
      <c r="H597" s="32"/>
      <c r="I597" s="32"/>
      <c r="J597" s="32"/>
      <c r="K597" s="32">
        <f>IF(TRUNC(F597*공량설정_일위대가!B432/100, 공량설정_일위대가!C433) = 0, TRUNC(F597*공량설정_일위대가!B432/100, 5), TRUNC(F597*공량설정_일위대가!B432/100, 공량설정_일위대가!C433))</f>
        <v>0.04</v>
      </c>
      <c r="L597" s="33" t="s">
        <v>50</v>
      </c>
      <c r="M597" s="32"/>
      <c r="N597" s="32"/>
      <c r="O597" s="32" t="s">
        <v>2720</v>
      </c>
      <c r="P597" s="33" t="s">
        <v>50</v>
      </c>
      <c r="Q597" s="1" t="s">
        <v>1119</v>
      </c>
      <c r="R597" s="1" t="s">
        <v>50</v>
      </c>
      <c r="T597" s="1" t="s">
        <v>2337</v>
      </c>
    </row>
    <row r="598" spans="1:40" ht="30" customHeight="1" x14ac:dyDescent="0.3">
      <c r="A598" s="32"/>
      <c r="B598" s="101" t="s">
        <v>3729</v>
      </c>
      <c r="C598" s="101"/>
      <c r="D598" s="101"/>
      <c r="E598" s="101"/>
      <c r="F598" s="101"/>
      <c r="G598" s="101"/>
      <c r="H598" s="101"/>
      <c r="I598" s="101"/>
      <c r="J598" s="101"/>
      <c r="K598" s="101"/>
      <c r="L598" s="101"/>
      <c r="M598" s="101"/>
      <c r="N598" s="101"/>
      <c r="O598" s="101"/>
      <c r="P598" s="101"/>
    </row>
    <row r="599" spans="1:40" ht="30" customHeight="1" x14ac:dyDescent="0.3">
      <c r="A599" s="33" t="s">
        <v>1598</v>
      </c>
      <c r="B599" s="33" t="s">
        <v>524</v>
      </c>
      <c r="C599" s="33" t="s">
        <v>50</v>
      </c>
      <c r="D599" s="33" t="s">
        <v>123</v>
      </c>
      <c r="E599" s="33" t="s">
        <v>3524</v>
      </c>
      <c r="F599" s="32">
        <v>1</v>
      </c>
      <c r="G599" s="32">
        <v>0</v>
      </c>
      <c r="H599" s="32"/>
      <c r="I599" s="32"/>
      <c r="J599" s="32"/>
      <c r="K599" s="32">
        <v>1</v>
      </c>
      <c r="L599" s="33" t="s">
        <v>1450</v>
      </c>
      <c r="M599" s="32">
        <f>0.058*(H599+100)/100*(I599+100)/100*(J599+100)/100</f>
        <v>5.800000000000001E-2</v>
      </c>
      <c r="N599" s="32">
        <f>F599*M599</f>
        <v>5.800000000000001E-2</v>
      </c>
      <c r="O599" s="33" t="s">
        <v>2701</v>
      </c>
      <c r="P599" s="33" t="s">
        <v>3525</v>
      </c>
      <c r="Q599" s="1" t="s">
        <v>1122</v>
      </c>
      <c r="R599" s="1" t="s">
        <v>1531</v>
      </c>
      <c r="S599">
        <v>5.8000000000000003E-2</v>
      </c>
      <c r="T599" s="1" t="s">
        <v>2340</v>
      </c>
      <c r="AA599">
        <f>N599</f>
        <v>5.800000000000001E-2</v>
      </c>
    </row>
    <row r="600" spans="1:40" ht="30" customHeight="1" x14ac:dyDescent="0.3">
      <c r="A600" s="33" t="s">
        <v>50</v>
      </c>
      <c r="B600" s="33" t="s">
        <v>50</v>
      </c>
      <c r="C600" s="33" t="s">
        <v>50</v>
      </c>
      <c r="D600" s="33" t="s">
        <v>50</v>
      </c>
      <c r="E600" s="33" t="s">
        <v>50</v>
      </c>
      <c r="F600" s="32"/>
      <c r="G600" s="32"/>
      <c r="H600" s="32"/>
      <c r="I600" s="32"/>
      <c r="J600" s="32"/>
      <c r="K600" s="32"/>
      <c r="L600" s="33" t="s">
        <v>1307</v>
      </c>
      <c r="M600" s="32">
        <f>0.029*(H599+100)/100*(I599+100)/100*(J599+100)/100</f>
        <v>2.9000000000000005E-2</v>
      </c>
      <c r="N600" s="32">
        <f>F599*M600</f>
        <v>2.9000000000000005E-2</v>
      </c>
      <c r="O600" s="33" t="s">
        <v>2710</v>
      </c>
      <c r="P600" s="33" t="s">
        <v>3526</v>
      </c>
      <c r="Q600" s="1" t="s">
        <v>1122</v>
      </c>
      <c r="R600" s="1" t="s">
        <v>1321</v>
      </c>
      <c r="S600">
        <v>2.9000000000000001E-2</v>
      </c>
      <c r="T600" s="1" t="s">
        <v>2340</v>
      </c>
      <c r="Y600">
        <f>N600</f>
        <v>2.9000000000000005E-2</v>
      </c>
    </row>
    <row r="601" spans="1:40" ht="30" customHeight="1" x14ac:dyDescent="0.3">
      <c r="A601" s="33" t="s">
        <v>1531</v>
      </c>
      <c r="B601" s="33" t="s">
        <v>1450</v>
      </c>
      <c r="C601" s="33" t="s">
        <v>1221</v>
      </c>
      <c r="D601" s="33" t="s">
        <v>1208</v>
      </c>
      <c r="E601" s="33" t="s">
        <v>50</v>
      </c>
      <c r="F601" s="32">
        <f>SUM(AA599:AA600)</f>
        <v>5.800000000000001E-2</v>
      </c>
      <c r="G601" s="32"/>
      <c r="H601" s="32"/>
      <c r="I601" s="32"/>
      <c r="J601" s="32"/>
      <c r="K601" s="32">
        <f>IF(TRUNC(F601*공량설정_일위대가!B434/100, 공량설정_일위대가!C435) = 0, TRUNC(F601*공량설정_일위대가!B434/100, 5), TRUNC(F601*공량설정_일위대가!B434/100, 공량설정_일위대가!C435))</f>
        <v>5.8000000000000003E-2</v>
      </c>
      <c r="L601" s="33" t="s">
        <v>50</v>
      </c>
      <c r="M601" s="32"/>
      <c r="N601" s="32"/>
      <c r="O601" s="32" t="s">
        <v>2701</v>
      </c>
      <c r="P601" s="33" t="s">
        <v>50</v>
      </c>
      <c r="Q601" s="1" t="s">
        <v>1122</v>
      </c>
      <c r="R601" s="1" t="s">
        <v>50</v>
      </c>
      <c r="T601" s="1" t="s">
        <v>2341</v>
      </c>
    </row>
    <row r="602" spans="1:40" ht="30" customHeight="1" x14ac:dyDescent="0.3">
      <c r="A602" s="33" t="s">
        <v>1321</v>
      </c>
      <c r="B602" s="33" t="s">
        <v>1307</v>
      </c>
      <c r="C602" s="33" t="s">
        <v>1221</v>
      </c>
      <c r="D602" s="33" t="s">
        <v>1208</v>
      </c>
      <c r="E602" s="33" t="s">
        <v>50</v>
      </c>
      <c r="F602" s="32">
        <f>SUM(Y599:Y600)</f>
        <v>2.9000000000000005E-2</v>
      </c>
      <c r="G602" s="32"/>
      <c r="H602" s="32"/>
      <c r="I602" s="32"/>
      <c r="J602" s="32"/>
      <c r="K602" s="32">
        <f>IF(TRUNC(F602*공량설정_일위대가!B434/100, 공량설정_일위대가!C436) = 0, TRUNC(F602*공량설정_일위대가!B434/100, 5), TRUNC(F602*공량설정_일위대가!B434/100, 공량설정_일위대가!C436))</f>
        <v>2.9000000000000001E-2</v>
      </c>
      <c r="L602" s="33" t="s">
        <v>50</v>
      </c>
      <c r="M602" s="32"/>
      <c r="N602" s="32"/>
      <c r="O602" s="32" t="s">
        <v>2710</v>
      </c>
      <c r="P602" s="33" t="s">
        <v>50</v>
      </c>
      <c r="Q602" s="1" t="s">
        <v>1122</v>
      </c>
      <c r="R602" s="1" t="s">
        <v>50</v>
      </c>
      <c r="T602" s="1" t="s">
        <v>2342</v>
      </c>
    </row>
    <row r="603" spans="1:40" ht="30" customHeight="1" x14ac:dyDescent="0.3">
      <c r="A603" s="32"/>
      <c r="B603" s="101" t="s">
        <v>3730</v>
      </c>
      <c r="C603" s="101"/>
      <c r="D603" s="101"/>
      <c r="E603" s="101"/>
      <c r="F603" s="101"/>
      <c r="G603" s="101"/>
      <c r="H603" s="101"/>
      <c r="I603" s="101"/>
      <c r="J603" s="101"/>
      <c r="K603" s="101"/>
      <c r="L603" s="101"/>
      <c r="M603" s="101"/>
      <c r="N603" s="101"/>
      <c r="O603" s="101"/>
      <c r="P603" s="101"/>
    </row>
    <row r="604" spans="1:40" ht="30" customHeight="1" x14ac:dyDescent="0.3">
      <c r="A604" s="33" t="s">
        <v>2345</v>
      </c>
      <c r="B604" s="33" t="s">
        <v>1124</v>
      </c>
      <c r="C604" s="33" t="s">
        <v>1125</v>
      </c>
      <c r="D604" s="33" t="s">
        <v>123</v>
      </c>
      <c r="E604" s="33" t="s">
        <v>3731</v>
      </c>
      <c r="F604" s="32">
        <v>1</v>
      </c>
      <c r="G604" s="32">
        <v>0</v>
      </c>
      <c r="H604" s="32"/>
      <c r="I604" s="32"/>
      <c r="J604" s="32"/>
      <c r="K604" s="32">
        <v>1</v>
      </c>
      <c r="L604" s="33" t="s">
        <v>1425</v>
      </c>
      <c r="M604" s="32">
        <f>0.2*(H604+100)/100*(I604+100)/100*(J604+100)/100</f>
        <v>0.2</v>
      </c>
      <c r="N604" s="32">
        <f>F604*M604</f>
        <v>0.2</v>
      </c>
      <c r="O604" s="33" t="s">
        <v>2723</v>
      </c>
      <c r="P604" s="33" t="s">
        <v>3522</v>
      </c>
      <c r="Q604" s="1" t="s">
        <v>1127</v>
      </c>
      <c r="R604" s="1" t="s">
        <v>1426</v>
      </c>
      <c r="S604">
        <v>0.2</v>
      </c>
      <c r="T604" s="1" t="s">
        <v>2346</v>
      </c>
      <c r="Z604">
        <f>N604</f>
        <v>0.2</v>
      </c>
    </row>
    <row r="605" spans="1:40" ht="30" customHeight="1" x14ac:dyDescent="0.3">
      <c r="A605" s="33" t="s">
        <v>1426</v>
      </c>
      <c r="B605" s="33" t="s">
        <v>1425</v>
      </c>
      <c r="C605" s="33" t="s">
        <v>1221</v>
      </c>
      <c r="D605" s="33" t="s">
        <v>1208</v>
      </c>
      <c r="E605" s="33" t="s">
        <v>50</v>
      </c>
      <c r="F605" s="32">
        <f>SUM(Z604:Z604)</f>
        <v>0.2</v>
      </c>
      <c r="G605" s="32"/>
      <c r="H605" s="32"/>
      <c r="I605" s="32"/>
      <c r="J605" s="32"/>
      <c r="K605" s="32">
        <f>IF(TRUNC(F605*공량설정_일위대가!B437/100, 공량설정_일위대가!C438) = 0, TRUNC(F605*공량설정_일위대가!B437/100, 5), TRUNC(F605*공량설정_일위대가!B437/100, 공량설정_일위대가!C438))</f>
        <v>0.2</v>
      </c>
      <c r="L605" s="33" t="s">
        <v>50</v>
      </c>
      <c r="M605" s="32"/>
      <c r="N605" s="32"/>
      <c r="O605" s="32" t="s">
        <v>2723</v>
      </c>
      <c r="P605" s="33" t="s">
        <v>50</v>
      </c>
      <c r="Q605" s="1" t="s">
        <v>1127</v>
      </c>
      <c r="R605" s="1" t="s">
        <v>50</v>
      </c>
      <c r="T605" s="1" t="s">
        <v>2347</v>
      </c>
    </row>
    <row r="606" spans="1:40" ht="30" customHeight="1" x14ac:dyDescent="0.3">
      <c r="A606" s="32"/>
      <c r="B606" s="101" t="s">
        <v>3732</v>
      </c>
      <c r="C606" s="101"/>
      <c r="D606" s="101"/>
      <c r="E606" s="101"/>
      <c r="F606" s="101"/>
      <c r="G606" s="101"/>
      <c r="H606" s="101"/>
      <c r="I606" s="101"/>
      <c r="J606" s="101"/>
      <c r="K606" s="101"/>
      <c r="L606" s="101"/>
      <c r="M606" s="101"/>
      <c r="N606" s="101"/>
      <c r="O606" s="101"/>
      <c r="P606" s="101"/>
    </row>
    <row r="607" spans="1:40" ht="30" customHeight="1" x14ac:dyDescent="0.3">
      <c r="A607" s="33" t="s">
        <v>2362</v>
      </c>
      <c r="B607" s="33" t="s">
        <v>1010</v>
      </c>
      <c r="C607" s="33" t="s">
        <v>1011</v>
      </c>
      <c r="D607" s="33" t="s">
        <v>196</v>
      </c>
      <c r="E607" s="33" t="s">
        <v>3733</v>
      </c>
      <c r="F607" s="32">
        <v>1</v>
      </c>
      <c r="G607" s="32">
        <v>0</v>
      </c>
      <c r="H607" s="32"/>
      <c r="I607" s="32"/>
      <c r="J607" s="32"/>
      <c r="K607" s="32">
        <v>1</v>
      </c>
      <c r="L607" s="33" t="s">
        <v>2445</v>
      </c>
      <c r="M607" s="32">
        <f>0.1*(H607+100)/100*(I607+100)/100*(J607+100)/100</f>
        <v>0.1</v>
      </c>
      <c r="N607" s="32">
        <f t="shared" ref="N607:N625" si="0">F607*M607</f>
        <v>0.1</v>
      </c>
      <c r="O607" s="33" t="s">
        <v>2726</v>
      </c>
      <c r="P607" s="33" t="s">
        <v>3677</v>
      </c>
      <c r="Q607" s="1" t="s">
        <v>1154</v>
      </c>
      <c r="R607" s="1" t="s">
        <v>2446</v>
      </c>
      <c r="S607">
        <v>0.1</v>
      </c>
      <c r="T607" s="1" t="s">
        <v>2363</v>
      </c>
      <c r="AN607">
        <f>N607</f>
        <v>0.1</v>
      </c>
    </row>
    <row r="608" spans="1:40" ht="30" customHeight="1" x14ac:dyDescent="0.3">
      <c r="A608" s="33" t="s">
        <v>2366</v>
      </c>
      <c r="B608" s="33" t="s">
        <v>2364</v>
      </c>
      <c r="C608" s="33" t="s">
        <v>2365</v>
      </c>
      <c r="D608" s="33" t="s">
        <v>196</v>
      </c>
      <c r="E608" s="33" t="s">
        <v>3734</v>
      </c>
      <c r="F608" s="32">
        <v>1</v>
      </c>
      <c r="G608" s="32">
        <v>0</v>
      </c>
      <c r="H608" s="32"/>
      <c r="I608" s="32"/>
      <c r="J608" s="32"/>
      <c r="K608" s="32">
        <v>1</v>
      </c>
      <c r="L608" s="33" t="s">
        <v>2445</v>
      </c>
      <c r="M608" s="32">
        <f>0.18*(H608+100)/100*(I608+100)/100*(J608+100)/100</f>
        <v>0.18</v>
      </c>
      <c r="N608" s="32">
        <f t="shared" si="0"/>
        <v>0.18</v>
      </c>
      <c r="O608" s="33" t="s">
        <v>2726</v>
      </c>
      <c r="P608" s="33" t="s">
        <v>3529</v>
      </c>
      <c r="Q608" s="1" t="s">
        <v>1154</v>
      </c>
      <c r="R608" s="1" t="s">
        <v>2446</v>
      </c>
      <c r="S608">
        <v>0.18</v>
      </c>
      <c r="T608" s="1" t="s">
        <v>2367</v>
      </c>
      <c r="AN608">
        <f>N608</f>
        <v>0.18</v>
      </c>
    </row>
    <row r="609" spans="1:42" ht="30" customHeight="1" x14ac:dyDescent="0.3">
      <c r="A609" s="33" t="s">
        <v>2370</v>
      </c>
      <c r="B609" s="33" t="s">
        <v>2368</v>
      </c>
      <c r="C609" s="33" t="s">
        <v>2369</v>
      </c>
      <c r="D609" s="33" t="s">
        <v>196</v>
      </c>
      <c r="E609" s="33" t="s">
        <v>3644</v>
      </c>
      <c r="F609" s="32">
        <v>1</v>
      </c>
      <c r="G609" s="32">
        <v>0</v>
      </c>
      <c r="H609" s="32"/>
      <c r="I609" s="32"/>
      <c r="J609" s="32"/>
      <c r="K609" s="32">
        <v>1</v>
      </c>
      <c r="L609" s="33" t="s">
        <v>2445</v>
      </c>
      <c r="M609" s="32">
        <f>0.182*(H609+100)/100*(I609+100)/100*(J609+100)/100</f>
        <v>0.182</v>
      </c>
      <c r="N609" s="32">
        <f t="shared" si="0"/>
        <v>0.182</v>
      </c>
      <c r="O609" s="33" t="s">
        <v>2726</v>
      </c>
      <c r="P609" s="33" t="s">
        <v>3653</v>
      </c>
      <c r="Q609" s="1" t="s">
        <v>1154</v>
      </c>
      <c r="R609" s="1" t="s">
        <v>2446</v>
      </c>
      <c r="S609">
        <v>0.182</v>
      </c>
      <c r="T609" s="1" t="s">
        <v>2371</v>
      </c>
      <c r="AN609">
        <f>N609</f>
        <v>0.182</v>
      </c>
    </row>
    <row r="610" spans="1:42" ht="30" customHeight="1" x14ac:dyDescent="0.3">
      <c r="A610" s="33" t="s">
        <v>2374</v>
      </c>
      <c r="B610" s="33" t="s">
        <v>2372</v>
      </c>
      <c r="C610" s="33" t="s">
        <v>2373</v>
      </c>
      <c r="D610" s="33" t="s">
        <v>123</v>
      </c>
      <c r="E610" s="33" t="s">
        <v>3644</v>
      </c>
      <c r="F610" s="32">
        <v>1</v>
      </c>
      <c r="G610" s="32">
        <v>0</v>
      </c>
      <c r="H610" s="32"/>
      <c r="I610" s="32"/>
      <c r="J610" s="32"/>
      <c r="K610" s="32">
        <v>1</v>
      </c>
      <c r="L610" s="33" t="s">
        <v>2445</v>
      </c>
      <c r="M610" s="32">
        <f>0.21*(H610+100)/100*(I610+100)/100*(J610+100)/100</f>
        <v>0.21</v>
      </c>
      <c r="N610" s="32">
        <f t="shared" si="0"/>
        <v>0.21</v>
      </c>
      <c r="O610" s="33" t="s">
        <v>2726</v>
      </c>
      <c r="P610" s="33" t="s">
        <v>3735</v>
      </c>
      <c r="Q610" s="1" t="s">
        <v>1154</v>
      </c>
      <c r="R610" s="1" t="s">
        <v>2446</v>
      </c>
      <c r="S610">
        <v>0.21</v>
      </c>
      <c r="T610" s="1" t="s">
        <v>2375</v>
      </c>
      <c r="AN610">
        <f>N610</f>
        <v>0.21</v>
      </c>
    </row>
    <row r="611" spans="1:42" ht="30" customHeight="1" x14ac:dyDescent="0.3">
      <c r="A611" s="33" t="s">
        <v>2377</v>
      </c>
      <c r="B611" s="33" t="s">
        <v>2376</v>
      </c>
      <c r="C611" s="33" t="s">
        <v>548</v>
      </c>
      <c r="D611" s="33" t="s">
        <v>118</v>
      </c>
      <c r="E611" s="33" t="s">
        <v>3531</v>
      </c>
      <c r="F611" s="32">
        <v>1</v>
      </c>
      <c r="G611" s="32">
        <v>0</v>
      </c>
      <c r="H611" s="32"/>
      <c r="I611" s="32"/>
      <c r="J611" s="32"/>
      <c r="K611" s="32">
        <v>1</v>
      </c>
      <c r="L611" s="33" t="s">
        <v>2445</v>
      </c>
      <c r="M611" s="32">
        <f>0.24*(H611+100)/100*(I611+100)/100*(J611+100)/100</f>
        <v>0.24</v>
      </c>
      <c r="N611" s="32">
        <f t="shared" si="0"/>
        <v>0.24</v>
      </c>
      <c r="O611" s="33" t="s">
        <v>2726</v>
      </c>
      <c r="P611" s="33" t="s">
        <v>3532</v>
      </c>
      <c r="Q611" s="1" t="s">
        <v>1154</v>
      </c>
      <c r="R611" s="1" t="s">
        <v>2446</v>
      </c>
      <c r="S611">
        <v>0.24</v>
      </c>
      <c r="T611" s="1" t="s">
        <v>2378</v>
      </c>
      <c r="AN611">
        <f>N611</f>
        <v>0.24</v>
      </c>
    </row>
    <row r="612" spans="1:42" ht="30" customHeight="1" x14ac:dyDescent="0.3">
      <c r="A612" s="33" t="s">
        <v>1618</v>
      </c>
      <c r="B612" s="33" t="s">
        <v>543</v>
      </c>
      <c r="C612" s="33" t="s">
        <v>50</v>
      </c>
      <c r="D612" s="33" t="s">
        <v>196</v>
      </c>
      <c r="E612" s="33" t="s">
        <v>3528</v>
      </c>
      <c r="F612" s="32">
        <v>1</v>
      </c>
      <c r="G612" s="32">
        <v>0</v>
      </c>
      <c r="H612" s="32"/>
      <c r="I612" s="32"/>
      <c r="J612" s="32"/>
      <c r="K612" s="32">
        <v>1</v>
      </c>
      <c r="L612" s="33" t="s">
        <v>1425</v>
      </c>
      <c r="M612" s="32">
        <f>0.18*(H612+100)/100*(I612+100)/100*(J612+100)/100</f>
        <v>0.18</v>
      </c>
      <c r="N612" s="32">
        <f t="shared" si="0"/>
        <v>0.18</v>
      </c>
      <c r="O612" s="33" t="s">
        <v>2723</v>
      </c>
      <c r="P612" s="33" t="s">
        <v>3529</v>
      </c>
      <c r="Q612" s="1" t="s">
        <v>1154</v>
      </c>
      <c r="R612" s="1" t="s">
        <v>1426</v>
      </c>
      <c r="S612">
        <v>0.18</v>
      </c>
      <c r="T612" s="1" t="s">
        <v>2379</v>
      </c>
      <c r="Z612">
        <f>N612</f>
        <v>0.18</v>
      </c>
    </row>
    <row r="613" spans="1:42" ht="30" customHeight="1" x14ac:dyDescent="0.3">
      <c r="A613" s="33" t="s">
        <v>2382</v>
      </c>
      <c r="B613" s="33" t="s">
        <v>2380</v>
      </c>
      <c r="C613" s="33" t="s">
        <v>2381</v>
      </c>
      <c r="D613" s="33" t="s">
        <v>196</v>
      </c>
      <c r="E613" s="33" t="s">
        <v>3644</v>
      </c>
      <c r="F613" s="32">
        <v>1</v>
      </c>
      <c r="G613" s="32">
        <v>0</v>
      </c>
      <c r="H613" s="32"/>
      <c r="I613" s="32"/>
      <c r="J613" s="32"/>
      <c r="K613" s="32">
        <v>1</v>
      </c>
      <c r="L613" s="33" t="s">
        <v>2445</v>
      </c>
      <c r="M613" s="32">
        <f>0.133*(H613+100)/100*(I613+100)/100*(J613+100)/100</f>
        <v>0.13300000000000001</v>
      </c>
      <c r="N613" s="32">
        <f t="shared" si="0"/>
        <v>0.13300000000000001</v>
      </c>
      <c r="O613" s="33" t="s">
        <v>2726</v>
      </c>
      <c r="P613" s="33" t="s">
        <v>3645</v>
      </c>
      <c r="Q613" s="1" t="s">
        <v>1154</v>
      </c>
      <c r="R613" s="1" t="s">
        <v>2446</v>
      </c>
      <c r="S613">
        <v>0.13300000000000001</v>
      </c>
      <c r="T613" s="1" t="s">
        <v>2383</v>
      </c>
      <c r="AN613">
        <f>N613</f>
        <v>0.13300000000000001</v>
      </c>
    </row>
    <row r="614" spans="1:42" ht="30" customHeight="1" x14ac:dyDescent="0.3">
      <c r="A614" s="33" t="s">
        <v>2386</v>
      </c>
      <c r="B614" s="33" t="s">
        <v>2384</v>
      </c>
      <c r="C614" s="33" t="s">
        <v>2385</v>
      </c>
      <c r="D614" s="33" t="s">
        <v>196</v>
      </c>
      <c r="E614" s="33" t="s">
        <v>3644</v>
      </c>
      <c r="F614" s="32">
        <v>1</v>
      </c>
      <c r="G614" s="32">
        <v>0</v>
      </c>
      <c r="H614" s="32"/>
      <c r="I614" s="32"/>
      <c r="J614" s="32"/>
      <c r="K614" s="32">
        <v>1</v>
      </c>
      <c r="L614" s="33" t="s">
        <v>2445</v>
      </c>
      <c r="M614" s="32">
        <f>0.133*(H614+100)/100*(I614+100)/100*(J614+100)/100</f>
        <v>0.13300000000000001</v>
      </c>
      <c r="N614" s="32">
        <f t="shared" si="0"/>
        <v>0.13300000000000001</v>
      </c>
      <c r="O614" s="33" t="s">
        <v>2726</v>
      </c>
      <c r="P614" s="33" t="s">
        <v>3645</v>
      </c>
      <c r="Q614" s="1" t="s">
        <v>1154</v>
      </c>
      <c r="R614" s="1" t="s">
        <v>2446</v>
      </c>
      <c r="S614">
        <v>0.13300000000000001</v>
      </c>
      <c r="T614" s="1" t="s">
        <v>2387</v>
      </c>
      <c r="AN614">
        <f>N614</f>
        <v>0.13300000000000001</v>
      </c>
    </row>
    <row r="615" spans="1:42" ht="30" customHeight="1" x14ac:dyDescent="0.3">
      <c r="A615" s="33" t="s">
        <v>2390</v>
      </c>
      <c r="B615" s="33" t="s">
        <v>2388</v>
      </c>
      <c r="C615" s="33" t="s">
        <v>2389</v>
      </c>
      <c r="D615" s="33" t="s">
        <v>196</v>
      </c>
      <c r="E615" s="33" t="s">
        <v>3736</v>
      </c>
      <c r="F615" s="32">
        <v>1</v>
      </c>
      <c r="G615" s="32">
        <v>0</v>
      </c>
      <c r="H615" s="32"/>
      <c r="I615" s="32"/>
      <c r="J615" s="32"/>
      <c r="K615" s="32">
        <v>1</v>
      </c>
      <c r="L615" s="33" t="s">
        <v>2445</v>
      </c>
      <c r="M615" s="32">
        <f>0.3*(H615+100)/100*(I615+100)/100*(J615+100)/100</f>
        <v>0.3</v>
      </c>
      <c r="N615" s="32">
        <f t="shared" si="0"/>
        <v>0.3</v>
      </c>
      <c r="O615" s="33" t="s">
        <v>2726</v>
      </c>
      <c r="P615" s="33" t="s">
        <v>3663</v>
      </c>
      <c r="Q615" s="1" t="s">
        <v>1154</v>
      </c>
      <c r="R615" s="1" t="s">
        <v>2446</v>
      </c>
      <c r="S615">
        <v>0.3</v>
      </c>
      <c r="T615" s="1" t="s">
        <v>2391</v>
      </c>
      <c r="AN615">
        <f>N615</f>
        <v>0.3</v>
      </c>
    </row>
    <row r="616" spans="1:42" ht="30" customHeight="1" x14ac:dyDescent="0.3">
      <c r="A616" s="33" t="s">
        <v>2398</v>
      </c>
      <c r="B616" s="33" t="s">
        <v>1055</v>
      </c>
      <c r="C616" s="33" t="s">
        <v>2397</v>
      </c>
      <c r="D616" s="33" t="s">
        <v>196</v>
      </c>
      <c r="E616" s="33" t="s">
        <v>3737</v>
      </c>
      <c r="F616" s="32">
        <v>1</v>
      </c>
      <c r="G616" s="32">
        <v>0</v>
      </c>
      <c r="H616" s="32"/>
      <c r="I616" s="32"/>
      <c r="J616" s="32"/>
      <c r="K616" s="32">
        <v>1</v>
      </c>
      <c r="L616" s="33" t="s">
        <v>2445</v>
      </c>
      <c r="M616" s="32">
        <f>0.4*(H616+100)/100*(I616+100)/100*(J616+100)/100</f>
        <v>0.4</v>
      </c>
      <c r="N616" s="32">
        <f t="shared" si="0"/>
        <v>0.4</v>
      </c>
      <c r="O616" s="33" t="s">
        <v>2726</v>
      </c>
      <c r="P616" s="33" t="s">
        <v>3738</v>
      </c>
      <c r="Q616" s="1" t="s">
        <v>1154</v>
      </c>
      <c r="R616" s="1" t="s">
        <v>2446</v>
      </c>
      <c r="S616">
        <v>0.4</v>
      </c>
      <c r="T616" s="1" t="s">
        <v>2399</v>
      </c>
      <c r="AN616">
        <f>N616</f>
        <v>0.4</v>
      </c>
    </row>
    <row r="617" spans="1:42" ht="30" customHeight="1" x14ac:dyDescent="0.3">
      <c r="A617" s="33" t="s">
        <v>2401</v>
      </c>
      <c r="B617" s="33" t="s">
        <v>1060</v>
      </c>
      <c r="C617" s="33" t="s">
        <v>2400</v>
      </c>
      <c r="D617" s="33" t="s">
        <v>196</v>
      </c>
      <c r="E617" s="33" t="s">
        <v>3489</v>
      </c>
      <c r="F617" s="32">
        <v>1</v>
      </c>
      <c r="G617" s="32">
        <v>0</v>
      </c>
      <c r="H617" s="32"/>
      <c r="I617" s="32"/>
      <c r="J617" s="32"/>
      <c r="K617" s="32">
        <v>1</v>
      </c>
      <c r="L617" s="33" t="s">
        <v>2440</v>
      </c>
      <c r="M617" s="32">
        <f>0.18*(H617+100)/100*(I617+100)/100*(J617+100)/100</f>
        <v>0.18</v>
      </c>
      <c r="N617" s="32">
        <f t="shared" si="0"/>
        <v>0.18</v>
      </c>
      <c r="O617" s="33" t="s">
        <v>2725</v>
      </c>
      <c r="P617" s="33" t="s">
        <v>3529</v>
      </c>
      <c r="Q617" s="1" t="s">
        <v>1154</v>
      </c>
      <c r="R617" s="1" t="s">
        <v>2443</v>
      </c>
      <c r="S617">
        <v>0.18</v>
      </c>
      <c r="T617" s="1" t="s">
        <v>2402</v>
      </c>
      <c r="AP617">
        <f>N617</f>
        <v>0.18</v>
      </c>
    </row>
    <row r="618" spans="1:42" ht="30" customHeight="1" x14ac:dyDescent="0.3">
      <c r="A618" s="33" t="s">
        <v>2404</v>
      </c>
      <c r="B618" s="33" t="s">
        <v>1050</v>
      </c>
      <c r="C618" s="33" t="s">
        <v>2403</v>
      </c>
      <c r="D618" s="33" t="s">
        <v>196</v>
      </c>
      <c r="E618" s="33" t="s">
        <v>3739</v>
      </c>
      <c r="F618" s="32">
        <v>1</v>
      </c>
      <c r="G618" s="32">
        <v>0</v>
      </c>
      <c r="H618" s="32"/>
      <c r="I618" s="32"/>
      <c r="J618" s="32"/>
      <c r="K618" s="32">
        <v>1</v>
      </c>
      <c r="L618" s="33" t="s">
        <v>2445</v>
      </c>
      <c r="M618" s="32">
        <f>0.48*(H618+100)/100*(I618+100)/100*(J618+100)/100</f>
        <v>0.48</v>
      </c>
      <c r="N618" s="32">
        <f t="shared" si="0"/>
        <v>0.48</v>
      </c>
      <c r="O618" s="33" t="s">
        <v>2726</v>
      </c>
      <c r="P618" s="33" t="s">
        <v>3740</v>
      </c>
      <c r="Q618" s="1" t="s">
        <v>1154</v>
      </c>
      <c r="R618" s="1" t="s">
        <v>2446</v>
      </c>
      <c r="S618">
        <v>0.48</v>
      </c>
      <c r="T618" s="1" t="s">
        <v>2405</v>
      </c>
      <c r="AN618">
        <f t="shared" ref="AN618:AN623" si="1">N618</f>
        <v>0.48</v>
      </c>
    </row>
    <row r="619" spans="1:42" ht="30" customHeight="1" x14ac:dyDescent="0.3">
      <c r="A619" s="33" t="s">
        <v>2410</v>
      </c>
      <c r="B619" s="33" t="s">
        <v>958</v>
      </c>
      <c r="C619" s="33" t="s">
        <v>2409</v>
      </c>
      <c r="D619" s="33" t="s">
        <v>196</v>
      </c>
      <c r="E619" s="33" t="s">
        <v>3733</v>
      </c>
      <c r="F619" s="32">
        <v>1</v>
      </c>
      <c r="G619" s="32">
        <v>0</v>
      </c>
      <c r="H619" s="32"/>
      <c r="I619" s="32"/>
      <c r="J619" s="32"/>
      <c r="K619" s="32">
        <v>1</v>
      </c>
      <c r="L619" s="33" t="s">
        <v>2445</v>
      </c>
      <c r="M619" s="32">
        <f>0.1*(H619+100)/100*(I619+100)/100*(J619+100)/100</f>
        <v>0.1</v>
      </c>
      <c r="N619" s="32">
        <f t="shared" si="0"/>
        <v>0.1</v>
      </c>
      <c r="O619" s="33" t="s">
        <v>2726</v>
      </c>
      <c r="P619" s="33" t="s">
        <v>3677</v>
      </c>
      <c r="Q619" s="1" t="s">
        <v>1154</v>
      </c>
      <c r="R619" s="1" t="s">
        <v>2446</v>
      </c>
      <c r="S619">
        <v>0.1</v>
      </c>
      <c r="T619" s="1" t="s">
        <v>2411</v>
      </c>
      <c r="AN619">
        <f t="shared" si="1"/>
        <v>0.1</v>
      </c>
    </row>
    <row r="620" spans="1:42" ht="30" customHeight="1" x14ac:dyDescent="0.3">
      <c r="A620" s="33" t="s">
        <v>2414</v>
      </c>
      <c r="B620" s="33" t="s">
        <v>2412</v>
      </c>
      <c r="C620" s="33" t="s">
        <v>2413</v>
      </c>
      <c r="D620" s="33" t="s">
        <v>196</v>
      </c>
      <c r="E620" s="33" t="s">
        <v>3733</v>
      </c>
      <c r="F620" s="32">
        <v>1</v>
      </c>
      <c r="G620" s="32">
        <v>0</v>
      </c>
      <c r="H620" s="32"/>
      <c r="I620" s="32"/>
      <c r="J620" s="32"/>
      <c r="K620" s="32">
        <v>1</v>
      </c>
      <c r="L620" s="33" t="s">
        <v>2445</v>
      </c>
      <c r="M620" s="32">
        <f>0.065*(H620+100)/100*(I620+100)/100*(J620+100)/100</f>
        <v>6.5000000000000002E-2</v>
      </c>
      <c r="N620" s="32">
        <f t="shared" si="0"/>
        <v>6.5000000000000002E-2</v>
      </c>
      <c r="O620" s="33" t="s">
        <v>2726</v>
      </c>
      <c r="P620" s="33" t="s">
        <v>3613</v>
      </c>
      <c r="Q620" s="1" t="s">
        <v>1154</v>
      </c>
      <c r="R620" s="1" t="s">
        <v>2446</v>
      </c>
      <c r="S620">
        <v>6.5000000000000002E-2</v>
      </c>
      <c r="T620" s="1" t="s">
        <v>2415</v>
      </c>
      <c r="AN620">
        <f t="shared" si="1"/>
        <v>6.5000000000000002E-2</v>
      </c>
    </row>
    <row r="621" spans="1:42" ht="30" customHeight="1" x14ac:dyDescent="0.3">
      <c r="A621" s="33" t="s">
        <v>2418</v>
      </c>
      <c r="B621" s="33" t="s">
        <v>2416</v>
      </c>
      <c r="C621" s="33" t="s">
        <v>2417</v>
      </c>
      <c r="D621" s="33" t="s">
        <v>196</v>
      </c>
      <c r="E621" s="33" t="s">
        <v>3733</v>
      </c>
      <c r="F621" s="32">
        <v>1</v>
      </c>
      <c r="G621" s="32">
        <v>0</v>
      </c>
      <c r="H621" s="32"/>
      <c r="I621" s="32"/>
      <c r="J621" s="32"/>
      <c r="K621" s="32">
        <v>1</v>
      </c>
      <c r="L621" s="33" t="s">
        <v>2445</v>
      </c>
      <c r="M621" s="32">
        <f>0.1*(H621+100)/100*(I621+100)/100*(J621+100)/100</f>
        <v>0.1</v>
      </c>
      <c r="N621" s="32">
        <f t="shared" si="0"/>
        <v>0.1</v>
      </c>
      <c r="O621" s="33" t="s">
        <v>2726</v>
      </c>
      <c r="P621" s="33" t="s">
        <v>3677</v>
      </c>
      <c r="Q621" s="1" t="s">
        <v>1154</v>
      </c>
      <c r="R621" s="1" t="s">
        <v>2446</v>
      </c>
      <c r="S621">
        <v>0.1</v>
      </c>
      <c r="T621" s="1" t="s">
        <v>2419</v>
      </c>
      <c r="AN621">
        <f t="shared" si="1"/>
        <v>0.1</v>
      </c>
    </row>
    <row r="622" spans="1:42" ht="30" customHeight="1" x14ac:dyDescent="0.3">
      <c r="A622" s="33" t="s">
        <v>2422</v>
      </c>
      <c r="B622" s="33" t="s">
        <v>2420</v>
      </c>
      <c r="C622" s="33" t="s">
        <v>2421</v>
      </c>
      <c r="D622" s="33" t="s">
        <v>196</v>
      </c>
      <c r="E622" s="33" t="s">
        <v>3733</v>
      </c>
      <c r="F622" s="32">
        <v>1</v>
      </c>
      <c r="G622" s="32">
        <v>0</v>
      </c>
      <c r="H622" s="32"/>
      <c r="I622" s="32"/>
      <c r="J622" s="32"/>
      <c r="K622" s="32">
        <v>1</v>
      </c>
      <c r="L622" s="33" t="s">
        <v>2445</v>
      </c>
      <c r="M622" s="32">
        <f>0.085*(H622+100)/100*(I622+100)/100*(J622+100)/100</f>
        <v>8.5000000000000006E-2</v>
      </c>
      <c r="N622" s="32">
        <f t="shared" si="0"/>
        <v>8.5000000000000006E-2</v>
      </c>
      <c r="O622" s="33" t="s">
        <v>2726</v>
      </c>
      <c r="P622" s="33" t="s">
        <v>3618</v>
      </c>
      <c r="Q622" s="1" t="s">
        <v>1154</v>
      </c>
      <c r="R622" s="1" t="s">
        <v>2446</v>
      </c>
      <c r="S622">
        <v>8.5000000000000006E-2</v>
      </c>
      <c r="T622" s="1" t="s">
        <v>2423</v>
      </c>
      <c r="AN622">
        <f t="shared" si="1"/>
        <v>8.5000000000000006E-2</v>
      </c>
    </row>
    <row r="623" spans="1:42" ht="30" customHeight="1" x14ac:dyDescent="0.3">
      <c r="A623" s="33" t="s">
        <v>2425</v>
      </c>
      <c r="B623" s="33" t="s">
        <v>2424</v>
      </c>
      <c r="C623" s="33" t="s">
        <v>557</v>
      </c>
      <c r="D623" s="33" t="s">
        <v>196</v>
      </c>
      <c r="E623" s="33" t="s">
        <v>3535</v>
      </c>
      <c r="F623" s="32">
        <v>1</v>
      </c>
      <c r="G623" s="32">
        <v>0</v>
      </c>
      <c r="H623" s="32"/>
      <c r="I623" s="32"/>
      <c r="J623" s="32"/>
      <c r="K623" s="32">
        <v>1</v>
      </c>
      <c r="L623" s="33" t="s">
        <v>2445</v>
      </c>
      <c r="M623" s="32">
        <f>0.14*(H623+100)/100*(I623+100)/100*(J623+100)/100</f>
        <v>0.14000000000000001</v>
      </c>
      <c r="N623" s="32">
        <f t="shared" si="0"/>
        <v>0.14000000000000001</v>
      </c>
      <c r="O623" s="33" t="s">
        <v>2726</v>
      </c>
      <c r="P623" s="33" t="s">
        <v>3520</v>
      </c>
      <c r="Q623" s="1" t="s">
        <v>1154</v>
      </c>
      <c r="R623" s="1" t="s">
        <v>2446</v>
      </c>
      <c r="S623">
        <v>0.14000000000000001</v>
      </c>
      <c r="T623" s="1" t="s">
        <v>2426</v>
      </c>
      <c r="AN623">
        <f t="shared" si="1"/>
        <v>0.14000000000000001</v>
      </c>
    </row>
    <row r="624" spans="1:42" ht="30" customHeight="1" x14ac:dyDescent="0.3">
      <c r="A624" s="33" t="s">
        <v>2433</v>
      </c>
      <c r="B624" s="33" t="s">
        <v>427</v>
      </c>
      <c r="C624" s="33" t="s">
        <v>2431</v>
      </c>
      <c r="D624" s="33" t="s">
        <v>2432</v>
      </c>
      <c r="E624" s="33" t="s">
        <v>3741</v>
      </c>
      <c r="F624" s="32">
        <v>1</v>
      </c>
      <c r="G624" s="32">
        <v>0</v>
      </c>
      <c r="H624" s="32"/>
      <c r="I624" s="32"/>
      <c r="J624" s="32"/>
      <c r="K624" s="32">
        <v>1</v>
      </c>
      <c r="L624" s="33" t="s">
        <v>2440</v>
      </c>
      <c r="M624" s="32">
        <f>0.055*(H624+100)/100*(I624+100)/100*(J624+100)/100</f>
        <v>5.5E-2</v>
      </c>
      <c r="N624" s="32">
        <f t="shared" si="0"/>
        <v>5.5E-2</v>
      </c>
      <c r="O624" s="33" t="s">
        <v>2725</v>
      </c>
      <c r="P624" s="33" t="s">
        <v>3490</v>
      </c>
      <c r="Q624" s="1" t="s">
        <v>1154</v>
      </c>
      <c r="R624" s="1" t="s">
        <v>2443</v>
      </c>
      <c r="S624">
        <v>5.5E-2</v>
      </c>
      <c r="T624" s="1" t="s">
        <v>2434</v>
      </c>
      <c r="AP624">
        <f>N624</f>
        <v>5.5E-2</v>
      </c>
    </row>
    <row r="625" spans="1:42" ht="30" customHeight="1" x14ac:dyDescent="0.3">
      <c r="A625" s="33" t="s">
        <v>2437</v>
      </c>
      <c r="B625" s="33" t="s">
        <v>2435</v>
      </c>
      <c r="C625" s="33" t="s">
        <v>2436</v>
      </c>
      <c r="D625" s="33" t="s">
        <v>2432</v>
      </c>
      <c r="E625" s="33" t="s">
        <v>3448</v>
      </c>
      <c r="F625" s="32">
        <v>1</v>
      </c>
      <c r="G625" s="32">
        <v>10</v>
      </c>
      <c r="H625" s="32"/>
      <c r="I625" s="32"/>
      <c r="J625" s="32"/>
      <c r="K625" s="32">
        <v>1</v>
      </c>
      <c r="L625" s="33" t="s">
        <v>2445</v>
      </c>
      <c r="M625" s="32">
        <f>0.008*(H625+100)/100*(I625+100)/100*(J625+100)/100</f>
        <v>8.0000000000000002E-3</v>
      </c>
      <c r="N625" s="32">
        <f t="shared" si="0"/>
        <v>8.0000000000000002E-3</v>
      </c>
      <c r="O625" s="33" t="s">
        <v>2726</v>
      </c>
      <c r="P625" s="33" t="s">
        <v>3453</v>
      </c>
      <c r="Q625" s="1" t="s">
        <v>1154</v>
      </c>
      <c r="R625" s="1" t="s">
        <v>2446</v>
      </c>
      <c r="S625">
        <v>8.0000000000000002E-3</v>
      </c>
      <c r="T625" s="1" t="s">
        <v>2438</v>
      </c>
      <c r="AN625">
        <f>N625</f>
        <v>8.0000000000000002E-3</v>
      </c>
    </row>
    <row r="626" spans="1:42" ht="30" customHeight="1" x14ac:dyDescent="0.3">
      <c r="A626" s="33" t="s">
        <v>1426</v>
      </c>
      <c r="B626" s="33" t="s">
        <v>1425</v>
      </c>
      <c r="C626" s="33" t="s">
        <v>1221</v>
      </c>
      <c r="D626" s="33" t="s">
        <v>1208</v>
      </c>
      <c r="E626" s="33" t="s">
        <v>50</v>
      </c>
      <c r="F626" s="32">
        <v>0.18</v>
      </c>
      <c r="G626" s="32"/>
      <c r="H626" s="32"/>
      <c r="I626" s="32"/>
      <c r="J626" s="32"/>
      <c r="K626" s="32"/>
      <c r="L626" s="33" t="s">
        <v>50</v>
      </c>
      <c r="M626" s="32"/>
      <c r="N626" s="32"/>
      <c r="O626" s="33" t="s">
        <v>50</v>
      </c>
      <c r="P626" s="33" t="s">
        <v>50</v>
      </c>
      <c r="Q626" s="1" t="s">
        <v>1154</v>
      </c>
      <c r="R626" s="1" t="s">
        <v>50</v>
      </c>
      <c r="T626" s="1" t="s">
        <v>3742</v>
      </c>
    </row>
    <row r="627" spans="1:42" ht="30" customHeight="1" x14ac:dyDescent="0.3">
      <c r="A627" s="33" t="s">
        <v>2443</v>
      </c>
      <c r="B627" s="33" t="s">
        <v>2440</v>
      </c>
      <c r="C627" s="33" t="s">
        <v>2441</v>
      </c>
      <c r="D627" s="33" t="s">
        <v>1208</v>
      </c>
      <c r="E627" s="33" t="s">
        <v>50</v>
      </c>
      <c r="F627" s="32">
        <f>SUM(AP607:AP626)</f>
        <v>0.23499999999999999</v>
      </c>
      <c r="G627" s="32"/>
      <c r="H627" s="32"/>
      <c r="I627" s="32"/>
      <c r="J627" s="32"/>
      <c r="K627" s="32">
        <f>IF(TRUNC(F627*공량설정_일위대가!B439/100, 공량설정_일위대가!C440) = 0, TRUNC(F627*공량설정_일위대가!B439/100, 5), TRUNC(F627*공량설정_일위대가!B439/100, 공량설정_일위대가!C440))</f>
        <v>0.23499999999999999</v>
      </c>
      <c r="L627" s="33" t="s">
        <v>50</v>
      </c>
      <c r="M627" s="32"/>
      <c r="N627" s="32"/>
      <c r="O627" s="32" t="s">
        <v>2725</v>
      </c>
      <c r="P627" s="33" t="s">
        <v>50</v>
      </c>
      <c r="Q627" s="1" t="s">
        <v>1154</v>
      </c>
      <c r="R627" s="1" t="s">
        <v>50</v>
      </c>
      <c r="T627" s="1" t="s">
        <v>2444</v>
      </c>
    </row>
    <row r="628" spans="1:42" ht="30" customHeight="1" x14ac:dyDescent="0.3">
      <c r="A628" s="33" t="s">
        <v>2446</v>
      </c>
      <c r="B628" s="33" t="s">
        <v>2445</v>
      </c>
      <c r="C628" s="33" t="s">
        <v>2441</v>
      </c>
      <c r="D628" s="33" t="s">
        <v>1208</v>
      </c>
      <c r="E628" s="33" t="s">
        <v>50</v>
      </c>
      <c r="F628" s="32">
        <f>SUM(AN607:AN626)</f>
        <v>2.8560000000000003</v>
      </c>
      <c r="G628" s="32"/>
      <c r="H628" s="32"/>
      <c r="I628" s="32"/>
      <c r="J628" s="32"/>
      <c r="K628" s="32">
        <f>IF(TRUNC(F628*공량설정_일위대가!B439/100, 공량설정_일위대가!C441) = 0, TRUNC(F628*공량설정_일위대가!B439/100, 5), TRUNC(F628*공량설정_일위대가!B439/100, 공량설정_일위대가!C441))</f>
        <v>2</v>
      </c>
      <c r="L628" s="33" t="s">
        <v>50</v>
      </c>
      <c r="M628" s="32"/>
      <c r="N628" s="32"/>
      <c r="O628" s="32" t="s">
        <v>2726</v>
      </c>
      <c r="P628" s="33" t="s">
        <v>50</v>
      </c>
      <c r="Q628" s="1" t="s">
        <v>1154</v>
      </c>
      <c r="R628" s="1" t="s">
        <v>50</v>
      </c>
      <c r="T628" s="1" t="s">
        <v>2447</v>
      </c>
    </row>
    <row r="629" spans="1:42" ht="30" customHeight="1" x14ac:dyDescent="0.3">
      <c r="A629" s="32"/>
      <c r="B629" s="101" t="s">
        <v>3743</v>
      </c>
      <c r="C629" s="101"/>
      <c r="D629" s="101"/>
      <c r="E629" s="101"/>
      <c r="F629" s="101"/>
      <c r="G629" s="101"/>
      <c r="H629" s="101"/>
      <c r="I629" s="101"/>
      <c r="J629" s="101"/>
      <c r="K629" s="101"/>
      <c r="L629" s="101"/>
      <c r="M629" s="101"/>
      <c r="N629" s="101"/>
      <c r="O629" s="101"/>
      <c r="P629" s="101"/>
    </row>
    <row r="630" spans="1:42" ht="30" customHeight="1" x14ac:dyDescent="0.3">
      <c r="A630" s="33" t="s">
        <v>1659</v>
      </c>
      <c r="B630" s="33" t="s">
        <v>579</v>
      </c>
      <c r="C630" s="33" t="s">
        <v>580</v>
      </c>
      <c r="D630" s="33" t="s">
        <v>196</v>
      </c>
      <c r="E630" s="33" t="s">
        <v>3540</v>
      </c>
      <c r="F630" s="32">
        <v>1</v>
      </c>
      <c r="G630" s="32">
        <v>0</v>
      </c>
      <c r="H630" s="32"/>
      <c r="I630" s="32"/>
      <c r="J630" s="32"/>
      <c r="K630" s="32">
        <v>1</v>
      </c>
      <c r="L630" s="33" t="s">
        <v>1425</v>
      </c>
      <c r="M630" s="32">
        <f>0.18*(H630+100)/100*(I630+100)/100*(J630+100)/100</f>
        <v>0.18</v>
      </c>
      <c r="N630" s="32">
        <f>F630*M630</f>
        <v>0.18</v>
      </c>
      <c r="O630" s="33" t="s">
        <v>2723</v>
      </c>
      <c r="P630" s="33" t="s">
        <v>3529</v>
      </c>
      <c r="Q630" s="1" t="s">
        <v>1158</v>
      </c>
      <c r="R630" s="1" t="s">
        <v>1426</v>
      </c>
      <c r="S630">
        <v>0.18</v>
      </c>
      <c r="T630" s="1" t="s">
        <v>2450</v>
      </c>
      <c r="Z630">
        <f>N630</f>
        <v>0.18</v>
      </c>
    </row>
    <row r="631" spans="1:42" ht="30" customHeight="1" x14ac:dyDescent="0.3">
      <c r="A631" s="33" t="s">
        <v>2463</v>
      </c>
      <c r="B631" s="33" t="s">
        <v>2424</v>
      </c>
      <c r="C631" s="33" t="s">
        <v>553</v>
      </c>
      <c r="D631" s="33" t="s">
        <v>196</v>
      </c>
      <c r="E631" s="33" t="s">
        <v>3531</v>
      </c>
      <c r="F631" s="32">
        <v>1</v>
      </c>
      <c r="G631" s="32">
        <v>0</v>
      </c>
      <c r="H631" s="32"/>
      <c r="I631" s="32"/>
      <c r="J631" s="32"/>
      <c r="K631" s="32">
        <v>1</v>
      </c>
      <c r="L631" s="33" t="s">
        <v>2445</v>
      </c>
      <c r="M631" s="32">
        <f>0.14*(H631+100)/100*(I631+100)/100*(J631+100)/100</f>
        <v>0.14000000000000001</v>
      </c>
      <c r="N631" s="32">
        <f>F631*M631</f>
        <v>0.14000000000000001</v>
      </c>
      <c r="O631" s="33" t="s">
        <v>2726</v>
      </c>
      <c r="P631" s="33" t="s">
        <v>3520</v>
      </c>
      <c r="Q631" s="1" t="s">
        <v>1158</v>
      </c>
      <c r="R631" s="1" t="s">
        <v>2446</v>
      </c>
      <c r="S631">
        <v>0.14000000000000001</v>
      </c>
      <c r="T631" s="1" t="s">
        <v>2464</v>
      </c>
      <c r="AN631">
        <f>N631</f>
        <v>0.14000000000000001</v>
      </c>
    </row>
    <row r="632" spans="1:42" ht="30" customHeight="1" x14ac:dyDescent="0.3">
      <c r="A632" s="33" t="s">
        <v>2466</v>
      </c>
      <c r="B632" s="33" t="s">
        <v>944</v>
      </c>
      <c r="C632" s="33" t="s">
        <v>2465</v>
      </c>
      <c r="D632" s="33" t="s">
        <v>196</v>
      </c>
      <c r="E632" s="33" t="s">
        <v>3741</v>
      </c>
      <c r="F632" s="32">
        <v>1</v>
      </c>
      <c r="G632" s="32">
        <v>0</v>
      </c>
      <c r="H632" s="32"/>
      <c r="I632" s="32"/>
      <c r="J632" s="32"/>
      <c r="K632" s="32">
        <v>1</v>
      </c>
      <c r="L632" s="33" t="s">
        <v>2440</v>
      </c>
      <c r="M632" s="32">
        <f>0.18*(H632+100)/100*(I632+100)/100*(J632+100)/100</f>
        <v>0.18</v>
      </c>
      <c r="N632" s="32">
        <f>F632*M632</f>
        <v>0.18</v>
      </c>
      <c r="O632" s="33" t="s">
        <v>2725</v>
      </c>
      <c r="P632" s="33" t="s">
        <v>3529</v>
      </c>
      <c r="Q632" s="1" t="s">
        <v>1158</v>
      </c>
      <c r="R632" s="1" t="s">
        <v>2443</v>
      </c>
      <c r="S632">
        <v>0.18</v>
      </c>
      <c r="T632" s="1" t="s">
        <v>2467</v>
      </c>
      <c r="AP632">
        <f>N632</f>
        <v>0.18</v>
      </c>
    </row>
    <row r="633" spans="1:42" ht="30" customHeight="1" x14ac:dyDescent="0.3">
      <c r="A633" s="33" t="s">
        <v>2433</v>
      </c>
      <c r="B633" s="33" t="s">
        <v>427</v>
      </c>
      <c r="C633" s="33" t="s">
        <v>2431</v>
      </c>
      <c r="D633" s="33" t="s">
        <v>2432</v>
      </c>
      <c r="E633" s="33" t="s">
        <v>3741</v>
      </c>
      <c r="F633" s="32">
        <v>1</v>
      </c>
      <c r="G633" s="32">
        <v>0</v>
      </c>
      <c r="H633" s="32"/>
      <c r="I633" s="32"/>
      <c r="J633" s="32"/>
      <c r="K633" s="32">
        <v>1</v>
      </c>
      <c r="L633" s="33" t="s">
        <v>2440</v>
      </c>
      <c r="M633" s="32">
        <f>0.055*(H633+100)/100*(I633+100)/100*(J633+100)/100</f>
        <v>5.5E-2</v>
      </c>
      <c r="N633" s="32">
        <f>F633*M633</f>
        <v>5.5E-2</v>
      </c>
      <c r="O633" s="33" t="s">
        <v>2725</v>
      </c>
      <c r="P633" s="33" t="s">
        <v>3490</v>
      </c>
      <c r="Q633" s="1" t="s">
        <v>1158</v>
      </c>
      <c r="R633" s="1" t="s">
        <v>2443</v>
      </c>
      <c r="S633">
        <v>5.5E-2</v>
      </c>
      <c r="T633" s="1" t="s">
        <v>2468</v>
      </c>
      <c r="AP633">
        <f>N633</f>
        <v>5.5E-2</v>
      </c>
    </row>
    <row r="634" spans="1:42" ht="30" customHeight="1" x14ac:dyDescent="0.3">
      <c r="A634" s="33" t="s">
        <v>1426</v>
      </c>
      <c r="B634" s="33" t="s">
        <v>1425</v>
      </c>
      <c r="C634" s="33" t="s">
        <v>1221</v>
      </c>
      <c r="D634" s="33" t="s">
        <v>1208</v>
      </c>
      <c r="E634" s="33" t="s">
        <v>50</v>
      </c>
      <c r="F634" s="32">
        <v>0.18</v>
      </c>
      <c r="G634" s="32"/>
      <c r="H634" s="32"/>
      <c r="I634" s="32"/>
      <c r="J634" s="32"/>
      <c r="K634" s="32"/>
      <c r="L634" s="33" t="s">
        <v>50</v>
      </c>
      <c r="M634" s="32"/>
      <c r="N634" s="32"/>
      <c r="O634" s="33" t="s">
        <v>50</v>
      </c>
      <c r="P634" s="33" t="s">
        <v>50</v>
      </c>
      <c r="Q634" s="1" t="s">
        <v>1158</v>
      </c>
      <c r="R634" s="1" t="s">
        <v>50</v>
      </c>
      <c r="T634" s="1" t="s">
        <v>3744</v>
      </c>
    </row>
    <row r="635" spans="1:42" ht="30" customHeight="1" x14ac:dyDescent="0.3">
      <c r="A635" s="33" t="s">
        <v>2443</v>
      </c>
      <c r="B635" s="33" t="s">
        <v>2440</v>
      </c>
      <c r="C635" s="33" t="s">
        <v>2441</v>
      </c>
      <c r="D635" s="33" t="s">
        <v>1208</v>
      </c>
      <c r="E635" s="33" t="s">
        <v>50</v>
      </c>
      <c r="F635" s="32">
        <f>SUM(AP630:AP634)</f>
        <v>0.23499999999999999</v>
      </c>
      <c r="G635" s="32"/>
      <c r="H635" s="32"/>
      <c r="I635" s="32"/>
      <c r="J635" s="32"/>
      <c r="K635" s="32">
        <f>IF(TRUNC(F635*공량설정_일위대가!B442/100, 공량설정_일위대가!C443) = 0, TRUNC(F635*공량설정_일위대가!B442/100, 5), TRUNC(F635*공량설정_일위대가!B442/100, 공량설정_일위대가!C443))</f>
        <v>0.23499999999999999</v>
      </c>
      <c r="L635" s="33" t="s">
        <v>50</v>
      </c>
      <c r="M635" s="32"/>
      <c r="N635" s="32"/>
      <c r="O635" s="32" t="s">
        <v>2725</v>
      </c>
      <c r="P635" s="33" t="s">
        <v>50</v>
      </c>
      <c r="Q635" s="1" t="s">
        <v>1158</v>
      </c>
      <c r="R635" s="1" t="s">
        <v>50</v>
      </c>
      <c r="T635" s="1" t="s">
        <v>2470</v>
      </c>
    </row>
    <row r="636" spans="1:42" ht="30" customHeight="1" x14ac:dyDescent="0.3">
      <c r="A636" s="33" t="s">
        <v>2446</v>
      </c>
      <c r="B636" s="33" t="s">
        <v>2445</v>
      </c>
      <c r="C636" s="33" t="s">
        <v>2441</v>
      </c>
      <c r="D636" s="33" t="s">
        <v>1208</v>
      </c>
      <c r="E636" s="33" t="s">
        <v>50</v>
      </c>
      <c r="F636" s="32">
        <f>SUM(AN630:AN634)</f>
        <v>0.14000000000000001</v>
      </c>
      <c r="G636" s="32"/>
      <c r="H636" s="32"/>
      <c r="I636" s="32"/>
      <c r="J636" s="32"/>
      <c r="K636" s="32">
        <f>IF(TRUNC(F636*공량설정_일위대가!B442/100, 공량설정_일위대가!C444) = 0, TRUNC(F636*공량설정_일위대가!B442/100, 5), TRUNC(F636*공량설정_일위대가!B442/100, 공량설정_일위대가!C444))</f>
        <v>0.14000000000000001</v>
      </c>
      <c r="L636" s="33" t="s">
        <v>50</v>
      </c>
      <c r="M636" s="32"/>
      <c r="N636" s="32"/>
      <c r="O636" s="32" t="s">
        <v>2726</v>
      </c>
      <c r="P636" s="33" t="s">
        <v>50</v>
      </c>
      <c r="Q636" s="1" t="s">
        <v>1158</v>
      </c>
      <c r="R636" s="1" t="s">
        <v>50</v>
      </c>
      <c r="T636" s="1" t="s">
        <v>2471</v>
      </c>
    </row>
    <row r="637" spans="1:42" ht="30" customHeight="1" x14ac:dyDescent="0.3">
      <c r="A637" s="32"/>
      <c r="B637" s="101" t="s">
        <v>3745</v>
      </c>
      <c r="C637" s="101"/>
      <c r="D637" s="101"/>
      <c r="E637" s="101"/>
      <c r="F637" s="101"/>
      <c r="G637" s="101"/>
      <c r="H637" s="101"/>
      <c r="I637" s="101"/>
      <c r="J637" s="101"/>
      <c r="K637" s="101"/>
      <c r="L637" s="101"/>
      <c r="M637" s="101"/>
      <c r="N637" s="101"/>
      <c r="O637" s="101"/>
      <c r="P637" s="101"/>
    </row>
    <row r="638" spans="1:42" ht="30" customHeight="1" x14ac:dyDescent="0.3">
      <c r="A638" s="33" t="s">
        <v>2126</v>
      </c>
      <c r="B638" s="33" t="s">
        <v>939</v>
      </c>
      <c r="C638" s="33" t="s">
        <v>940</v>
      </c>
      <c r="D638" s="33" t="s">
        <v>123</v>
      </c>
      <c r="E638" s="33" t="s">
        <v>3489</v>
      </c>
      <c r="F638" s="32">
        <v>1</v>
      </c>
      <c r="G638" s="32">
        <v>0</v>
      </c>
      <c r="H638" s="32"/>
      <c r="I638" s="32"/>
      <c r="J638" s="32"/>
      <c r="K638" s="32">
        <v>1</v>
      </c>
      <c r="L638" s="33" t="s">
        <v>1425</v>
      </c>
      <c r="M638" s="32">
        <f>0.38*(H638+100)/100*(I638+100)/100*(J638+100)/100</f>
        <v>0.38</v>
      </c>
      <c r="N638" s="32">
        <f t="shared" ref="N638:N656" si="2">F638*M638</f>
        <v>0.38</v>
      </c>
      <c r="O638" s="33" t="s">
        <v>2723</v>
      </c>
      <c r="P638" s="33" t="s">
        <v>3553</v>
      </c>
      <c r="Q638" s="1" t="s">
        <v>1193</v>
      </c>
      <c r="R638" s="1" t="s">
        <v>1426</v>
      </c>
      <c r="S638">
        <v>0.38</v>
      </c>
      <c r="T638" s="1" t="s">
        <v>2503</v>
      </c>
      <c r="Z638">
        <f>N638</f>
        <v>0.38</v>
      </c>
    </row>
    <row r="639" spans="1:42" ht="30" customHeight="1" x14ac:dyDescent="0.3">
      <c r="A639" s="33" t="s">
        <v>2362</v>
      </c>
      <c r="B639" s="33" t="s">
        <v>1010</v>
      </c>
      <c r="C639" s="33" t="s">
        <v>1011</v>
      </c>
      <c r="D639" s="33" t="s">
        <v>196</v>
      </c>
      <c r="E639" s="33" t="s">
        <v>3733</v>
      </c>
      <c r="F639" s="32">
        <v>1</v>
      </c>
      <c r="G639" s="32">
        <v>0</v>
      </c>
      <c r="H639" s="32"/>
      <c r="I639" s="32"/>
      <c r="J639" s="32"/>
      <c r="K639" s="32">
        <v>1</v>
      </c>
      <c r="L639" s="33" t="s">
        <v>2445</v>
      </c>
      <c r="M639" s="32">
        <f>0.1*(H639+100)/100*(I639+100)/100*(J639+100)/100</f>
        <v>0.1</v>
      </c>
      <c r="N639" s="32">
        <f t="shared" si="2"/>
        <v>0.1</v>
      </c>
      <c r="O639" s="33" t="s">
        <v>2726</v>
      </c>
      <c r="P639" s="33" t="s">
        <v>3677</v>
      </c>
      <c r="Q639" s="1" t="s">
        <v>1193</v>
      </c>
      <c r="R639" s="1" t="s">
        <v>2446</v>
      </c>
      <c r="S639">
        <v>0.1</v>
      </c>
      <c r="T639" s="1" t="s">
        <v>2506</v>
      </c>
      <c r="AN639">
        <f>N639</f>
        <v>0.1</v>
      </c>
    </row>
    <row r="640" spans="1:42" ht="30" customHeight="1" x14ac:dyDescent="0.3">
      <c r="A640" s="33" t="s">
        <v>2366</v>
      </c>
      <c r="B640" s="33" t="s">
        <v>2364</v>
      </c>
      <c r="C640" s="33" t="s">
        <v>2365</v>
      </c>
      <c r="D640" s="33" t="s">
        <v>196</v>
      </c>
      <c r="E640" s="33" t="s">
        <v>3734</v>
      </c>
      <c r="F640" s="32">
        <v>1</v>
      </c>
      <c r="G640" s="32">
        <v>0</v>
      </c>
      <c r="H640" s="32"/>
      <c r="I640" s="32"/>
      <c r="J640" s="32"/>
      <c r="K640" s="32">
        <v>1</v>
      </c>
      <c r="L640" s="33" t="s">
        <v>2445</v>
      </c>
      <c r="M640" s="32">
        <f>0.18*(H640+100)/100*(I640+100)/100*(J640+100)/100</f>
        <v>0.18</v>
      </c>
      <c r="N640" s="32">
        <f t="shared" si="2"/>
        <v>0.18</v>
      </c>
      <c r="O640" s="33" t="s">
        <v>2726</v>
      </c>
      <c r="P640" s="33" t="s">
        <v>3529</v>
      </c>
      <c r="Q640" s="1" t="s">
        <v>1193</v>
      </c>
      <c r="R640" s="1" t="s">
        <v>2446</v>
      </c>
      <c r="S640">
        <v>0.18</v>
      </c>
      <c r="T640" s="1" t="s">
        <v>2507</v>
      </c>
      <c r="AN640">
        <f>N640</f>
        <v>0.18</v>
      </c>
    </row>
    <row r="641" spans="1:42" ht="30" customHeight="1" x14ac:dyDescent="0.3">
      <c r="A641" s="33" t="s">
        <v>2374</v>
      </c>
      <c r="B641" s="33" t="s">
        <v>2372</v>
      </c>
      <c r="C641" s="33" t="s">
        <v>2373</v>
      </c>
      <c r="D641" s="33" t="s">
        <v>123</v>
      </c>
      <c r="E641" s="33" t="s">
        <v>3644</v>
      </c>
      <c r="F641" s="32">
        <v>1</v>
      </c>
      <c r="G641" s="32">
        <v>0</v>
      </c>
      <c r="H641" s="32"/>
      <c r="I641" s="32"/>
      <c r="J641" s="32"/>
      <c r="K641" s="32">
        <v>1</v>
      </c>
      <c r="L641" s="33" t="s">
        <v>2445</v>
      </c>
      <c r="M641" s="32">
        <f>0.21*(H641+100)/100*(I641+100)/100*(J641+100)/100</f>
        <v>0.21</v>
      </c>
      <c r="N641" s="32">
        <f t="shared" si="2"/>
        <v>0.21</v>
      </c>
      <c r="O641" s="33" t="s">
        <v>2726</v>
      </c>
      <c r="P641" s="33" t="s">
        <v>3735</v>
      </c>
      <c r="Q641" s="1" t="s">
        <v>1193</v>
      </c>
      <c r="R641" s="1" t="s">
        <v>2446</v>
      </c>
      <c r="S641">
        <v>0.21</v>
      </c>
      <c r="T641" s="1" t="s">
        <v>2508</v>
      </c>
      <c r="AN641">
        <f>N641</f>
        <v>0.21</v>
      </c>
    </row>
    <row r="642" spans="1:42" ht="30" customHeight="1" x14ac:dyDescent="0.3">
      <c r="A642" s="33" t="s">
        <v>2377</v>
      </c>
      <c r="B642" s="33" t="s">
        <v>2376</v>
      </c>
      <c r="C642" s="33" t="s">
        <v>548</v>
      </c>
      <c r="D642" s="33" t="s">
        <v>118</v>
      </c>
      <c r="E642" s="33" t="s">
        <v>3531</v>
      </c>
      <c r="F642" s="32">
        <v>1</v>
      </c>
      <c r="G642" s="32">
        <v>0</v>
      </c>
      <c r="H642" s="32"/>
      <c r="I642" s="32"/>
      <c r="J642" s="32"/>
      <c r="K642" s="32">
        <v>1</v>
      </c>
      <c r="L642" s="33" t="s">
        <v>2445</v>
      </c>
      <c r="M642" s="32">
        <f>0.24*(H642+100)/100*(I642+100)/100*(J642+100)/100</f>
        <v>0.24</v>
      </c>
      <c r="N642" s="32">
        <f t="shared" si="2"/>
        <v>0.24</v>
      </c>
      <c r="O642" s="33" t="s">
        <v>2726</v>
      </c>
      <c r="P642" s="33" t="s">
        <v>3532</v>
      </c>
      <c r="Q642" s="1" t="s">
        <v>1193</v>
      </c>
      <c r="R642" s="1" t="s">
        <v>2446</v>
      </c>
      <c r="S642">
        <v>0.24</v>
      </c>
      <c r="T642" s="1" t="s">
        <v>2509</v>
      </c>
      <c r="AN642">
        <f>N642</f>
        <v>0.24</v>
      </c>
    </row>
    <row r="643" spans="1:42" ht="30" customHeight="1" x14ac:dyDescent="0.3">
      <c r="A643" s="33" t="s">
        <v>1618</v>
      </c>
      <c r="B643" s="33" t="s">
        <v>543</v>
      </c>
      <c r="C643" s="33" t="s">
        <v>50</v>
      </c>
      <c r="D643" s="33" t="s">
        <v>196</v>
      </c>
      <c r="E643" s="33" t="s">
        <v>3528</v>
      </c>
      <c r="F643" s="32">
        <v>1</v>
      </c>
      <c r="G643" s="32">
        <v>0</v>
      </c>
      <c r="H643" s="32"/>
      <c r="I643" s="32"/>
      <c r="J643" s="32"/>
      <c r="K643" s="32">
        <v>1</v>
      </c>
      <c r="L643" s="33" t="s">
        <v>1425</v>
      </c>
      <c r="M643" s="32">
        <f>0.18*(H643+100)/100*(I643+100)/100*(J643+100)/100</f>
        <v>0.18</v>
      </c>
      <c r="N643" s="32">
        <f t="shared" si="2"/>
        <v>0.18</v>
      </c>
      <c r="O643" s="33" t="s">
        <v>2723</v>
      </c>
      <c r="P643" s="33" t="s">
        <v>3529</v>
      </c>
      <c r="Q643" s="1" t="s">
        <v>1193</v>
      </c>
      <c r="R643" s="1" t="s">
        <v>1426</v>
      </c>
      <c r="S643">
        <v>0.18</v>
      </c>
      <c r="T643" s="1" t="s">
        <v>2510</v>
      </c>
      <c r="Z643">
        <f>N643</f>
        <v>0.18</v>
      </c>
    </row>
    <row r="644" spans="1:42" ht="30" customHeight="1" x14ac:dyDescent="0.3">
      <c r="A644" s="33" t="s">
        <v>2382</v>
      </c>
      <c r="B644" s="33" t="s">
        <v>2380</v>
      </c>
      <c r="C644" s="33" t="s">
        <v>2381</v>
      </c>
      <c r="D644" s="33" t="s">
        <v>196</v>
      </c>
      <c r="E644" s="33" t="s">
        <v>3644</v>
      </c>
      <c r="F644" s="32">
        <v>1</v>
      </c>
      <c r="G644" s="32">
        <v>0</v>
      </c>
      <c r="H644" s="32"/>
      <c r="I644" s="32"/>
      <c r="J644" s="32"/>
      <c r="K644" s="32">
        <v>1</v>
      </c>
      <c r="L644" s="33" t="s">
        <v>2445</v>
      </c>
      <c r="M644" s="32">
        <f>0.133*(H644+100)/100*(I644+100)/100*(J644+100)/100</f>
        <v>0.13300000000000001</v>
      </c>
      <c r="N644" s="32">
        <f t="shared" si="2"/>
        <v>0.13300000000000001</v>
      </c>
      <c r="O644" s="33" t="s">
        <v>2726</v>
      </c>
      <c r="P644" s="33" t="s">
        <v>3645</v>
      </c>
      <c r="Q644" s="1" t="s">
        <v>1193</v>
      </c>
      <c r="R644" s="1" t="s">
        <v>2446</v>
      </c>
      <c r="S644">
        <v>0.13300000000000001</v>
      </c>
      <c r="T644" s="1" t="s">
        <v>2511</v>
      </c>
      <c r="AN644">
        <f>N644</f>
        <v>0.13300000000000001</v>
      </c>
    </row>
    <row r="645" spans="1:42" ht="30" customHeight="1" x14ac:dyDescent="0.3">
      <c r="A645" s="33" t="s">
        <v>2043</v>
      </c>
      <c r="B645" s="33" t="s">
        <v>856</v>
      </c>
      <c r="C645" s="33" t="s">
        <v>869</v>
      </c>
      <c r="D645" s="33" t="s">
        <v>123</v>
      </c>
      <c r="E645" s="33" t="s">
        <v>3505</v>
      </c>
      <c r="F645" s="32">
        <v>1</v>
      </c>
      <c r="G645" s="32">
        <v>0</v>
      </c>
      <c r="H645" s="32"/>
      <c r="I645" s="32"/>
      <c r="J645" s="32"/>
      <c r="K645" s="32">
        <v>1</v>
      </c>
      <c r="L645" s="33" t="s">
        <v>1262</v>
      </c>
      <c r="M645" s="32">
        <f>0.338*(H645+100)/100*(I645+100)/100*(J645+100)/100</f>
        <v>0.33800000000000002</v>
      </c>
      <c r="N645" s="32">
        <f t="shared" si="2"/>
        <v>0.33800000000000002</v>
      </c>
      <c r="O645" s="33" t="s">
        <v>2709</v>
      </c>
      <c r="P645" s="33" t="s">
        <v>3657</v>
      </c>
      <c r="Q645" s="1" t="s">
        <v>1193</v>
      </c>
      <c r="R645" s="1" t="s">
        <v>1625</v>
      </c>
      <c r="S645">
        <v>0.33800000000000002</v>
      </c>
      <c r="T645" s="1" t="s">
        <v>2512</v>
      </c>
      <c r="X645">
        <f>N645</f>
        <v>0.33800000000000002</v>
      </c>
    </row>
    <row r="646" spans="1:42" ht="30" customHeight="1" x14ac:dyDescent="0.3">
      <c r="A646" s="33" t="s">
        <v>2017</v>
      </c>
      <c r="B646" s="33" t="s">
        <v>2016</v>
      </c>
      <c r="C646" s="33" t="s">
        <v>849</v>
      </c>
      <c r="D646" s="33" t="s">
        <v>123</v>
      </c>
      <c r="E646" s="33" t="s">
        <v>3644</v>
      </c>
      <c r="F646" s="32">
        <v>1</v>
      </c>
      <c r="G646" s="32">
        <v>0</v>
      </c>
      <c r="H646" s="32"/>
      <c r="I646" s="32"/>
      <c r="J646" s="32"/>
      <c r="K646" s="32">
        <v>1</v>
      </c>
      <c r="L646" s="33" t="s">
        <v>1262</v>
      </c>
      <c r="M646" s="32">
        <f>0.19*(H646+100)/100*(I646+100)/100*(J646+100)/100</f>
        <v>0.19</v>
      </c>
      <c r="N646" s="32">
        <f t="shared" si="2"/>
        <v>0.19</v>
      </c>
      <c r="O646" s="33" t="s">
        <v>2709</v>
      </c>
      <c r="P646" s="33" t="s">
        <v>3648</v>
      </c>
      <c r="Q646" s="1" t="s">
        <v>1193</v>
      </c>
      <c r="R646" s="1" t="s">
        <v>1625</v>
      </c>
      <c r="S646">
        <v>0.19</v>
      </c>
      <c r="T646" s="1" t="s">
        <v>2513</v>
      </c>
      <c r="X646">
        <f>N646</f>
        <v>0.19</v>
      </c>
    </row>
    <row r="647" spans="1:42" ht="30" customHeight="1" x14ac:dyDescent="0.3">
      <c r="A647" s="33" t="s">
        <v>2386</v>
      </c>
      <c r="B647" s="33" t="s">
        <v>2384</v>
      </c>
      <c r="C647" s="33" t="s">
        <v>2385</v>
      </c>
      <c r="D647" s="33" t="s">
        <v>196</v>
      </c>
      <c r="E647" s="33" t="s">
        <v>3644</v>
      </c>
      <c r="F647" s="32">
        <v>1</v>
      </c>
      <c r="G647" s="32">
        <v>0</v>
      </c>
      <c r="H647" s="32"/>
      <c r="I647" s="32"/>
      <c r="J647" s="32"/>
      <c r="K647" s="32">
        <v>1</v>
      </c>
      <c r="L647" s="33" t="s">
        <v>2445</v>
      </c>
      <c r="M647" s="32">
        <f>0.133*(H647+100)/100*(I647+100)/100*(J647+100)/100</f>
        <v>0.13300000000000001</v>
      </c>
      <c r="N647" s="32">
        <f t="shared" si="2"/>
        <v>0.13300000000000001</v>
      </c>
      <c r="O647" s="33" t="s">
        <v>2726</v>
      </c>
      <c r="P647" s="33" t="s">
        <v>3645</v>
      </c>
      <c r="Q647" s="1" t="s">
        <v>1193</v>
      </c>
      <c r="R647" s="1" t="s">
        <v>2446</v>
      </c>
      <c r="S647">
        <v>0.13300000000000001</v>
      </c>
      <c r="T647" s="1" t="s">
        <v>2514</v>
      </c>
      <c r="AN647">
        <f>N647</f>
        <v>0.13300000000000001</v>
      </c>
    </row>
    <row r="648" spans="1:42" ht="30" customHeight="1" x14ac:dyDescent="0.3">
      <c r="A648" s="33" t="s">
        <v>2390</v>
      </c>
      <c r="B648" s="33" t="s">
        <v>2388</v>
      </c>
      <c r="C648" s="33" t="s">
        <v>2389</v>
      </c>
      <c r="D648" s="33" t="s">
        <v>196</v>
      </c>
      <c r="E648" s="33" t="s">
        <v>3736</v>
      </c>
      <c r="F648" s="32">
        <v>1</v>
      </c>
      <c r="G648" s="32">
        <v>0</v>
      </c>
      <c r="H648" s="32"/>
      <c r="I648" s="32"/>
      <c r="J648" s="32"/>
      <c r="K648" s="32">
        <v>1</v>
      </c>
      <c r="L648" s="33" t="s">
        <v>2445</v>
      </c>
      <c r="M648" s="32">
        <f>0.3*(H648+100)/100*(I648+100)/100*(J648+100)/100</f>
        <v>0.3</v>
      </c>
      <c r="N648" s="32">
        <f t="shared" si="2"/>
        <v>0.3</v>
      </c>
      <c r="O648" s="33" t="s">
        <v>2726</v>
      </c>
      <c r="P648" s="33" t="s">
        <v>3663</v>
      </c>
      <c r="Q648" s="1" t="s">
        <v>1193</v>
      </c>
      <c r="R648" s="1" t="s">
        <v>2446</v>
      </c>
      <c r="S648">
        <v>0.3</v>
      </c>
      <c r="T648" s="1" t="s">
        <v>2515</v>
      </c>
      <c r="AN648">
        <f>N648</f>
        <v>0.3</v>
      </c>
    </row>
    <row r="649" spans="1:42" ht="30" customHeight="1" x14ac:dyDescent="0.3">
      <c r="A649" s="33" t="s">
        <v>2398</v>
      </c>
      <c r="B649" s="33" t="s">
        <v>1055</v>
      </c>
      <c r="C649" s="33" t="s">
        <v>2397</v>
      </c>
      <c r="D649" s="33" t="s">
        <v>196</v>
      </c>
      <c r="E649" s="33" t="s">
        <v>3737</v>
      </c>
      <c r="F649" s="32">
        <v>1</v>
      </c>
      <c r="G649" s="32">
        <v>0</v>
      </c>
      <c r="H649" s="32"/>
      <c r="I649" s="32"/>
      <c r="J649" s="32"/>
      <c r="K649" s="32">
        <v>1</v>
      </c>
      <c r="L649" s="33" t="s">
        <v>2445</v>
      </c>
      <c r="M649" s="32">
        <f>0.4*(H649+100)/100*(I649+100)/100*(J649+100)/100</f>
        <v>0.4</v>
      </c>
      <c r="N649" s="32">
        <f t="shared" si="2"/>
        <v>0.4</v>
      </c>
      <c r="O649" s="33" t="s">
        <v>2726</v>
      </c>
      <c r="P649" s="33" t="s">
        <v>3738</v>
      </c>
      <c r="Q649" s="1" t="s">
        <v>1193</v>
      </c>
      <c r="R649" s="1" t="s">
        <v>2446</v>
      </c>
      <c r="S649">
        <v>0.4</v>
      </c>
      <c r="T649" s="1" t="s">
        <v>2518</v>
      </c>
      <c r="AN649">
        <f>N649</f>
        <v>0.4</v>
      </c>
    </row>
    <row r="650" spans="1:42" ht="30" customHeight="1" x14ac:dyDescent="0.3">
      <c r="A650" s="33" t="s">
        <v>2401</v>
      </c>
      <c r="B650" s="33" t="s">
        <v>1060</v>
      </c>
      <c r="C650" s="33" t="s">
        <v>2400</v>
      </c>
      <c r="D650" s="33" t="s">
        <v>196</v>
      </c>
      <c r="E650" s="33" t="s">
        <v>3489</v>
      </c>
      <c r="F650" s="32">
        <v>1</v>
      </c>
      <c r="G650" s="32">
        <v>0</v>
      </c>
      <c r="H650" s="32"/>
      <c r="I650" s="32"/>
      <c r="J650" s="32"/>
      <c r="K650" s="32">
        <v>1</v>
      </c>
      <c r="L650" s="33" t="s">
        <v>2440</v>
      </c>
      <c r="M650" s="32">
        <f>0.18*(H650+100)/100*(I650+100)/100*(J650+100)/100</f>
        <v>0.18</v>
      </c>
      <c r="N650" s="32">
        <f t="shared" si="2"/>
        <v>0.18</v>
      </c>
      <c r="O650" s="33" t="s">
        <v>2725</v>
      </c>
      <c r="P650" s="33" t="s">
        <v>3529</v>
      </c>
      <c r="Q650" s="1" t="s">
        <v>1193</v>
      </c>
      <c r="R650" s="1" t="s">
        <v>2443</v>
      </c>
      <c r="S650">
        <v>0.18</v>
      </c>
      <c r="T650" s="1" t="s">
        <v>2519</v>
      </c>
      <c r="AP650">
        <f>N650</f>
        <v>0.18</v>
      </c>
    </row>
    <row r="651" spans="1:42" ht="30" customHeight="1" x14ac:dyDescent="0.3">
      <c r="A651" s="33" t="s">
        <v>2404</v>
      </c>
      <c r="B651" s="33" t="s">
        <v>1050</v>
      </c>
      <c r="C651" s="33" t="s">
        <v>2403</v>
      </c>
      <c r="D651" s="33" t="s">
        <v>196</v>
      </c>
      <c r="E651" s="33" t="s">
        <v>3739</v>
      </c>
      <c r="F651" s="32">
        <v>1</v>
      </c>
      <c r="G651" s="32">
        <v>0</v>
      </c>
      <c r="H651" s="32"/>
      <c r="I651" s="32"/>
      <c r="J651" s="32"/>
      <c r="K651" s="32">
        <v>1</v>
      </c>
      <c r="L651" s="33" t="s">
        <v>2445</v>
      </c>
      <c r="M651" s="32">
        <f>0.48*(H651+100)/100*(I651+100)/100*(J651+100)/100</f>
        <v>0.48</v>
      </c>
      <c r="N651" s="32">
        <f t="shared" si="2"/>
        <v>0.48</v>
      </c>
      <c r="O651" s="33" t="s">
        <v>2726</v>
      </c>
      <c r="P651" s="33" t="s">
        <v>3740</v>
      </c>
      <c r="Q651" s="1" t="s">
        <v>1193</v>
      </c>
      <c r="R651" s="1" t="s">
        <v>2446</v>
      </c>
      <c r="S651">
        <v>0.48</v>
      </c>
      <c r="T651" s="1" t="s">
        <v>2520</v>
      </c>
      <c r="AN651">
        <f>N651</f>
        <v>0.48</v>
      </c>
    </row>
    <row r="652" spans="1:42" ht="30" customHeight="1" x14ac:dyDescent="0.3">
      <c r="A652" s="33" t="s">
        <v>2523</v>
      </c>
      <c r="B652" s="33" t="s">
        <v>934</v>
      </c>
      <c r="C652" s="33" t="s">
        <v>2522</v>
      </c>
      <c r="D652" s="33" t="s">
        <v>196</v>
      </c>
      <c r="E652" s="33" t="s">
        <v>3737</v>
      </c>
      <c r="F652" s="32">
        <v>1</v>
      </c>
      <c r="G652" s="32">
        <v>0</v>
      </c>
      <c r="H652" s="32"/>
      <c r="I652" s="32"/>
      <c r="J652" s="32"/>
      <c r="K652" s="32">
        <v>1</v>
      </c>
      <c r="L652" s="33" t="s">
        <v>2445</v>
      </c>
      <c r="M652" s="32">
        <f>0.08*(H652+100)/100*(I652+100)/100*(J652+100)/100</f>
        <v>0.08</v>
      </c>
      <c r="N652" s="32">
        <f t="shared" si="2"/>
        <v>0.08</v>
      </c>
      <c r="O652" s="33" t="s">
        <v>2726</v>
      </c>
      <c r="P652" s="33" t="s">
        <v>3516</v>
      </c>
      <c r="Q652" s="1" t="s">
        <v>1193</v>
      </c>
      <c r="R652" s="1" t="s">
        <v>2446</v>
      </c>
      <c r="S652">
        <v>0.08</v>
      </c>
      <c r="T652" s="1" t="s">
        <v>2524</v>
      </c>
      <c r="AN652">
        <f>N652</f>
        <v>0.08</v>
      </c>
    </row>
    <row r="653" spans="1:42" ht="30" customHeight="1" x14ac:dyDescent="0.3">
      <c r="A653" s="33" t="s">
        <v>2410</v>
      </c>
      <c r="B653" s="33" t="s">
        <v>958</v>
      </c>
      <c r="C653" s="33" t="s">
        <v>2409</v>
      </c>
      <c r="D653" s="33" t="s">
        <v>196</v>
      </c>
      <c r="E653" s="33" t="s">
        <v>3733</v>
      </c>
      <c r="F653" s="32">
        <v>1</v>
      </c>
      <c r="G653" s="32">
        <v>0</v>
      </c>
      <c r="H653" s="32"/>
      <c r="I653" s="32"/>
      <c r="J653" s="32"/>
      <c r="K653" s="32">
        <v>1</v>
      </c>
      <c r="L653" s="33" t="s">
        <v>2445</v>
      </c>
      <c r="M653" s="32">
        <f>0.1*(H653+100)/100*(I653+100)/100*(J653+100)/100</f>
        <v>0.1</v>
      </c>
      <c r="N653" s="32">
        <f t="shared" si="2"/>
        <v>0.1</v>
      </c>
      <c r="O653" s="33" t="s">
        <v>2726</v>
      </c>
      <c r="P653" s="33" t="s">
        <v>3677</v>
      </c>
      <c r="Q653" s="1" t="s">
        <v>1193</v>
      </c>
      <c r="R653" s="1" t="s">
        <v>2446</v>
      </c>
      <c r="S653">
        <v>0.1</v>
      </c>
      <c r="T653" s="1" t="s">
        <v>2525</v>
      </c>
      <c r="AN653">
        <f>N653</f>
        <v>0.1</v>
      </c>
    </row>
    <row r="654" spans="1:42" ht="30" customHeight="1" x14ac:dyDescent="0.3">
      <c r="A654" s="33" t="s">
        <v>2414</v>
      </c>
      <c r="B654" s="33" t="s">
        <v>2412</v>
      </c>
      <c r="C654" s="33" t="s">
        <v>2413</v>
      </c>
      <c r="D654" s="33" t="s">
        <v>196</v>
      </c>
      <c r="E654" s="33" t="s">
        <v>3733</v>
      </c>
      <c r="F654" s="32">
        <v>1</v>
      </c>
      <c r="G654" s="32">
        <v>0</v>
      </c>
      <c r="H654" s="32"/>
      <c r="I654" s="32"/>
      <c r="J654" s="32"/>
      <c r="K654" s="32">
        <v>1</v>
      </c>
      <c r="L654" s="33" t="s">
        <v>2445</v>
      </c>
      <c r="M654" s="32">
        <f>0.065*(H654+100)/100*(I654+100)/100*(J654+100)/100</f>
        <v>6.5000000000000002E-2</v>
      </c>
      <c r="N654" s="32">
        <f t="shared" si="2"/>
        <v>6.5000000000000002E-2</v>
      </c>
      <c r="O654" s="33" t="s">
        <v>2726</v>
      </c>
      <c r="P654" s="33" t="s">
        <v>3613</v>
      </c>
      <c r="Q654" s="1" t="s">
        <v>1193</v>
      </c>
      <c r="R654" s="1" t="s">
        <v>2446</v>
      </c>
      <c r="S654">
        <v>6.5000000000000002E-2</v>
      </c>
      <c r="T654" s="1" t="s">
        <v>2526</v>
      </c>
      <c r="AN654">
        <f>N654</f>
        <v>6.5000000000000002E-2</v>
      </c>
    </row>
    <row r="655" spans="1:42" ht="30" customHeight="1" x14ac:dyDescent="0.3">
      <c r="A655" s="33" t="s">
        <v>2422</v>
      </c>
      <c r="B655" s="33" t="s">
        <v>2420</v>
      </c>
      <c r="C655" s="33" t="s">
        <v>2421</v>
      </c>
      <c r="D655" s="33" t="s">
        <v>196</v>
      </c>
      <c r="E655" s="33" t="s">
        <v>3733</v>
      </c>
      <c r="F655" s="32">
        <v>1</v>
      </c>
      <c r="G655" s="32">
        <v>0</v>
      </c>
      <c r="H655" s="32"/>
      <c r="I655" s="32"/>
      <c r="J655" s="32"/>
      <c r="K655" s="32">
        <v>1</v>
      </c>
      <c r="L655" s="33" t="s">
        <v>2445</v>
      </c>
      <c r="M655" s="32">
        <f>0.085*(H655+100)/100*(I655+100)/100*(J655+100)/100</f>
        <v>8.5000000000000006E-2</v>
      </c>
      <c r="N655" s="32">
        <f t="shared" si="2"/>
        <v>8.5000000000000006E-2</v>
      </c>
      <c r="O655" s="33" t="s">
        <v>2726</v>
      </c>
      <c r="P655" s="33" t="s">
        <v>3618</v>
      </c>
      <c r="Q655" s="1" t="s">
        <v>1193</v>
      </c>
      <c r="R655" s="1" t="s">
        <v>2446</v>
      </c>
      <c r="S655">
        <v>8.5000000000000006E-2</v>
      </c>
      <c r="T655" s="1" t="s">
        <v>2527</v>
      </c>
      <c r="AN655">
        <f>N655</f>
        <v>8.5000000000000006E-2</v>
      </c>
    </row>
    <row r="656" spans="1:42" ht="30" customHeight="1" x14ac:dyDescent="0.3">
      <c r="A656" s="33" t="s">
        <v>2433</v>
      </c>
      <c r="B656" s="33" t="s">
        <v>427</v>
      </c>
      <c r="C656" s="33" t="s">
        <v>2431</v>
      </c>
      <c r="D656" s="33" t="s">
        <v>2432</v>
      </c>
      <c r="E656" s="33" t="s">
        <v>3741</v>
      </c>
      <c r="F656" s="32">
        <v>1</v>
      </c>
      <c r="G656" s="32">
        <v>0</v>
      </c>
      <c r="H656" s="32"/>
      <c r="I656" s="32"/>
      <c r="J656" s="32"/>
      <c r="K656" s="32">
        <v>1</v>
      </c>
      <c r="L656" s="33" t="s">
        <v>2440</v>
      </c>
      <c r="M656" s="32">
        <f>0.055*(H656+100)/100*(I656+100)/100*(J656+100)/100</f>
        <v>5.5E-2</v>
      </c>
      <c r="N656" s="32">
        <f t="shared" si="2"/>
        <v>5.5E-2</v>
      </c>
      <c r="O656" s="33" t="s">
        <v>2725</v>
      </c>
      <c r="P656" s="33" t="s">
        <v>3490</v>
      </c>
      <c r="Q656" s="1" t="s">
        <v>1193</v>
      </c>
      <c r="R656" s="1" t="s">
        <v>2443</v>
      </c>
      <c r="S656">
        <v>5.5E-2</v>
      </c>
      <c r="T656" s="1" t="s">
        <v>2529</v>
      </c>
      <c r="AP656">
        <f>N656</f>
        <v>5.5E-2</v>
      </c>
    </row>
    <row r="657" spans="1:42" ht="30" customHeight="1" x14ac:dyDescent="0.3">
      <c r="A657" s="33" t="s">
        <v>1625</v>
      </c>
      <c r="B657" s="33" t="s">
        <v>1262</v>
      </c>
      <c r="C657" s="33" t="s">
        <v>1221</v>
      </c>
      <c r="D657" s="33" t="s">
        <v>1208</v>
      </c>
      <c r="E657" s="33" t="s">
        <v>50</v>
      </c>
      <c r="F657" s="32">
        <v>0.52800000000000002</v>
      </c>
      <c r="G657" s="32"/>
      <c r="H657" s="32"/>
      <c r="I657" s="32"/>
      <c r="J657" s="32"/>
      <c r="K657" s="32"/>
      <c r="L657" s="33" t="s">
        <v>50</v>
      </c>
      <c r="M657" s="32"/>
      <c r="N657" s="32"/>
      <c r="O657" s="33" t="s">
        <v>50</v>
      </c>
      <c r="P657" s="33" t="s">
        <v>50</v>
      </c>
      <c r="Q657" s="1" t="s">
        <v>1193</v>
      </c>
      <c r="R657" s="1" t="s">
        <v>50</v>
      </c>
      <c r="T657" s="1" t="s">
        <v>3746</v>
      </c>
    </row>
    <row r="658" spans="1:42" ht="30" customHeight="1" x14ac:dyDescent="0.3">
      <c r="A658" s="33" t="s">
        <v>1426</v>
      </c>
      <c r="B658" s="33" t="s">
        <v>1425</v>
      </c>
      <c r="C658" s="33" t="s">
        <v>1221</v>
      </c>
      <c r="D658" s="33" t="s">
        <v>1208</v>
      </c>
      <c r="E658" s="33" t="s">
        <v>50</v>
      </c>
      <c r="F658" s="32">
        <v>0.56000000000000005</v>
      </c>
      <c r="G658" s="32"/>
      <c r="H658" s="32"/>
      <c r="I658" s="32"/>
      <c r="J658" s="32"/>
      <c r="K658" s="32"/>
      <c r="L658" s="33" t="s">
        <v>50</v>
      </c>
      <c r="M658" s="32"/>
      <c r="N658" s="32"/>
      <c r="O658" s="33" t="s">
        <v>50</v>
      </c>
      <c r="P658" s="33" t="s">
        <v>50</v>
      </c>
      <c r="Q658" s="1" t="s">
        <v>1193</v>
      </c>
      <c r="R658" s="1" t="s">
        <v>50</v>
      </c>
      <c r="T658" s="1" t="s">
        <v>3747</v>
      </c>
    </row>
    <row r="659" spans="1:42" ht="30" customHeight="1" x14ac:dyDescent="0.3">
      <c r="A659" s="33" t="s">
        <v>2443</v>
      </c>
      <c r="B659" s="33" t="s">
        <v>2440</v>
      </c>
      <c r="C659" s="33" t="s">
        <v>2441</v>
      </c>
      <c r="D659" s="33" t="s">
        <v>1208</v>
      </c>
      <c r="E659" s="33" t="s">
        <v>50</v>
      </c>
      <c r="F659" s="32">
        <f>SUM(AP638:AP658)</f>
        <v>0.23499999999999999</v>
      </c>
      <c r="G659" s="32"/>
      <c r="H659" s="32"/>
      <c r="I659" s="32"/>
      <c r="J659" s="32"/>
      <c r="K659" s="32">
        <f>IF(TRUNC(F659*공량설정_일위대가!B454/100, 공량설정_일위대가!C455) = 0, TRUNC(F659*공량설정_일위대가!B454/100, 5), TRUNC(F659*공량설정_일위대가!B454/100, 공량설정_일위대가!C455))</f>
        <v>0.23499999999999999</v>
      </c>
      <c r="L659" s="33" t="s">
        <v>50</v>
      </c>
      <c r="M659" s="32"/>
      <c r="N659" s="32"/>
      <c r="O659" s="32" t="s">
        <v>2725</v>
      </c>
      <c r="P659" s="33" t="s">
        <v>50</v>
      </c>
      <c r="Q659" s="1" t="s">
        <v>1193</v>
      </c>
      <c r="R659" s="1" t="s">
        <v>50</v>
      </c>
      <c r="T659" s="1" t="s">
        <v>2531</v>
      </c>
    </row>
    <row r="660" spans="1:42" ht="30" customHeight="1" x14ac:dyDescent="0.3">
      <c r="A660" s="33" t="s">
        <v>2446</v>
      </c>
      <c r="B660" s="33" t="s">
        <v>2445</v>
      </c>
      <c r="C660" s="33" t="s">
        <v>2441</v>
      </c>
      <c r="D660" s="33" t="s">
        <v>1208</v>
      </c>
      <c r="E660" s="33" t="s">
        <v>50</v>
      </c>
      <c r="F660" s="32">
        <f>SUM(AN638:AN658)</f>
        <v>2.5060000000000002</v>
      </c>
      <c r="G660" s="32"/>
      <c r="H660" s="32"/>
      <c r="I660" s="32"/>
      <c r="J660" s="32"/>
      <c r="K660" s="32">
        <f>IF(TRUNC(F660*공량설정_일위대가!B454/100, 공량설정_일위대가!C456) = 0, TRUNC(F660*공량설정_일위대가!B454/100, 5), TRUNC(F660*공량설정_일위대가!B454/100, 공량설정_일위대가!C456))</f>
        <v>2</v>
      </c>
      <c r="L660" s="33" t="s">
        <v>50</v>
      </c>
      <c r="M660" s="32"/>
      <c r="N660" s="32"/>
      <c r="O660" s="32" t="s">
        <v>2726</v>
      </c>
      <c r="P660" s="33" t="s">
        <v>50</v>
      </c>
      <c r="Q660" s="1" t="s">
        <v>1193</v>
      </c>
      <c r="R660" s="1" t="s">
        <v>50</v>
      </c>
      <c r="T660" s="1" t="s">
        <v>2532</v>
      </c>
    </row>
    <row r="661" spans="1:42" ht="30" customHeight="1" x14ac:dyDescent="0.3">
      <c r="A661" s="32"/>
      <c r="B661" s="101" t="s">
        <v>3748</v>
      </c>
      <c r="C661" s="101"/>
      <c r="D661" s="101"/>
      <c r="E661" s="101"/>
      <c r="F661" s="101"/>
      <c r="G661" s="101"/>
      <c r="H661" s="101"/>
      <c r="I661" s="101"/>
      <c r="J661" s="101"/>
      <c r="K661" s="101"/>
      <c r="L661" s="101"/>
      <c r="M661" s="101"/>
      <c r="N661" s="101"/>
      <c r="O661" s="101"/>
      <c r="P661" s="101"/>
    </row>
    <row r="662" spans="1:42" ht="30" customHeight="1" x14ac:dyDescent="0.3">
      <c r="A662" s="33" t="s">
        <v>1659</v>
      </c>
      <c r="B662" s="33" t="s">
        <v>579</v>
      </c>
      <c r="C662" s="33" t="s">
        <v>580</v>
      </c>
      <c r="D662" s="33" t="s">
        <v>196</v>
      </c>
      <c r="E662" s="33" t="s">
        <v>3540</v>
      </c>
      <c r="F662" s="32">
        <v>1</v>
      </c>
      <c r="G662" s="32">
        <v>0</v>
      </c>
      <c r="H662" s="32"/>
      <c r="I662" s="32"/>
      <c r="J662" s="32"/>
      <c r="K662" s="32">
        <v>1</v>
      </c>
      <c r="L662" s="33" t="s">
        <v>1425</v>
      </c>
      <c r="M662" s="32">
        <f>0.18*(H662+100)/100*(I662+100)/100*(J662+100)/100</f>
        <v>0.18</v>
      </c>
      <c r="N662" s="32">
        <f>F662*M662</f>
        <v>0.18</v>
      </c>
      <c r="O662" s="33" t="s">
        <v>2723</v>
      </c>
      <c r="P662" s="33" t="s">
        <v>3529</v>
      </c>
      <c r="Q662" s="1" t="s">
        <v>1195</v>
      </c>
      <c r="R662" s="1" t="s">
        <v>1426</v>
      </c>
      <c r="S662">
        <v>0.18</v>
      </c>
      <c r="T662" s="1" t="s">
        <v>2538</v>
      </c>
      <c r="Z662">
        <f>N662</f>
        <v>0.18</v>
      </c>
    </row>
    <row r="663" spans="1:42" ht="30" customHeight="1" x14ac:dyDescent="0.3">
      <c r="A663" s="33" t="s">
        <v>2463</v>
      </c>
      <c r="B663" s="33" t="s">
        <v>2424</v>
      </c>
      <c r="C663" s="33" t="s">
        <v>553</v>
      </c>
      <c r="D663" s="33" t="s">
        <v>196</v>
      </c>
      <c r="E663" s="33" t="s">
        <v>3531</v>
      </c>
      <c r="F663" s="32">
        <v>1</v>
      </c>
      <c r="G663" s="32">
        <v>0</v>
      </c>
      <c r="H663" s="32"/>
      <c r="I663" s="32"/>
      <c r="J663" s="32"/>
      <c r="K663" s="32">
        <v>1</v>
      </c>
      <c r="L663" s="33" t="s">
        <v>2445</v>
      </c>
      <c r="M663" s="32">
        <f>0.14*(H663+100)/100*(I663+100)/100*(J663+100)/100</f>
        <v>0.14000000000000001</v>
      </c>
      <c r="N663" s="32">
        <f>F663*M663</f>
        <v>0.14000000000000001</v>
      </c>
      <c r="O663" s="33" t="s">
        <v>2726</v>
      </c>
      <c r="P663" s="33" t="s">
        <v>3520</v>
      </c>
      <c r="Q663" s="1" t="s">
        <v>1195</v>
      </c>
      <c r="R663" s="1" t="s">
        <v>2446</v>
      </c>
      <c r="S663">
        <v>0.14000000000000001</v>
      </c>
      <c r="T663" s="1" t="s">
        <v>2551</v>
      </c>
      <c r="AN663">
        <f>N663</f>
        <v>0.14000000000000001</v>
      </c>
    </row>
    <row r="664" spans="1:42" ht="30" customHeight="1" x14ac:dyDescent="0.3">
      <c r="A664" s="33" t="s">
        <v>2466</v>
      </c>
      <c r="B664" s="33" t="s">
        <v>944</v>
      </c>
      <c r="C664" s="33" t="s">
        <v>2465</v>
      </c>
      <c r="D664" s="33" t="s">
        <v>196</v>
      </c>
      <c r="E664" s="33" t="s">
        <v>3741</v>
      </c>
      <c r="F664" s="32">
        <v>1</v>
      </c>
      <c r="G664" s="32">
        <v>0</v>
      </c>
      <c r="H664" s="32"/>
      <c r="I664" s="32"/>
      <c r="J664" s="32"/>
      <c r="K664" s="32">
        <v>1</v>
      </c>
      <c r="L664" s="33" t="s">
        <v>2440</v>
      </c>
      <c r="M664" s="32">
        <f>0.18*(H664+100)/100*(I664+100)/100*(J664+100)/100</f>
        <v>0.18</v>
      </c>
      <c r="N664" s="32">
        <f>F664*M664</f>
        <v>0.18</v>
      </c>
      <c r="O664" s="33" t="s">
        <v>2725</v>
      </c>
      <c r="P664" s="33" t="s">
        <v>3529</v>
      </c>
      <c r="Q664" s="1" t="s">
        <v>1195</v>
      </c>
      <c r="R664" s="1" t="s">
        <v>2443</v>
      </c>
      <c r="S664">
        <v>0.18</v>
      </c>
      <c r="T664" s="1" t="s">
        <v>2552</v>
      </c>
      <c r="AP664">
        <f>N664</f>
        <v>0.18</v>
      </c>
    </row>
    <row r="665" spans="1:42" ht="30" customHeight="1" x14ac:dyDescent="0.3">
      <c r="A665" s="33" t="s">
        <v>2433</v>
      </c>
      <c r="B665" s="33" t="s">
        <v>427</v>
      </c>
      <c r="C665" s="33" t="s">
        <v>2431</v>
      </c>
      <c r="D665" s="33" t="s">
        <v>2432</v>
      </c>
      <c r="E665" s="33" t="s">
        <v>3741</v>
      </c>
      <c r="F665" s="32">
        <v>1</v>
      </c>
      <c r="G665" s="32">
        <v>0</v>
      </c>
      <c r="H665" s="32"/>
      <c r="I665" s="32"/>
      <c r="J665" s="32"/>
      <c r="K665" s="32">
        <v>1</v>
      </c>
      <c r="L665" s="33" t="s">
        <v>2440</v>
      </c>
      <c r="M665" s="32">
        <f>0.055*(H665+100)/100*(I665+100)/100*(J665+100)/100</f>
        <v>5.5E-2</v>
      </c>
      <c r="N665" s="32">
        <f>F665*M665</f>
        <v>5.5E-2</v>
      </c>
      <c r="O665" s="33" t="s">
        <v>2725</v>
      </c>
      <c r="P665" s="33" t="s">
        <v>3490</v>
      </c>
      <c r="Q665" s="1" t="s">
        <v>1195</v>
      </c>
      <c r="R665" s="1" t="s">
        <v>2443</v>
      </c>
      <c r="S665">
        <v>5.5E-2</v>
      </c>
      <c r="T665" s="1" t="s">
        <v>2557</v>
      </c>
      <c r="AP665">
        <f>N665</f>
        <v>5.5E-2</v>
      </c>
    </row>
    <row r="666" spans="1:42" ht="30" customHeight="1" x14ac:dyDescent="0.3">
      <c r="A666" s="33" t="s">
        <v>1426</v>
      </c>
      <c r="B666" s="33" t="s">
        <v>1425</v>
      </c>
      <c r="C666" s="33" t="s">
        <v>1221</v>
      </c>
      <c r="D666" s="33" t="s">
        <v>1208</v>
      </c>
      <c r="E666" s="33" t="s">
        <v>50</v>
      </c>
      <c r="F666" s="32">
        <v>0.18</v>
      </c>
      <c r="G666" s="32"/>
      <c r="H666" s="32"/>
      <c r="I666" s="32"/>
      <c r="J666" s="32"/>
      <c r="K666" s="32"/>
      <c r="L666" s="33" t="s">
        <v>50</v>
      </c>
      <c r="M666" s="32"/>
      <c r="N666" s="32"/>
      <c r="O666" s="33" t="s">
        <v>50</v>
      </c>
      <c r="P666" s="33" t="s">
        <v>50</v>
      </c>
      <c r="Q666" s="1" t="s">
        <v>1195</v>
      </c>
      <c r="R666" s="1" t="s">
        <v>50</v>
      </c>
      <c r="T666" s="1" t="s">
        <v>3749</v>
      </c>
    </row>
    <row r="667" spans="1:42" ht="30" customHeight="1" x14ac:dyDescent="0.3">
      <c r="A667" s="33" t="s">
        <v>2443</v>
      </c>
      <c r="B667" s="33" t="s">
        <v>2440</v>
      </c>
      <c r="C667" s="33" t="s">
        <v>2441</v>
      </c>
      <c r="D667" s="33" t="s">
        <v>1208</v>
      </c>
      <c r="E667" s="33" t="s">
        <v>50</v>
      </c>
      <c r="F667" s="32">
        <f>SUM(AP662:AP666)</f>
        <v>0.23499999999999999</v>
      </c>
      <c r="G667" s="32"/>
      <c r="H667" s="32"/>
      <c r="I667" s="32"/>
      <c r="J667" s="32"/>
      <c r="K667" s="32">
        <f>IF(TRUNC(F667*공량설정_일위대가!B457/100, 공량설정_일위대가!C458) = 0, TRUNC(F667*공량설정_일위대가!B457/100, 5), TRUNC(F667*공량설정_일위대가!B457/100, 공량설정_일위대가!C458))</f>
        <v>0.23499999999999999</v>
      </c>
      <c r="L667" s="33" t="s">
        <v>50</v>
      </c>
      <c r="M667" s="32"/>
      <c r="N667" s="32"/>
      <c r="O667" s="32" t="s">
        <v>2725</v>
      </c>
      <c r="P667" s="33" t="s">
        <v>50</v>
      </c>
      <c r="Q667" s="1" t="s">
        <v>1195</v>
      </c>
      <c r="R667" s="1" t="s">
        <v>50</v>
      </c>
      <c r="T667" s="1" t="s">
        <v>2559</v>
      </c>
    </row>
    <row r="668" spans="1:42" ht="30" customHeight="1" x14ac:dyDescent="0.3">
      <c r="A668" s="33" t="s">
        <v>2446</v>
      </c>
      <c r="B668" s="33" t="s">
        <v>2445</v>
      </c>
      <c r="C668" s="33" t="s">
        <v>2441</v>
      </c>
      <c r="D668" s="33" t="s">
        <v>1208</v>
      </c>
      <c r="E668" s="33" t="s">
        <v>50</v>
      </c>
      <c r="F668" s="32">
        <f>SUM(AN662:AN666)</f>
        <v>0.14000000000000001</v>
      </c>
      <c r="G668" s="32"/>
      <c r="H668" s="32"/>
      <c r="I668" s="32"/>
      <c r="J668" s="32"/>
      <c r="K668" s="32">
        <f>IF(TRUNC(F668*공량설정_일위대가!B457/100, 공량설정_일위대가!C459) = 0, TRUNC(F668*공량설정_일위대가!B457/100, 5), TRUNC(F668*공량설정_일위대가!B457/100, 공량설정_일위대가!C459))</f>
        <v>0.14000000000000001</v>
      </c>
      <c r="L668" s="33" t="s">
        <v>50</v>
      </c>
      <c r="M668" s="32"/>
      <c r="N668" s="32"/>
      <c r="O668" s="32" t="s">
        <v>2726</v>
      </c>
      <c r="P668" s="33" t="s">
        <v>50</v>
      </c>
      <c r="Q668" s="1" t="s">
        <v>1195</v>
      </c>
      <c r="R668" s="1" t="s">
        <v>50</v>
      </c>
      <c r="T668" s="1" t="s">
        <v>2560</v>
      </c>
    </row>
  </sheetData>
  <mergeCells count="189">
    <mergeCell ref="B629:P629"/>
    <mergeCell ref="B637:P637"/>
    <mergeCell ref="B661:P661"/>
    <mergeCell ref="B589:P589"/>
    <mergeCell ref="B592:P592"/>
    <mergeCell ref="B595:P595"/>
    <mergeCell ref="B598:P598"/>
    <mergeCell ref="B603:P603"/>
    <mergeCell ref="B606:P606"/>
    <mergeCell ref="B565:P565"/>
    <mergeCell ref="B568:P568"/>
    <mergeCell ref="B571:P571"/>
    <mergeCell ref="B576:P576"/>
    <mergeCell ref="B581:P581"/>
    <mergeCell ref="B586:P586"/>
    <mergeCell ref="B547:P547"/>
    <mergeCell ref="B550:P550"/>
    <mergeCell ref="B553:P553"/>
    <mergeCell ref="B556:P556"/>
    <mergeCell ref="B559:P559"/>
    <mergeCell ref="B562:P562"/>
    <mergeCell ref="B529:P529"/>
    <mergeCell ref="B532:P532"/>
    <mergeCell ref="B535:P535"/>
    <mergeCell ref="B538:P538"/>
    <mergeCell ref="B541:P541"/>
    <mergeCell ref="B544:P544"/>
    <mergeCell ref="B511:P511"/>
    <mergeCell ref="B514:P514"/>
    <mergeCell ref="B517:P517"/>
    <mergeCell ref="B520:P520"/>
    <mergeCell ref="B523:P523"/>
    <mergeCell ref="B526:P526"/>
    <mergeCell ref="B493:P493"/>
    <mergeCell ref="B496:P496"/>
    <mergeCell ref="B499:P499"/>
    <mergeCell ref="B502:P502"/>
    <mergeCell ref="B505:P505"/>
    <mergeCell ref="B508:P508"/>
    <mergeCell ref="B475:P475"/>
    <mergeCell ref="B478:P478"/>
    <mergeCell ref="B481:P481"/>
    <mergeCell ref="B484:P484"/>
    <mergeCell ref="B487:P487"/>
    <mergeCell ref="B490:P490"/>
    <mergeCell ref="B457:P457"/>
    <mergeCell ref="B460:P460"/>
    <mergeCell ref="B463:P463"/>
    <mergeCell ref="B466:P466"/>
    <mergeCell ref="B469:P469"/>
    <mergeCell ref="B472:P472"/>
    <mergeCell ref="B439:P439"/>
    <mergeCell ref="B442:P442"/>
    <mergeCell ref="B445:P445"/>
    <mergeCell ref="B448:P448"/>
    <mergeCell ref="B451:P451"/>
    <mergeCell ref="B454:P454"/>
    <mergeCell ref="B421:P421"/>
    <mergeCell ref="B424:P424"/>
    <mergeCell ref="B427:P427"/>
    <mergeCell ref="B430:P430"/>
    <mergeCell ref="B433:P433"/>
    <mergeCell ref="B436:P436"/>
    <mergeCell ref="B403:P403"/>
    <mergeCell ref="B406:P406"/>
    <mergeCell ref="B409:P409"/>
    <mergeCell ref="B412:P412"/>
    <mergeCell ref="B415:P415"/>
    <mergeCell ref="B418:P418"/>
    <mergeCell ref="B385:P385"/>
    <mergeCell ref="B388:P388"/>
    <mergeCell ref="B391:P391"/>
    <mergeCell ref="B394:P394"/>
    <mergeCell ref="B397:P397"/>
    <mergeCell ref="B400:P400"/>
    <mergeCell ref="B359:P359"/>
    <mergeCell ref="B362:P362"/>
    <mergeCell ref="B365:P365"/>
    <mergeCell ref="B368:P368"/>
    <mergeCell ref="B371:P371"/>
    <mergeCell ref="B378:P378"/>
    <mergeCell ref="B341:P341"/>
    <mergeCell ref="B344:P344"/>
    <mergeCell ref="B347:P347"/>
    <mergeCell ref="B350:P350"/>
    <mergeCell ref="B353:P353"/>
    <mergeCell ref="B356:P356"/>
    <mergeCell ref="B323:P323"/>
    <mergeCell ref="B326:P326"/>
    <mergeCell ref="B329:P329"/>
    <mergeCell ref="B332:P332"/>
    <mergeCell ref="B335:P335"/>
    <mergeCell ref="B338:P338"/>
    <mergeCell ref="B305:P305"/>
    <mergeCell ref="B308:P308"/>
    <mergeCell ref="B311:P311"/>
    <mergeCell ref="B314:P314"/>
    <mergeCell ref="B317:P317"/>
    <mergeCell ref="B320:P320"/>
    <mergeCell ref="B287:P287"/>
    <mergeCell ref="B290:P290"/>
    <mergeCell ref="B293:P293"/>
    <mergeCell ref="B296:P296"/>
    <mergeCell ref="B299:P299"/>
    <mergeCell ref="B302:P302"/>
    <mergeCell ref="B265:P265"/>
    <mergeCell ref="B270:P270"/>
    <mergeCell ref="B273:P273"/>
    <mergeCell ref="B278:P278"/>
    <mergeCell ref="B281:P281"/>
    <mergeCell ref="B284:P284"/>
    <mergeCell ref="B235:P235"/>
    <mergeCell ref="B240:P240"/>
    <mergeCell ref="B245:P245"/>
    <mergeCell ref="B250:P250"/>
    <mergeCell ref="B255:P255"/>
    <mergeCell ref="B260:P260"/>
    <mergeCell ref="B209:P209"/>
    <mergeCell ref="B214:P214"/>
    <mergeCell ref="B219:P219"/>
    <mergeCell ref="B224:P224"/>
    <mergeCell ref="B227:P227"/>
    <mergeCell ref="B230:P230"/>
    <mergeCell ref="B183:P183"/>
    <mergeCell ref="B188:P188"/>
    <mergeCell ref="B191:P191"/>
    <mergeCell ref="B194:P194"/>
    <mergeCell ref="B199:P199"/>
    <mergeCell ref="B204:P204"/>
    <mergeCell ref="B163:P163"/>
    <mergeCell ref="B166:P166"/>
    <mergeCell ref="B169:P169"/>
    <mergeCell ref="B172:P172"/>
    <mergeCell ref="B175:P175"/>
    <mergeCell ref="B178:P178"/>
    <mergeCell ref="B143:P143"/>
    <mergeCell ref="B146:P146"/>
    <mergeCell ref="B151:P151"/>
    <mergeCell ref="B154:P154"/>
    <mergeCell ref="B157:P157"/>
    <mergeCell ref="B160:P160"/>
    <mergeCell ref="B125:P125"/>
    <mergeCell ref="B128:P128"/>
    <mergeCell ref="B131:P131"/>
    <mergeCell ref="B134:P134"/>
    <mergeCell ref="B137:P137"/>
    <mergeCell ref="B140:P140"/>
    <mergeCell ref="B107:P107"/>
    <mergeCell ref="B110:P110"/>
    <mergeCell ref="B113:P113"/>
    <mergeCell ref="B116:P116"/>
    <mergeCell ref="B119:P119"/>
    <mergeCell ref="B122:P122"/>
    <mergeCell ref="B88:P88"/>
    <mergeCell ref="B91:P91"/>
    <mergeCell ref="B94:P94"/>
    <mergeCell ref="B98:P98"/>
    <mergeCell ref="B101:P101"/>
    <mergeCell ref="B104:P104"/>
    <mergeCell ref="B70:P70"/>
    <mergeCell ref="B73:P73"/>
    <mergeCell ref="B76:P76"/>
    <mergeCell ref="B79:P79"/>
    <mergeCell ref="B82:P82"/>
    <mergeCell ref="B85:P85"/>
    <mergeCell ref="B52:P52"/>
    <mergeCell ref="B55:P55"/>
    <mergeCell ref="B58:P58"/>
    <mergeCell ref="B61:P61"/>
    <mergeCell ref="B64:P64"/>
    <mergeCell ref="B67:P67"/>
    <mergeCell ref="B34:P34"/>
    <mergeCell ref="B37:P37"/>
    <mergeCell ref="B40:P40"/>
    <mergeCell ref="B43:P43"/>
    <mergeCell ref="B46:P46"/>
    <mergeCell ref="B49:P49"/>
    <mergeCell ref="B16:P16"/>
    <mergeCell ref="B19:P19"/>
    <mergeCell ref="B22:P22"/>
    <mergeCell ref="B25:P25"/>
    <mergeCell ref="B28:P28"/>
    <mergeCell ref="B31:P31"/>
    <mergeCell ref="A1:P1"/>
    <mergeCell ref="A2:P2"/>
    <mergeCell ref="B4:P4"/>
    <mergeCell ref="B7:P7"/>
    <mergeCell ref="B10:P10"/>
    <mergeCell ref="B13:P13"/>
  </mergeCells>
  <phoneticPr fontId="1" type="noConversion"/>
  <pageMargins left="0.78740157480314954" right="0" top="0.39370078740157477" bottom="0.39370078740157477" header="0" footer="0"/>
  <pageSetup paperSize="9" scale="54" fitToHeight="0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468"/>
  <sheetViews>
    <sheetView workbookViewId="0"/>
  </sheetViews>
  <sheetFormatPr defaultRowHeight="16.5" x14ac:dyDescent="0.3"/>
  <cols>
    <col min="1" max="1" width="60.625" customWidth="1"/>
    <col min="3" max="3" width="15.625" customWidth="1"/>
    <col min="4" max="4" width="24.625" hidden="1" customWidth="1"/>
  </cols>
  <sheetData>
    <row r="1" spans="1:4" x14ac:dyDescent="0.3">
      <c r="A1" t="s">
        <v>1141</v>
      </c>
      <c r="B1" t="s">
        <v>3181</v>
      </c>
      <c r="C1" t="s">
        <v>3182</v>
      </c>
      <c r="D1" t="s">
        <v>3204</v>
      </c>
    </row>
    <row r="2" spans="1:4" x14ac:dyDescent="0.3">
      <c r="A2" s="1" t="s">
        <v>3205</v>
      </c>
      <c r="B2">
        <v>100</v>
      </c>
      <c r="D2" s="1" t="s">
        <v>104</v>
      </c>
    </row>
    <row r="3" spans="1:4" x14ac:dyDescent="0.3">
      <c r="A3" s="1" t="s">
        <v>3206</v>
      </c>
      <c r="B3">
        <v>100</v>
      </c>
      <c r="D3" s="1" t="s">
        <v>109</v>
      </c>
    </row>
    <row r="4" spans="1:4" x14ac:dyDescent="0.3">
      <c r="A4" s="1" t="s">
        <v>3207</v>
      </c>
      <c r="B4">
        <v>100</v>
      </c>
      <c r="D4" s="1" t="s">
        <v>168</v>
      </c>
    </row>
    <row r="5" spans="1:4" x14ac:dyDescent="0.3">
      <c r="A5" t="s">
        <v>3208</v>
      </c>
      <c r="C5">
        <v>2</v>
      </c>
      <c r="D5" s="1" t="s">
        <v>1210</v>
      </c>
    </row>
    <row r="6" spans="1:4" x14ac:dyDescent="0.3">
      <c r="A6" t="s">
        <v>3209</v>
      </c>
      <c r="C6">
        <v>2</v>
      </c>
      <c r="D6" s="1" t="s">
        <v>1214</v>
      </c>
    </row>
    <row r="7" spans="1:4" x14ac:dyDescent="0.3">
      <c r="A7" s="1" t="s">
        <v>3210</v>
      </c>
      <c r="B7">
        <v>100</v>
      </c>
      <c r="D7" s="1" t="s">
        <v>173</v>
      </c>
    </row>
    <row r="8" spans="1:4" x14ac:dyDescent="0.3">
      <c r="A8" t="s">
        <v>3209</v>
      </c>
      <c r="C8">
        <v>1</v>
      </c>
      <c r="D8" s="1" t="s">
        <v>1219</v>
      </c>
    </row>
    <row r="9" spans="1:4" x14ac:dyDescent="0.3">
      <c r="A9" t="s">
        <v>3211</v>
      </c>
      <c r="C9">
        <v>1</v>
      </c>
      <c r="D9" s="1" t="s">
        <v>1223</v>
      </c>
    </row>
    <row r="10" spans="1:4" x14ac:dyDescent="0.3">
      <c r="A10" s="1" t="s">
        <v>3212</v>
      </c>
      <c r="B10">
        <v>100</v>
      </c>
      <c r="D10" s="1" t="s">
        <v>177</v>
      </c>
    </row>
    <row r="11" spans="1:4" x14ac:dyDescent="0.3">
      <c r="A11" t="s">
        <v>3209</v>
      </c>
      <c r="C11">
        <v>2</v>
      </c>
      <c r="D11" s="1" t="s">
        <v>1226</v>
      </c>
    </row>
    <row r="12" spans="1:4" x14ac:dyDescent="0.3">
      <c r="A12" t="s">
        <v>3211</v>
      </c>
      <c r="C12">
        <v>2</v>
      </c>
      <c r="D12" s="1" t="s">
        <v>1227</v>
      </c>
    </row>
    <row r="13" spans="1:4" x14ac:dyDescent="0.3">
      <c r="A13" s="1" t="s">
        <v>3213</v>
      </c>
      <c r="B13">
        <v>100</v>
      </c>
      <c r="D13" s="1" t="s">
        <v>183</v>
      </c>
    </row>
    <row r="14" spans="1:4" x14ac:dyDescent="0.3">
      <c r="A14" t="s">
        <v>3209</v>
      </c>
      <c r="C14">
        <v>2</v>
      </c>
      <c r="D14" s="1" t="s">
        <v>1230</v>
      </c>
    </row>
    <row r="15" spans="1:4" x14ac:dyDescent="0.3">
      <c r="A15" t="s">
        <v>3214</v>
      </c>
      <c r="C15">
        <v>2</v>
      </c>
      <c r="D15" s="1" t="s">
        <v>1233</v>
      </c>
    </row>
    <row r="16" spans="1:4" x14ac:dyDescent="0.3">
      <c r="A16" t="s">
        <v>3211</v>
      </c>
      <c r="C16">
        <v>2</v>
      </c>
      <c r="D16" s="1" t="s">
        <v>1234</v>
      </c>
    </row>
    <row r="17" spans="1:4" x14ac:dyDescent="0.3">
      <c r="A17" s="1" t="s">
        <v>3215</v>
      </c>
      <c r="B17">
        <v>100</v>
      </c>
      <c r="D17" s="1" t="s">
        <v>187</v>
      </c>
    </row>
    <row r="18" spans="1:4" x14ac:dyDescent="0.3">
      <c r="A18" t="s">
        <v>3209</v>
      </c>
      <c r="C18">
        <v>2</v>
      </c>
      <c r="D18" s="1" t="s">
        <v>1237</v>
      </c>
    </row>
    <row r="19" spans="1:4" x14ac:dyDescent="0.3">
      <c r="A19" t="s">
        <v>3214</v>
      </c>
      <c r="C19">
        <v>2</v>
      </c>
      <c r="D19" s="1" t="s">
        <v>1238</v>
      </c>
    </row>
    <row r="20" spans="1:4" x14ac:dyDescent="0.3">
      <c r="A20" t="s">
        <v>3211</v>
      </c>
      <c r="C20">
        <v>2</v>
      </c>
      <c r="D20" s="1" t="s">
        <v>1239</v>
      </c>
    </row>
    <row r="21" spans="1:4" x14ac:dyDescent="0.3">
      <c r="A21" s="1" t="s">
        <v>3216</v>
      </c>
      <c r="B21">
        <v>100</v>
      </c>
      <c r="D21" s="1" t="s">
        <v>191</v>
      </c>
    </row>
    <row r="22" spans="1:4" x14ac:dyDescent="0.3">
      <c r="A22" t="s">
        <v>3209</v>
      </c>
      <c r="C22">
        <v>2</v>
      </c>
      <c r="D22" s="1" t="s">
        <v>1242</v>
      </c>
    </row>
    <row r="23" spans="1:4" x14ac:dyDescent="0.3">
      <c r="A23" t="s">
        <v>3214</v>
      </c>
      <c r="C23">
        <v>2</v>
      </c>
      <c r="D23" s="1" t="s">
        <v>1243</v>
      </c>
    </row>
    <row r="24" spans="1:4" x14ac:dyDescent="0.3">
      <c r="A24" t="s">
        <v>3211</v>
      </c>
      <c r="C24">
        <v>2</v>
      </c>
      <c r="D24" s="1" t="s">
        <v>1244</v>
      </c>
    </row>
    <row r="25" spans="1:4" x14ac:dyDescent="0.3">
      <c r="A25" s="1" t="s">
        <v>3217</v>
      </c>
      <c r="B25">
        <v>100</v>
      </c>
      <c r="D25" s="1" t="s">
        <v>316</v>
      </c>
    </row>
    <row r="26" spans="1:4" x14ac:dyDescent="0.3">
      <c r="A26" t="s">
        <v>3218</v>
      </c>
      <c r="C26">
        <v>2</v>
      </c>
      <c r="D26" s="1" t="s">
        <v>1254</v>
      </c>
    </row>
    <row r="27" spans="1:4" x14ac:dyDescent="0.3">
      <c r="A27" s="1" t="s">
        <v>3219</v>
      </c>
      <c r="B27">
        <v>100</v>
      </c>
      <c r="D27" s="1" t="s">
        <v>321</v>
      </c>
    </row>
    <row r="28" spans="1:4" x14ac:dyDescent="0.3">
      <c r="A28" t="s">
        <v>3220</v>
      </c>
      <c r="C28">
        <v>3</v>
      </c>
      <c r="D28" s="1" t="s">
        <v>1264</v>
      </c>
    </row>
    <row r="29" spans="1:4" x14ac:dyDescent="0.3">
      <c r="A29" s="1" t="s">
        <v>3221</v>
      </c>
      <c r="B29">
        <v>100</v>
      </c>
      <c r="D29" s="1" t="s">
        <v>325</v>
      </c>
    </row>
    <row r="30" spans="1:4" x14ac:dyDescent="0.3">
      <c r="A30" t="s">
        <v>3220</v>
      </c>
      <c r="C30">
        <v>3</v>
      </c>
      <c r="D30" s="1" t="s">
        <v>1271</v>
      </c>
    </row>
    <row r="31" spans="1:4" x14ac:dyDescent="0.3">
      <c r="A31" s="1" t="s">
        <v>3222</v>
      </c>
      <c r="B31">
        <v>100</v>
      </c>
      <c r="D31" s="1" t="s">
        <v>330</v>
      </c>
    </row>
    <row r="32" spans="1:4" x14ac:dyDescent="0.3">
      <c r="A32" t="s">
        <v>3220</v>
      </c>
      <c r="C32">
        <v>4</v>
      </c>
      <c r="D32" s="1" t="s">
        <v>1277</v>
      </c>
    </row>
    <row r="33" spans="1:4" x14ac:dyDescent="0.3">
      <c r="A33" s="1" t="s">
        <v>3223</v>
      </c>
      <c r="B33">
        <v>100</v>
      </c>
      <c r="D33" s="1" t="s">
        <v>334</v>
      </c>
    </row>
    <row r="34" spans="1:4" x14ac:dyDescent="0.3">
      <c r="A34" t="s">
        <v>3220</v>
      </c>
      <c r="C34">
        <v>4</v>
      </c>
      <c r="D34" s="1" t="s">
        <v>1283</v>
      </c>
    </row>
    <row r="35" spans="1:4" x14ac:dyDescent="0.3">
      <c r="A35" s="1" t="s">
        <v>3224</v>
      </c>
      <c r="B35">
        <v>100</v>
      </c>
      <c r="D35" s="1" t="s">
        <v>338</v>
      </c>
    </row>
    <row r="36" spans="1:4" x14ac:dyDescent="0.3">
      <c r="A36" t="s">
        <v>3220</v>
      </c>
      <c r="C36">
        <v>4</v>
      </c>
      <c r="D36" s="1" t="s">
        <v>1289</v>
      </c>
    </row>
    <row r="37" spans="1:4" x14ac:dyDescent="0.3">
      <c r="A37" s="1" t="s">
        <v>3225</v>
      </c>
      <c r="B37">
        <v>100</v>
      </c>
      <c r="D37" s="1" t="s">
        <v>342</v>
      </c>
    </row>
    <row r="38" spans="1:4" x14ac:dyDescent="0.3">
      <c r="A38" t="s">
        <v>3220</v>
      </c>
      <c r="C38">
        <v>4</v>
      </c>
      <c r="D38" s="1" t="s">
        <v>1295</v>
      </c>
    </row>
    <row r="39" spans="1:4" x14ac:dyDescent="0.3">
      <c r="A39" s="1" t="s">
        <v>3226</v>
      </c>
      <c r="B39">
        <v>100</v>
      </c>
      <c r="D39" s="1" t="s">
        <v>346</v>
      </c>
    </row>
    <row r="40" spans="1:4" x14ac:dyDescent="0.3">
      <c r="A40" t="s">
        <v>3220</v>
      </c>
      <c r="C40">
        <v>4</v>
      </c>
      <c r="D40" s="1" t="s">
        <v>1301</v>
      </c>
    </row>
    <row r="41" spans="1:4" x14ac:dyDescent="0.3">
      <c r="A41" s="1" t="s">
        <v>3227</v>
      </c>
      <c r="B41">
        <v>100</v>
      </c>
      <c r="D41" s="1" t="s">
        <v>351</v>
      </c>
    </row>
    <row r="42" spans="1:4" x14ac:dyDescent="0.3">
      <c r="A42" t="s">
        <v>3228</v>
      </c>
      <c r="C42">
        <v>5</v>
      </c>
      <c r="D42" s="1" t="s">
        <v>1309</v>
      </c>
    </row>
    <row r="43" spans="1:4" x14ac:dyDescent="0.3">
      <c r="A43" s="1" t="s">
        <v>3229</v>
      </c>
      <c r="B43">
        <v>100</v>
      </c>
      <c r="D43" s="1" t="s">
        <v>355</v>
      </c>
    </row>
    <row r="44" spans="1:4" x14ac:dyDescent="0.3">
      <c r="A44" t="s">
        <v>3228</v>
      </c>
      <c r="C44">
        <v>5</v>
      </c>
      <c r="D44" s="1" t="s">
        <v>1315</v>
      </c>
    </row>
    <row r="45" spans="1:4" x14ac:dyDescent="0.3">
      <c r="A45" s="1" t="s">
        <v>3230</v>
      </c>
      <c r="B45">
        <v>100</v>
      </c>
      <c r="D45" s="1" t="s">
        <v>359</v>
      </c>
    </row>
    <row r="46" spans="1:4" x14ac:dyDescent="0.3">
      <c r="A46" t="s">
        <v>3228</v>
      </c>
      <c r="C46">
        <v>5</v>
      </c>
      <c r="D46" s="1" t="s">
        <v>1322</v>
      </c>
    </row>
    <row r="47" spans="1:4" x14ac:dyDescent="0.3">
      <c r="A47" s="1" t="s">
        <v>3231</v>
      </c>
      <c r="B47">
        <v>100</v>
      </c>
      <c r="D47" s="1" t="s">
        <v>363</v>
      </c>
    </row>
    <row r="48" spans="1:4" x14ac:dyDescent="0.3">
      <c r="A48" t="s">
        <v>3228</v>
      </c>
      <c r="C48">
        <v>5</v>
      </c>
      <c r="D48" s="1" t="s">
        <v>1328</v>
      </c>
    </row>
    <row r="49" spans="1:4" x14ac:dyDescent="0.3">
      <c r="A49" s="1" t="s">
        <v>3232</v>
      </c>
      <c r="B49">
        <v>100</v>
      </c>
      <c r="D49" s="1" t="s">
        <v>367</v>
      </c>
    </row>
    <row r="50" spans="1:4" x14ac:dyDescent="0.3">
      <c r="A50" t="s">
        <v>3228</v>
      </c>
      <c r="C50">
        <v>5</v>
      </c>
      <c r="D50" s="1" t="s">
        <v>1334</v>
      </c>
    </row>
    <row r="51" spans="1:4" x14ac:dyDescent="0.3">
      <c r="A51" s="1" t="s">
        <v>3233</v>
      </c>
      <c r="B51">
        <v>100</v>
      </c>
      <c r="D51" s="1" t="s">
        <v>371</v>
      </c>
    </row>
    <row r="52" spans="1:4" x14ac:dyDescent="0.3">
      <c r="A52" t="s">
        <v>3228</v>
      </c>
      <c r="C52">
        <v>5</v>
      </c>
      <c r="D52" s="1" t="s">
        <v>1340</v>
      </c>
    </row>
    <row r="53" spans="1:4" x14ac:dyDescent="0.3">
      <c r="A53" s="1" t="s">
        <v>3234</v>
      </c>
      <c r="B53">
        <v>100</v>
      </c>
      <c r="D53" s="1" t="s">
        <v>375</v>
      </c>
    </row>
    <row r="54" spans="1:4" x14ac:dyDescent="0.3">
      <c r="A54" t="s">
        <v>3228</v>
      </c>
      <c r="C54">
        <v>5</v>
      </c>
      <c r="D54" s="1" t="s">
        <v>1346</v>
      </c>
    </row>
    <row r="55" spans="1:4" x14ac:dyDescent="0.3">
      <c r="A55" s="1" t="s">
        <v>3235</v>
      </c>
      <c r="B55">
        <v>100</v>
      </c>
      <c r="D55" s="1" t="s">
        <v>380</v>
      </c>
    </row>
    <row r="56" spans="1:4" x14ac:dyDescent="0.3">
      <c r="A56" t="s">
        <v>3220</v>
      </c>
      <c r="C56">
        <v>2</v>
      </c>
      <c r="D56" s="1" t="s">
        <v>1352</v>
      </c>
    </row>
    <row r="57" spans="1:4" x14ac:dyDescent="0.3">
      <c r="A57" s="1" t="s">
        <v>3236</v>
      </c>
      <c r="B57">
        <v>100</v>
      </c>
      <c r="D57" s="1" t="s">
        <v>384</v>
      </c>
    </row>
    <row r="58" spans="1:4" x14ac:dyDescent="0.3">
      <c r="A58" t="s">
        <v>3220</v>
      </c>
      <c r="C58">
        <v>1</v>
      </c>
      <c r="D58" s="1" t="s">
        <v>1358</v>
      </c>
    </row>
    <row r="59" spans="1:4" x14ac:dyDescent="0.3">
      <c r="A59" s="1" t="s">
        <v>3237</v>
      </c>
      <c r="B59">
        <v>100</v>
      </c>
      <c r="D59" s="1" t="s">
        <v>388</v>
      </c>
    </row>
    <row r="60" spans="1:4" x14ac:dyDescent="0.3">
      <c r="A60" t="s">
        <v>3220</v>
      </c>
      <c r="C60">
        <v>2</v>
      </c>
      <c r="D60" s="1" t="s">
        <v>1364</v>
      </c>
    </row>
    <row r="61" spans="1:4" x14ac:dyDescent="0.3">
      <c r="A61" s="1" t="s">
        <v>3238</v>
      </c>
      <c r="B61">
        <v>100</v>
      </c>
      <c r="D61" s="1" t="s">
        <v>392</v>
      </c>
    </row>
    <row r="62" spans="1:4" x14ac:dyDescent="0.3">
      <c r="A62" t="s">
        <v>3220</v>
      </c>
      <c r="C62">
        <v>1</v>
      </c>
      <c r="D62" s="1" t="s">
        <v>1370</v>
      </c>
    </row>
    <row r="63" spans="1:4" x14ac:dyDescent="0.3">
      <c r="A63" s="1" t="s">
        <v>3239</v>
      </c>
      <c r="B63">
        <v>100</v>
      </c>
      <c r="D63" s="1" t="s">
        <v>397</v>
      </c>
    </row>
    <row r="64" spans="1:4" x14ac:dyDescent="0.3">
      <c r="A64" t="s">
        <v>3228</v>
      </c>
      <c r="C64">
        <v>5</v>
      </c>
      <c r="D64" s="1" t="s">
        <v>1376</v>
      </c>
    </row>
    <row r="65" spans="1:4" x14ac:dyDescent="0.3">
      <c r="A65" s="1" t="s">
        <v>3240</v>
      </c>
      <c r="B65">
        <v>100</v>
      </c>
      <c r="D65" s="1" t="s">
        <v>401</v>
      </c>
    </row>
    <row r="66" spans="1:4" x14ac:dyDescent="0.3">
      <c r="A66" t="s">
        <v>3228</v>
      </c>
      <c r="C66">
        <v>5</v>
      </c>
      <c r="D66" s="1" t="s">
        <v>1382</v>
      </c>
    </row>
    <row r="67" spans="1:4" x14ac:dyDescent="0.3">
      <c r="A67" s="1" t="s">
        <v>3241</v>
      </c>
      <c r="B67">
        <v>100</v>
      </c>
      <c r="D67" s="1" t="s">
        <v>405</v>
      </c>
    </row>
    <row r="68" spans="1:4" x14ac:dyDescent="0.3">
      <c r="A68" t="s">
        <v>3228</v>
      </c>
      <c r="C68">
        <v>5</v>
      </c>
      <c r="D68" s="1" t="s">
        <v>1388</v>
      </c>
    </row>
    <row r="69" spans="1:4" x14ac:dyDescent="0.3">
      <c r="A69" s="1" t="s">
        <v>3242</v>
      </c>
      <c r="B69">
        <v>100</v>
      </c>
      <c r="D69" s="1" t="s">
        <v>409</v>
      </c>
    </row>
    <row r="70" spans="1:4" x14ac:dyDescent="0.3">
      <c r="A70" t="s">
        <v>3228</v>
      </c>
      <c r="C70">
        <v>5</v>
      </c>
      <c r="D70" s="1" t="s">
        <v>1394</v>
      </c>
    </row>
    <row r="71" spans="1:4" x14ac:dyDescent="0.3">
      <c r="A71" s="1" t="s">
        <v>3243</v>
      </c>
      <c r="B71">
        <v>100</v>
      </c>
      <c r="D71" s="1" t="s">
        <v>413</v>
      </c>
    </row>
    <row r="72" spans="1:4" x14ac:dyDescent="0.3">
      <c r="A72" t="s">
        <v>3228</v>
      </c>
      <c r="C72">
        <v>5</v>
      </c>
      <c r="D72" s="1" t="s">
        <v>1400</v>
      </c>
    </row>
    <row r="73" spans="1:4" x14ac:dyDescent="0.3">
      <c r="A73" s="1" t="s">
        <v>3244</v>
      </c>
      <c r="B73">
        <v>100</v>
      </c>
      <c r="D73" s="1" t="s">
        <v>417</v>
      </c>
    </row>
    <row r="74" spans="1:4" x14ac:dyDescent="0.3">
      <c r="A74" t="s">
        <v>3228</v>
      </c>
      <c r="C74">
        <v>5</v>
      </c>
      <c r="D74" s="1" t="s">
        <v>1406</v>
      </c>
    </row>
    <row r="75" spans="1:4" x14ac:dyDescent="0.3">
      <c r="A75" s="1" t="s">
        <v>3245</v>
      </c>
      <c r="B75">
        <v>100</v>
      </c>
      <c r="D75" s="1" t="s">
        <v>421</v>
      </c>
    </row>
    <row r="76" spans="1:4" x14ac:dyDescent="0.3">
      <c r="A76" t="s">
        <v>3228</v>
      </c>
      <c r="C76">
        <v>4</v>
      </c>
      <c r="D76" s="1" t="s">
        <v>1412</v>
      </c>
    </row>
    <row r="77" spans="1:4" x14ac:dyDescent="0.3">
      <c r="A77" s="1" t="s">
        <v>3246</v>
      </c>
      <c r="B77">
        <v>100</v>
      </c>
      <c r="D77" s="1" t="s">
        <v>425</v>
      </c>
    </row>
    <row r="78" spans="1:4" x14ac:dyDescent="0.3">
      <c r="A78" t="s">
        <v>3228</v>
      </c>
      <c r="C78">
        <v>4</v>
      </c>
      <c r="D78" s="1" t="s">
        <v>1418</v>
      </c>
    </row>
    <row r="79" spans="1:4" x14ac:dyDescent="0.3">
      <c r="A79" s="1" t="s">
        <v>3247</v>
      </c>
      <c r="B79">
        <v>100</v>
      </c>
      <c r="D79" s="1" t="s">
        <v>430</v>
      </c>
    </row>
    <row r="80" spans="1:4" x14ac:dyDescent="0.3">
      <c r="A80" t="s">
        <v>3248</v>
      </c>
      <c r="C80">
        <v>4</v>
      </c>
      <c r="D80" s="1" t="s">
        <v>1427</v>
      </c>
    </row>
    <row r="81" spans="1:4" x14ac:dyDescent="0.3">
      <c r="A81" s="1" t="s">
        <v>3249</v>
      </c>
      <c r="B81">
        <v>100</v>
      </c>
      <c r="D81" s="1" t="s">
        <v>434</v>
      </c>
    </row>
    <row r="82" spans="1:4" x14ac:dyDescent="0.3">
      <c r="A82" t="s">
        <v>3248</v>
      </c>
      <c r="C82">
        <v>4</v>
      </c>
      <c r="D82" s="1" t="s">
        <v>1434</v>
      </c>
    </row>
    <row r="83" spans="1:4" x14ac:dyDescent="0.3">
      <c r="A83" s="1" t="s">
        <v>3250</v>
      </c>
      <c r="B83">
        <v>100</v>
      </c>
      <c r="D83" s="1" t="s">
        <v>438</v>
      </c>
    </row>
    <row r="84" spans="1:4" x14ac:dyDescent="0.3">
      <c r="A84" t="s">
        <v>3228</v>
      </c>
      <c r="C84">
        <v>3</v>
      </c>
      <c r="D84" s="1" t="s">
        <v>1440</v>
      </c>
    </row>
    <row r="85" spans="1:4" x14ac:dyDescent="0.3">
      <c r="A85" t="s">
        <v>3220</v>
      </c>
      <c r="C85">
        <v>3</v>
      </c>
      <c r="D85" s="1" t="s">
        <v>1442</v>
      </c>
    </row>
    <row r="86" spans="1:4" x14ac:dyDescent="0.3">
      <c r="A86" s="1" t="s">
        <v>3251</v>
      </c>
      <c r="B86">
        <v>100</v>
      </c>
      <c r="D86" s="1" t="s">
        <v>443</v>
      </c>
    </row>
    <row r="87" spans="1:4" x14ac:dyDescent="0.3">
      <c r="A87" t="s">
        <v>3228</v>
      </c>
      <c r="C87">
        <v>2</v>
      </c>
      <c r="D87" s="1" t="s">
        <v>1448</v>
      </c>
    </row>
    <row r="88" spans="1:4" x14ac:dyDescent="0.3">
      <c r="A88" t="s">
        <v>3220</v>
      </c>
      <c r="C88">
        <v>3</v>
      </c>
      <c r="D88" s="1" t="s">
        <v>1449</v>
      </c>
    </row>
    <row r="89" spans="1:4" x14ac:dyDescent="0.3">
      <c r="A89" t="s">
        <v>3252</v>
      </c>
      <c r="C89">
        <v>1</v>
      </c>
      <c r="D89" s="1" t="s">
        <v>1452</v>
      </c>
    </row>
    <row r="90" spans="1:4" x14ac:dyDescent="0.3">
      <c r="A90" s="1" t="s">
        <v>3253</v>
      </c>
      <c r="B90">
        <v>100</v>
      </c>
      <c r="D90" s="1" t="s">
        <v>448</v>
      </c>
    </row>
    <row r="91" spans="1:4" x14ac:dyDescent="0.3">
      <c r="A91" t="s">
        <v>3220</v>
      </c>
      <c r="C91">
        <v>4</v>
      </c>
      <c r="D91" s="1" t="s">
        <v>1462</v>
      </c>
    </row>
    <row r="92" spans="1:4" x14ac:dyDescent="0.3">
      <c r="A92" s="1" t="s">
        <v>3254</v>
      </c>
      <c r="B92">
        <v>100</v>
      </c>
      <c r="D92" s="1" t="s">
        <v>452</v>
      </c>
    </row>
    <row r="93" spans="1:4" x14ac:dyDescent="0.3">
      <c r="A93" t="s">
        <v>3220</v>
      </c>
      <c r="C93">
        <v>4</v>
      </c>
      <c r="D93" s="1" t="s">
        <v>1470</v>
      </c>
    </row>
    <row r="94" spans="1:4" x14ac:dyDescent="0.3">
      <c r="A94" s="1" t="s">
        <v>3255</v>
      </c>
      <c r="B94">
        <v>100</v>
      </c>
      <c r="D94" s="1" t="s">
        <v>456</v>
      </c>
    </row>
    <row r="95" spans="1:4" x14ac:dyDescent="0.3">
      <c r="A95" t="s">
        <v>3220</v>
      </c>
      <c r="C95">
        <v>4</v>
      </c>
      <c r="D95" s="1" t="s">
        <v>1478</v>
      </c>
    </row>
    <row r="96" spans="1:4" x14ac:dyDescent="0.3">
      <c r="A96" s="1" t="s">
        <v>3256</v>
      </c>
      <c r="B96">
        <v>100</v>
      </c>
      <c r="D96" s="1" t="s">
        <v>460</v>
      </c>
    </row>
    <row r="97" spans="1:4" x14ac:dyDescent="0.3">
      <c r="A97" t="s">
        <v>3220</v>
      </c>
      <c r="C97">
        <v>4</v>
      </c>
      <c r="D97" s="1" t="s">
        <v>1486</v>
      </c>
    </row>
    <row r="98" spans="1:4" x14ac:dyDescent="0.3">
      <c r="A98" s="1" t="s">
        <v>3257</v>
      </c>
      <c r="B98">
        <v>100</v>
      </c>
      <c r="D98" s="1" t="s">
        <v>465</v>
      </c>
    </row>
    <row r="99" spans="1:4" x14ac:dyDescent="0.3">
      <c r="A99" t="s">
        <v>3220</v>
      </c>
      <c r="C99">
        <v>2</v>
      </c>
      <c r="D99" s="1" t="s">
        <v>1491</v>
      </c>
    </row>
    <row r="100" spans="1:4" x14ac:dyDescent="0.3">
      <c r="A100" s="1" t="s">
        <v>3258</v>
      </c>
      <c r="B100">
        <v>100</v>
      </c>
      <c r="D100" s="1" t="s">
        <v>469</v>
      </c>
    </row>
    <row r="101" spans="1:4" x14ac:dyDescent="0.3">
      <c r="A101" t="s">
        <v>3220</v>
      </c>
      <c r="C101">
        <v>2</v>
      </c>
      <c r="D101" s="1" t="s">
        <v>1496</v>
      </c>
    </row>
    <row r="102" spans="1:4" x14ac:dyDescent="0.3">
      <c r="A102" s="1" t="s">
        <v>3259</v>
      </c>
      <c r="B102">
        <v>100</v>
      </c>
      <c r="D102" s="1" t="s">
        <v>475</v>
      </c>
    </row>
    <row r="103" spans="1:4" x14ac:dyDescent="0.3">
      <c r="A103" t="s">
        <v>3211</v>
      </c>
      <c r="C103">
        <v>1</v>
      </c>
      <c r="D103" s="1" t="s">
        <v>1518</v>
      </c>
    </row>
    <row r="104" spans="1:4" x14ac:dyDescent="0.3">
      <c r="A104" t="s">
        <v>3260</v>
      </c>
      <c r="C104">
        <v>2</v>
      </c>
      <c r="D104" s="1" t="s">
        <v>1521</v>
      </c>
    </row>
    <row r="105" spans="1:4" x14ac:dyDescent="0.3">
      <c r="A105" t="s">
        <v>3261</v>
      </c>
      <c r="C105">
        <v>2</v>
      </c>
      <c r="D105" s="1" t="s">
        <v>1524</v>
      </c>
    </row>
    <row r="106" spans="1:4" x14ac:dyDescent="0.3">
      <c r="A106" t="s">
        <v>3262</v>
      </c>
      <c r="C106">
        <v>2</v>
      </c>
      <c r="D106" s="1" t="s">
        <v>1527</v>
      </c>
    </row>
    <row r="107" spans="1:4" x14ac:dyDescent="0.3">
      <c r="A107" s="1" t="s">
        <v>3263</v>
      </c>
      <c r="B107">
        <v>100</v>
      </c>
      <c r="D107" s="1" t="s">
        <v>480</v>
      </c>
    </row>
    <row r="108" spans="1:4" x14ac:dyDescent="0.3">
      <c r="A108" t="s">
        <v>3252</v>
      </c>
      <c r="C108">
        <v>3</v>
      </c>
      <c r="D108" s="1" t="s">
        <v>1532</v>
      </c>
    </row>
    <row r="109" spans="1:4" x14ac:dyDescent="0.3">
      <c r="A109" s="1" t="s">
        <v>3264</v>
      </c>
      <c r="B109">
        <v>100</v>
      </c>
      <c r="D109" s="1" t="s">
        <v>484</v>
      </c>
    </row>
    <row r="110" spans="1:4" x14ac:dyDescent="0.3">
      <c r="A110" t="s">
        <v>3220</v>
      </c>
      <c r="C110">
        <v>2</v>
      </c>
      <c r="D110" s="1" t="s">
        <v>1537</v>
      </c>
    </row>
    <row r="111" spans="1:4" x14ac:dyDescent="0.3">
      <c r="A111" s="1" t="s">
        <v>3265</v>
      </c>
      <c r="B111">
        <v>100</v>
      </c>
      <c r="D111" s="1" t="s">
        <v>488</v>
      </c>
    </row>
    <row r="112" spans="1:4" x14ac:dyDescent="0.3">
      <c r="A112" t="s">
        <v>3220</v>
      </c>
      <c r="C112">
        <v>2</v>
      </c>
      <c r="D112" s="1" t="s">
        <v>1542</v>
      </c>
    </row>
    <row r="113" spans="1:4" x14ac:dyDescent="0.3">
      <c r="A113" s="1" t="s">
        <v>3266</v>
      </c>
      <c r="B113">
        <v>100</v>
      </c>
      <c r="D113" s="1" t="s">
        <v>493</v>
      </c>
    </row>
    <row r="114" spans="1:4" x14ac:dyDescent="0.3">
      <c r="A114" t="s">
        <v>3220</v>
      </c>
      <c r="C114">
        <v>2</v>
      </c>
      <c r="D114" s="1" t="s">
        <v>1547</v>
      </c>
    </row>
    <row r="115" spans="1:4" x14ac:dyDescent="0.3">
      <c r="A115" s="1" t="s">
        <v>3267</v>
      </c>
      <c r="B115">
        <v>100</v>
      </c>
      <c r="D115" s="1" t="s">
        <v>497</v>
      </c>
    </row>
    <row r="116" spans="1:4" x14ac:dyDescent="0.3">
      <c r="A116" t="s">
        <v>3220</v>
      </c>
      <c r="C116">
        <v>2</v>
      </c>
      <c r="D116" s="1" t="s">
        <v>1552</v>
      </c>
    </row>
    <row r="117" spans="1:4" x14ac:dyDescent="0.3">
      <c r="A117" s="1" t="s">
        <v>3268</v>
      </c>
      <c r="B117">
        <v>100</v>
      </c>
      <c r="D117" s="1" t="s">
        <v>501</v>
      </c>
    </row>
    <row r="118" spans="1:4" x14ac:dyDescent="0.3">
      <c r="A118" t="s">
        <v>3220</v>
      </c>
      <c r="C118">
        <v>2</v>
      </c>
      <c r="D118" s="1" t="s">
        <v>1557</v>
      </c>
    </row>
    <row r="119" spans="1:4" x14ac:dyDescent="0.3">
      <c r="A119" s="1" t="s">
        <v>3269</v>
      </c>
      <c r="B119">
        <v>100</v>
      </c>
      <c r="D119" s="1" t="s">
        <v>505</v>
      </c>
    </row>
    <row r="120" spans="1:4" x14ac:dyDescent="0.3">
      <c r="A120" t="s">
        <v>3220</v>
      </c>
      <c r="C120">
        <v>2</v>
      </c>
      <c r="D120" s="1" t="s">
        <v>1562</v>
      </c>
    </row>
    <row r="121" spans="1:4" x14ac:dyDescent="0.3">
      <c r="A121" s="1" t="s">
        <v>3270</v>
      </c>
      <c r="B121">
        <v>100</v>
      </c>
      <c r="D121" s="1" t="s">
        <v>510</v>
      </c>
    </row>
    <row r="122" spans="1:4" x14ac:dyDescent="0.3">
      <c r="A122" t="s">
        <v>3220</v>
      </c>
      <c r="C122">
        <v>3</v>
      </c>
      <c r="D122" s="1" t="s">
        <v>1571</v>
      </c>
    </row>
    <row r="123" spans="1:4" x14ac:dyDescent="0.3">
      <c r="A123" s="1" t="s">
        <v>3271</v>
      </c>
      <c r="B123">
        <v>100</v>
      </c>
      <c r="D123" s="1" t="s">
        <v>514</v>
      </c>
    </row>
    <row r="124" spans="1:4" x14ac:dyDescent="0.3">
      <c r="A124" t="s">
        <v>3220</v>
      </c>
      <c r="C124">
        <v>3</v>
      </c>
      <c r="D124" s="1" t="s">
        <v>1579</v>
      </c>
    </row>
    <row r="125" spans="1:4" x14ac:dyDescent="0.3">
      <c r="A125" s="1" t="s">
        <v>3272</v>
      </c>
      <c r="B125">
        <v>100</v>
      </c>
      <c r="D125" s="1" t="s">
        <v>518</v>
      </c>
    </row>
    <row r="126" spans="1:4" x14ac:dyDescent="0.3">
      <c r="A126" t="s">
        <v>3220</v>
      </c>
      <c r="C126">
        <v>3</v>
      </c>
      <c r="D126" s="1" t="s">
        <v>1587</v>
      </c>
    </row>
    <row r="127" spans="1:4" x14ac:dyDescent="0.3">
      <c r="A127" s="1" t="s">
        <v>3273</v>
      </c>
      <c r="B127">
        <v>100</v>
      </c>
      <c r="D127" s="1" t="s">
        <v>522</v>
      </c>
    </row>
    <row r="128" spans="1:4" x14ac:dyDescent="0.3">
      <c r="A128" t="s">
        <v>3220</v>
      </c>
      <c r="C128">
        <v>2</v>
      </c>
      <c r="D128" s="1" t="s">
        <v>1595</v>
      </c>
    </row>
    <row r="129" spans="1:4" x14ac:dyDescent="0.3">
      <c r="A129" s="1" t="s">
        <v>3274</v>
      </c>
      <c r="B129">
        <v>100</v>
      </c>
      <c r="D129" s="1" t="s">
        <v>526</v>
      </c>
    </row>
    <row r="130" spans="1:4" x14ac:dyDescent="0.3">
      <c r="A130" t="s">
        <v>3252</v>
      </c>
      <c r="C130">
        <v>3</v>
      </c>
      <c r="D130" s="1" t="s">
        <v>1600</v>
      </c>
    </row>
    <row r="131" spans="1:4" x14ac:dyDescent="0.3">
      <c r="A131" t="s">
        <v>3228</v>
      </c>
      <c r="C131">
        <v>3</v>
      </c>
      <c r="D131" s="1" t="s">
        <v>1601</v>
      </c>
    </row>
    <row r="132" spans="1:4" x14ac:dyDescent="0.3">
      <c r="A132" s="1" t="s">
        <v>3275</v>
      </c>
      <c r="B132">
        <v>100</v>
      </c>
      <c r="D132" s="1" t="s">
        <v>531</v>
      </c>
    </row>
    <row r="133" spans="1:4" x14ac:dyDescent="0.3">
      <c r="A133" t="s">
        <v>3218</v>
      </c>
      <c r="C133">
        <v>2</v>
      </c>
      <c r="D133" s="1" t="s">
        <v>1604</v>
      </c>
    </row>
    <row r="134" spans="1:4" x14ac:dyDescent="0.3">
      <c r="A134" t="s">
        <v>3276</v>
      </c>
      <c r="C134">
        <v>2</v>
      </c>
      <c r="D134" s="1" t="s">
        <v>1607</v>
      </c>
    </row>
    <row r="135" spans="1:4" x14ac:dyDescent="0.3">
      <c r="A135" t="s">
        <v>3211</v>
      </c>
      <c r="C135">
        <v>2</v>
      </c>
      <c r="D135" s="1" t="s">
        <v>1608</v>
      </c>
    </row>
    <row r="136" spans="1:4" x14ac:dyDescent="0.3">
      <c r="A136" s="1" t="s">
        <v>3277</v>
      </c>
      <c r="B136">
        <v>100</v>
      </c>
      <c r="D136" s="1" t="s">
        <v>536</v>
      </c>
    </row>
    <row r="137" spans="1:4" x14ac:dyDescent="0.3">
      <c r="A137" t="s">
        <v>3218</v>
      </c>
      <c r="C137">
        <v>3</v>
      </c>
      <c r="D137" s="1" t="s">
        <v>1611</v>
      </c>
    </row>
    <row r="138" spans="1:4" x14ac:dyDescent="0.3">
      <c r="A138" t="s">
        <v>3211</v>
      </c>
      <c r="C138">
        <v>3</v>
      </c>
      <c r="D138" s="1" t="s">
        <v>1612</v>
      </c>
    </row>
    <row r="139" spans="1:4" x14ac:dyDescent="0.3">
      <c r="A139" s="1" t="s">
        <v>3278</v>
      </c>
      <c r="B139">
        <v>100</v>
      </c>
      <c r="D139" s="1" t="s">
        <v>541</v>
      </c>
    </row>
    <row r="140" spans="1:4" x14ac:dyDescent="0.3">
      <c r="A140" t="s">
        <v>3208</v>
      </c>
      <c r="C140">
        <v>2</v>
      </c>
      <c r="D140" s="1" t="s">
        <v>1615</v>
      </c>
    </row>
    <row r="141" spans="1:4" x14ac:dyDescent="0.3">
      <c r="A141" s="1" t="s">
        <v>3279</v>
      </c>
      <c r="B141">
        <v>100</v>
      </c>
      <c r="D141" s="1" t="s">
        <v>545</v>
      </c>
    </row>
    <row r="142" spans="1:4" x14ac:dyDescent="0.3">
      <c r="A142" t="s">
        <v>3248</v>
      </c>
      <c r="C142">
        <v>2</v>
      </c>
      <c r="D142" s="1" t="s">
        <v>1620</v>
      </c>
    </row>
    <row r="143" spans="1:4" x14ac:dyDescent="0.3">
      <c r="A143" s="1" t="s">
        <v>3280</v>
      </c>
      <c r="B143">
        <v>100</v>
      </c>
      <c r="D143" s="1" t="s">
        <v>550</v>
      </c>
    </row>
    <row r="144" spans="1:4" x14ac:dyDescent="0.3">
      <c r="A144" t="s">
        <v>3220</v>
      </c>
      <c r="C144">
        <v>2</v>
      </c>
      <c r="D144" s="1" t="s">
        <v>1626</v>
      </c>
    </row>
    <row r="145" spans="1:4" x14ac:dyDescent="0.3">
      <c r="A145" s="1" t="s">
        <v>3281</v>
      </c>
      <c r="B145">
        <v>100</v>
      </c>
      <c r="D145" s="1" t="s">
        <v>555</v>
      </c>
    </row>
    <row r="146" spans="1:4" x14ac:dyDescent="0.3">
      <c r="A146" t="s">
        <v>3220</v>
      </c>
      <c r="C146">
        <v>2</v>
      </c>
      <c r="D146" s="1" t="s">
        <v>1631</v>
      </c>
    </row>
    <row r="147" spans="1:4" x14ac:dyDescent="0.3">
      <c r="A147" s="1" t="s">
        <v>3282</v>
      </c>
      <c r="B147">
        <v>100</v>
      </c>
      <c r="D147" s="1" t="s">
        <v>559</v>
      </c>
    </row>
    <row r="148" spans="1:4" x14ac:dyDescent="0.3">
      <c r="A148" t="s">
        <v>3220</v>
      </c>
      <c r="C148">
        <v>2</v>
      </c>
      <c r="D148" s="1" t="s">
        <v>1637</v>
      </c>
    </row>
    <row r="149" spans="1:4" x14ac:dyDescent="0.3">
      <c r="A149" s="1" t="s">
        <v>3283</v>
      </c>
      <c r="B149">
        <v>100</v>
      </c>
      <c r="D149" s="1" t="s">
        <v>564</v>
      </c>
    </row>
    <row r="150" spans="1:4" x14ac:dyDescent="0.3">
      <c r="A150" t="s">
        <v>3220</v>
      </c>
      <c r="C150">
        <v>2</v>
      </c>
      <c r="D150" s="1" t="s">
        <v>1642</v>
      </c>
    </row>
    <row r="151" spans="1:4" x14ac:dyDescent="0.3">
      <c r="A151" s="1" t="s">
        <v>3284</v>
      </c>
      <c r="B151">
        <v>100</v>
      </c>
      <c r="D151" s="1" t="s">
        <v>568</v>
      </c>
    </row>
    <row r="152" spans="1:4" x14ac:dyDescent="0.3">
      <c r="A152" t="s">
        <v>3220</v>
      </c>
      <c r="C152">
        <v>2</v>
      </c>
      <c r="D152" s="1" t="s">
        <v>1647</v>
      </c>
    </row>
    <row r="153" spans="1:4" x14ac:dyDescent="0.3">
      <c r="A153" s="1" t="s">
        <v>3285</v>
      </c>
      <c r="B153">
        <v>100</v>
      </c>
      <c r="D153" s="1" t="s">
        <v>572</v>
      </c>
    </row>
    <row r="154" spans="1:4" x14ac:dyDescent="0.3">
      <c r="A154" t="s">
        <v>3220</v>
      </c>
      <c r="C154">
        <v>2</v>
      </c>
      <c r="D154" s="1" t="s">
        <v>1652</v>
      </c>
    </row>
    <row r="155" spans="1:4" x14ac:dyDescent="0.3">
      <c r="A155" s="1" t="s">
        <v>3286</v>
      </c>
      <c r="B155">
        <v>100</v>
      </c>
      <c r="D155" s="1" t="s">
        <v>577</v>
      </c>
    </row>
    <row r="156" spans="1:4" x14ac:dyDescent="0.3">
      <c r="A156" t="s">
        <v>3248</v>
      </c>
      <c r="C156">
        <v>1</v>
      </c>
      <c r="D156" s="1" t="s">
        <v>1655</v>
      </c>
    </row>
    <row r="157" spans="1:4" x14ac:dyDescent="0.3">
      <c r="A157" t="s">
        <v>3252</v>
      </c>
      <c r="C157">
        <v>1</v>
      </c>
      <c r="D157" s="1" t="s">
        <v>1656</v>
      </c>
    </row>
    <row r="158" spans="1:4" x14ac:dyDescent="0.3">
      <c r="A158" s="1" t="s">
        <v>3287</v>
      </c>
      <c r="B158">
        <v>100</v>
      </c>
      <c r="D158" s="1" t="s">
        <v>582</v>
      </c>
    </row>
    <row r="159" spans="1:4" x14ac:dyDescent="0.3">
      <c r="A159" t="s">
        <v>3248</v>
      </c>
      <c r="C159">
        <v>2</v>
      </c>
      <c r="D159" s="1" t="s">
        <v>1661</v>
      </c>
    </row>
    <row r="160" spans="1:4" x14ac:dyDescent="0.3">
      <c r="A160" s="1" t="s">
        <v>3288</v>
      </c>
      <c r="B160">
        <v>100</v>
      </c>
      <c r="D160" s="1" t="s">
        <v>586</v>
      </c>
    </row>
    <row r="161" spans="1:4" x14ac:dyDescent="0.3">
      <c r="A161" t="s">
        <v>3248</v>
      </c>
      <c r="C161">
        <v>2</v>
      </c>
      <c r="D161" s="1" t="s">
        <v>1666</v>
      </c>
    </row>
    <row r="162" spans="1:4" x14ac:dyDescent="0.3">
      <c r="A162" s="1" t="s">
        <v>3289</v>
      </c>
      <c r="B162">
        <v>100</v>
      </c>
      <c r="D162" s="1" t="s">
        <v>591</v>
      </c>
    </row>
    <row r="163" spans="1:4" x14ac:dyDescent="0.3">
      <c r="A163" t="s">
        <v>3214</v>
      </c>
      <c r="C163">
        <v>2</v>
      </c>
      <c r="D163" s="1" t="s">
        <v>1671</v>
      </c>
    </row>
    <row r="164" spans="1:4" x14ac:dyDescent="0.3">
      <c r="A164" t="s">
        <v>3209</v>
      </c>
      <c r="C164">
        <v>2</v>
      </c>
      <c r="D164" s="1" t="s">
        <v>1672</v>
      </c>
    </row>
    <row r="165" spans="1:4" x14ac:dyDescent="0.3">
      <c r="A165" s="1" t="s">
        <v>3290</v>
      </c>
      <c r="B165">
        <v>100</v>
      </c>
      <c r="D165" s="1" t="s">
        <v>596</v>
      </c>
    </row>
    <row r="166" spans="1:4" x14ac:dyDescent="0.3">
      <c r="A166" t="s">
        <v>3276</v>
      </c>
      <c r="C166">
        <v>2</v>
      </c>
      <c r="D166" s="1" t="s">
        <v>1677</v>
      </c>
    </row>
    <row r="167" spans="1:4" x14ac:dyDescent="0.3">
      <c r="A167" t="s">
        <v>3291</v>
      </c>
      <c r="C167">
        <v>2</v>
      </c>
      <c r="D167" s="1" t="s">
        <v>1680</v>
      </c>
    </row>
    <row r="168" spans="1:4" x14ac:dyDescent="0.3">
      <c r="A168" s="1" t="s">
        <v>3292</v>
      </c>
      <c r="B168">
        <v>100</v>
      </c>
      <c r="D168" s="1" t="s">
        <v>601</v>
      </c>
    </row>
    <row r="169" spans="1:4" x14ac:dyDescent="0.3">
      <c r="A169" t="s">
        <v>3293</v>
      </c>
      <c r="C169">
        <v>2</v>
      </c>
      <c r="D169" s="1" t="s">
        <v>1687</v>
      </c>
    </row>
    <row r="170" spans="1:4" x14ac:dyDescent="0.3">
      <c r="A170" s="1" t="s">
        <v>3294</v>
      </c>
      <c r="B170">
        <v>100</v>
      </c>
      <c r="D170" s="1" t="s">
        <v>604</v>
      </c>
    </row>
    <row r="171" spans="1:4" x14ac:dyDescent="0.3">
      <c r="A171" t="s">
        <v>3293</v>
      </c>
      <c r="C171">
        <v>2</v>
      </c>
      <c r="D171" s="1" t="s">
        <v>1693</v>
      </c>
    </row>
    <row r="172" spans="1:4" x14ac:dyDescent="0.3">
      <c r="A172" s="1" t="s">
        <v>3295</v>
      </c>
      <c r="B172">
        <v>100</v>
      </c>
      <c r="D172" s="1" t="s">
        <v>609</v>
      </c>
    </row>
    <row r="173" spans="1:4" x14ac:dyDescent="0.3">
      <c r="A173" t="s">
        <v>3211</v>
      </c>
      <c r="C173">
        <v>2</v>
      </c>
      <c r="D173" s="1" t="s">
        <v>1698</v>
      </c>
    </row>
    <row r="174" spans="1:4" x14ac:dyDescent="0.3">
      <c r="A174" t="s">
        <v>3276</v>
      </c>
      <c r="C174">
        <v>2</v>
      </c>
      <c r="D174" s="1" t="s">
        <v>1699</v>
      </c>
    </row>
    <row r="175" spans="1:4" x14ac:dyDescent="0.3">
      <c r="A175" s="1" t="s">
        <v>3296</v>
      </c>
      <c r="B175">
        <v>100</v>
      </c>
      <c r="D175" s="1" t="s">
        <v>612</v>
      </c>
    </row>
    <row r="176" spans="1:4" x14ac:dyDescent="0.3">
      <c r="A176" t="s">
        <v>3211</v>
      </c>
      <c r="C176">
        <v>2</v>
      </c>
      <c r="D176" s="1" t="s">
        <v>1705</v>
      </c>
    </row>
    <row r="177" spans="1:4" x14ac:dyDescent="0.3">
      <c r="A177" t="s">
        <v>3276</v>
      </c>
      <c r="C177">
        <v>2</v>
      </c>
      <c r="D177" s="1" t="s">
        <v>1706</v>
      </c>
    </row>
    <row r="178" spans="1:4" x14ac:dyDescent="0.3">
      <c r="A178" s="1" t="s">
        <v>3297</v>
      </c>
      <c r="B178">
        <v>100</v>
      </c>
      <c r="D178" s="1" t="s">
        <v>616</v>
      </c>
    </row>
    <row r="179" spans="1:4" x14ac:dyDescent="0.3">
      <c r="A179" t="s">
        <v>3211</v>
      </c>
      <c r="C179">
        <v>2</v>
      </c>
      <c r="D179" s="1" t="s">
        <v>1711</v>
      </c>
    </row>
    <row r="180" spans="1:4" x14ac:dyDescent="0.3">
      <c r="A180" t="s">
        <v>3276</v>
      </c>
      <c r="C180">
        <v>2</v>
      </c>
      <c r="D180" s="1" t="s">
        <v>1712</v>
      </c>
    </row>
    <row r="181" spans="1:4" x14ac:dyDescent="0.3">
      <c r="A181" s="1" t="s">
        <v>3298</v>
      </c>
      <c r="B181">
        <v>100</v>
      </c>
      <c r="D181" s="1" t="s">
        <v>620</v>
      </c>
    </row>
    <row r="182" spans="1:4" x14ac:dyDescent="0.3">
      <c r="A182" t="s">
        <v>3211</v>
      </c>
      <c r="C182">
        <v>2</v>
      </c>
      <c r="D182" s="1" t="s">
        <v>1717</v>
      </c>
    </row>
    <row r="183" spans="1:4" x14ac:dyDescent="0.3">
      <c r="A183" t="s">
        <v>3276</v>
      </c>
      <c r="C183">
        <v>2</v>
      </c>
      <c r="D183" s="1" t="s">
        <v>1718</v>
      </c>
    </row>
    <row r="184" spans="1:4" x14ac:dyDescent="0.3">
      <c r="A184" s="1" t="s">
        <v>3299</v>
      </c>
      <c r="B184">
        <v>100</v>
      </c>
      <c r="D184" s="1" t="s">
        <v>624</v>
      </c>
    </row>
    <row r="185" spans="1:4" x14ac:dyDescent="0.3">
      <c r="A185" t="s">
        <v>3211</v>
      </c>
      <c r="C185">
        <v>2</v>
      </c>
      <c r="D185" s="1" t="s">
        <v>1723</v>
      </c>
    </row>
    <row r="186" spans="1:4" x14ac:dyDescent="0.3">
      <c r="A186" t="s">
        <v>3276</v>
      </c>
      <c r="C186">
        <v>2</v>
      </c>
      <c r="D186" s="1" t="s">
        <v>1724</v>
      </c>
    </row>
    <row r="187" spans="1:4" x14ac:dyDescent="0.3">
      <c r="A187" s="1" t="s">
        <v>3300</v>
      </c>
      <c r="B187">
        <v>100</v>
      </c>
      <c r="D187" s="1" t="s">
        <v>627</v>
      </c>
    </row>
    <row r="188" spans="1:4" x14ac:dyDescent="0.3">
      <c r="A188" t="s">
        <v>3211</v>
      </c>
      <c r="C188">
        <v>2</v>
      </c>
      <c r="D188" s="1" t="s">
        <v>1730</v>
      </c>
    </row>
    <row r="189" spans="1:4" x14ac:dyDescent="0.3">
      <c r="A189" t="s">
        <v>3276</v>
      </c>
      <c r="C189">
        <v>2</v>
      </c>
      <c r="D189" s="1" t="s">
        <v>1731</v>
      </c>
    </row>
    <row r="190" spans="1:4" x14ac:dyDescent="0.3">
      <c r="A190" s="1" t="s">
        <v>3301</v>
      </c>
      <c r="B190">
        <v>100</v>
      </c>
      <c r="D190" s="1" t="s">
        <v>632</v>
      </c>
    </row>
    <row r="191" spans="1:4" x14ac:dyDescent="0.3">
      <c r="A191" t="s">
        <v>3220</v>
      </c>
      <c r="C191">
        <v>2</v>
      </c>
      <c r="D191" s="1" t="s">
        <v>1736</v>
      </c>
    </row>
    <row r="192" spans="1:4" x14ac:dyDescent="0.3">
      <c r="A192" s="1" t="s">
        <v>3302</v>
      </c>
      <c r="B192">
        <v>100</v>
      </c>
      <c r="D192" s="1" t="s">
        <v>637</v>
      </c>
    </row>
    <row r="193" spans="1:4" x14ac:dyDescent="0.3">
      <c r="A193" t="s">
        <v>3220</v>
      </c>
      <c r="C193">
        <v>1</v>
      </c>
      <c r="D193" s="1" t="s">
        <v>1741</v>
      </c>
    </row>
    <row r="194" spans="1:4" x14ac:dyDescent="0.3">
      <c r="A194" s="1" t="s">
        <v>3303</v>
      </c>
      <c r="B194">
        <v>100</v>
      </c>
      <c r="D194" s="1" t="s">
        <v>642</v>
      </c>
    </row>
    <row r="195" spans="1:4" x14ac:dyDescent="0.3">
      <c r="A195" t="s">
        <v>3211</v>
      </c>
      <c r="C195">
        <v>2</v>
      </c>
      <c r="D195" s="1" t="s">
        <v>1746</v>
      </c>
    </row>
    <row r="196" spans="1:4" x14ac:dyDescent="0.3">
      <c r="A196" t="s">
        <v>3276</v>
      </c>
      <c r="C196">
        <v>2</v>
      </c>
      <c r="D196" s="1" t="s">
        <v>1747</v>
      </c>
    </row>
    <row r="197" spans="1:4" x14ac:dyDescent="0.3">
      <c r="A197" s="1" t="s">
        <v>3304</v>
      </c>
      <c r="B197">
        <v>100</v>
      </c>
      <c r="D197" s="1" t="s">
        <v>647</v>
      </c>
    </row>
    <row r="198" spans="1:4" x14ac:dyDescent="0.3">
      <c r="A198" t="s">
        <v>3211</v>
      </c>
      <c r="C198">
        <v>2</v>
      </c>
      <c r="D198" s="1" t="s">
        <v>1752</v>
      </c>
    </row>
    <row r="199" spans="1:4" x14ac:dyDescent="0.3">
      <c r="A199" t="s">
        <v>3276</v>
      </c>
      <c r="C199">
        <v>2</v>
      </c>
      <c r="D199" s="1" t="s">
        <v>1753</v>
      </c>
    </row>
    <row r="200" spans="1:4" x14ac:dyDescent="0.3">
      <c r="A200" s="1" t="s">
        <v>3305</v>
      </c>
      <c r="B200">
        <v>100</v>
      </c>
      <c r="D200" s="1" t="s">
        <v>652</v>
      </c>
    </row>
    <row r="201" spans="1:4" x14ac:dyDescent="0.3">
      <c r="A201" t="s">
        <v>3211</v>
      </c>
      <c r="C201">
        <v>2</v>
      </c>
      <c r="D201" s="1" t="s">
        <v>1758</v>
      </c>
    </row>
    <row r="202" spans="1:4" x14ac:dyDescent="0.3">
      <c r="A202" t="s">
        <v>3276</v>
      </c>
      <c r="C202">
        <v>2</v>
      </c>
      <c r="D202" s="1" t="s">
        <v>1759</v>
      </c>
    </row>
    <row r="203" spans="1:4" x14ac:dyDescent="0.3">
      <c r="A203" s="1" t="s">
        <v>3306</v>
      </c>
      <c r="B203">
        <v>100</v>
      </c>
      <c r="D203" s="1" t="s">
        <v>656</v>
      </c>
    </row>
    <row r="204" spans="1:4" x14ac:dyDescent="0.3">
      <c r="A204" t="s">
        <v>3211</v>
      </c>
      <c r="C204">
        <v>2</v>
      </c>
      <c r="D204" s="1" t="s">
        <v>1764</v>
      </c>
    </row>
    <row r="205" spans="1:4" x14ac:dyDescent="0.3">
      <c r="A205" t="s">
        <v>3276</v>
      </c>
      <c r="C205">
        <v>2</v>
      </c>
      <c r="D205" s="1" t="s">
        <v>1765</v>
      </c>
    </row>
    <row r="206" spans="1:4" x14ac:dyDescent="0.3">
      <c r="A206" s="1" t="s">
        <v>3307</v>
      </c>
      <c r="B206">
        <v>100</v>
      </c>
      <c r="D206" s="1" t="s">
        <v>660</v>
      </c>
    </row>
    <row r="207" spans="1:4" x14ac:dyDescent="0.3">
      <c r="A207" t="s">
        <v>3211</v>
      </c>
      <c r="C207">
        <v>2</v>
      </c>
      <c r="D207" s="1" t="s">
        <v>1770</v>
      </c>
    </row>
    <row r="208" spans="1:4" x14ac:dyDescent="0.3">
      <c r="A208" t="s">
        <v>3276</v>
      </c>
      <c r="C208">
        <v>2</v>
      </c>
      <c r="D208" s="1" t="s">
        <v>1771</v>
      </c>
    </row>
    <row r="209" spans="1:4" x14ac:dyDescent="0.3">
      <c r="A209" s="1" t="s">
        <v>3308</v>
      </c>
      <c r="B209">
        <v>100</v>
      </c>
      <c r="D209" s="1" t="s">
        <v>665</v>
      </c>
    </row>
    <row r="210" spans="1:4" x14ac:dyDescent="0.3">
      <c r="A210" t="s">
        <v>3252</v>
      </c>
      <c r="C210">
        <v>2</v>
      </c>
      <c r="D210" s="1" t="s">
        <v>1776</v>
      </c>
    </row>
    <row r="211" spans="1:4" x14ac:dyDescent="0.3">
      <c r="A211" t="s">
        <v>3309</v>
      </c>
      <c r="C211">
        <v>1</v>
      </c>
      <c r="D211" s="1" t="s">
        <v>1779</v>
      </c>
    </row>
    <row r="212" spans="1:4" x14ac:dyDescent="0.3">
      <c r="A212" s="1" t="s">
        <v>3310</v>
      </c>
      <c r="B212">
        <v>100</v>
      </c>
      <c r="D212" s="1" t="s">
        <v>670</v>
      </c>
    </row>
    <row r="213" spans="1:4" x14ac:dyDescent="0.3">
      <c r="A213" t="s">
        <v>3276</v>
      </c>
      <c r="C213">
        <v>2</v>
      </c>
      <c r="D213" s="1" t="s">
        <v>1784</v>
      </c>
    </row>
    <row r="214" spans="1:4" x14ac:dyDescent="0.3">
      <c r="A214" t="s">
        <v>3208</v>
      </c>
      <c r="C214">
        <v>2</v>
      </c>
      <c r="D214" s="1" t="s">
        <v>1785</v>
      </c>
    </row>
    <row r="215" spans="1:4" x14ac:dyDescent="0.3">
      <c r="A215" s="1" t="s">
        <v>3311</v>
      </c>
      <c r="B215">
        <v>100</v>
      </c>
      <c r="D215" s="1" t="s">
        <v>674</v>
      </c>
    </row>
    <row r="216" spans="1:4" x14ac:dyDescent="0.3">
      <c r="A216" t="s">
        <v>3276</v>
      </c>
      <c r="C216">
        <v>2</v>
      </c>
      <c r="D216" s="1" t="s">
        <v>1790</v>
      </c>
    </row>
    <row r="217" spans="1:4" x14ac:dyDescent="0.3">
      <c r="A217" t="s">
        <v>3208</v>
      </c>
      <c r="C217">
        <v>2</v>
      </c>
      <c r="D217" s="1" t="s">
        <v>1791</v>
      </c>
    </row>
    <row r="218" spans="1:4" x14ac:dyDescent="0.3">
      <c r="A218" s="1" t="s">
        <v>3312</v>
      </c>
      <c r="B218">
        <v>100</v>
      </c>
      <c r="D218" s="1" t="s">
        <v>679</v>
      </c>
    </row>
    <row r="219" spans="1:4" x14ac:dyDescent="0.3">
      <c r="A219" t="s">
        <v>3276</v>
      </c>
      <c r="C219">
        <v>2</v>
      </c>
      <c r="D219" s="1" t="s">
        <v>1796</v>
      </c>
    </row>
    <row r="220" spans="1:4" x14ac:dyDescent="0.3">
      <c r="A220" s="1" t="s">
        <v>3313</v>
      </c>
      <c r="B220">
        <v>100</v>
      </c>
      <c r="D220" s="1" t="s">
        <v>684</v>
      </c>
    </row>
    <row r="221" spans="1:4" x14ac:dyDescent="0.3">
      <c r="A221" t="s">
        <v>3276</v>
      </c>
      <c r="C221">
        <v>2</v>
      </c>
      <c r="D221" s="1" t="s">
        <v>1801</v>
      </c>
    </row>
    <row r="222" spans="1:4" x14ac:dyDescent="0.3">
      <c r="A222" t="s">
        <v>3252</v>
      </c>
      <c r="C222">
        <v>2</v>
      </c>
      <c r="D222" s="1" t="s">
        <v>1802</v>
      </c>
    </row>
    <row r="223" spans="1:4" x14ac:dyDescent="0.3">
      <c r="A223" s="1" t="s">
        <v>3314</v>
      </c>
      <c r="B223">
        <v>100</v>
      </c>
      <c r="D223" s="1" t="s">
        <v>689</v>
      </c>
    </row>
    <row r="224" spans="1:4" x14ac:dyDescent="0.3">
      <c r="A224" t="s">
        <v>3220</v>
      </c>
      <c r="C224">
        <v>4</v>
      </c>
      <c r="D224" s="1" t="s">
        <v>1807</v>
      </c>
    </row>
    <row r="225" spans="1:4" x14ac:dyDescent="0.3">
      <c r="A225" s="1" t="s">
        <v>3315</v>
      </c>
      <c r="B225">
        <v>100</v>
      </c>
      <c r="D225" s="1" t="s">
        <v>693</v>
      </c>
    </row>
    <row r="226" spans="1:4" x14ac:dyDescent="0.3">
      <c r="A226" t="s">
        <v>3220</v>
      </c>
      <c r="C226">
        <v>4</v>
      </c>
      <c r="D226" s="1" t="s">
        <v>1812</v>
      </c>
    </row>
    <row r="227" spans="1:4" x14ac:dyDescent="0.3">
      <c r="A227" s="1" t="s">
        <v>3316</v>
      </c>
      <c r="B227">
        <v>100</v>
      </c>
      <c r="D227" s="1" t="s">
        <v>697</v>
      </c>
    </row>
    <row r="228" spans="1:4" x14ac:dyDescent="0.3">
      <c r="A228" t="s">
        <v>3220</v>
      </c>
      <c r="C228">
        <v>3</v>
      </c>
      <c r="D228" s="1" t="s">
        <v>1817</v>
      </c>
    </row>
    <row r="229" spans="1:4" x14ac:dyDescent="0.3">
      <c r="A229" s="1" t="s">
        <v>3317</v>
      </c>
      <c r="B229">
        <v>100</v>
      </c>
      <c r="D229" s="1" t="s">
        <v>700</v>
      </c>
    </row>
    <row r="230" spans="1:4" x14ac:dyDescent="0.3">
      <c r="A230" t="s">
        <v>3220</v>
      </c>
      <c r="C230">
        <v>3</v>
      </c>
      <c r="D230" s="1" t="s">
        <v>1822</v>
      </c>
    </row>
    <row r="231" spans="1:4" x14ac:dyDescent="0.3">
      <c r="A231" s="1" t="s">
        <v>3318</v>
      </c>
      <c r="B231">
        <v>100</v>
      </c>
      <c r="D231" s="1" t="s">
        <v>704</v>
      </c>
    </row>
    <row r="232" spans="1:4" x14ac:dyDescent="0.3">
      <c r="A232" t="s">
        <v>3220</v>
      </c>
      <c r="C232">
        <v>2</v>
      </c>
      <c r="D232" s="1" t="s">
        <v>1827</v>
      </c>
    </row>
    <row r="233" spans="1:4" x14ac:dyDescent="0.3">
      <c r="A233" s="1" t="s">
        <v>3319</v>
      </c>
      <c r="B233">
        <v>100</v>
      </c>
      <c r="D233" s="1" t="s">
        <v>707</v>
      </c>
    </row>
    <row r="234" spans="1:4" x14ac:dyDescent="0.3">
      <c r="A234" t="s">
        <v>3220</v>
      </c>
      <c r="C234">
        <v>2</v>
      </c>
      <c r="D234" s="1" t="s">
        <v>1832</v>
      </c>
    </row>
    <row r="235" spans="1:4" x14ac:dyDescent="0.3">
      <c r="A235" s="1" t="s">
        <v>3320</v>
      </c>
      <c r="B235">
        <v>100</v>
      </c>
      <c r="D235" s="1" t="s">
        <v>711</v>
      </c>
    </row>
    <row r="236" spans="1:4" x14ac:dyDescent="0.3">
      <c r="A236" t="s">
        <v>3220</v>
      </c>
      <c r="C236">
        <v>3</v>
      </c>
      <c r="D236" s="1" t="s">
        <v>1837</v>
      </c>
    </row>
    <row r="237" spans="1:4" x14ac:dyDescent="0.3">
      <c r="A237" s="1" t="s">
        <v>3321</v>
      </c>
      <c r="B237">
        <v>100</v>
      </c>
      <c r="D237" s="1" t="s">
        <v>714</v>
      </c>
    </row>
    <row r="238" spans="1:4" x14ac:dyDescent="0.3">
      <c r="A238" t="s">
        <v>3220</v>
      </c>
      <c r="C238">
        <v>3</v>
      </c>
      <c r="D238" s="1" t="s">
        <v>1842</v>
      </c>
    </row>
    <row r="239" spans="1:4" x14ac:dyDescent="0.3">
      <c r="A239" s="1" t="s">
        <v>3322</v>
      </c>
      <c r="B239">
        <v>100</v>
      </c>
      <c r="D239" s="1" t="s">
        <v>719</v>
      </c>
    </row>
    <row r="240" spans="1:4" x14ac:dyDescent="0.3">
      <c r="A240" t="s">
        <v>3220</v>
      </c>
      <c r="C240">
        <v>3</v>
      </c>
      <c r="D240" s="1" t="s">
        <v>1847</v>
      </c>
    </row>
    <row r="241" spans="1:4" x14ac:dyDescent="0.3">
      <c r="A241" s="1" t="s">
        <v>3323</v>
      </c>
      <c r="B241">
        <v>100</v>
      </c>
      <c r="D241" s="1" t="s">
        <v>722</v>
      </c>
    </row>
    <row r="242" spans="1:4" x14ac:dyDescent="0.3">
      <c r="A242" t="s">
        <v>3220</v>
      </c>
      <c r="C242">
        <v>4</v>
      </c>
      <c r="D242" s="1" t="s">
        <v>1852</v>
      </c>
    </row>
    <row r="243" spans="1:4" x14ac:dyDescent="0.3">
      <c r="A243" s="1" t="s">
        <v>3324</v>
      </c>
      <c r="B243">
        <v>100</v>
      </c>
      <c r="D243" s="1" t="s">
        <v>726</v>
      </c>
    </row>
    <row r="244" spans="1:4" x14ac:dyDescent="0.3">
      <c r="A244" t="s">
        <v>3220</v>
      </c>
      <c r="C244">
        <v>4</v>
      </c>
      <c r="D244" s="1" t="s">
        <v>1857</v>
      </c>
    </row>
    <row r="245" spans="1:4" x14ac:dyDescent="0.3">
      <c r="A245" s="1" t="s">
        <v>3325</v>
      </c>
      <c r="B245">
        <v>100</v>
      </c>
      <c r="D245" s="1" t="s">
        <v>729</v>
      </c>
    </row>
    <row r="246" spans="1:4" x14ac:dyDescent="0.3">
      <c r="A246" t="s">
        <v>3220</v>
      </c>
      <c r="C246">
        <v>4</v>
      </c>
      <c r="D246" s="1" t="s">
        <v>1862</v>
      </c>
    </row>
    <row r="247" spans="1:4" x14ac:dyDescent="0.3">
      <c r="A247" s="1" t="s">
        <v>3326</v>
      </c>
      <c r="B247">
        <v>100</v>
      </c>
      <c r="D247" s="1" t="s">
        <v>733</v>
      </c>
    </row>
    <row r="248" spans="1:4" x14ac:dyDescent="0.3">
      <c r="A248" t="s">
        <v>3220</v>
      </c>
      <c r="C248">
        <v>3</v>
      </c>
      <c r="D248" s="1" t="s">
        <v>1867</v>
      </c>
    </row>
    <row r="249" spans="1:4" x14ac:dyDescent="0.3">
      <c r="A249" s="1" t="s">
        <v>3327</v>
      </c>
      <c r="B249">
        <v>100</v>
      </c>
      <c r="D249" s="1" t="s">
        <v>736</v>
      </c>
    </row>
    <row r="250" spans="1:4" x14ac:dyDescent="0.3">
      <c r="A250" t="s">
        <v>3220</v>
      </c>
      <c r="C250">
        <v>3</v>
      </c>
      <c r="D250" s="1" t="s">
        <v>1872</v>
      </c>
    </row>
    <row r="251" spans="1:4" x14ac:dyDescent="0.3">
      <c r="A251" s="1" t="s">
        <v>3328</v>
      </c>
      <c r="B251">
        <v>100</v>
      </c>
      <c r="D251" s="1" t="s">
        <v>739</v>
      </c>
    </row>
    <row r="252" spans="1:4" x14ac:dyDescent="0.3">
      <c r="A252" t="s">
        <v>3220</v>
      </c>
      <c r="C252">
        <v>3</v>
      </c>
      <c r="D252" s="1" t="s">
        <v>1877</v>
      </c>
    </row>
    <row r="253" spans="1:4" x14ac:dyDescent="0.3">
      <c r="A253" s="1" t="s">
        <v>3329</v>
      </c>
      <c r="B253">
        <v>100</v>
      </c>
      <c r="D253" s="1" t="s">
        <v>742</v>
      </c>
    </row>
    <row r="254" spans="1:4" x14ac:dyDescent="0.3">
      <c r="A254" t="s">
        <v>3220</v>
      </c>
      <c r="C254">
        <v>3</v>
      </c>
      <c r="D254" s="1" t="s">
        <v>1882</v>
      </c>
    </row>
    <row r="255" spans="1:4" x14ac:dyDescent="0.3">
      <c r="A255" s="1" t="s">
        <v>3330</v>
      </c>
      <c r="B255">
        <v>100</v>
      </c>
      <c r="D255" s="1" t="s">
        <v>746</v>
      </c>
    </row>
    <row r="256" spans="1:4" x14ac:dyDescent="0.3">
      <c r="A256" t="s">
        <v>3220</v>
      </c>
      <c r="C256">
        <v>2</v>
      </c>
      <c r="D256" s="1" t="s">
        <v>1887</v>
      </c>
    </row>
    <row r="257" spans="1:4" x14ac:dyDescent="0.3">
      <c r="A257" s="1" t="s">
        <v>3331</v>
      </c>
      <c r="B257">
        <v>100</v>
      </c>
      <c r="D257" s="1" t="s">
        <v>749</v>
      </c>
    </row>
    <row r="258" spans="1:4" x14ac:dyDescent="0.3">
      <c r="A258" t="s">
        <v>3220</v>
      </c>
      <c r="C258">
        <v>2</v>
      </c>
      <c r="D258" s="1" t="s">
        <v>1892</v>
      </c>
    </row>
    <row r="259" spans="1:4" x14ac:dyDescent="0.3">
      <c r="A259" s="1" t="s">
        <v>3332</v>
      </c>
      <c r="B259">
        <v>100</v>
      </c>
      <c r="D259" s="1" t="s">
        <v>752</v>
      </c>
    </row>
    <row r="260" spans="1:4" x14ac:dyDescent="0.3">
      <c r="A260" t="s">
        <v>3220</v>
      </c>
      <c r="C260">
        <v>2</v>
      </c>
      <c r="D260" s="1" t="s">
        <v>1897</v>
      </c>
    </row>
    <row r="261" spans="1:4" x14ac:dyDescent="0.3">
      <c r="A261" s="1" t="s">
        <v>3333</v>
      </c>
      <c r="B261">
        <v>100</v>
      </c>
      <c r="D261" s="1" t="s">
        <v>755</v>
      </c>
    </row>
    <row r="262" spans="1:4" x14ac:dyDescent="0.3">
      <c r="A262" t="s">
        <v>3220</v>
      </c>
      <c r="C262">
        <v>2</v>
      </c>
      <c r="D262" s="1" t="s">
        <v>1902</v>
      </c>
    </row>
    <row r="263" spans="1:4" x14ac:dyDescent="0.3">
      <c r="A263" s="1" t="s">
        <v>3334</v>
      </c>
      <c r="B263">
        <v>100</v>
      </c>
      <c r="D263" s="1" t="s">
        <v>759</v>
      </c>
    </row>
    <row r="264" spans="1:4" x14ac:dyDescent="0.3">
      <c r="A264" t="s">
        <v>3220</v>
      </c>
      <c r="C264">
        <v>3</v>
      </c>
      <c r="D264" s="1" t="s">
        <v>1907</v>
      </c>
    </row>
    <row r="265" spans="1:4" x14ac:dyDescent="0.3">
      <c r="A265" s="1" t="s">
        <v>3335</v>
      </c>
      <c r="B265">
        <v>100</v>
      </c>
      <c r="D265" s="1" t="s">
        <v>762</v>
      </c>
    </row>
    <row r="266" spans="1:4" x14ac:dyDescent="0.3">
      <c r="A266" t="s">
        <v>3220</v>
      </c>
      <c r="C266">
        <v>3</v>
      </c>
      <c r="D266" s="1" t="s">
        <v>1912</v>
      </c>
    </row>
    <row r="267" spans="1:4" x14ac:dyDescent="0.3">
      <c r="A267" s="1" t="s">
        <v>3336</v>
      </c>
      <c r="B267">
        <v>100</v>
      </c>
      <c r="D267" s="1" t="s">
        <v>765</v>
      </c>
    </row>
    <row r="268" spans="1:4" x14ac:dyDescent="0.3">
      <c r="A268" t="s">
        <v>3220</v>
      </c>
      <c r="C268">
        <v>3</v>
      </c>
      <c r="D268" s="1" t="s">
        <v>1917</v>
      </c>
    </row>
    <row r="269" spans="1:4" x14ac:dyDescent="0.3">
      <c r="A269" s="1" t="s">
        <v>3337</v>
      </c>
      <c r="B269">
        <v>100</v>
      </c>
      <c r="D269" s="1" t="s">
        <v>768</v>
      </c>
    </row>
    <row r="270" spans="1:4" x14ac:dyDescent="0.3">
      <c r="A270" t="s">
        <v>3220</v>
      </c>
      <c r="C270">
        <v>3</v>
      </c>
      <c r="D270" s="1" t="s">
        <v>1922</v>
      </c>
    </row>
    <row r="271" spans="1:4" x14ac:dyDescent="0.3">
      <c r="A271" s="1" t="s">
        <v>3338</v>
      </c>
      <c r="B271">
        <v>100</v>
      </c>
      <c r="D271" s="1" t="s">
        <v>773</v>
      </c>
    </row>
    <row r="272" spans="1:4" x14ac:dyDescent="0.3">
      <c r="A272" t="s">
        <v>3220</v>
      </c>
      <c r="C272">
        <v>3</v>
      </c>
      <c r="D272" s="1" t="s">
        <v>1927</v>
      </c>
    </row>
    <row r="273" spans="1:4" x14ac:dyDescent="0.3">
      <c r="A273" s="1" t="s">
        <v>3339</v>
      </c>
      <c r="B273">
        <v>100</v>
      </c>
      <c r="D273" s="1" t="s">
        <v>778</v>
      </c>
    </row>
    <row r="274" spans="1:4" x14ac:dyDescent="0.3">
      <c r="A274" t="s">
        <v>3220</v>
      </c>
      <c r="C274">
        <v>3</v>
      </c>
      <c r="D274" s="1" t="s">
        <v>1932</v>
      </c>
    </row>
    <row r="275" spans="1:4" x14ac:dyDescent="0.3">
      <c r="A275" s="1" t="s">
        <v>3340</v>
      </c>
      <c r="B275">
        <v>100</v>
      </c>
      <c r="D275" s="1" t="s">
        <v>783</v>
      </c>
    </row>
    <row r="276" spans="1:4" x14ac:dyDescent="0.3">
      <c r="A276" t="s">
        <v>3220</v>
      </c>
      <c r="C276">
        <v>3</v>
      </c>
      <c r="D276" s="1" t="s">
        <v>1937</v>
      </c>
    </row>
    <row r="277" spans="1:4" x14ac:dyDescent="0.3">
      <c r="A277" s="1" t="s">
        <v>3341</v>
      </c>
      <c r="B277">
        <v>100</v>
      </c>
      <c r="D277" s="1" t="s">
        <v>787</v>
      </c>
    </row>
    <row r="278" spans="1:4" x14ac:dyDescent="0.3">
      <c r="A278" t="s">
        <v>3220</v>
      </c>
      <c r="C278">
        <v>3</v>
      </c>
      <c r="D278" s="1" t="s">
        <v>1942</v>
      </c>
    </row>
    <row r="279" spans="1:4" x14ac:dyDescent="0.3">
      <c r="A279" s="1" t="s">
        <v>3342</v>
      </c>
      <c r="B279">
        <v>100</v>
      </c>
      <c r="D279" s="1" t="s">
        <v>791</v>
      </c>
    </row>
    <row r="280" spans="1:4" x14ac:dyDescent="0.3">
      <c r="A280" t="s">
        <v>3220</v>
      </c>
      <c r="C280">
        <v>3</v>
      </c>
      <c r="D280" s="1" t="s">
        <v>1947</v>
      </c>
    </row>
    <row r="281" spans="1:4" x14ac:dyDescent="0.3">
      <c r="A281" s="1" t="s">
        <v>3343</v>
      </c>
      <c r="B281">
        <v>100</v>
      </c>
      <c r="D281" s="1" t="s">
        <v>796</v>
      </c>
    </row>
    <row r="282" spans="1:4" x14ac:dyDescent="0.3">
      <c r="A282" t="s">
        <v>3220</v>
      </c>
      <c r="C282">
        <v>0</v>
      </c>
      <c r="D282" s="1" t="s">
        <v>1952</v>
      </c>
    </row>
    <row r="283" spans="1:4" x14ac:dyDescent="0.3">
      <c r="A283" s="1" t="s">
        <v>3344</v>
      </c>
      <c r="B283">
        <v>100</v>
      </c>
      <c r="D283" s="1" t="s">
        <v>801</v>
      </c>
    </row>
    <row r="284" spans="1:4" x14ac:dyDescent="0.3">
      <c r="A284" t="s">
        <v>3220</v>
      </c>
      <c r="C284">
        <v>3</v>
      </c>
      <c r="D284" s="1" t="s">
        <v>1957</v>
      </c>
    </row>
    <row r="285" spans="1:4" x14ac:dyDescent="0.3">
      <c r="A285" s="1" t="s">
        <v>3345</v>
      </c>
      <c r="B285">
        <v>100</v>
      </c>
      <c r="D285" s="1" t="s">
        <v>806</v>
      </c>
    </row>
    <row r="286" spans="1:4" x14ac:dyDescent="0.3">
      <c r="A286" t="s">
        <v>3252</v>
      </c>
      <c r="C286">
        <v>2</v>
      </c>
      <c r="D286" s="1" t="s">
        <v>1962</v>
      </c>
    </row>
    <row r="287" spans="1:4" x14ac:dyDescent="0.3">
      <c r="A287" t="s">
        <v>3346</v>
      </c>
      <c r="C287">
        <v>2</v>
      </c>
      <c r="D287" s="1" t="s">
        <v>1965</v>
      </c>
    </row>
    <row r="288" spans="1:4" x14ac:dyDescent="0.3">
      <c r="A288" t="s">
        <v>3293</v>
      </c>
      <c r="C288">
        <v>2</v>
      </c>
      <c r="D288" s="1" t="s">
        <v>1966</v>
      </c>
    </row>
    <row r="289" spans="1:4" x14ac:dyDescent="0.3">
      <c r="A289" s="1" t="s">
        <v>3347</v>
      </c>
      <c r="B289">
        <v>100</v>
      </c>
      <c r="D289" s="1" t="s">
        <v>810</v>
      </c>
    </row>
    <row r="290" spans="1:4" x14ac:dyDescent="0.3">
      <c r="A290" t="s">
        <v>3346</v>
      </c>
      <c r="C290">
        <v>2</v>
      </c>
      <c r="D290" s="1" t="s">
        <v>1971</v>
      </c>
    </row>
    <row r="291" spans="1:4" x14ac:dyDescent="0.3">
      <c r="A291" t="s">
        <v>3293</v>
      </c>
      <c r="C291">
        <v>2</v>
      </c>
      <c r="D291" s="1" t="s">
        <v>1972</v>
      </c>
    </row>
    <row r="292" spans="1:4" x14ac:dyDescent="0.3">
      <c r="A292" t="s">
        <v>3252</v>
      </c>
      <c r="C292">
        <v>2</v>
      </c>
      <c r="D292" s="1" t="s">
        <v>1973</v>
      </c>
    </row>
    <row r="293" spans="1:4" x14ac:dyDescent="0.3">
      <c r="A293" s="1" t="s">
        <v>3348</v>
      </c>
      <c r="B293">
        <v>100</v>
      </c>
      <c r="D293" s="1" t="s">
        <v>815</v>
      </c>
    </row>
    <row r="294" spans="1:4" x14ac:dyDescent="0.3">
      <c r="A294" t="s">
        <v>3220</v>
      </c>
      <c r="C294">
        <v>3</v>
      </c>
      <c r="D294" s="1" t="s">
        <v>1978</v>
      </c>
    </row>
    <row r="295" spans="1:4" x14ac:dyDescent="0.3">
      <c r="A295" s="1" t="s">
        <v>3349</v>
      </c>
      <c r="B295">
        <v>100</v>
      </c>
      <c r="D295" s="1" t="s">
        <v>820</v>
      </c>
    </row>
    <row r="296" spans="1:4" x14ac:dyDescent="0.3">
      <c r="A296" t="s">
        <v>3220</v>
      </c>
      <c r="C296">
        <v>3</v>
      </c>
      <c r="D296" s="1" t="s">
        <v>1983</v>
      </c>
    </row>
    <row r="297" spans="1:4" x14ac:dyDescent="0.3">
      <c r="A297" s="1" t="s">
        <v>3350</v>
      </c>
      <c r="B297">
        <v>100</v>
      </c>
      <c r="D297" s="1" t="s">
        <v>825</v>
      </c>
    </row>
    <row r="298" spans="1:4" x14ac:dyDescent="0.3">
      <c r="A298" t="s">
        <v>3220</v>
      </c>
      <c r="C298">
        <v>3</v>
      </c>
      <c r="D298" s="1" t="s">
        <v>1988</v>
      </c>
    </row>
    <row r="299" spans="1:4" x14ac:dyDescent="0.3">
      <c r="A299" s="1" t="s">
        <v>3351</v>
      </c>
      <c r="B299">
        <v>100</v>
      </c>
      <c r="D299" s="1" t="s">
        <v>829</v>
      </c>
    </row>
    <row r="300" spans="1:4" x14ac:dyDescent="0.3">
      <c r="A300" t="s">
        <v>3220</v>
      </c>
      <c r="C300">
        <v>3</v>
      </c>
      <c r="D300" s="1" t="s">
        <v>1993</v>
      </c>
    </row>
    <row r="301" spans="1:4" x14ac:dyDescent="0.3">
      <c r="A301" s="1" t="s">
        <v>3352</v>
      </c>
      <c r="B301">
        <v>100</v>
      </c>
      <c r="D301" s="1" t="s">
        <v>833</v>
      </c>
    </row>
    <row r="302" spans="1:4" x14ac:dyDescent="0.3">
      <c r="A302" t="s">
        <v>3220</v>
      </c>
      <c r="C302">
        <v>3</v>
      </c>
      <c r="D302" s="1" t="s">
        <v>1998</v>
      </c>
    </row>
    <row r="303" spans="1:4" x14ac:dyDescent="0.3">
      <c r="A303" s="1" t="s">
        <v>3353</v>
      </c>
      <c r="B303">
        <v>100</v>
      </c>
      <c r="D303" s="1" t="s">
        <v>838</v>
      </c>
    </row>
    <row r="304" spans="1:4" x14ac:dyDescent="0.3">
      <c r="A304" t="s">
        <v>3220</v>
      </c>
      <c r="C304">
        <v>3</v>
      </c>
      <c r="D304" s="1" t="s">
        <v>2003</v>
      </c>
    </row>
    <row r="305" spans="1:4" x14ac:dyDescent="0.3">
      <c r="A305" s="1" t="s">
        <v>3354</v>
      </c>
      <c r="B305">
        <v>100</v>
      </c>
      <c r="D305" s="1" t="s">
        <v>843</v>
      </c>
    </row>
    <row r="306" spans="1:4" x14ac:dyDescent="0.3">
      <c r="A306" t="s">
        <v>3220</v>
      </c>
      <c r="C306">
        <v>3</v>
      </c>
      <c r="D306" s="1" t="s">
        <v>2008</v>
      </c>
    </row>
    <row r="307" spans="1:4" x14ac:dyDescent="0.3">
      <c r="A307" s="1" t="s">
        <v>3355</v>
      </c>
      <c r="B307">
        <v>100</v>
      </c>
      <c r="D307" s="1" t="s">
        <v>847</v>
      </c>
    </row>
    <row r="308" spans="1:4" x14ac:dyDescent="0.3">
      <c r="A308" t="s">
        <v>3220</v>
      </c>
      <c r="C308">
        <v>3</v>
      </c>
      <c r="D308" s="1" t="s">
        <v>2013</v>
      </c>
    </row>
    <row r="309" spans="1:4" x14ac:dyDescent="0.3">
      <c r="A309" s="1" t="s">
        <v>3356</v>
      </c>
      <c r="B309">
        <v>100</v>
      </c>
      <c r="D309" s="1" t="s">
        <v>851</v>
      </c>
    </row>
    <row r="310" spans="1:4" x14ac:dyDescent="0.3">
      <c r="A310" t="s">
        <v>3220</v>
      </c>
      <c r="C310">
        <v>2</v>
      </c>
      <c r="D310" s="1" t="s">
        <v>2019</v>
      </c>
    </row>
    <row r="311" spans="1:4" x14ac:dyDescent="0.3">
      <c r="A311" s="1" t="s">
        <v>3357</v>
      </c>
      <c r="B311">
        <v>100</v>
      </c>
      <c r="D311" s="1" t="s">
        <v>854</v>
      </c>
    </row>
    <row r="312" spans="1:4" x14ac:dyDescent="0.3">
      <c r="A312" t="s">
        <v>3220</v>
      </c>
      <c r="C312">
        <v>2</v>
      </c>
      <c r="D312" s="1" t="s">
        <v>2025</v>
      </c>
    </row>
    <row r="313" spans="1:4" x14ac:dyDescent="0.3">
      <c r="A313" s="1" t="s">
        <v>3358</v>
      </c>
      <c r="B313">
        <v>100</v>
      </c>
      <c r="D313" s="1" t="s">
        <v>859</v>
      </c>
    </row>
    <row r="314" spans="1:4" x14ac:dyDescent="0.3">
      <c r="A314" t="s">
        <v>3220</v>
      </c>
      <c r="C314">
        <v>3</v>
      </c>
      <c r="D314" s="1" t="s">
        <v>2030</v>
      </c>
    </row>
    <row r="315" spans="1:4" x14ac:dyDescent="0.3">
      <c r="A315" s="1" t="s">
        <v>3359</v>
      </c>
      <c r="B315">
        <v>100</v>
      </c>
      <c r="D315" s="1" t="s">
        <v>863</v>
      </c>
    </row>
    <row r="316" spans="1:4" x14ac:dyDescent="0.3">
      <c r="A316" t="s">
        <v>3220</v>
      </c>
      <c r="C316">
        <v>3</v>
      </c>
      <c r="D316" s="1" t="s">
        <v>2035</v>
      </c>
    </row>
    <row r="317" spans="1:4" x14ac:dyDescent="0.3">
      <c r="A317" s="1" t="s">
        <v>3360</v>
      </c>
      <c r="B317">
        <v>100</v>
      </c>
      <c r="D317" s="1" t="s">
        <v>867</v>
      </c>
    </row>
    <row r="318" spans="1:4" x14ac:dyDescent="0.3">
      <c r="A318" t="s">
        <v>3220</v>
      </c>
      <c r="C318">
        <v>3</v>
      </c>
      <c r="D318" s="1" t="s">
        <v>2040</v>
      </c>
    </row>
    <row r="319" spans="1:4" x14ac:dyDescent="0.3">
      <c r="A319" s="1" t="s">
        <v>3361</v>
      </c>
      <c r="B319">
        <v>100</v>
      </c>
      <c r="D319" s="1" t="s">
        <v>871</v>
      </c>
    </row>
    <row r="320" spans="1:4" x14ac:dyDescent="0.3">
      <c r="A320" t="s">
        <v>3220</v>
      </c>
      <c r="C320">
        <v>3</v>
      </c>
      <c r="D320" s="1" t="s">
        <v>2045</v>
      </c>
    </row>
    <row r="321" spans="1:4" x14ac:dyDescent="0.3">
      <c r="A321" s="1" t="s">
        <v>3362</v>
      </c>
      <c r="B321">
        <v>100</v>
      </c>
      <c r="D321" s="1" t="s">
        <v>875</v>
      </c>
    </row>
    <row r="322" spans="1:4" x14ac:dyDescent="0.3">
      <c r="A322" t="s">
        <v>3220</v>
      </c>
      <c r="C322">
        <v>3</v>
      </c>
      <c r="D322" s="1" t="s">
        <v>2050</v>
      </c>
    </row>
    <row r="323" spans="1:4" x14ac:dyDescent="0.3">
      <c r="A323" s="1" t="s">
        <v>3363</v>
      </c>
      <c r="B323">
        <v>100</v>
      </c>
      <c r="D323" s="1" t="s">
        <v>879</v>
      </c>
    </row>
    <row r="324" spans="1:4" x14ac:dyDescent="0.3">
      <c r="A324" t="s">
        <v>3220</v>
      </c>
      <c r="C324">
        <v>3</v>
      </c>
      <c r="D324" s="1" t="s">
        <v>2055</v>
      </c>
    </row>
    <row r="325" spans="1:4" x14ac:dyDescent="0.3">
      <c r="A325" s="1" t="s">
        <v>3364</v>
      </c>
      <c r="B325">
        <v>100</v>
      </c>
      <c r="D325" s="1" t="s">
        <v>884</v>
      </c>
    </row>
    <row r="326" spans="1:4" x14ac:dyDescent="0.3">
      <c r="A326" t="s">
        <v>3220</v>
      </c>
      <c r="C326">
        <v>1</v>
      </c>
      <c r="D326" s="1" t="s">
        <v>2060</v>
      </c>
    </row>
    <row r="327" spans="1:4" x14ac:dyDescent="0.3">
      <c r="A327" s="1" t="s">
        <v>3365</v>
      </c>
      <c r="B327">
        <v>100</v>
      </c>
      <c r="D327" s="1" t="s">
        <v>888</v>
      </c>
    </row>
    <row r="328" spans="1:4" x14ac:dyDescent="0.3">
      <c r="A328" t="s">
        <v>3220</v>
      </c>
      <c r="C328">
        <v>1</v>
      </c>
      <c r="D328" s="1" t="s">
        <v>2065</v>
      </c>
    </row>
    <row r="329" spans="1:4" x14ac:dyDescent="0.3">
      <c r="A329" s="1" t="s">
        <v>3366</v>
      </c>
      <c r="B329">
        <v>100</v>
      </c>
      <c r="D329" s="1" t="s">
        <v>892</v>
      </c>
    </row>
    <row r="330" spans="1:4" x14ac:dyDescent="0.3">
      <c r="A330" t="s">
        <v>3220</v>
      </c>
      <c r="C330">
        <v>1</v>
      </c>
      <c r="D330" s="1" t="s">
        <v>2070</v>
      </c>
    </row>
    <row r="331" spans="1:4" x14ac:dyDescent="0.3">
      <c r="A331" s="1" t="s">
        <v>3367</v>
      </c>
      <c r="B331">
        <v>100</v>
      </c>
      <c r="D331" s="1" t="s">
        <v>897</v>
      </c>
    </row>
    <row r="332" spans="1:4" x14ac:dyDescent="0.3">
      <c r="A332" t="s">
        <v>3368</v>
      </c>
      <c r="C332">
        <v>2</v>
      </c>
      <c r="D332" s="1" t="s">
        <v>2077</v>
      </c>
    </row>
    <row r="333" spans="1:4" x14ac:dyDescent="0.3">
      <c r="A333" s="1" t="s">
        <v>3369</v>
      </c>
      <c r="B333">
        <v>100</v>
      </c>
      <c r="D333" s="1" t="s">
        <v>901</v>
      </c>
    </row>
    <row r="334" spans="1:4" x14ac:dyDescent="0.3">
      <c r="A334" t="s">
        <v>3368</v>
      </c>
      <c r="C334">
        <v>2</v>
      </c>
      <c r="D334" s="1" t="s">
        <v>2082</v>
      </c>
    </row>
    <row r="335" spans="1:4" x14ac:dyDescent="0.3">
      <c r="A335" s="1" t="s">
        <v>3370</v>
      </c>
      <c r="B335">
        <v>100</v>
      </c>
      <c r="D335" s="1" t="s">
        <v>905</v>
      </c>
    </row>
    <row r="336" spans="1:4" x14ac:dyDescent="0.3">
      <c r="A336" t="s">
        <v>3368</v>
      </c>
      <c r="C336">
        <v>2</v>
      </c>
      <c r="D336" s="1" t="s">
        <v>2087</v>
      </c>
    </row>
    <row r="337" spans="1:4" x14ac:dyDescent="0.3">
      <c r="A337" s="1" t="s">
        <v>3371</v>
      </c>
      <c r="B337">
        <v>100</v>
      </c>
      <c r="D337" s="1" t="s">
        <v>909</v>
      </c>
    </row>
    <row r="338" spans="1:4" x14ac:dyDescent="0.3">
      <c r="A338" t="s">
        <v>3368</v>
      </c>
      <c r="C338">
        <v>2</v>
      </c>
      <c r="D338" s="1" t="s">
        <v>2093</v>
      </c>
    </row>
    <row r="339" spans="1:4" x14ac:dyDescent="0.3">
      <c r="A339" s="1" t="s">
        <v>3372</v>
      </c>
      <c r="B339">
        <v>100</v>
      </c>
      <c r="D339" s="1" t="s">
        <v>914</v>
      </c>
    </row>
    <row r="340" spans="1:4" x14ac:dyDescent="0.3">
      <c r="A340" t="s">
        <v>3248</v>
      </c>
      <c r="C340">
        <v>2</v>
      </c>
      <c r="D340" s="1" t="s">
        <v>2098</v>
      </c>
    </row>
    <row r="341" spans="1:4" x14ac:dyDescent="0.3">
      <c r="A341" s="1" t="s">
        <v>3373</v>
      </c>
      <c r="B341">
        <v>100</v>
      </c>
      <c r="D341" s="1" t="s">
        <v>919</v>
      </c>
    </row>
    <row r="342" spans="1:4" x14ac:dyDescent="0.3">
      <c r="A342" t="s">
        <v>3248</v>
      </c>
      <c r="C342">
        <v>2</v>
      </c>
      <c r="D342" s="1" t="s">
        <v>2103</v>
      </c>
    </row>
    <row r="343" spans="1:4" x14ac:dyDescent="0.3">
      <c r="A343" s="1" t="s">
        <v>3374</v>
      </c>
      <c r="B343">
        <v>100</v>
      </c>
      <c r="D343" s="1" t="s">
        <v>924</v>
      </c>
    </row>
    <row r="344" spans="1:4" x14ac:dyDescent="0.3">
      <c r="A344" t="s">
        <v>3248</v>
      </c>
      <c r="C344">
        <v>2</v>
      </c>
      <c r="D344" s="1" t="s">
        <v>2108</v>
      </c>
    </row>
    <row r="345" spans="1:4" x14ac:dyDescent="0.3">
      <c r="A345" s="1" t="s">
        <v>3375</v>
      </c>
      <c r="B345">
        <v>100</v>
      </c>
      <c r="D345" s="1" t="s">
        <v>929</v>
      </c>
    </row>
    <row r="346" spans="1:4" x14ac:dyDescent="0.3">
      <c r="A346" t="s">
        <v>3248</v>
      </c>
      <c r="C346">
        <v>1</v>
      </c>
      <c r="D346" s="1" t="s">
        <v>2113</v>
      </c>
    </row>
    <row r="347" spans="1:4" x14ac:dyDescent="0.3">
      <c r="A347" s="1" t="s">
        <v>3376</v>
      </c>
      <c r="B347">
        <v>100</v>
      </c>
      <c r="D347" s="1" t="s">
        <v>932</v>
      </c>
    </row>
    <row r="348" spans="1:4" x14ac:dyDescent="0.3">
      <c r="A348" t="s">
        <v>3248</v>
      </c>
      <c r="C348">
        <v>1</v>
      </c>
      <c r="D348" s="1" t="s">
        <v>2118</v>
      </c>
    </row>
    <row r="349" spans="1:4" x14ac:dyDescent="0.3">
      <c r="A349" s="1" t="s">
        <v>3377</v>
      </c>
      <c r="B349">
        <v>100</v>
      </c>
      <c r="D349" s="1" t="s">
        <v>937</v>
      </c>
    </row>
    <row r="350" spans="1:4" x14ac:dyDescent="0.3">
      <c r="A350" t="s">
        <v>3248</v>
      </c>
      <c r="C350">
        <v>2</v>
      </c>
      <c r="D350" s="1" t="s">
        <v>2123</v>
      </c>
    </row>
    <row r="351" spans="1:4" x14ac:dyDescent="0.3">
      <c r="A351" s="1" t="s">
        <v>3378</v>
      </c>
      <c r="B351">
        <v>100</v>
      </c>
      <c r="D351" s="1" t="s">
        <v>942</v>
      </c>
    </row>
    <row r="352" spans="1:4" x14ac:dyDescent="0.3">
      <c r="A352" t="s">
        <v>3248</v>
      </c>
      <c r="C352">
        <v>2</v>
      </c>
      <c r="D352" s="1" t="s">
        <v>2128</v>
      </c>
    </row>
    <row r="353" spans="1:4" x14ac:dyDescent="0.3">
      <c r="A353" s="1" t="s">
        <v>3379</v>
      </c>
      <c r="B353">
        <v>100</v>
      </c>
      <c r="D353" s="1" t="s">
        <v>947</v>
      </c>
    </row>
    <row r="354" spans="1:4" x14ac:dyDescent="0.3">
      <c r="A354" t="s">
        <v>3248</v>
      </c>
      <c r="C354">
        <v>2</v>
      </c>
      <c r="D354" s="1" t="s">
        <v>2133</v>
      </c>
    </row>
    <row r="355" spans="1:4" x14ac:dyDescent="0.3">
      <c r="A355" s="1" t="s">
        <v>3380</v>
      </c>
      <c r="B355">
        <v>100</v>
      </c>
      <c r="D355" s="1" t="s">
        <v>951</v>
      </c>
    </row>
    <row r="356" spans="1:4" x14ac:dyDescent="0.3">
      <c r="A356" t="s">
        <v>3248</v>
      </c>
      <c r="C356">
        <v>2</v>
      </c>
      <c r="D356" s="1" t="s">
        <v>2138</v>
      </c>
    </row>
    <row r="357" spans="1:4" x14ac:dyDescent="0.3">
      <c r="A357" s="1" t="s">
        <v>3381</v>
      </c>
      <c r="B357">
        <v>100</v>
      </c>
      <c r="D357" s="1" t="s">
        <v>956</v>
      </c>
    </row>
    <row r="358" spans="1:4" x14ac:dyDescent="0.3">
      <c r="A358" t="s">
        <v>3220</v>
      </c>
      <c r="C358">
        <v>3</v>
      </c>
      <c r="D358" s="1" t="s">
        <v>2143</v>
      </c>
    </row>
    <row r="359" spans="1:4" x14ac:dyDescent="0.3">
      <c r="A359" s="1" t="s">
        <v>3382</v>
      </c>
      <c r="B359">
        <v>100</v>
      </c>
      <c r="D359" s="1" t="s">
        <v>961</v>
      </c>
    </row>
    <row r="360" spans="1:4" x14ac:dyDescent="0.3">
      <c r="A360" t="s">
        <v>3220</v>
      </c>
      <c r="C360">
        <v>1</v>
      </c>
      <c r="D360" s="1" t="s">
        <v>2148</v>
      </c>
    </row>
    <row r="361" spans="1:4" x14ac:dyDescent="0.3">
      <c r="A361" s="1" t="s">
        <v>3383</v>
      </c>
      <c r="B361">
        <v>100</v>
      </c>
      <c r="D361" s="1" t="s">
        <v>966</v>
      </c>
    </row>
    <row r="362" spans="1:4" x14ac:dyDescent="0.3">
      <c r="A362" t="s">
        <v>3220</v>
      </c>
      <c r="C362">
        <v>1</v>
      </c>
      <c r="D362" s="1" t="s">
        <v>2153</v>
      </c>
    </row>
    <row r="363" spans="1:4" x14ac:dyDescent="0.3">
      <c r="A363" s="1" t="s">
        <v>3384</v>
      </c>
      <c r="B363">
        <v>100</v>
      </c>
      <c r="D363" s="1" t="s">
        <v>971</v>
      </c>
    </row>
    <row r="364" spans="1:4" x14ac:dyDescent="0.3">
      <c r="A364" t="s">
        <v>3248</v>
      </c>
      <c r="C364">
        <v>1</v>
      </c>
      <c r="D364" s="1" t="s">
        <v>2158</v>
      </c>
    </row>
    <row r="365" spans="1:4" x14ac:dyDescent="0.3">
      <c r="A365" s="1" t="s">
        <v>3385</v>
      </c>
      <c r="B365">
        <v>100</v>
      </c>
      <c r="D365" s="1" t="s">
        <v>976</v>
      </c>
    </row>
    <row r="366" spans="1:4" x14ac:dyDescent="0.3">
      <c r="A366" t="s">
        <v>3248</v>
      </c>
      <c r="C366">
        <v>2</v>
      </c>
      <c r="D366" s="1" t="s">
        <v>2163</v>
      </c>
    </row>
    <row r="367" spans="1:4" x14ac:dyDescent="0.3">
      <c r="A367" s="1" t="s">
        <v>3386</v>
      </c>
      <c r="B367">
        <v>100</v>
      </c>
      <c r="D367" s="1" t="s">
        <v>980</v>
      </c>
    </row>
    <row r="368" spans="1:4" x14ac:dyDescent="0.3">
      <c r="A368" t="s">
        <v>3248</v>
      </c>
      <c r="C368">
        <v>2</v>
      </c>
      <c r="D368" s="1" t="s">
        <v>2168</v>
      </c>
    </row>
    <row r="369" spans="1:4" x14ac:dyDescent="0.3">
      <c r="A369" s="1" t="s">
        <v>3387</v>
      </c>
      <c r="B369">
        <v>100</v>
      </c>
      <c r="D369" s="1" t="s">
        <v>985</v>
      </c>
    </row>
    <row r="370" spans="1:4" x14ac:dyDescent="0.3">
      <c r="A370" t="s">
        <v>3248</v>
      </c>
      <c r="C370">
        <v>2</v>
      </c>
      <c r="D370" s="1" t="s">
        <v>2173</v>
      </c>
    </row>
    <row r="371" spans="1:4" x14ac:dyDescent="0.3">
      <c r="A371" s="1" t="s">
        <v>3388</v>
      </c>
      <c r="B371">
        <v>100</v>
      </c>
      <c r="D371" s="1" t="s">
        <v>989</v>
      </c>
    </row>
    <row r="372" spans="1:4" x14ac:dyDescent="0.3">
      <c r="A372" t="s">
        <v>3248</v>
      </c>
      <c r="C372">
        <v>2</v>
      </c>
      <c r="D372" s="1" t="s">
        <v>2178</v>
      </c>
    </row>
    <row r="373" spans="1:4" x14ac:dyDescent="0.3">
      <c r="A373" s="1" t="s">
        <v>3389</v>
      </c>
      <c r="B373">
        <v>100</v>
      </c>
      <c r="D373" s="1" t="s">
        <v>994</v>
      </c>
    </row>
    <row r="374" spans="1:4" x14ac:dyDescent="0.3">
      <c r="A374" t="s">
        <v>3248</v>
      </c>
      <c r="C374">
        <v>2</v>
      </c>
      <c r="D374" s="1" t="s">
        <v>2183</v>
      </c>
    </row>
    <row r="375" spans="1:4" x14ac:dyDescent="0.3">
      <c r="A375" s="1" t="s">
        <v>3390</v>
      </c>
      <c r="B375">
        <v>100</v>
      </c>
      <c r="D375" s="1" t="s">
        <v>998</v>
      </c>
    </row>
    <row r="376" spans="1:4" x14ac:dyDescent="0.3">
      <c r="A376" t="s">
        <v>3248</v>
      </c>
      <c r="C376">
        <v>2</v>
      </c>
      <c r="D376" s="1" t="s">
        <v>2189</v>
      </c>
    </row>
    <row r="377" spans="1:4" x14ac:dyDescent="0.3">
      <c r="A377" s="1" t="s">
        <v>3391</v>
      </c>
      <c r="B377">
        <v>100</v>
      </c>
      <c r="D377" s="1" t="s">
        <v>1003</v>
      </c>
    </row>
    <row r="378" spans="1:4" x14ac:dyDescent="0.3">
      <c r="A378" t="s">
        <v>3248</v>
      </c>
      <c r="C378">
        <v>2</v>
      </c>
      <c r="D378" s="1" t="s">
        <v>2194</v>
      </c>
    </row>
    <row r="379" spans="1:4" x14ac:dyDescent="0.3">
      <c r="A379" s="1" t="s">
        <v>3392</v>
      </c>
      <c r="B379">
        <v>100</v>
      </c>
      <c r="D379" s="1" t="s">
        <v>1008</v>
      </c>
    </row>
    <row r="380" spans="1:4" x14ac:dyDescent="0.3">
      <c r="A380" t="s">
        <v>3220</v>
      </c>
      <c r="C380">
        <v>2</v>
      </c>
      <c r="D380" s="1" t="s">
        <v>2199</v>
      </c>
    </row>
    <row r="381" spans="1:4" x14ac:dyDescent="0.3">
      <c r="A381" s="1" t="s">
        <v>3393</v>
      </c>
      <c r="B381">
        <v>100</v>
      </c>
      <c r="D381" s="1" t="s">
        <v>1013</v>
      </c>
    </row>
    <row r="382" spans="1:4" x14ac:dyDescent="0.3">
      <c r="A382" t="s">
        <v>3248</v>
      </c>
      <c r="C382">
        <v>1</v>
      </c>
      <c r="D382" s="1" t="s">
        <v>2204</v>
      </c>
    </row>
    <row r="383" spans="1:4" x14ac:dyDescent="0.3">
      <c r="A383" s="1" t="s">
        <v>3394</v>
      </c>
      <c r="B383">
        <v>100</v>
      </c>
      <c r="D383" s="1" t="s">
        <v>1018</v>
      </c>
    </row>
    <row r="384" spans="1:4" x14ac:dyDescent="0.3">
      <c r="A384" t="s">
        <v>3248</v>
      </c>
      <c r="C384">
        <v>1</v>
      </c>
      <c r="D384" s="1" t="s">
        <v>2209</v>
      </c>
    </row>
    <row r="385" spans="1:4" x14ac:dyDescent="0.3">
      <c r="A385" s="1" t="s">
        <v>3395</v>
      </c>
      <c r="B385">
        <v>100</v>
      </c>
      <c r="D385" s="1" t="s">
        <v>1023</v>
      </c>
    </row>
    <row r="386" spans="1:4" x14ac:dyDescent="0.3">
      <c r="A386" t="s">
        <v>3248</v>
      </c>
      <c r="C386">
        <v>1</v>
      </c>
      <c r="D386" s="1" t="s">
        <v>2214</v>
      </c>
    </row>
    <row r="387" spans="1:4" x14ac:dyDescent="0.3">
      <c r="A387" s="1" t="s">
        <v>3396</v>
      </c>
      <c r="B387">
        <v>100</v>
      </c>
      <c r="D387" s="1" t="s">
        <v>1028</v>
      </c>
    </row>
    <row r="388" spans="1:4" x14ac:dyDescent="0.3">
      <c r="A388" t="s">
        <v>3248</v>
      </c>
      <c r="C388">
        <v>1</v>
      </c>
      <c r="D388" s="1" t="s">
        <v>2219</v>
      </c>
    </row>
    <row r="389" spans="1:4" x14ac:dyDescent="0.3">
      <c r="A389" s="1" t="s">
        <v>3397</v>
      </c>
      <c r="B389">
        <v>100</v>
      </c>
      <c r="D389" s="1" t="s">
        <v>1033</v>
      </c>
    </row>
    <row r="390" spans="1:4" x14ac:dyDescent="0.3">
      <c r="A390" t="s">
        <v>3248</v>
      </c>
      <c r="C390">
        <v>1</v>
      </c>
      <c r="D390" s="1" t="s">
        <v>2224</v>
      </c>
    </row>
    <row r="391" spans="1:4" x14ac:dyDescent="0.3">
      <c r="A391" s="1" t="s">
        <v>3398</v>
      </c>
      <c r="B391">
        <v>100</v>
      </c>
      <c r="D391" s="1" t="s">
        <v>1038</v>
      </c>
    </row>
    <row r="392" spans="1:4" x14ac:dyDescent="0.3">
      <c r="A392" t="s">
        <v>3248</v>
      </c>
      <c r="C392">
        <v>1</v>
      </c>
      <c r="D392" s="1" t="s">
        <v>2229</v>
      </c>
    </row>
    <row r="393" spans="1:4" x14ac:dyDescent="0.3">
      <c r="A393" s="1" t="s">
        <v>3399</v>
      </c>
      <c r="B393">
        <v>100</v>
      </c>
      <c r="D393" s="1" t="s">
        <v>1043</v>
      </c>
    </row>
    <row r="394" spans="1:4" x14ac:dyDescent="0.3">
      <c r="A394" t="s">
        <v>3220</v>
      </c>
      <c r="C394">
        <v>3</v>
      </c>
      <c r="D394" s="1" t="s">
        <v>2234</v>
      </c>
    </row>
    <row r="395" spans="1:4" x14ac:dyDescent="0.3">
      <c r="A395" s="1" t="s">
        <v>3400</v>
      </c>
      <c r="B395">
        <v>100</v>
      </c>
      <c r="D395" s="1" t="s">
        <v>1048</v>
      </c>
    </row>
    <row r="396" spans="1:4" x14ac:dyDescent="0.3">
      <c r="A396" t="s">
        <v>3248</v>
      </c>
      <c r="C396">
        <v>2</v>
      </c>
      <c r="D396" s="1" t="s">
        <v>2239</v>
      </c>
    </row>
    <row r="397" spans="1:4" x14ac:dyDescent="0.3">
      <c r="A397" s="1" t="s">
        <v>3401</v>
      </c>
      <c r="B397">
        <v>100</v>
      </c>
      <c r="D397" s="1" t="s">
        <v>1053</v>
      </c>
    </row>
    <row r="398" spans="1:4" x14ac:dyDescent="0.3">
      <c r="A398" t="s">
        <v>3248</v>
      </c>
      <c r="C398">
        <v>1</v>
      </c>
      <c r="D398" s="1" t="s">
        <v>2244</v>
      </c>
    </row>
    <row r="399" spans="1:4" x14ac:dyDescent="0.3">
      <c r="A399" s="1" t="s">
        <v>3402</v>
      </c>
      <c r="B399">
        <v>100</v>
      </c>
      <c r="D399" s="1" t="s">
        <v>1058</v>
      </c>
    </row>
    <row r="400" spans="1:4" x14ac:dyDescent="0.3">
      <c r="A400" t="s">
        <v>3248</v>
      </c>
      <c r="C400">
        <v>1</v>
      </c>
      <c r="D400" s="1" t="s">
        <v>2249</v>
      </c>
    </row>
    <row r="401" spans="1:4" x14ac:dyDescent="0.3">
      <c r="A401" s="1" t="s">
        <v>3403</v>
      </c>
      <c r="B401">
        <v>100</v>
      </c>
      <c r="D401" s="1" t="s">
        <v>1063</v>
      </c>
    </row>
    <row r="402" spans="1:4" x14ac:dyDescent="0.3">
      <c r="A402" t="s">
        <v>3248</v>
      </c>
      <c r="C402">
        <v>1</v>
      </c>
      <c r="D402" s="1" t="s">
        <v>2254</v>
      </c>
    </row>
    <row r="403" spans="1:4" x14ac:dyDescent="0.3">
      <c r="A403" s="1" t="s">
        <v>3404</v>
      </c>
      <c r="B403">
        <v>100</v>
      </c>
      <c r="D403" s="1" t="s">
        <v>1067</v>
      </c>
    </row>
    <row r="404" spans="1:4" x14ac:dyDescent="0.3">
      <c r="A404" t="s">
        <v>3220</v>
      </c>
      <c r="C404">
        <v>2</v>
      </c>
      <c r="D404" s="1" t="s">
        <v>2259</v>
      </c>
    </row>
    <row r="405" spans="1:4" x14ac:dyDescent="0.3">
      <c r="A405" s="1" t="s">
        <v>3405</v>
      </c>
      <c r="B405">
        <v>100</v>
      </c>
      <c r="D405" s="1" t="s">
        <v>1070</v>
      </c>
    </row>
    <row r="406" spans="1:4" x14ac:dyDescent="0.3">
      <c r="A406" t="s">
        <v>3220</v>
      </c>
      <c r="C406">
        <v>2</v>
      </c>
      <c r="D406" s="1" t="s">
        <v>2264</v>
      </c>
    </row>
    <row r="407" spans="1:4" x14ac:dyDescent="0.3">
      <c r="A407" s="1" t="s">
        <v>3406</v>
      </c>
      <c r="B407">
        <v>100</v>
      </c>
      <c r="D407" s="1" t="s">
        <v>1073</v>
      </c>
    </row>
    <row r="408" spans="1:4" x14ac:dyDescent="0.3">
      <c r="A408" t="s">
        <v>3220</v>
      </c>
      <c r="C408">
        <v>2</v>
      </c>
      <c r="D408" s="1" t="s">
        <v>2269</v>
      </c>
    </row>
    <row r="409" spans="1:4" x14ac:dyDescent="0.3">
      <c r="A409" s="1" t="s">
        <v>3407</v>
      </c>
      <c r="B409">
        <v>100</v>
      </c>
      <c r="D409" s="1" t="s">
        <v>1078</v>
      </c>
    </row>
    <row r="410" spans="1:4" x14ac:dyDescent="0.3">
      <c r="A410" t="s">
        <v>3220</v>
      </c>
      <c r="C410">
        <v>2</v>
      </c>
      <c r="D410" s="1" t="s">
        <v>2276</v>
      </c>
    </row>
    <row r="411" spans="1:4" x14ac:dyDescent="0.3">
      <c r="A411" s="1" t="s">
        <v>3408</v>
      </c>
      <c r="B411">
        <v>100</v>
      </c>
      <c r="D411" s="1" t="s">
        <v>1082</v>
      </c>
    </row>
    <row r="412" spans="1:4" x14ac:dyDescent="0.3">
      <c r="A412" t="s">
        <v>3220</v>
      </c>
      <c r="C412">
        <v>2</v>
      </c>
      <c r="D412" s="1" t="s">
        <v>2283</v>
      </c>
    </row>
    <row r="413" spans="1:4" x14ac:dyDescent="0.3">
      <c r="A413" s="1" t="s">
        <v>3409</v>
      </c>
      <c r="B413">
        <v>100</v>
      </c>
      <c r="D413" s="1" t="s">
        <v>1086</v>
      </c>
    </row>
    <row r="414" spans="1:4" x14ac:dyDescent="0.3">
      <c r="A414" t="s">
        <v>3220</v>
      </c>
      <c r="C414">
        <v>2</v>
      </c>
      <c r="D414" s="1" t="s">
        <v>2290</v>
      </c>
    </row>
    <row r="415" spans="1:4" x14ac:dyDescent="0.3">
      <c r="A415" s="1" t="s">
        <v>3410</v>
      </c>
      <c r="B415">
        <v>100</v>
      </c>
      <c r="D415" s="1" t="s">
        <v>1090</v>
      </c>
    </row>
    <row r="416" spans="1:4" x14ac:dyDescent="0.3">
      <c r="A416" t="s">
        <v>3220</v>
      </c>
      <c r="C416">
        <v>1</v>
      </c>
      <c r="D416" s="1" t="s">
        <v>2297</v>
      </c>
    </row>
    <row r="417" spans="1:4" x14ac:dyDescent="0.3">
      <c r="A417" s="1" t="s">
        <v>3411</v>
      </c>
      <c r="B417">
        <v>100</v>
      </c>
      <c r="D417" s="1" t="s">
        <v>1095</v>
      </c>
    </row>
    <row r="418" spans="1:4" x14ac:dyDescent="0.3">
      <c r="A418" t="s">
        <v>3368</v>
      </c>
      <c r="C418">
        <v>3</v>
      </c>
      <c r="D418" s="1" t="s">
        <v>2304</v>
      </c>
    </row>
    <row r="419" spans="1:4" x14ac:dyDescent="0.3">
      <c r="A419" t="s">
        <v>3252</v>
      </c>
      <c r="C419">
        <v>3</v>
      </c>
      <c r="D419" s="1" t="s">
        <v>2305</v>
      </c>
    </row>
    <row r="420" spans="1:4" x14ac:dyDescent="0.3">
      <c r="A420" s="1" t="s">
        <v>3412</v>
      </c>
      <c r="B420">
        <v>100</v>
      </c>
      <c r="D420" s="1" t="s">
        <v>1099</v>
      </c>
    </row>
    <row r="421" spans="1:4" x14ac:dyDescent="0.3">
      <c r="A421" t="s">
        <v>3252</v>
      </c>
      <c r="C421">
        <v>3</v>
      </c>
      <c r="D421" s="1" t="s">
        <v>2312</v>
      </c>
    </row>
    <row r="422" spans="1:4" x14ac:dyDescent="0.3">
      <c r="A422" t="s">
        <v>3368</v>
      </c>
      <c r="C422">
        <v>3</v>
      </c>
      <c r="D422" s="1" t="s">
        <v>2313</v>
      </c>
    </row>
    <row r="423" spans="1:4" x14ac:dyDescent="0.3">
      <c r="A423" s="1" t="s">
        <v>3413</v>
      </c>
      <c r="B423">
        <v>100</v>
      </c>
      <c r="D423" s="1" t="s">
        <v>1103</v>
      </c>
    </row>
    <row r="424" spans="1:4" x14ac:dyDescent="0.3">
      <c r="A424" t="s">
        <v>3368</v>
      </c>
      <c r="C424">
        <v>3</v>
      </c>
      <c r="D424" s="1" t="s">
        <v>2320</v>
      </c>
    </row>
    <row r="425" spans="1:4" x14ac:dyDescent="0.3">
      <c r="A425" t="s">
        <v>3252</v>
      </c>
      <c r="C425">
        <v>3</v>
      </c>
      <c r="D425" s="1" t="s">
        <v>2321</v>
      </c>
    </row>
    <row r="426" spans="1:4" x14ac:dyDescent="0.3">
      <c r="A426" s="1" t="s">
        <v>3414</v>
      </c>
      <c r="B426">
        <v>100</v>
      </c>
      <c r="D426" s="1" t="s">
        <v>1107</v>
      </c>
    </row>
    <row r="427" spans="1:4" x14ac:dyDescent="0.3">
      <c r="A427" t="s">
        <v>3220</v>
      </c>
      <c r="C427">
        <v>2</v>
      </c>
      <c r="D427" s="1" t="s">
        <v>2325</v>
      </c>
    </row>
    <row r="428" spans="1:4" x14ac:dyDescent="0.3">
      <c r="A428" s="1" t="s">
        <v>3415</v>
      </c>
      <c r="B428">
        <v>100</v>
      </c>
      <c r="D428" s="1" t="s">
        <v>1111</v>
      </c>
    </row>
    <row r="429" spans="1:4" x14ac:dyDescent="0.3">
      <c r="A429" t="s">
        <v>3220</v>
      </c>
      <c r="C429">
        <v>2</v>
      </c>
      <c r="D429" s="1" t="s">
        <v>2329</v>
      </c>
    </row>
    <row r="430" spans="1:4" x14ac:dyDescent="0.3">
      <c r="A430" s="1" t="s">
        <v>3416</v>
      </c>
      <c r="B430">
        <v>100</v>
      </c>
      <c r="D430" s="1" t="s">
        <v>1115</v>
      </c>
    </row>
    <row r="431" spans="1:4" x14ac:dyDescent="0.3">
      <c r="A431" t="s">
        <v>3220</v>
      </c>
      <c r="C431">
        <v>2</v>
      </c>
      <c r="D431" s="1" t="s">
        <v>2333</v>
      </c>
    </row>
    <row r="432" spans="1:4" x14ac:dyDescent="0.3">
      <c r="A432" s="1" t="s">
        <v>3417</v>
      </c>
      <c r="B432">
        <v>100</v>
      </c>
      <c r="D432" s="1" t="s">
        <v>1119</v>
      </c>
    </row>
    <row r="433" spans="1:4" x14ac:dyDescent="0.3">
      <c r="A433" t="s">
        <v>3220</v>
      </c>
      <c r="C433">
        <v>2</v>
      </c>
      <c r="D433" s="1" t="s">
        <v>2337</v>
      </c>
    </row>
    <row r="434" spans="1:4" x14ac:dyDescent="0.3">
      <c r="A434" s="1" t="s">
        <v>3418</v>
      </c>
      <c r="B434">
        <v>100</v>
      </c>
      <c r="D434" s="1" t="s">
        <v>1122</v>
      </c>
    </row>
    <row r="435" spans="1:4" x14ac:dyDescent="0.3">
      <c r="A435" t="s">
        <v>3252</v>
      </c>
      <c r="C435">
        <v>3</v>
      </c>
      <c r="D435" s="1" t="s">
        <v>2341</v>
      </c>
    </row>
    <row r="436" spans="1:4" x14ac:dyDescent="0.3">
      <c r="A436" t="s">
        <v>3228</v>
      </c>
      <c r="C436">
        <v>3</v>
      </c>
      <c r="D436" s="1" t="s">
        <v>2342</v>
      </c>
    </row>
    <row r="437" spans="1:4" x14ac:dyDescent="0.3">
      <c r="A437" s="1" t="s">
        <v>3419</v>
      </c>
      <c r="B437">
        <v>100</v>
      </c>
      <c r="D437" s="1" t="s">
        <v>1127</v>
      </c>
    </row>
    <row r="438" spans="1:4" x14ac:dyDescent="0.3">
      <c r="A438" t="s">
        <v>3248</v>
      </c>
      <c r="C438">
        <v>1</v>
      </c>
      <c r="D438" s="1" t="s">
        <v>2347</v>
      </c>
    </row>
    <row r="439" spans="1:4" x14ac:dyDescent="0.3">
      <c r="A439" s="1" t="s">
        <v>3420</v>
      </c>
      <c r="B439">
        <v>100</v>
      </c>
      <c r="D439" s="1" t="s">
        <v>1154</v>
      </c>
    </row>
    <row r="440" spans="1:4" x14ac:dyDescent="0.3">
      <c r="A440" t="s">
        <v>3421</v>
      </c>
      <c r="C440">
        <v>0</v>
      </c>
      <c r="D440" s="1" t="s">
        <v>2444</v>
      </c>
    </row>
    <row r="441" spans="1:4" x14ac:dyDescent="0.3">
      <c r="A441" t="s">
        <v>3422</v>
      </c>
      <c r="C441">
        <v>0</v>
      </c>
      <c r="D441" s="1" t="s">
        <v>2447</v>
      </c>
    </row>
    <row r="442" spans="1:4" x14ac:dyDescent="0.3">
      <c r="A442" s="1" t="s">
        <v>3423</v>
      </c>
      <c r="B442">
        <v>100</v>
      </c>
      <c r="D442" s="1" t="s">
        <v>1158</v>
      </c>
    </row>
    <row r="443" spans="1:4" x14ac:dyDescent="0.3">
      <c r="A443" t="s">
        <v>3421</v>
      </c>
      <c r="C443">
        <v>0</v>
      </c>
      <c r="D443" s="1" t="s">
        <v>2470</v>
      </c>
    </row>
    <row r="444" spans="1:4" x14ac:dyDescent="0.3">
      <c r="A444" t="s">
        <v>3422</v>
      </c>
      <c r="C444">
        <v>0</v>
      </c>
      <c r="D444" s="1" t="s">
        <v>2471</v>
      </c>
    </row>
    <row r="445" spans="1:4" x14ac:dyDescent="0.3">
      <c r="A445" s="1" t="s">
        <v>3424</v>
      </c>
      <c r="B445">
        <v>100</v>
      </c>
      <c r="D445" s="1" t="s">
        <v>2475</v>
      </c>
    </row>
    <row r="446" spans="1:4" x14ac:dyDescent="0.3">
      <c r="A446" t="s">
        <v>3276</v>
      </c>
      <c r="C446">
        <v>2</v>
      </c>
      <c r="D446" s="1" t="s">
        <v>2485</v>
      </c>
    </row>
    <row r="447" spans="1:4" x14ac:dyDescent="0.3">
      <c r="A447" t="s">
        <v>3218</v>
      </c>
      <c r="C447">
        <v>2</v>
      </c>
      <c r="D447" s="1" t="s">
        <v>2486</v>
      </c>
    </row>
    <row r="448" spans="1:4" x14ac:dyDescent="0.3">
      <c r="A448" t="s">
        <v>3211</v>
      </c>
      <c r="C448">
        <v>2</v>
      </c>
      <c r="D448" s="1" t="s">
        <v>2487</v>
      </c>
    </row>
    <row r="449" spans="1:4" x14ac:dyDescent="0.3">
      <c r="A449" s="1" t="s">
        <v>3425</v>
      </c>
      <c r="B449">
        <v>100</v>
      </c>
      <c r="D449" s="1" t="s">
        <v>2479</v>
      </c>
    </row>
    <row r="450" spans="1:4" x14ac:dyDescent="0.3">
      <c r="A450" t="s">
        <v>3218</v>
      </c>
      <c r="C450">
        <v>2</v>
      </c>
      <c r="D450" s="1" t="s">
        <v>2490</v>
      </c>
    </row>
    <row r="451" spans="1:4" x14ac:dyDescent="0.3">
      <c r="A451" t="s">
        <v>3211</v>
      </c>
      <c r="C451">
        <v>2</v>
      </c>
      <c r="D451" s="1" t="s">
        <v>2491</v>
      </c>
    </row>
    <row r="452" spans="1:4" x14ac:dyDescent="0.3">
      <c r="A452" s="1" t="s">
        <v>3426</v>
      </c>
      <c r="B452">
        <v>100</v>
      </c>
      <c r="D452" s="1" t="s">
        <v>2482</v>
      </c>
    </row>
    <row r="453" spans="1:4" x14ac:dyDescent="0.3">
      <c r="A453" t="s">
        <v>3208</v>
      </c>
      <c r="C453">
        <v>2</v>
      </c>
      <c r="D453" s="1" t="s">
        <v>2494</v>
      </c>
    </row>
    <row r="454" spans="1:4" x14ac:dyDescent="0.3">
      <c r="A454" s="1" t="s">
        <v>3427</v>
      </c>
      <c r="B454">
        <v>100</v>
      </c>
      <c r="D454" s="1" t="s">
        <v>1193</v>
      </c>
    </row>
    <row r="455" spans="1:4" x14ac:dyDescent="0.3">
      <c r="A455" t="s">
        <v>3421</v>
      </c>
      <c r="C455">
        <v>0</v>
      </c>
      <c r="D455" s="1" t="s">
        <v>2531</v>
      </c>
    </row>
    <row r="456" spans="1:4" x14ac:dyDescent="0.3">
      <c r="A456" t="s">
        <v>3422</v>
      </c>
      <c r="C456">
        <v>0</v>
      </c>
      <c r="D456" s="1" t="s">
        <v>2532</v>
      </c>
    </row>
    <row r="457" spans="1:4" x14ac:dyDescent="0.3">
      <c r="A457" s="1" t="s">
        <v>3428</v>
      </c>
      <c r="B457">
        <v>100</v>
      </c>
      <c r="D457" s="1" t="s">
        <v>1195</v>
      </c>
    </row>
    <row r="458" spans="1:4" x14ac:dyDescent="0.3">
      <c r="A458" t="s">
        <v>3421</v>
      </c>
      <c r="C458">
        <v>0</v>
      </c>
      <c r="D458" s="1" t="s">
        <v>2559</v>
      </c>
    </row>
    <row r="459" spans="1:4" x14ac:dyDescent="0.3">
      <c r="A459" t="s">
        <v>3422</v>
      </c>
      <c r="C459">
        <v>0</v>
      </c>
      <c r="D459" s="1" t="s">
        <v>2560</v>
      </c>
    </row>
    <row r="460" spans="1:4" x14ac:dyDescent="0.3">
      <c r="A460" s="1" t="s">
        <v>3429</v>
      </c>
      <c r="B460">
        <v>100</v>
      </c>
      <c r="D460" s="1" t="s">
        <v>1511</v>
      </c>
    </row>
    <row r="461" spans="1:4" x14ac:dyDescent="0.3">
      <c r="A461" t="s">
        <v>3211</v>
      </c>
      <c r="C461">
        <v>3</v>
      </c>
      <c r="D461" s="1" t="s">
        <v>2565</v>
      </c>
    </row>
    <row r="462" spans="1:4" x14ac:dyDescent="0.3">
      <c r="A462" t="s">
        <v>3252</v>
      </c>
      <c r="C462">
        <v>3</v>
      </c>
      <c r="D462" s="1" t="s">
        <v>2566</v>
      </c>
    </row>
    <row r="463" spans="1:4" x14ac:dyDescent="0.3">
      <c r="A463" s="1" t="s">
        <v>3430</v>
      </c>
      <c r="B463">
        <v>100</v>
      </c>
      <c r="D463" s="1" t="s">
        <v>1516</v>
      </c>
    </row>
    <row r="464" spans="1:4" x14ac:dyDescent="0.3">
      <c r="A464" t="s">
        <v>3431</v>
      </c>
      <c r="C464">
        <v>0</v>
      </c>
      <c r="D464" s="1" t="s">
        <v>2594</v>
      </c>
    </row>
    <row r="465" spans="1:4" x14ac:dyDescent="0.3">
      <c r="A465" s="1" t="s">
        <v>3432</v>
      </c>
      <c r="B465">
        <v>100</v>
      </c>
      <c r="D465" s="1" t="s">
        <v>2570</v>
      </c>
    </row>
    <row r="466" spans="1:4" x14ac:dyDescent="0.3">
      <c r="A466" t="s">
        <v>3433</v>
      </c>
      <c r="C466">
        <v>0</v>
      </c>
      <c r="D466" s="1" t="s">
        <v>2603</v>
      </c>
    </row>
    <row r="467" spans="1:4" x14ac:dyDescent="0.3">
      <c r="A467" s="1" t="s">
        <v>3434</v>
      </c>
      <c r="B467">
        <v>100</v>
      </c>
      <c r="D467" s="1" t="s">
        <v>2575</v>
      </c>
    </row>
    <row r="468" spans="1:4" x14ac:dyDescent="0.3">
      <c r="A468" t="s">
        <v>3435</v>
      </c>
      <c r="C468">
        <v>0</v>
      </c>
      <c r="D468" s="1" t="s">
        <v>2612</v>
      </c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43"/>
  <sheetViews>
    <sheetView workbookViewId="0"/>
  </sheetViews>
  <sheetFormatPr defaultRowHeight="16.5" x14ac:dyDescent="0.3"/>
  <sheetData>
    <row r="1" spans="1:7" x14ac:dyDescent="0.3">
      <c r="A1" t="s">
        <v>3750</v>
      </c>
    </row>
    <row r="2" spans="1:7" x14ac:dyDescent="0.3">
      <c r="A2" s="1" t="s">
        <v>3751</v>
      </c>
      <c r="B2" t="s">
        <v>3752</v>
      </c>
      <c r="C2" s="1" t="s">
        <v>3753</v>
      </c>
    </row>
    <row r="3" spans="1:7" x14ac:dyDescent="0.3">
      <c r="A3" s="1" t="s">
        <v>3754</v>
      </c>
      <c r="B3" t="s">
        <v>3755</v>
      </c>
    </row>
    <row r="4" spans="1:7" x14ac:dyDescent="0.3">
      <c r="A4" s="1" t="s">
        <v>3756</v>
      </c>
      <c r="B4">
        <v>5</v>
      </c>
    </row>
    <row r="5" spans="1:7" x14ac:dyDescent="0.3">
      <c r="A5" s="1" t="s">
        <v>3757</v>
      </c>
      <c r="B5">
        <v>5</v>
      </c>
    </row>
    <row r="6" spans="1:7" x14ac:dyDescent="0.3">
      <c r="A6" s="1" t="s">
        <v>3758</v>
      </c>
      <c r="B6" t="s">
        <v>3759</v>
      </c>
    </row>
    <row r="7" spans="1:7" x14ac:dyDescent="0.3">
      <c r="A7" s="1" t="s">
        <v>3760</v>
      </c>
      <c r="B7" t="s">
        <v>3761</v>
      </c>
      <c r="C7">
        <v>1</v>
      </c>
    </row>
    <row r="8" spans="1:7" x14ac:dyDescent="0.3">
      <c r="A8" s="1" t="s">
        <v>3762</v>
      </c>
      <c r="B8" t="s">
        <v>3761</v>
      </c>
      <c r="C8">
        <v>1</v>
      </c>
    </row>
    <row r="9" spans="1:7" x14ac:dyDescent="0.3">
      <c r="A9" s="1" t="s">
        <v>3763</v>
      </c>
      <c r="B9" t="s">
        <v>2615</v>
      </c>
      <c r="C9" t="s">
        <v>2617</v>
      </c>
      <c r="D9" t="s">
        <v>2618</v>
      </c>
      <c r="E9" t="s">
        <v>2619</v>
      </c>
      <c r="F9" t="s">
        <v>2620</v>
      </c>
      <c r="G9" t="s">
        <v>3764</v>
      </c>
    </row>
    <row r="10" spans="1:7" x14ac:dyDescent="0.3">
      <c r="A10" s="1" t="s">
        <v>3765</v>
      </c>
      <c r="B10">
        <v>1095.0999999999999</v>
      </c>
      <c r="C10">
        <v>0</v>
      </c>
      <c r="D10">
        <v>0</v>
      </c>
    </row>
    <row r="11" spans="1:7" x14ac:dyDescent="0.3">
      <c r="A11" s="1" t="s">
        <v>3766</v>
      </c>
      <c r="B11" t="s">
        <v>3767</v>
      </c>
      <c r="C11">
        <v>3</v>
      </c>
    </row>
    <row r="12" spans="1:7" x14ac:dyDescent="0.3">
      <c r="A12" s="1" t="s">
        <v>3768</v>
      </c>
      <c r="B12" t="s">
        <v>3767</v>
      </c>
      <c r="C12">
        <v>3</v>
      </c>
    </row>
    <row r="13" spans="1:7" x14ac:dyDescent="0.3">
      <c r="A13" s="1" t="s">
        <v>3769</v>
      </c>
      <c r="B13" t="s">
        <v>3767</v>
      </c>
      <c r="C13">
        <v>2</v>
      </c>
    </row>
    <row r="14" spans="1:7" x14ac:dyDescent="0.3">
      <c r="A14" s="1" t="s">
        <v>3770</v>
      </c>
      <c r="B14" t="s">
        <v>3761</v>
      </c>
      <c r="C14">
        <v>4</v>
      </c>
    </row>
    <row r="15" spans="1:7" x14ac:dyDescent="0.3">
      <c r="A15" s="1" t="s">
        <v>3771</v>
      </c>
      <c r="B15" t="s">
        <v>2581</v>
      </c>
      <c r="C15" t="s">
        <v>3772</v>
      </c>
      <c r="D15" t="s">
        <v>3772</v>
      </c>
      <c r="E15" t="s">
        <v>3772</v>
      </c>
      <c r="F15">
        <v>1</v>
      </c>
    </row>
    <row r="16" spans="1:7" x14ac:dyDescent="0.3">
      <c r="A16" s="1" t="s">
        <v>3773</v>
      </c>
      <c r="B16">
        <v>0</v>
      </c>
      <c r="C16">
        <v>0</v>
      </c>
    </row>
    <row r="17" spans="1:13" x14ac:dyDescent="0.3">
      <c r="A17" s="1" t="s">
        <v>3774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</row>
    <row r="18" spans="1:13" x14ac:dyDescent="0.3">
      <c r="A18" s="1" t="s">
        <v>3775</v>
      </c>
      <c r="B18">
        <v>0</v>
      </c>
      <c r="C18">
        <v>0</v>
      </c>
    </row>
    <row r="19" spans="1:13" x14ac:dyDescent="0.3">
      <c r="A19" s="1" t="s">
        <v>3776</v>
      </c>
    </row>
    <row r="20" spans="1:13" x14ac:dyDescent="0.3">
      <c r="A20" s="1" t="s">
        <v>3777</v>
      </c>
      <c r="B20" s="1" t="s">
        <v>50</v>
      </c>
      <c r="C20">
        <v>1</v>
      </c>
    </row>
    <row r="21" spans="1:13" x14ac:dyDescent="0.3">
      <c r="A21" t="s">
        <v>3779</v>
      </c>
      <c r="B21" t="s">
        <v>3780</v>
      </c>
      <c r="C21" t="s">
        <v>3781</v>
      </c>
    </row>
    <row r="22" spans="1:13" x14ac:dyDescent="0.3">
      <c r="A22">
        <v>1</v>
      </c>
      <c r="B22" s="1" t="s">
        <v>3782</v>
      </c>
      <c r="C22" s="1" t="s">
        <v>3783</v>
      </c>
    </row>
    <row r="23" spans="1:13" x14ac:dyDescent="0.3">
      <c r="A23">
        <v>2</v>
      </c>
      <c r="B23" s="1" t="s">
        <v>3784</v>
      </c>
      <c r="C23" s="1" t="s">
        <v>3785</v>
      </c>
    </row>
    <row r="24" spans="1:13" x14ac:dyDescent="0.3">
      <c r="A24">
        <v>3</v>
      </c>
      <c r="B24" s="1" t="s">
        <v>3786</v>
      </c>
      <c r="C24" s="1" t="s">
        <v>3787</v>
      </c>
    </row>
    <row r="25" spans="1:13" x14ac:dyDescent="0.3">
      <c r="A25">
        <v>4</v>
      </c>
      <c r="B25" s="1" t="s">
        <v>3788</v>
      </c>
      <c r="C25" s="1" t="s">
        <v>3789</v>
      </c>
    </row>
    <row r="26" spans="1:13" x14ac:dyDescent="0.3">
      <c r="A26">
        <v>5</v>
      </c>
      <c r="B26" s="1" t="s">
        <v>3790</v>
      </c>
      <c r="C26" s="1" t="s">
        <v>50</v>
      </c>
    </row>
    <row r="27" spans="1:13" x14ac:dyDescent="0.3">
      <c r="A27">
        <v>6</v>
      </c>
      <c r="B27" s="1" t="s">
        <v>3791</v>
      </c>
      <c r="C27" s="1" t="s">
        <v>3792</v>
      </c>
    </row>
    <row r="28" spans="1:13" x14ac:dyDescent="0.3">
      <c r="A28">
        <v>7</v>
      </c>
      <c r="B28" s="1" t="s">
        <v>3793</v>
      </c>
      <c r="C28" s="1" t="s">
        <v>3794</v>
      </c>
    </row>
    <row r="29" spans="1:13" x14ac:dyDescent="0.3">
      <c r="A29">
        <v>8</v>
      </c>
      <c r="B29" s="1" t="s">
        <v>3795</v>
      </c>
      <c r="C29" s="1" t="s">
        <v>3796</v>
      </c>
    </row>
    <row r="30" spans="1:13" x14ac:dyDescent="0.3">
      <c r="A30">
        <v>9</v>
      </c>
      <c r="B30" s="1" t="s">
        <v>3797</v>
      </c>
      <c r="C30" s="1" t="s">
        <v>3798</v>
      </c>
    </row>
    <row r="43" spans="1:2" x14ac:dyDescent="0.3">
      <c r="A43" t="s">
        <v>3778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 지정된 범위</vt:lpstr>
      </vt:variant>
      <vt:variant>
        <vt:i4>15</vt:i4>
      </vt:variant>
    </vt:vector>
  </HeadingPairs>
  <TitlesOfParts>
    <vt:vector size="27" baseType="lpstr">
      <vt:lpstr>자동화</vt:lpstr>
      <vt:lpstr>공종별집계표</vt:lpstr>
      <vt:lpstr>공종별내역서</vt:lpstr>
      <vt:lpstr>일위대가목록</vt:lpstr>
      <vt:lpstr>일위대가</vt:lpstr>
      <vt:lpstr>단가대비표</vt:lpstr>
      <vt:lpstr>공량산출근거서</vt:lpstr>
      <vt:lpstr>공량설정</vt:lpstr>
      <vt:lpstr>공량산출근거서_일위대가</vt:lpstr>
      <vt:lpstr>공량설정_일위대가</vt:lpstr>
      <vt:lpstr> 공사설정 </vt:lpstr>
      <vt:lpstr>Sheet1</vt:lpstr>
      <vt:lpstr>공량산출근거서!Print_Area</vt:lpstr>
      <vt:lpstr>공량산출근거서_일위대가!Print_Area</vt:lpstr>
      <vt:lpstr>공종별내역서!Print_Area</vt:lpstr>
      <vt:lpstr>공종별집계표!Print_Area</vt:lpstr>
      <vt:lpstr>단가대비표!Print_Area</vt:lpstr>
      <vt:lpstr>일위대가!Print_Area</vt:lpstr>
      <vt:lpstr>일위대가목록!Print_Area</vt:lpstr>
      <vt:lpstr>자동화!Print_Area</vt:lpstr>
      <vt:lpstr>공량산출근거서!Print_Titles</vt:lpstr>
      <vt:lpstr>공량산출근거서_일위대가!Print_Titles</vt:lpstr>
      <vt:lpstr>공종별내역서!Print_Titles</vt:lpstr>
      <vt:lpstr>공종별집계표!Print_Titles</vt:lpstr>
      <vt:lpstr>단가대비표!Print_Titles</vt:lpstr>
      <vt:lpstr>일위대가!Print_Titles</vt:lpstr>
      <vt:lpstr>일위대가목록!Print_Titles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</dc:creator>
  <cp:lastModifiedBy>EKR</cp:lastModifiedBy>
  <cp:lastPrinted>2026-04-17T05:49:24Z</cp:lastPrinted>
  <dcterms:created xsi:type="dcterms:W3CDTF">2026-04-16T16:27:16Z</dcterms:created>
  <dcterms:modified xsi:type="dcterms:W3CDTF">2026-08-25T05:37:12Z</dcterms:modified>
</cp:coreProperties>
</file>