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0. 2026년_이미영\1. 계약업무\72. 청도학생수련원 본관동 보수 정보통신공사_(2인수의)_개찰(10.01.)\2. 공고\"/>
    </mc:Choice>
  </mc:AlternateContent>
  <xr:revisionPtr revIDLastSave="0" documentId="13_ncr:1_{8270ADCA-9E0A-4588-AF0E-6D78E8D3047F}" xr6:coauthVersionLast="36" xr6:coauthVersionMax="47" xr10:uidLastSave="{00000000-0000-0000-0000-000000000000}"/>
  <bookViews>
    <workbookView xWindow="0" yWindow="0" windowWidth="28800" windowHeight="11730" tabRatio="910" xr2:uid="{00000000-000D-0000-FFFF-FFFF00000000}"/>
  </bookViews>
  <sheets>
    <sheet name="집계표" sheetId="347" r:id="rId1"/>
    <sheet name="내역서" sheetId="348" r:id="rId2"/>
    <sheet name="표지2 (2)" sheetId="599" state="hidden" r:id="rId3"/>
    <sheet name="관급(도급자)" sheetId="482" state="hidden" r:id="rId4"/>
    <sheet name="관급(관급자)" sheetId="489" state="hidden" r:id="rId5"/>
    <sheet name="표지2" sheetId="349" state="hidden" r:id="rId6"/>
    <sheet name="일위집계" sheetId="356" state="hidden" r:id="rId7"/>
    <sheet name="전기일위" sheetId="357" state="hidden" r:id="rId8"/>
    <sheet name="중기사용료--" sheetId="494" state="hidden" r:id="rId9"/>
    <sheet name="중기사용료" sheetId="496" state="hidden" r:id="rId10"/>
    <sheet name="기계경비" sheetId="495" state="hidden" r:id="rId11"/>
    <sheet name="표지4-" sheetId="473" state="hidden" r:id="rId12"/>
    <sheet name="일위산근" sheetId="475" state="hidden" r:id="rId13"/>
    <sheet name="표지4" sheetId="355" state="hidden" r:id="rId14"/>
    <sheet name="고재산출(STS)" sheetId="617" state="hidden" r:id="rId15"/>
    <sheet name="표지5 (3)" sheetId="642" state="hidden" r:id="rId16"/>
    <sheet name="고재산출(고철)" sheetId="616" state="hidden" r:id="rId17"/>
    <sheet name="고재산출" sheetId="701" state="hidden" r:id="rId18"/>
    <sheet name="표지5 (4)" sheetId="820" state="hidden" r:id="rId19"/>
    <sheet name="수수료" sheetId="460" state="hidden" r:id="rId20"/>
  </sheets>
  <functionGroups builtInGroupCount="19"/>
  <definedNames>
    <definedName name="__IntlFixup" hidden="1">TRUE</definedName>
    <definedName name="_6단" localSheetId="14">#REF!</definedName>
    <definedName name="_6단" localSheetId="16">#REF!</definedName>
    <definedName name="_7단" localSheetId="17">#REF!</definedName>
    <definedName name="_9_0_0_F" localSheetId="15" hidden="1">#REF!</definedName>
    <definedName name="_9_0_0_F" localSheetId="18" hidden="1">#REF!</definedName>
    <definedName name="_9_0_0_F" hidden="1">#REF!</definedName>
    <definedName name="_A" localSheetId="4">#REF!</definedName>
    <definedName name="_Fill" localSheetId="19" hidden="1">#REF!</definedName>
    <definedName name="_Fill" localSheetId="9" hidden="1">#REF!</definedName>
    <definedName name="_xlnm._FilterDatabase" localSheetId="17" hidden="1">#REF!</definedName>
    <definedName name="_xlnm._FilterDatabase" localSheetId="4" hidden="1">'관급(관급자)'!#REF!</definedName>
    <definedName name="_xlnm._FilterDatabase" localSheetId="3" hidden="1">'관급(도급자)'!#REF!</definedName>
    <definedName name="_xlnm._FilterDatabase" localSheetId="1" hidden="1">내역서!$A$1:$A$98</definedName>
    <definedName name="_xlnm._FilterDatabase" localSheetId="0" hidden="1">집계표!#REF!</definedName>
    <definedName name="_xlnm._FilterDatabase" localSheetId="15" hidden="1">#REF!</definedName>
    <definedName name="_xlnm._FilterDatabase" localSheetId="18" hidden="1">#REF!</definedName>
    <definedName name="_xlnm._FilterDatabase" hidden="1">#REF!</definedName>
    <definedName name="_Key1" localSheetId="19" hidden="1">#REF!</definedName>
    <definedName name="_Key1" localSheetId="9" hidden="1">#REF!</definedName>
    <definedName name="_Key2" localSheetId="9" hidden="1">#REF!</definedName>
    <definedName name="_Order1" hidden="1">255</definedName>
    <definedName name="_Order2" hidden="1">255</definedName>
    <definedName name="_Regression_Int" hidden="1">1</definedName>
    <definedName name="_Sort" localSheetId="9" hidden="1">#REF!</definedName>
    <definedName name="¤Ç315" localSheetId="4">#REF!</definedName>
    <definedName name="\0" localSheetId="4">#REF!</definedName>
    <definedName name="\s" localSheetId="12">#N/A</definedName>
    <definedName name="Access_Button" hidden="1">"KT과금거리_지역좌표_970827_거리계산표_List"</definedName>
    <definedName name="AccessDatabase" hidden="1">"E:\내 문서\요금\KT과금거리 지역좌표_970827.mdb"</definedName>
    <definedName name="AJHD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L" localSheetId="4">#REF!</definedName>
    <definedName name="ART" localSheetId="4">#REF!</definedName>
    <definedName name="bbb" localSheetId="4">BlankMacro1</definedName>
    <definedName name="bbb" localSheetId="11">BlankMacro1</definedName>
    <definedName name="CALBG" localSheetId="4">#REF!</definedName>
    <definedName name="CALCC" localSheetId="4">#REF!</definedName>
    <definedName name="CALCE" localSheetId="4">#REF!</definedName>
    <definedName name="CELL" localSheetId="4">#REF!</definedName>
    <definedName name="_xlnm.Criteria" localSheetId="17">#REF!</definedName>
    <definedName name="_xlnm.Criteria" localSheetId="14">#REF!</definedName>
    <definedName name="_xlnm.Criteria" localSheetId="16">#REF!</definedName>
    <definedName name="_xlnm.Criteria" localSheetId="4">#REF!</definedName>
    <definedName name="_xlnm.Criteria" localSheetId="12">#REF!</definedName>
    <definedName name="CRT" localSheetId="4">#REF!</definedName>
    <definedName name="CS" localSheetId="4">BlankMacro1</definedName>
    <definedName name="CS" localSheetId="11">BlankMacro1</definedName>
    <definedName name="cvbnml" localSheetId="4">BlankMacro1</definedName>
    <definedName name="cvbnml" localSheetId="11">BlankMacro1</definedName>
    <definedName name="CVXCV" localSheetId="4">#REF!</definedName>
    <definedName name="D" localSheetId="17">#REF!</definedName>
    <definedName name="D" localSheetId="14">#REF!</definedName>
    <definedName name="D" localSheetId="16">#REF!</definedName>
    <definedName name="D" localSheetId="4">#REF!</definedName>
    <definedName name="D" localSheetId="12">#REF!</definedName>
    <definedName name="DANGA" localSheetId="17">#REF!,#REF!</definedName>
    <definedName name="DANGA" localSheetId="14">#REF!,#REF!</definedName>
    <definedName name="DANGA" localSheetId="16">#REF!,#REF!</definedName>
    <definedName name="DANGA" localSheetId="4">#REF!,#REF!</definedName>
    <definedName name="DANGA" localSheetId="12">#REF!,#REF!</definedName>
    <definedName name="Database_MI" localSheetId="4">#REF!</definedName>
    <definedName name="dd" localSheetId="17">BlankMacro1</definedName>
    <definedName name="dd" localSheetId="14">BlankMacro1</definedName>
    <definedName name="dd" localSheetId="16">BlankMacro1</definedName>
    <definedName name="dd" localSheetId="4">BlankMacro1</definedName>
    <definedName name="dd" localSheetId="12">BlankMacro1</definedName>
    <definedName name="dd" localSheetId="11">BlankMacro1</definedName>
    <definedName name="DDD" localSheetId="17">BlankMacro1</definedName>
    <definedName name="DDD" localSheetId="14">BlankMacro1</definedName>
    <definedName name="DDD" localSheetId="16">BlankMacro1</definedName>
    <definedName name="DDD" localSheetId="4">BlankMacro1</definedName>
    <definedName name="DDD" localSheetId="12">BlankMacro1</definedName>
    <definedName name="DDD" localSheetId="11">BlankMacro1</definedName>
    <definedName name="ddddd" localSheetId="9" hidden="1">#REF!</definedName>
    <definedName name="ddddd" localSheetId="15" hidden="1">#REF!</definedName>
    <definedName name="ddddd" localSheetId="18" hidden="1">#REF!</definedName>
    <definedName name="ddddd" hidden="1">#REF!</definedName>
    <definedName name="DDFRE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S" localSheetId="17">BlankMacro1</definedName>
    <definedName name="DDS" localSheetId="14">BlankMacro1</definedName>
    <definedName name="DDS" localSheetId="16">BlankMacro1</definedName>
    <definedName name="DDS" localSheetId="4">BlankMacro1</definedName>
    <definedName name="DDS" localSheetId="12">BlankMacro1</definedName>
    <definedName name="DDS" localSheetId="11">BlankMacro1</definedName>
    <definedName name="DDSDSD" localSheetId="4">#REF!</definedName>
    <definedName name="DDW" localSheetId="17">BlankMacro1</definedName>
    <definedName name="DDW" localSheetId="14">BlankMacro1</definedName>
    <definedName name="DDW" localSheetId="16">BlankMacro1</definedName>
    <definedName name="DDW" localSheetId="4">BlankMacro1</definedName>
    <definedName name="DDW" localSheetId="12">BlankMacro1</definedName>
    <definedName name="DDW" localSheetId="11">BlankMacro1</definedName>
    <definedName name="DEMO" localSheetId="4">#REF!</definedName>
    <definedName name="DFEE" localSheetId="4" hidden="1">#REF!</definedName>
    <definedName name="DFEE" localSheetId="15" hidden="1">#REF!</definedName>
    <definedName name="DFEE" localSheetId="18" hidden="1">#REF!</definedName>
    <definedName name="DFEE" hidden="1">#REF!</definedName>
    <definedName name="DFSWE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d" localSheetId="4">BlankMacro1</definedName>
    <definedName name="dhd" localSheetId="11">BlankMacro1</definedName>
    <definedName name="DKD" localSheetId="17">BlankMacro1</definedName>
    <definedName name="DKD" localSheetId="14">BlankMacro1</definedName>
    <definedName name="DKD" localSheetId="16">BlankMacro1</definedName>
    <definedName name="DKD" localSheetId="4">BlankMacro1</definedName>
    <definedName name="DKD" localSheetId="12">BlankMacro1</definedName>
    <definedName name="DKD" localSheetId="11">BlankMacro1</definedName>
    <definedName name="DKE" localSheetId="17">BlankMacro1</definedName>
    <definedName name="DKE" localSheetId="14">BlankMacro1</definedName>
    <definedName name="DKE" localSheetId="16">BlankMacro1</definedName>
    <definedName name="DKE" localSheetId="4">BlankMacro1</definedName>
    <definedName name="DKE" localSheetId="12">BlankMacro1</definedName>
    <definedName name="DKE" localSheetId="11">BlankMacro1</definedName>
    <definedName name="DKGK" localSheetId="4">BlankMacro1</definedName>
    <definedName name="DKGK" localSheetId="11">BlankMacro1</definedName>
    <definedName name="DKSG" localSheetId="4" hidden="1">#REF!</definedName>
    <definedName name="DKSG" localSheetId="15" hidden="1">#REF!</definedName>
    <definedName name="DKSG" localSheetId="18" hidden="1">#REF!</definedName>
    <definedName name="DKSG" hidden="1">#REF!</definedName>
    <definedName name="DKSGMLWJD" localSheetId="4" hidden="1">#REF!</definedName>
    <definedName name="DKSGMLWJD" localSheetId="15" hidden="1">#REF!</definedName>
    <definedName name="DKSGMLWJD" localSheetId="18" hidden="1">#REF!</definedName>
    <definedName name="DKSGMLWJD" hidden="1">#REF!</definedName>
    <definedName name="Dp" localSheetId="4" hidden="1">#REF!</definedName>
    <definedName name="Dp" localSheetId="15" hidden="1">#REF!</definedName>
    <definedName name="Dp" localSheetId="18" hidden="1">#REF!</definedName>
    <definedName name="Dp" hidden="1">#REF!</definedName>
    <definedName name="DRIVE" localSheetId="4">#REF!</definedName>
    <definedName name="drsg" localSheetId="4">#REF!</definedName>
    <definedName name="DS" localSheetId="17">BlankMacro1</definedName>
    <definedName name="DS" localSheetId="14">BlankMacro1</definedName>
    <definedName name="DS" localSheetId="16">BlankMacro1</definedName>
    <definedName name="DS" localSheetId="4">BlankMacro1</definedName>
    <definedName name="DS" localSheetId="12">BlankMacro1</definedName>
    <definedName name="DS" localSheetId="11">BlankMacro1</definedName>
    <definedName name="dsgfggg" localSheetId="4" hidden="1">#REF!</definedName>
    <definedName name="dsgfggg" localSheetId="15" hidden="1">#REF!</definedName>
    <definedName name="dsgfggg" localSheetId="18" hidden="1">#REF!</definedName>
    <definedName name="dsgfggg" hidden="1">#REF!</definedName>
    <definedName name="DWS" localSheetId="17">BlankMacro1</definedName>
    <definedName name="DWS" localSheetId="14">BlankMacro1</definedName>
    <definedName name="DWS" localSheetId="16">BlankMacro1</definedName>
    <definedName name="DWS" localSheetId="4">BlankMacro1</definedName>
    <definedName name="DWS" localSheetId="12">BlankMacro1</definedName>
    <definedName name="DWS" localSheetId="11">BlankMacro1</definedName>
    <definedName name="E" localSheetId="17">BlankMacro1</definedName>
    <definedName name="E" localSheetId="14">BlankMacro1</definedName>
    <definedName name="E" localSheetId="16">BlankMacro1</definedName>
    <definedName name="E" localSheetId="4">BlankMacro1</definedName>
    <definedName name="E" localSheetId="12">BlankMacro1</definedName>
    <definedName name="E" localSheetId="11">BlankMacro1</definedName>
    <definedName name="EB" localSheetId="4">#REF!</definedName>
    <definedName name="ED" localSheetId="4" hidden="1">#REF!</definedName>
    <definedName name="ED" localSheetId="15" hidden="1">#REF!</definedName>
    <definedName name="ED" localSheetId="18" hidden="1">#REF!</definedName>
    <definedName name="ED" hidden="1">#REF!</definedName>
    <definedName name="edgh" localSheetId="4">#REF!</definedName>
    <definedName name="edtgh" localSheetId="4">#REF!</definedName>
    <definedName name="ee" localSheetId="17" hidden="1">{#N/A,#N/A,FALSE,"단가표지"}</definedName>
    <definedName name="ee" localSheetId="14" hidden="1">{#N/A,#N/A,FALSE,"단가표지"}</definedName>
    <definedName name="ee" localSheetId="19" hidden="1">{#N/A,#N/A,FALSE,"단가표지"}</definedName>
    <definedName name="ee" localSheetId="9" hidden="1">{#N/A,#N/A,FALSE,"단가표지"}</definedName>
    <definedName name="ee" localSheetId="2" hidden="1">{#N/A,#N/A,FALSE,"단가표지"}</definedName>
    <definedName name="ee" localSheetId="11" hidden="1">{#N/A,#N/A,FALSE,"단가표지"}</definedName>
    <definedName name="ee" hidden="1">{#N/A,#N/A,FALSE,"단가표지"}</definedName>
    <definedName name="ELG" localSheetId="4">#REF!</definedName>
    <definedName name="ELP" localSheetId="4">#REF!</definedName>
    <definedName name="ELP" localSheetId="12">#REF!</definedName>
    <definedName name="ENJA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XE" localSheetId="17">BlankMacro1</definedName>
    <definedName name="EXE" localSheetId="14">BlankMacro1</definedName>
    <definedName name="EXE" localSheetId="16">BlankMacro1</definedName>
    <definedName name="EXE" localSheetId="4">BlankMacro1</definedName>
    <definedName name="EXE" localSheetId="12">BlankMacro1</definedName>
    <definedName name="EXE" localSheetId="11">BlankMacro1</definedName>
    <definedName name="_xlnm.Extract" localSheetId="4">#REF!</definedName>
    <definedName name="_xlnm.Extract" localSheetId="12">#REF!</definedName>
    <definedName name="F" localSheetId="4">#REF!</definedName>
    <definedName name="FD" localSheetId="4" hidden="1">#REF!</definedName>
    <definedName name="FD" localSheetId="15" hidden="1">#REF!</definedName>
    <definedName name="FD" localSheetId="18" hidden="1">#REF!</definedName>
    <definedName name="FD" hidden="1">#REF!</definedName>
    <definedName name="FEEFDD" localSheetId="4">#REF!</definedName>
    <definedName name="fffffff" localSheetId="4">BlankMacro1</definedName>
    <definedName name="fffffff" localSheetId="11">BlankMacro1</definedName>
    <definedName name="fg" localSheetId="4" hidden="1">#REF!</definedName>
    <definedName name="fg" localSheetId="15" hidden="1">#REF!</definedName>
    <definedName name="fg" localSheetId="18" hidden="1">#REF!</definedName>
    <definedName name="fg" hidden="1">#REF!</definedName>
    <definedName name="FGFGFG" localSheetId="12">#REF!</definedName>
    <definedName name="FGXCV" localSheetId="4">#REF!</definedName>
    <definedName name="FILENAME" localSheetId="4">#REF!</definedName>
    <definedName name="fsffdsfdsafds" localSheetId="4">BlankMacro1</definedName>
    <definedName name="fsffdsfdsafds" localSheetId="11">BlankMacro1</definedName>
    <definedName name="G" localSheetId="4">#REF!</definedName>
    <definedName name="GEMCO" localSheetId="4" hidden="1">#REF!</definedName>
    <definedName name="GEMCO" localSheetId="9" hidden="1">#REF!</definedName>
    <definedName name="GEMCO" localSheetId="15" hidden="1">#REF!</definedName>
    <definedName name="GEMCO" localSheetId="18" hidden="1">#REF!</definedName>
    <definedName name="GEMCO" hidden="1">#REF!</definedName>
    <definedName name="gfaag" localSheetId="14">Dlog_Show</definedName>
    <definedName name="gfaag" localSheetId="4">Dlog_Show</definedName>
    <definedName name="gfaag" localSheetId="11">Dlog_Show</definedName>
    <definedName name="gfdgdgdf" localSheetId="4">#REF!</definedName>
    <definedName name="gfg" localSheetId="14">[0]!uiy</definedName>
    <definedName name="gfg" localSheetId="4">[0]!uiy</definedName>
    <definedName name="gfg" localSheetId="11">[0]!uiy</definedName>
    <definedName name="gfggfr" localSheetId="4">#REF!</definedName>
    <definedName name="GFH" localSheetId="14">[0]!FFF</definedName>
    <definedName name="GFH" localSheetId="4">[0]!FFF</definedName>
    <definedName name="GFH" localSheetId="11">[0]!FFF</definedName>
    <definedName name="gg" localSheetId="4">BlankMacro1</definedName>
    <definedName name="gg" localSheetId="11">BlankMacro1</definedName>
    <definedName name="GGG" localSheetId="14">[0]!DGRT</definedName>
    <definedName name="GGG" localSheetId="4">[0]!DGRT</definedName>
    <definedName name="GGG" localSheetId="11">[0]!DGRT</definedName>
    <definedName name="gggg" localSheetId="4">#REF!</definedName>
    <definedName name="GGGTR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 localSheetId="14">'고재산출(STS)'!jhg</definedName>
    <definedName name="ggh" localSheetId="11">'표지4-'!jhg</definedName>
    <definedName name="GGTREW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G" localSheetId="14">'고재산출(STS)'!GHG</definedName>
    <definedName name="GHG" localSheetId="11">'표지4-'!GHG</definedName>
    <definedName name="GHG">'고재산출(STS)'!GHG</definedName>
    <definedName name="ghgfh" localSheetId="14">'고재산출(STS)'!ghgfh</definedName>
    <definedName name="ghgfh" localSheetId="11">'표지4-'!ghgfh</definedName>
    <definedName name="ghgfh">'고재산출(STS)'!ghgfh</definedName>
    <definedName name="GHHJHJ" localSheetId="4">BlankMacro1</definedName>
    <definedName name="GHHJHJ" localSheetId="11">BlankMacro1</definedName>
    <definedName name="GMLWD" localSheetId="4" hidden="1">#REF!</definedName>
    <definedName name="GMLWD" localSheetId="15" hidden="1">#REF!</definedName>
    <definedName name="GMLWD" localSheetId="18" hidden="1">#REF!</definedName>
    <definedName name="GMLWD" hidden="1">#REF!</definedName>
    <definedName name="GREE" localSheetId="14">[0]!vnb</definedName>
    <definedName name="GREE" localSheetId="4">[0]!vnb</definedName>
    <definedName name="GREE" localSheetId="11">[0]!vnb</definedName>
    <definedName name="GRT" localSheetId="15" hidden="1">#REF!</definedName>
    <definedName name="GRT" localSheetId="18" hidden="1">#REF!</definedName>
    <definedName name="GRT" hidden="1">#REF!</definedName>
    <definedName name="GVHBG" localSheetId="14">'고재산출(STS)'!GVHBG</definedName>
    <definedName name="GVHBG" localSheetId="11">'표지4-'!GVHBG</definedName>
    <definedName name="GVHBG">'고재산출(STS)'!GVHBG</definedName>
    <definedName name="gvv" localSheetId="14">[0]!ㅁㄴㄹㅇㄹ</definedName>
    <definedName name="gvv" localSheetId="4">[0]!ㅁㄴㄹㅇㄹ</definedName>
    <definedName name="gvv" localSheetId="11">[0]!ㅁㄴㄹㅇㄹ</definedName>
    <definedName name="GVVBN" localSheetId="4">#REF!</definedName>
    <definedName name="GYTR" localSheetId="14">'고재산출(STS)'!GYTR</definedName>
    <definedName name="GYTR" localSheetId="11">'표지4-'!GYTR</definedName>
    <definedName name="GYTR">'고재산출(STS)'!GYTR</definedName>
    <definedName name="han" localSheetId="15" hidden="1">#REF!</definedName>
    <definedName name="han" localSheetId="18" hidden="1">#REF!</definedName>
    <definedName name="han" hidden="1">#REF!</definedName>
    <definedName name="HBHG" localSheetId="14">'고재산출(STS)'!HBHG</definedName>
    <definedName name="HBHG" localSheetId="11">'표지4-'!HBHG</definedName>
    <definedName name="HBHG">'고재산출(STS)'!HBHG</definedName>
    <definedName name="HCY" localSheetId="14">[0]!CDD</definedName>
    <definedName name="HCY" localSheetId="4">[0]!CDD</definedName>
    <definedName name="HCY" localSheetId="11">[0]!CDD</definedName>
    <definedName name="HGG" localSheetId="14">'고재산출(STS)'!HGG</definedName>
    <definedName name="HGG" localSheetId="11">'표지4-'!HGG</definedName>
    <definedName name="HGG">'고재산출(STS)'!HGG</definedName>
    <definedName name="HGJ" localSheetId="4">#REF!</definedName>
    <definedName name="hgju" localSheetId="4">BlankMacro1</definedName>
    <definedName name="hgju" localSheetId="11">BlankMacro1</definedName>
    <definedName name="HH" localSheetId="4" hidden="1">#REF!</definedName>
    <definedName name="HH" localSheetId="15" hidden="1">#REF!</definedName>
    <definedName name="HH" localSheetId="18" hidden="1">#REF!</definedName>
    <definedName name="HH" hidden="1">#REF!</definedName>
    <definedName name="HHG" localSheetId="14">[0]!NNC</definedName>
    <definedName name="HHG" localSheetId="4">[0]!NNC</definedName>
    <definedName name="HHG" localSheetId="11">[0]!NNC</definedName>
    <definedName name="HHH" localSheetId="19" hidden="1">#REF!</definedName>
    <definedName name="hhhh" localSheetId="4">BlankMacro1</definedName>
    <definedName name="hhhh" localSheetId="11">BlankMacro1</definedName>
    <definedName name="HHK" localSheetId="14">'고재산출(STS)'!HHK</definedName>
    <definedName name="HHK" localSheetId="11">'표지4-'!HHK</definedName>
    <definedName name="HHK">'고재산출(STS)'!HHK</definedName>
    <definedName name="HJ" localSheetId="4">#REF!</definedName>
    <definedName name="HJ" localSheetId="19" hidden="1">#REF!</definedName>
    <definedName name="HJHJ" localSheetId="4">#REF!</definedName>
    <definedName name="HJHJHJHJ" localSheetId="12">#REF!</definedName>
    <definedName name="hjk" localSheetId="14">'고재산출(STS)'!hjk</definedName>
    <definedName name="hjk" localSheetId="11">'표지4-'!hjk</definedName>
    <definedName name="hjk">'고재산출(STS)'!hjk</definedName>
    <definedName name="HTD" localSheetId="14">'고재산출(STS)'!HTD</definedName>
    <definedName name="HTD" localSheetId="11">'표지4-'!HTD</definedName>
    <definedName name="HTD">'고재산출(STS)'!HTD</definedName>
    <definedName name="HTML_CodePage" hidden="1">949</definedName>
    <definedName name="HTML_Control" localSheetId="17" hidden="1">{"'단계별시설공사비'!$A$3:$K$51"}</definedName>
    <definedName name="HTML_Control" localSheetId="14" hidden="1">{"'단계별시설공사비'!$A$3:$K$51"}</definedName>
    <definedName name="HTML_Control" localSheetId="19" hidden="1">{"'단계별시설공사비'!$A$3:$K$51"}</definedName>
    <definedName name="HTML_Control" localSheetId="9" hidden="1">{"'단계별시설공사비'!$A$3:$K$51"}</definedName>
    <definedName name="HTML_Control" localSheetId="2" hidden="1">{"'단계별시설공사비'!$A$3:$K$51"}</definedName>
    <definedName name="HTML_Control" localSheetId="11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yh" localSheetId="14">[0]!ytjuy</definedName>
    <definedName name="hyh" localSheetId="4">[0]!ytjuy</definedName>
    <definedName name="hyh" localSheetId="11">[0]!ytjuy</definedName>
    <definedName name="ID" localSheetId="17">#REF!,#REF!</definedName>
    <definedName name="ID" localSheetId="14">#REF!,#REF!</definedName>
    <definedName name="ID" localSheetId="16">#REF!,#REF!</definedName>
    <definedName name="ID" localSheetId="4">#REF!,#REF!</definedName>
    <definedName name="ID" localSheetId="12">#REF!,#REF!</definedName>
    <definedName name="ii" localSheetId="4">BlankMacro1</definedName>
    <definedName name="ii" localSheetId="11">BlankMacro1</definedName>
    <definedName name="IIII" localSheetId="4">#REF!</definedName>
    <definedName name="IIIIIIIIIII" localSheetId="4">#REF!</definedName>
    <definedName name="IIJELLS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 localSheetId="14">'고재산출(STS)'!ghgfh</definedName>
    <definedName name="iik" localSheetId="11">'표지4-'!ghgfh</definedName>
    <definedName name="J" localSheetId="4">#REF!</definedName>
    <definedName name="jcs" localSheetId="4">BlankMacro1</definedName>
    <definedName name="jcs" localSheetId="11">BlankMacro1</definedName>
    <definedName name="jhg" localSheetId="14">'고재산출(STS)'!jhg</definedName>
    <definedName name="jhg" localSheetId="11">'표지4-'!jhg</definedName>
    <definedName name="jhg">'고재산출(STS)'!jhg</definedName>
    <definedName name="JJFOR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19" hidden="1">#REF!</definedName>
    <definedName name="JJJJ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M" localSheetId="14">[0]!호서</definedName>
    <definedName name="JJM" localSheetId="4">[0]!호서</definedName>
    <definedName name="JJM" localSheetId="11">[0]!호서</definedName>
    <definedName name="JJSUWE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PG" localSheetId="14">'고재산출(STS)'!JPG</definedName>
    <definedName name="JPG" localSheetId="11">'표지4-'!JPG</definedName>
    <definedName name="JPG">'고재산출(STS)'!JPG</definedName>
    <definedName name="JSH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U" localSheetId="14">[0]!FGF</definedName>
    <definedName name="JUU" localSheetId="4">[0]!FGF</definedName>
    <definedName name="JUU" localSheetId="11">[0]!FGF</definedName>
    <definedName name="JUYGDF" localSheetId="14">[0]!SSX</definedName>
    <definedName name="JUYGDF" localSheetId="4">[0]!SSX</definedName>
    <definedName name="JUYGDF" localSheetId="11">[0]!SSX</definedName>
    <definedName name="juyjuy" localSheetId="14">'고재산출(STS)'!juyjuy</definedName>
    <definedName name="juyjuy" localSheetId="11">'표지4-'!juyjuy</definedName>
    <definedName name="juyjuy">'고재산출(STS)'!juyjuy</definedName>
    <definedName name="jyt" localSheetId="14">'고재산출(STS)'!jyt</definedName>
    <definedName name="jyt" localSheetId="11">'표지4-'!jyt</definedName>
    <definedName name="jyt">'고재산출(STS)'!jyt</definedName>
    <definedName name="jytr" localSheetId="14">'고재산출(STS)'!jytr</definedName>
    <definedName name="jytr" localSheetId="11">'표지4-'!jytr</definedName>
    <definedName name="jytr">'고재산출(STS)'!jytr</definedName>
    <definedName name="jyu" localSheetId="14">'고재산출(STS)'!jhg</definedName>
    <definedName name="jyu" localSheetId="11">'표지4-'!jhg</definedName>
    <definedName name="jyuj" localSheetId="14">[0]!yth</definedName>
    <definedName name="jyuj" localSheetId="4">[0]!yth</definedName>
    <definedName name="jyuj" localSheetId="11">[0]!yth</definedName>
    <definedName name="k" localSheetId="4">#REF!</definedName>
    <definedName name="KGB" localSheetId="14">[0]!uiy</definedName>
    <definedName name="KGB" localSheetId="4">[0]!uiy</definedName>
    <definedName name="KGB" localSheetId="11">[0]!uiy</definedName>
    <definedName name="KIKL" localSheetId="4">#REF!</definedName>
    <definedName name="kiuk" localSheetId="14">'고재산출(STS)'!jhg</definedName>
    <definedName name="kiuk" localSheetId="11">'표지4-'!jhg</definedName>
    <definedName name="KJH" localSheetId="14">'고재산출(STS)'!KJH</definedName>
    <definedName name="KJH" localSheetId="11">'표지4-'!KJH</definedName>
    <definedName name="KJH">'고재산출(STS)'!KJH</definedName>
    <definedName name="kjuj" localSheetId="14">[0]!tyj</definedName>
    <definedName name="kjuj" localSheetId="4">[0]!tyj</definedName>
    <definedName name="kjuj" localSheetId="11">[0]!tyj</definedName>
    <definedName name="KKA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 localSheetId="14">[0]!SSR</definedName>
    <definedName name="KKB" localSheetId="4">[0]!SSR</definedName>
    <definedName name="KKB" localSheetId="11">[0]!SSR</definedName>
    <definedName name="KKDAW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J" localSheetId="4">#REF!</definedName>
    <definedName name="KKKK" localSheetId="4">#REF!</definedName>
    <definedName name="kkkkkkk" localSheetId="4">BlankMacro1</definedName>
    <definedName name="kkkkkkk" localSheetId="11">BlankMacro1</definedName>
    <definedName name="KKKSJ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 localSheetId="14">[0]!tyj</definedName>
    <definedName name="kkl" localSheetId="4">[0]!tyj</definedName>
    <definedName name="kkl" localSheetId="11">[0]!tyj</definedName>
    <definedName name="KKSIIEJD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T" localSheetId="17">#REF!</definedName>
    <definedName name="LAST" localSheetId="14">#REF!</definedName>
    <definedName name="LAST" localSheetId="16">#REF!</definedName>
    <definedName name="LAST" localSheetId="4">#REF!</definedName>
    <definedName name="LAST" localSheetId="12">#REF!</definedName>
    <definedName name="lf" localSheetId="4">#REF!</definedName>
    <definedName name="LLDIEKK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L" localSheetId="17">BlankMacro1</definedName>
    <definedName name="LLLL" localSheetId="14">BlankMacro1</definedName>
    <definedName name="LLLL" localSheetId="16">BlankMacro1</definedName>
    <definedName name="LLLL" localSheetId="4">BlankMacro1</definedName>
    <definedName name="LLLL" localSheetId="12">BlankMacro1</definedName>
    <definedName name="LLLL" localSheetId="11">BlankMacro1</definedName>
    <definedName name="llllll" localSheetId="4">BlankMacro1</definedName>
    <definedName name="llllll" localSheetId="11">BlankMacro1</definedName>
    <definedName name="LLL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 localSheetId="14">[0]!CCF</definedName>
    <definedName name="LLM" localSheetId="4">[0]!CCF</definedName>
    <definedName name="LLM" localSheetId="11">[0]!CCF</definedName>
    <definedName name="LLSIEKDKD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1.더하기" localSheetId="14">'고재산출(STS)'!M1.더하기</definedName>
    <definedName name="M1.더하기" localSheetId="11">'표지4-'!M1.더하기</definedName>
    <definedName name="M1.더하기">'고재산출(STS)'!M1.더하기</definedName>
    <definedName name="M1.빼기" localSheetId="14">'고재산출(STS)'!M1.빼기</definedName>
    <definedName name="M1.빼기" localSheetId="11">'표지4-'!M1.빼기</definedName>
    <definedName name="M1.빼기">'고재산출(STS)'!M1.빼기</definedName>
    <definedName name="Macro2">[0]!Macro2</definedName>
    <definedName name="Macro5">[0]!Macro5</definedName>
    <definedName name="MMM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NMN" localSheetId="12">#REF!</definedName>
    <definedName name="MONEY" localSheetId="17">#REF!,#REF!</definedName>
    <definedName name="MONEY" localSheetId="14">#REF!,#REF!</definedName>
    <definedName name="MONEY" localSheetId="16">#REF!,#REF!</definedName>
    <definedName name="MONEY" localSheetId="4">#REF!,#REF!</definedName>
    <definedName name="MONEY" localSheetId="12">#REF!,#REF!</definedName>
    <definedName name="monitor" localSheetId="17">#REF!</definedName>
    <definedName name="monitor" localSheetId="14">#REF!</definedName>
    <definedName name="monitor" localSheetId="16">#REF!</definedName>
    <definedName name="monitor" localSheetId="4">#REF!</definedName>
    <definedName name="monitor" localSheetId="12">#REF!</definedName>
    <definedName name="NAM" localSheetId="4">#REF!</definedName>
    <definedName name="NEW" localSheetId="4">#REF!</definedName>
    <definedName name="NO." localSheetId="17">#REF!</definedName>
    <definedName name="NO." localSheetId="14">#REF!</definedName>
    <definedName name="NO." localSheetId="16">#REF!</definedName>
    <definedName name="NO." localSheetId="4">#REF!</definedName>
    <definedName name="NO." localSheetId="12">#REF!</definedName>
    <definedName name="NUMBER" localSheetId="17">#REF!</definedName>
    <definedName name="NUMBER" localSheetId="14">#REF!</definedName>
    <definedName name="NUMBER" localSheetId="16">#REF!</definedName>
    <definedName name="NUMBER" localSheetId="4">#REF!</definedName>
    <definedName name="NUMBER" localSheetId="12">#REF!</definedName>
    <definedName name="ooo" localSheetId="4" hidden="1">#REF!</definedName>
    <definedName name="ooo" localSheetId="5" hidden="1">#REF!</definedName>
    <definedName name="ooo" localSheetId="2" hidden="1">#REF!</definedName>
    <definedName name="ooo" localSheetId="13" hidden="1">#REF!</definedName>
    <definedName name="ooo" localSheetId="11" hidden="1">#REF!</definedName>
    <definedName name="ooo" localSheetId="15" hidden="1">#REF!</definedName>
    <definedName name="ooo" localSheetId="18" hidden="1">#REF!</definedName>
    <definedName name="ooo" hidden="1">#REF!</definedName>
    <definedName name="ooooooo" localSheetId="4">BlankMacro1</definedName>
    <definedName name="ooooooo" localSheetId="11">BlankMacro1</definedName>
    <definedName name="OOPP" localSheetId="4">#REF!</definedName>
    <definedName name="OP" localSheetId="4" hidden="1">#REF!</definedName>
    <definedName name="OP" localSheetId="15" hidden="1">#REF!</definedName>
    <definedName name="OP" localSheetId="18" hidden="1">#REF!</definedName>
    <definedName name="OP" hidden="1">#REF!</definedName>
    <definedName name="PE" localSheetId="4">#REF!</definedName>
    <definedName name="PE" localSheetId="12">#REF!</definedName>
    <definedName name="PH" localSheetId="4">#REF!</definedName>
    <definedName name="PH" localSheetId="12">#REF!</definedName>
    <definedName name="poi" localSheetId="4">BlankMacro1</definedName>
    <definedName name="poi" localSheetId="11">BlankMacro1</definedName>
    <definedName name="_xlnm.Print_Area" localSheetId="14">'고재산출(STS)'!$A$1:$I$15</definedName>
    <definedName name="_xlnm.Print_Area" localSheetId="16">'고재산출(고철)'!$A$1:$I$33</definedName>
    <definedName name="_xlnm.Print_Area" localSheetId="4">'관급(관급자)'!$A$1:$L$48</definedName>
    <definedName name="_xlnm.Print_Area" localSheetId="3">'관급(도급자)'!$B$1:$M$50</definedName>
    <definedName name="_xlnm.Print_Area" localSheetId="10">기계경비!$A$1:$AD$168</definedName>
    <definedName name="_xlnm.Print_Area" localSheetId="1">내역서!$A$1:$L$98</definedName>
    <definedName name="_xlnm.Print_Area" localSheetId="19">수수료!$A$1:$J$22</definedName>
    <definedName name="_xlnm.Print_Area" localSheetId="12">일위산근!$A$1:$R$22</definedName>
    <definedName name="_xlnm.Print_Area" localSheetId="6">일위집계!$A$1:$M$30</definedName>
    <definedName name="_xlnm.Print_Area" localSheetId="7">전기일위!$A$1:$M$22</definedName>
    <definedName name="_xlnm.Print_Area" localSheetId="9">중기사용료!$A$1:$K$257</definedName>
    <definedName name="_xlnm.Print_Area" localSheetId="8">'중기사용료--'!$A$1:$K$44</definedName>
    <definedName name="_xlnm.Print_Area" localSheetId="0">집계표!$A$1:$L$26</definedName>
    <definedName name="_xlnm.Print_Area" localSheetId="13">#REF!</definedName>
    <definedName name="_xlnm.Print_Area" localSheetId="11">#REF!</definedName>
    <definedName name="PRINT_AREA_MI1" localSheetId="4">#REF!</definedName>
    <definedName name="PRINT_TITEL" localSheetId="17">#REF!</definedName>
    <definedName name="PRINT_TITEL" localSheetId="14">#REF!</definedName>
    <definedName name="PRINT_TITEL" localSheetId="16">#REF!</definedName>
    <definedName name="PRINT_TITEL" localSheetId="4">#REF!</definedName>
    <definedName name="PRINT_TITEL" localSheetId="12">#REF!</definedName>
    <definedName name="print_titil" localSheetId="17">#REF!</definedName>
    <definedName name="print_titil" localSheetId="14">#REF!</definedName>
    <definedName name="print_titil" localSheetId="16">#REF!</definedName>
    <definedName name="print_titil" localSheetId="4">#REF!</definedName>
    <definedName name="print_titil" localSheetId="12">#REF!</definedName>
    <definedName name="PRINT_TITLE" localSheetId="17">#REF!</definedName>
    <definedName name="PRINT_TITLE" localSheetId="14">#REF!</definedName>
    <definedName name="PRINT_TITLE" localSheetId="16">#REF!</definedName>
    <definedName name="PRINT_TITLE" localSheetId="4">#REF!</definedName>
    <definedName name="PRINT_TITLE" localSheetId="12">#REF!</definedName>
    <definedName name="_xlnm.Print_Titles" localSheetId="17">고재산출!$1:$1</definedName>
    <definedName name="_xlnm.Print_Titles" localSheetId="14">'고재산출(STS)'!$1:$1</definedName>
    <definedName name="_xlnm.Print_Titles" localSheetId="16">'고재산출(고철)'!$1:$1</definedName>
    <definedName name="_xlnm.Print_Titles" localSheetId="4">'관급(관급자)'!$1:$2</definedName>
    <definedName name="_xlnm.Print_Titles" localSheetId="3">'관급(도급자)'!$1:$2</definedName>
    <definedName name="_xlnm.Print_Titles" localSheetId="1">내역서!$1:$2</definedName>
    <definedName name="_xlnm.Print_Titles" localSheetId="19">수수료!$2:$2</definedName>
    <definedName name="_xlnm.Print_Titles" localSheetId="12">일위산근!$1:$2</definedName>
    <definedName name="_xlnm.Print_Titles" localSheetId="6">일위집계!$1:$3</definedName>
    <definedName name="_xlnm.Print_Titles" localSheetId="7">전기일위!$1:$3</definedName>
    <definedName name="_xlnm.Print_Titles" localSheetId="0">집계표!$1:$2</definedName>
    <definedName name="print_titls" localSheetId="4">#REF!</definedName>
    <definedName name="PRINTTITLES" localSheetId="17">#REF!</definedName>
    <definedName name="PRINTTITLES" localSheetId="14">#REF!</definedName>
    <definedName name="PRINTTITLES" localSheetId="16">#REF!</definedName>
    <definedName name="PRINTTITLES" localSheetId="4">#REF!</definedName>
    <definedName name="PRINTTITLES" localSheetId="12">#REF!</definedName>
    <definedName name="PRTNAME" localSheetId="4">#REF!</definedName>
    <definedName name="Q" localSheetId="17">BlankMacro1</definedName>
    <definedName name="Q" localSheetId="14">BlankMacro1</definedName>
    <definedName name="Q" localSheetId="16">BlankMacro1</definedName>
    <definedName name="Q" localSheetId="4">BlankMacro1</definedName>
    <definedName name="Q" localSheetId="12">BlankMacro1</definedName>
    <definedName name="Q" localSheetId="11">BlankMacro1</definedName>
    <definedName name="QA" localSheetId="4" hidden="1">#REF!</definedName>
    <definedName name="QA" localSheetId="15" hidden="1">#REF!</definedName>
    <definedName name="QA" localSheetId="18" hidden="1">#REF!</definedName>
    <definedName name="QA" hidden="1">#REF!</definedName>
    <definedName name="qas" localSheetId="14">[0]!ㅁㄴㄹㅇㄹ</definedName>
    <definedName name="qas" localSheetId="4">[0]!ㅁㄴㄹㅇㄹ</definedName>
    <definedName name="qas" localSheetId="11">[0]!ㅁㄴㄹㅇㄹ</definedName>
    <definedName name="qdr" localSheetId="14">[0]!REEG</definedName>
    <definedName name="qdr" localSheetId="4">[0]!REEG</definedName>
    <definedName name="qdr" localSheetId="11">[0]!REEG</definedName>
    <definedName name="QE" localSheetId="4">BlankMacro1</definedName>
    <definedName name="QE" localSheetId="11">BlankMacro1</definedName>
    <definedName name="QLQL" localSheetId="4">#REF!</definedName>
    <definedName name="QLQL" localSheetId="12">#REF!</definedName>
    <definedName name="QQA" localSheetId="14">'고재산출(STS)'!QQA</definedName>
    <definedName name="QQA" localSheetId="11">'표지4-'!QQA</definedName>
    <definedName name="QQA">'고재산출(STS)'!QQA</definedName>
    <definedName name="QQQ" localSheetId="14">[0]!CVDSD</definedName>
    <definedName name="QQQ" localSheetId="4">[0]!CVDSD</definedName>
    <definedName name="QQQ" localSheetId="11">[0]!CVDSD</definedName>
    <definedName name="qqqq" localSheetId="14">Dlog_Show</definedName>
    <definedName name="qqqq" localSheetId="4">Dlog_Show</definedName>
    <definedName name="qqqq" localSheetId="11">Dlog_Show</definedName>
    <definedName name="QR" localSheetId="4">BlankMacro1</definedName>
    <definedName name="QR" localSheetId="11">BlankMacro1</definedName>
    <definedName name="qw" localSheetId="17" hidden="1">{#N/A,#N/A,FALSE,"단가표지"}</definedName>
    <definedName name="qw" localSheetId="14" hidden="1">{#N/A,#N/A,FALSE,"단가표지"}</definedName>
    <definedName name="qw" localSheetId="19" hidden="1">{#N/A,#N/A,FALSE,"단가표지"}</definedName>
    <definedName name="qw" localSheetId="9" hidden="1">{#N/A,#N/A,FALSE,"단가표지"}</definedName>
    <definedName name="qw" localSheetId="2" hidden="1">{#N/A,#N/A,FALSE,"단가표지"}</definedName>
    <definedName name="qw" localSheetId="11" hidden="1">{#N/A,#N/A,FALSE,"단가표지"}</definedName>
    <definedName name="qw" hidden="1">{#N/A,#N/A,FALSE,"단가표지"}</definedName>
    <definedName name="QWE" localSheetId="4">BlankMacro1</definedName>
    <definedName name="QWE" localSheetId="11">BlankMacro1</definedName>
    <definedName name="RGY" localSheetId="4">BlankMacro1</definedName>
    <definedName name="RGY" localSheetId="11">BlankMacro1</definedName>
    <definedName name="rtr" localSheetId="4">BlankMacro1</definedName>
    <definedName name="rtr" localSheetId="11">BlankMacro1</definedName>
    <definedName name="RTRTTR" localSheetId="4">#REF!</definedName>
    <definedName name="rty" localSheetId="4">BlankMacro1</definedName>
    <definedName name="rty" localSheetId="11">BlankMacro1</definedName>
    <definedName name="RTYUI" localSheetId="4">BlankMacro1</definedName>
    <definedName name="RTYUI" localSheetId="11">BlankMacro1</definedName>
    <definedName name="rtyuu" localSheetId="4">BlankMacro1</definedName>
    <definedName name="rtyuu" localSheetId="11">BlankMacro1</definedName>
    <definedName name="S" localSheetId="17">BlankMacro1</definedName>
    <definedName name="S" localSheetId="14">BlankMacro1</definedName>
    <definedName name="S" localSheetId="16">BlankMacro1</definedName>
    <definedName name="S" localSheetId="4">BlankMacro1</definedName>
    <definedName name="S" localSheetId="12">BlankMacro1</definedName>
    <definedName name="S" localSheetId="11">BlankMacro1</definedName>
    <definedName name="sd" localSheetId="4">#REF!</definedName>
    <definedName name="SDFXDVC" localSheetId="4">#REF!</definedName>
    <definedName name="SDSXZZ" localSheetId="4">#REF!</definedName>
    <definedName name="SOFTWARE" localSheetId="4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4" hidden="1">#REF!</definedName>
    <definedName name="solver_opt" localSheetId="15" hidden="1">#REF!</definedName>
    <definedName name="solver_opt" localSheetId="18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mp" localSheetId="15" hidden="1">#REF!,#REF!</definedName>
    <definedName name="solver_tmp" localSheetId="18" hidden="1">#REF!,#REF!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S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TART" localSheetId="4">#REF!</definedName>
    <definedName name="SWS" localSheetId="4" hidden="1">#REF!</definedName>
    <definedName name="SWS" localSheetId="15" hidden="1">#REF!</definedName>
    <definedName name="SWS" localSheetId="18" hidden="1">#REF!</definedName>
    <definedName name="SWS" hidden="1">#REF!</definedName>
    <definedName name="T" localSheetId="17">BlankMacro1</definedName>
    <definedName name="T" localSheetId="14">BlankMacro1</definedName>
    <definedName name="T" localSheetId="16">BlankMacro1</definedName>
    <definedName name="T" localSheetId="4">BlankMacro1</definedName>
    <definedName name="T" localSheetId="12">BlankMacro1</definedName>
    <definedName name="T" localSheetId="11">BlankMacro1</definedName>
    <definedName name="TIT" localSheetId="17">#REF!</definedName>
    <definedName name="TIT" localSheetId="14">#REF!</definedName>
    <definedName name="TIT" localSheetId="16">#REF!</definedName>
    <definedName name="TIT" localSheetId="4">#REF!</definedName>
    <definedName name="TIT" localSheetId="12">#REF!</definedName>
    <definedName name="TITLES_PRINT" localSheetId="17">#REF!</definedName>
    <definedName name="TITLES_PRINT" localSheetId="14">#REF!</definedName>
    <definedName name="TITLES_PRINT" localSheetId="16">#REF!</definedName>
    <definedName name="TITLES_PRINT" localSheetId="4">#REF!</definedName>
    <definedName name="TITLES_PRINT" localSheetId="12">#REF!</definedName>
    <definedName name="tr" localSheetId="15" hidden="1">#REF!</definedName>
    <definedName name="tr" localSheetId="18" hidden="1">#REF!</definedName>
    <definedName name="tr" hidden="1">#REF!</definedName>
    <definedName name="TREE" localSheetId="4">BlankMacro1</definedName>
    <definedName name="TREE" localSheetId="11">BlankMacro1</definedName>
    <definedName name="TRY" localSheetId="4">BlankMacro1</definedName>
    <definedName name="TRY" localSheetId="11">BlankMacro1</definedName>
    <definedName name="TRYUT" localSheetId="4">#REF!</definedName>
    <definedName name="TTTT" localSheetId="15" hidden="1">#REF!</definedName>
    <definedName name="TTTT" localSheetId="18" hidden="1">#REF!</definedName>
    <definedName name="TTTT" hidden="1">#REF!</definedName>
    <definedName name="TTTTTTTTTTY" localSheetId="4">BlankMacro1</definedName>
    <definedName name="TTTTTTTTTTY" localSheetId="11">BlankMacro1</definedName>
    <definedName name="TYTY" localSheetId="4">BlankMacro1</definedName>
    <definedName name="TYTY" localSheetId="11">BlankMacro1</definedName>
    <definedName name="tyu" localSheetId="4">BlankMacro1</definedName>
    <definedName name="tyu" localSheetId="11">BlankMacro1</definedName>
    <definedName name="TYUI" localSheetId="4">BlankMacro1</definedName>
    <definedName name="TYUI" localSheetId="11">BlankMacro1</definedName>
    <definedName name="tyuio" localSheetId="4">BlankMacro1</definedName>
    <definedName name="tyuio" localSheetId="11">BlankMacro1</definedName>
    <definedName name="TYY" localSheetId="4">#REF!</definedName>
    <definedName name="UIOP" localSheetId="4">BlankMacro1</definedName>
    <definedName name="UIOP" localSheetId="11">BlankMacro1</definedName>
    <definedName name="UKJK" localSheetId="4">#REF!</definedName>
    <definedName name="uuu" localSheetId="4">BlankMacro1</definedName>
    <definedName name="uuu" localSheetId="11">BlankMacro1</definedName>
    <definedName name="V" localSheetId="17">BlankMacro1</definedName>
    <definedName name="V" localSheetId="14">BlankMacro1</definedName>
    <definedName name="V" localSheetId="16">BlankMacro1</definedName>
    <definedName name="V" localSheetId="4">BlankMacro1</definedName>
    <definedName name="V" localSheetId="12">BlankMacro1</definedName>
    <definedName name="V" localSheetId="11">BlankMacro1</definedName>
    <definedName name="W" localSheetId="17">BlankMacro1</definedName>
    <definedName name="W" localSheetId="14">BlankMacro1</definedName>
    <definedName name="W" localSheetId="16">BlankMacro1</definedName>
    <definedName name="W" localSheetId="4">BlankMacro1</definedName>
    <definedName name="W" localSheetId="12">BlankMacro1</definedName>
    <definedName name="W" localSheetId="11">BlankMacro1</definedName>
    <definedName name="WERWER" localSheetId="4">#REF!</definedName>
    <definedName name="wessdd" localSheetId="4">#REF!</definedName>
    <definedName name="wm.조골재1" localSheetId="17" hidden="1">{#N/A,#N/A,FALSE,"조골재"}</definedName>
    <definedName name="wm.조골재1" localSheetId="14" hidden="1">{#N/A,#N/A,FALSE,"조골재"}</definedName>
    <definedName name="wm.조골재1" localSheetId="19" hidden="1">{#N/A,#N/A,FALSE,"조골재"}</definedName>
    <definedName name="wm.조골재1" localSheetId="9" hidden="1">{#N/A,#N/A,FALSE,"조골재"}</definedName>
    <definedName name="wm.조골재1" localSheetId="2" hidden="1">{#N/A,#N/A,FALSE,"조골재"}</definedName>
    <definedName name="wm.조골재1" localSheetId="11" hidden="1">{#N/A,#N/A,FALSE,"조골재"}</definedName>
    <definedName name="wm.조골재1" hidden="1">{#N/A,#N/A,FALSE,"조골재"}</definedName>
    <definedName name="wrn.2번." localSheetId="17" hidden="1">{#N/A,#N/A,FALSE,"2~8번"}</definedName>
    <definedName name="wrn.2번." localSheetId="14" hidden="1">{#N/A,#N/A,FALSE,"2~8번"}</definedName>
    <definedName name="wrn.2번." localSheetId="19" hidden="1">{#N/A,#N/A,FALSE,"2~8번"}</definedName>
    <definedName name="wrn.2번." localSheetId="9" hidden="1">{#N/A,#N/A,FALSE,"2~8번"}</definedName>
    <definedName name="wrn.2번." localSheetId="2" hidden="1">{#N/A,#N/A,FALSE,"2~8번"}</definedName>
    <definedName name="wrn.2번." localSheetId="11" hidden="1">{#N/A,#N/A,FALSE,"2~8번"}</definedName>
    <definedName name="wrn.2번." hidden="1">{#N/A,#N/A,FALSE,"2~8번"}</definedName>
    <definedName name="wrn.97년._.사업계획._.및._.예산지침." localSheetId="17" hidden="1">{#N/A,#N/A,TRUE,"1";#N/A,#N/A,TRUE,"2";#N/A,#N/A,TRUE,"3";#N/A,#N/A,TRUE,"4";#N/A,#N/A,TRUE,"5";#N/A,#N/A,TRUE,"6";#N/A,#N/A,TRUE,"7"}</definedName>
    <definedName name="wrn.97년._.사업계획._.및._.예산지침." localSheetId="14" hidden="1">{#N/A,#N/A,TRUE,"1";#N/A,#N/A,TRUE,"2";#N/A,#N/A,TRUE,"3";#N/A,#N/A,TRUE,"4";#N/A,#N/A,TRUE,"5";#N/A,#N/A,TRUE,"6";#N/A,#N/A,TRUE,"7"}</definedName>
    <definedName name="wrn.97년._.사업계획._.및._.예산지침." localSheetId="19" hidden="1">{#N/A,#N/A,TRUE,"1";#N/A,#N/A,TRUE,"2";#N/A,#N/A,TRUE,"3";#N/A,#N/A,TRUE,"4";#N/A,#N/A,TRUE,"5";#N/A,#N/A,TRUE,"6";#N/A,#N/A,TRUE,"7"}</definedName>
    <definedName name="wrn.97년._.사업계획._.및._.예산지침." localSheetId="9" hidden="1">{#N/A,#N/A,TRUE,"1";#N/A,#N/A,TRUE,"2";#N/A,#N/A,TRUE,"3";#N/A,#N/A,TRUE,"4";#N/A,#N/A,TRUE,"5";#N/A,#N/A,TRUE,"6";#N/A,#N/A,TRUE,"7"}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localSheetId="11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17" hidden="1">{#N/A,#N/A,TRUE,"천상그린44PY"}</definedName>
    <definedName name="wrn.abc." localSheetId="14" hidden="1">{#N/A,#N/A,TRUE,"천상그린44PY"}</definedName>
    <definedName name="wrn.abc." localSheetId="16" hidden="1">{#N/A,#N/A,TRUE,"천상그린44PY"}</definedName>
    <definedName name="wrn.abc." localSheetId="4" hidden="1">{#N/A,#N/A,TRUE,"천상그린44PY"}</definedName>
    <definedName name="wrn.abc." localSheetId="3" hidden="1">{#N/A,#N/A,TRUE,"천상그린44PY"}</definedName>
    <definedName name="wrn.abc." localSheetId="19" hidden="1">{#N/A,#N/A,TRUE,"천상그린44PY"}</definedName>
    <definedName name="wrn.abc." localSheetId="12" hidden="1">{#N/A,#N/A,TRUE,"천상그린44PY"}</definedName>
    <definedName name="wrn.abc." localSheetId="9" hidden="1">{#N/A,#N/A,TRUE,"천상그린44PY"}</definedName>
    <definedName name="wrn.abc." localSheetId="5" hidden="1">{#N/A,#N/A,TRUE,"천상그린44PY"}</definedName>
    <definedName name="wrn.abc." localSheetId="2" hidden="1">{#N/A,#N/A,TRUE,"천상그린44PY"}</definedName>
    <definedName name="wrn.abc." localSheetId="13" hidden="1">{#N/A,#N/A,TRUE,"천상그린44PY"}</definedName>
    <definedName name="wrn.abc." localSheetId="11" hidden="1">{#N/A,#N/A,TRUE,"천상그린44PY"}</definedName>
    <definedName name="wrn.abc." localSheetId="15" hidden="1">{#N/A,#N/A,TRUE,"천상그린44PY"}</definedName>
    <definedName name="wrn.abc." localSheetId="18" hidden="1">{#N/A,#N/A,TRUE,"천상그린44PY"}</definedName>
    <definedName name="wrn.abc." hidden="1">{#N/A,#N/A,TRUE,"천상그린44PY"}</definedName>
    <definedName name="wrn.test1." localSheetId="17" hidden="1">{#N/A,#N/A,FALSE,"명세표"}</definedName>
    <definedName name="wrn.test1." hidden="1">{#N/A,#N/A,FALSE,"명세표"}</definedName>
    <definedName name="wrn.골재소요량." localSheetId="17" hidden="1">{#N/A,#N/A,FALSE,"골재소요량";#N/A,#N/A,FALSE,"골재소요량"}</definedName>
    <definedName name="wrn.골재소요량." localSheetId="14" hidden="1">{#N/A,#N/A,FALSE,"골재소요량";#N/A,#N/A,FALSE,"골재소요량"}</definedName>
    <definedName name="wrn.골재소요량." localSheetId="19" hidden="1">{#N/A,#N/A,FALSE,"골재소요량";#N/A,#N/A,FALSE,"골재소요량"}</definedName>
    <definedName name="wrn.골재소요량." localSheetId="9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localSheetId="11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17" hidden="1">{#N/A,#N/A,FALSE,"전력간선"}</definedName>
    <definedName name="wrn.교육청." hidden="1">{#N/A,#N/A,FALSE,"전력간선"}</definedName>
    <definedName name="wrn.구조2." localSheetId="17" hidden="1">{#N/A,#N/A,FALSE,"구조2"}</definedName>
    <definedName name="wrn.구조2." localSheetId="14" hidden="1">{#N/A,#N/A,FALSE,"구조2"}</definedName>
    <definedName name="wrn.구조2." localSheetId="19" hidden="1">{#N/A,#N/A,FALSE,"구조2"}</definedName>
    <definedName name="wrn.구조2." localSheetId="9" hidden="1">{#N/A,#N/A,FALSE,"구조2"}</definedName>
    <definedName name="wrn.구조2." localSheetId="2" hidden="1">{#N/A,#N/A,FALSE,"구조2"}</definedName>
    <definedName name="wrn.구조2." localSheetId="11" hidden="1">{#N/A,#N/A,FALSE,"구조2"}</definedName>
    <definedName name="wrn.구조2." hidden="1">{#N/A,#N/A,FALSE,"구조2"}</definedName>
    <definedName name="wrn.단가표지." localSheetId="17" hidden="1">{#N/A,#N/A,FALSE,"단가표지"}</definedName>
    <definedName name="wrn.단가표지." localSheetId="14" hidden="1">{#N/A,#N/A,FALSE,"단가표지"}</definedName>
    <definedName name="wrn.단가표지." localSheetId="19" hidden="1">{#N/A,#N/A,FALSE,"단가표지"}</definedName>
    <definedName name="wrn.단가표지." localSheetId="9" hidden="1">{#N/A,#N/A,FALSE,"단가표지"}</definedName>
    <definedName name="wrn.단가표지." localSheetId="2" hidden="1">{#N/A,#N/A,FALSE,"단가표지"}</definedName>
    <definedName name="wrn.단가표지." localSheetId="11" hidden="1">{#N/A,#N/A,FALSE,"단가표지"}</definedName>
    <definedName name="wrn.단가표지." hidden="1">{#N/A,#N/A,FALSE,"단가표지"}</definedName>
    <definedName name="wrn.배수1." localSheetId="17" hidden="1">{#N/A,#N/A,FALSE,"배수1"}</definedName>
    <definedName name="wrn.배수1." localSheetId="14" hidden="1">{#N/A,#N/A,FALSE,"배수1"}</definedName>
    <definedName name="wrn.배수1." localSheetId="19" hidden="1">{#N/A,#N/A,FALSE,"배수1"}</definedName>
    <definedName name="wrn.배수1." localSheetId="9" hidden="1">{#N/A,#N/A,FALSE,"배수1"}</definedName>
    <definedName name="wrn.배수1." localSheetId="2" hidden="1">{#N/A,#N/A,FALSE,"배수1"}</definedName>
    <definedName name="wrn.배수1." localSheetId="11" hidden="1">{#N/A,#N/A,FALSE,"배수1"}</definedName>
    <definedName name="wrn.배수1." hidden="1">{#N/A,#N/A,FALSE,"배수1"}</definedName>
    <definedName name="wrn.배수2." localSheetId="17" hidden="1">{#N/A,#N/A,FALSE,"배수2"}</definedName>
    <definedName name="wrn.배수2." localSheetId="14" hidden="1">{#N/A,#N/A,FALSE,"배수2"}</definedName>
    <definedName name="wrn.배수2." localSheetId="19" hidden="1">{#N/A,#N/A,FALSE,"배수2"}</definedName>
    <definedName name="wrn.배수2." localSheetId="9" hidden="1">{#N/A,#N/A,FALSE,"배수2"}</definedName>
    <definedName name="wrn.배수2." localSheetId="2" hidden="1">{#N/A,#N/A,FALSE,"배수2"}</definedName>
    <definedName name="wrn.배수2." localSheetId="11" hidden="1">{#N/A,#N/A,FALSE,"배수2"}</definedName>
    <definedName name="wrn.배수2." hidden="1">{#N/A,#N/A,FALSE,"배수2"}</definedName>
    <definedName name="wrn.부대1." localSheetId="17" hidden="1">{#N/A,#N/A,FALSE,"부대1"}</definedName>
    <definedName name="wrn.부대1." localSheetId="14" hidden="1">{#N/A,#N/A,FALSE,"부대1"}</definedName>
    <definedName name="wrn.부대1." localSheetId="19" hidden="1">{#N/A,#N/A,FALSE,"부대1"}</definedName>
    <definedName name="wrn.부대1." localSheetId="9" hidden="1">{#N/A,#N/A,FALSE,"부대1"}</definedName>
    <definedName name="wrn.부대1." localSheetId="2" hidden="1">{#N/A,#N/A,FALSE,"부대1"}</definedName>
    <definedName name="wrn.부대1." localSheetId="11" hidden="1">{#N/A,#N/A,FALSE,"부대1"}</definedName>
    <definedName name="wrn.부대1." hidden="1">{#N/A,#N/A,FALSE,"부대1"}</definedName>
    <definedName name="wrn.부대2." localSheetId="17" hidden="1">{#N/A,#N/A,FALSE,"부대2"}</definedName>
    <definedName name="wrn.부대2." localSheetId="14" hidden="1">{#N/A,#N/A,FALSE,"부대2"}</definedName>
    <definedName name="wrn.부대2." localSheetId="19" hidden="1">{#N/A,#N/A,FALSE,"부대2"}</definedName>
    <definedName name="wrn.부대2." localSheetId="9" hidden="1">{#N/A,#N/A,FALSE,"부대2"}</definedName>
    <definedName name="wrn.부대2." localSheetId="2" hidden="1">{#N/A,#N/A,FALSE,"부대2"}</definedName>
    <definedName name="wrn.부대2." localSheetId="11" hidden="1">{#N/A,#N/A,FALSE,"부대2"}</definedName>
    <definedName name="wrn.부대2." hidden="1">{#N/A,#N/A,FALSE,"부대2"}</definedName>
    <definedName name="wrn.부산주경기장.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17" hidden="1">{#N/A,#N/A,FALSE,"속도"}</definedName>
    <definedName name="wrn.속도." localSheetId="14" hidden="1">{#N/A,#N/A,FALSE,"속도"}</definedName>
    <definedName name="wrn.속도." localSheetId="19" hidden="1">{#N/A,#N/A,FALSE,"속도"}</definedName>
    <definedName name="wrn.속도." localSheetId="9" hidden="1">{#N/A,#N/A,FALSE,"속도"}</definedName>
    <definedName name="wrn.속도." localSheetId="2" hidden="1">{#N/A,#N/A,FALSE,"속도"}</definedName>
    <definedName name="wrn.속도." localSheetId="11" hidden="1">{#N/A,#N/A,FALSE,"속도"}</definedName>
    <definedName name="wrn.속도." hidden="1">{#N/A,#N/A,FALSE,"속도"}</definedName>
    <definedName name="wrn.운반시간." localSheetId="17" hidden="1">{#N/A,#N/A,FALSE,"운반시간"}</definedName>
    <definedName name="wrn.운반시간." localSheetId="14" hidden="1">{#N/A,#N/A,FALSE,"운반시간"}</definedName>
    <definedName name="wrn.운반시간." localSheetId="19" hidden="1">{#N/A,#N/A,FALSE,"운반시간"}</definedName>
    <definedName name="wrn.운반시간." localSheetId="9" hidden="1">{#N/A,#N/A,FALSE,"운반시간"}</definedName>
    <definedName name="wrn.운반시간." localSheetId="2" hidden="1">{#N/A,#N/A,FALSE,"운반시간"}</definedName>
    <definedName name="wrn.운반시간." localSheetId="11" hidden="1">{#N/A,#N/A,FALSE,"운반시간"}</definedName>
    <definedName name="wrn.운반시간." hidden="1">{#N/A,#N/A,FALSE,"운반시간"}</definedName>
    <definedName name="wrn.이정표." localSheetId="17" hidden="1">{#N/A,#N/A,FALSE,"이정표"}</definedName>
    <definedName name="wrn.이정표." localSheetId="14" hidden="1">{#N/A,#N/A,FALSE,"이정표"}</definedName>
    <definedName name="wrn.이정표." localSheetId="19" hidden="1">{#N/A,#N/A,FALSE,"이정표"}</definedName>
    <definedName name="wrn.이정표." localSheetId="9" hidden="1">{#N/A,#N/A,FALSE,"이정표"}</definedName>
    <definedName name="wrn.이정표." localSheetId="2" hidden="1">{#N/A,#N/A,FALSE,"이정표"}</definedName>
    <definedName name="wrn.이정표." localSheetId="11" hidden="1">{#N/A,#N/A,FALSE,"이정표"}</definedName>
    <definedName name="wrn.이정표." hidden="1">{#N/A,#N/A,FALSE,"이정표"}</definedName>
    <definedName name="wrn.조골재." localSheetId="17" hidden="1">{#N/A,#N/A,FALSE,"조골재"}</definedName>
    <definedName name="wrn.조골재." localSheetId="14" hidden="1">{#N/A,#N/A,FALSE,"조골재"}</definedName>
    <definedName name="wrn.조골재." localSheetId="19" hidden="1">{#N/A,#N/A,FALSE,"조골재"}</definedName>
    <definedName name="wrn.조골재." localSheetId="9" hidden="1">{#N/A,#N/A,FALSE,"조골재"}</definedName>
    <definedName name="wrn.조골재." localSheetId="2" hidden="1">{#N/A,#N/A,FALSE,"조골재"}</definedName>
    <definedName name="wrn.조골재." localSheetId="11" hidden="1">{#N/A,#N/A,FALSE,"조골재"}</definedName>
    <definedName name="wrn.조골재." hidden="1">{#N/A,#N/A,FALSE,"조골재"}</definedName>
    <definedName name="wrn.토공1." localSheetId="17" hidden="1">{#N/A,#N/A,FALSE,"구조1"}</definedName>
    <definedName name="wrn.토공1." localSheetId="14" hidden="1">{#N/A,#N/A,FALSE,"구조1"}</definedName>
    <definedName name="wrn.토공1." localSheetId="19" hidden="1">{#N/A,#N/A,FALSE,"구조1"}</definedName>
    <definedName name="wrn.토공1." localSheetId="9" hidden="1">{#N/A,#N/A,FALSE,"구조1"}</definedName>
    <definedName name="wrn.토공1." localSheetId="2" hidden="1">{#N/A,#N/A,FALSE,"구조1"}</definedName>
    <definedName name="wrn.토공1." localSheetId="11" hidden="1">{#N/A,#N/A,FALSE,"구조1"}</definedName>
    <definedName name="wrn.토공1." hidden="1">{#N/A,#N/A,FALSE,"구조1"}</definedName>
    <definedName name="wrn.토공2." localSheetId="17" hidden="1">{#N/A,#N/A,FALSE,"토공2"}</definedName>
    <definedName name="wrn.토공2." localSheetId="14" hidden="1">{#N/A,#N/A,FALSE,"토공2"}</definedName>
    <definedName name="wrn.토공2." localSheetId="19" hidden="1">{#N/A,#N/A,FALSE,"토공2"}</definedName>
    <definedName name="wrn.토공2." localSheetId="9" hidden="1">{#N/A,#N/A,FALSE,"토공2"}</definedName>
    <definedName name="wrn.토공2." localSheetId="2" hidden="1">{#N/A,#N/A,FALSE,"토공2"}</definedName>
    <definedName name="wrn.토공2." localSheetId="11" hidden="1">{#N/A,#N/A,FALSE,"토공2"}</definedName>
    <definedName name="wrn.토공2." hidden="1">{#N/A,#N/A,FALSE,"토공2"}</definedName>
    <definedName name="wrn.포장1." localSheetId="17" hidden="1">{#N/A,#N/A,FALSE,"포장1";#N/A,#N/A,FALSE,"포장1"}</definedName>
    <definedName name="wrn.포장1." localSheetId="14" hidden="1">{#N/A,#N/A,FALSE,"포장1";#N/A,#N/A,FALSE,"포장1"}</definedName>
    <definedName name="wrn.포장1." localSheetId="19" hidden="1">{#N/A,#N/A,FALSE,"포장1";#N/A,#N/A,FALSE,"포장1"}</definedName>
    <definedName name="wrn.포장1." localSheetId="9" hidden="1">{#N/A,#N/A,FALSE,"포장1";#N/A,#N/A,FALSE,"포장1"}</definedName>
    <definedName name="wrn.포장1." localSheetId="2" hidden="1">{#N/A,#N/A,FALSE,"포장1";#N/A,#N/A,FALSE,"포장1"}</definedName>
    <definedName name="wrn.포장1." localSheetId="11" hidden="1">{#N/A,#N/A,FALSE,"포장1";#N/A,#N/A,FALSE,"포장1"}</definedName>
    <definedName name="wrn.포장1." hidden="1">{#N/A,#N/A,FALSE,"포장1";#N/A,#N/A,FALSE,"포장1"}</definedName>
    <definedName name="wrn.포장2." localSheetId="17" hidden="1">{#N/A,#N/A,FALSE,"포장2"}</definedName>
    <definedName name="wrn.포장2." localSheetId="14" hidden="1">{#N/A,#N/A,FALSE,"포장2"}</definedName>
    <definedName name="wrn.포장2." localSheetId="19" hidden="1">{#N/A,#N/A,FALSE,"포장2"}</definedName>
    <definedName name="wrn.포장2." localSheetId="9" hidden="1">{#N/A,#N/A,FALSE,"포장2"}</definedName>
    <definedName name="wrn.포장2." localSheetId="2" hidden="1">{#N/A,#N/A,FALSE,"포장2"}</definedName>
    <definedName name="wrn.포장2." localSheetId="11" hidden="1">{#N/A,#N/A,FALSE,"포장2"}</definedName>
    <definedName name="wrn.포장2." hidden="1">{#N/A,#N/A,FALSE,"포장2"}</definedName>
    <definedName name="wrn.표지." localSheetId="17" hidden="1">{#N/A,#N/A,FALSE,"표지"}</definedName>
    <definedName name="wrn.표지." localSheetId="14" hidden="1">{#N/A,#N/A,FALSE,"표지"}</definedName>
    <definedName name="wrn.표지." localSheetId="19" hidden="1">{#N/A,#N/A,FALSE,"표지"}</definedName>
    <definedName name="wrn.표지." localSheetId="9" hidden="1">{#N/A,#N/A,FALSE,"표지"}</definedName>
    <definedName name="wrn.표지." localSheetId="2" hidden="1">{#N/A,#N/A,FALSE,"표지"}</definedName>
    <definedName name="wrn.표지." localSheetId="11" hidden="1">{#N/A,#N/A,FALSE,"표지"}</definedName>
    <definedName name="wrn.표지." hidden="1">{#N/A,#N/A,FALSE,"표지"}</definedName>
    <definedName name="wrn.표지목차." localSheetId="17" hidden="1">{#N/A,#N/A,FALSE,"표지목차"}</definedName>
    <definedName name="wrn.표지목차." localSheetId="14" hidden="1">{#N/A,#N/A,FALSE,"표지목차"}</definedName>
    <definedName name="wrn.표지목차." localSheetId="19" hidden="1">{#N/A,#N/A,FALSE,"표지목차"}</definedName>
    <definedName name="wrn.표지목차." localSheetId="9" hidden="1">{#N/A,#N/A,FALSE,"표지목차"}</definedName>
    <definedName name="wrn.표지목차." localSheetId="2" hidden="1">{#N/A,#N/A,FALSE,"표지목차"}</definedName>
    <definedName name="wrn.표지목차." localSheetId="11" hidden="1">{#N/A,#N/A,FALSE,"표지목차"}</definedName>
    <definedName name="wrn.표지목차." hidden="1">{#N/A,#N/A,FALSE,"표지목차"}</definedName>
    <definedName name="wrn.혼합골재." localSheetId="17" hidden="1">{#N/A,#N/A,FALSE,"혼합골재"}</definedName>
    <definedName name="wrn.혼합골재." localSheetId="14" hidden="1">{#N/A,#N/A,FALSE,"혼합골재"}</definedName>
    <definedName name="wrn.혼합골재." localSheetId="19" hidden="1">{#N/A,#N/A,FALSE,"혼합골재"}</definedName>
    <definedName name="wrn.혼합골재." localSheetId="9" hidden="1">{#N/A,#N/A,FALSE,"혼합골재"}</definedName>
    <definedName name="wrn.혼합골재." localSheetId="2" hidden="1">{#N/A,#N/A,FALSE,"혼합골재"}</definedName>
    <definedName name="wrn.혼합골재." localSheetId="11" hidden="1">{#N/A,#N/A,FALSE,"혼합골재"}</definedName>
    <definedName name="wrn.혼합골재." hidden="1">{#N/A,#N/A,FALSE,"혼합골재"}</definedName>
    <definedName name="WWW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17">BlankMacro1</definedName>
    <definedName name="X" localSheetId="14">BlankMacro1</definedName>
    <definedName name="X" localSheetId="16">BlankMacro1</definedName>
    <definedName name="X" localSheetId="4">BlankMacro1</definedName>
    <definedName name="X" localSheetId="12">BlankMacro1</definedName>
    <definedName name="X" localSheetId="11">BlankMacro1</definedName>
    <definedName name="XCVXCVB" localSheetId="4">#REF!</definedName>
    <definedName name="XCXZX" localSheetId="12">#REF!</definedName>
    <definedName name="Y" localSheetId="17">BlankMacro1</definedName>
    <definedName name="Y" localSheetId="14">BlankMacro1</definedName>
    <definedName name="Y" localSheetId="16">BlankMacro1</definedName>
    <definedName name="Y" localSheetId="4">BlankMacro1</definedName>
    <definedName name="Y" localSheetId="12">BlankMacro1</definedName>
    <definedName name="Y" localSheetId="11">BlankMacro1</definedName>
    <definedName name="ytrre" localSheetId="4">BlankMacro1</definedName>
    <definedName name="ytrre" localSheetId="11">BlankMacro1</definedName>
    <definedName name="YYY" localSheetId="4">#REF!</definedName>
    <definedName name="yyyyyyyyyyyyu" localSheetId="4">BlankMacro1</definedName>
    <definedName name="yyyyyyyyyyyyu" localSheetId="11">BlankMacro1</definedName>
    <definedName name="Z" localSheetId="17">#REF!</definedName>
    <definedName name="Z" localSheetId="14">#REF!</definedName>
    <definedName name="Z" localSheetId="16">#REF!</definedName>
    <definedName name="Z" localSheetId="4">#REF!</definedName>
    <definedName name="zz" localSheetId="4">#REF!</definedName>
    <definedName name="ZZZ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ㄱㄱ" localSheetId="17">#REF!</definedName>
    <definedName name="ㄱㄱㄱ" localSheetId="14">#REF!</definedName>
    <definedName name="ㄱㄱㄱ" localSheetId="16">#REF!</definedName>
    <definedName name="ㄱㄱㄱ" localSheetId="4">#REF!</definedName>
    <definedName name="ㄱㄱㄱ" localSheetId="12">#REF!</definedName>
    <definedName name="ㄱㄷㄷ" localSheetId="4">BlankMacro1</definedName>
    <definedName name="ㄱㄷㄷ" localSheetId="11">BlankMacro1</definedName>
    <definedName name="ㄱㄷㅈㄹ" localSheetId="4">BlankMacro1</definedName>
    <definedName name="ㄱㄷㅈㄹ" localSheetId="11">BlankMacro1</definedName>
    <definedName name="ㄱ속속속소" localSheetId="4">#REF!</definedName>
    <definedName name="가" localSheetId="17">BlankMacro1</definedName>
    <definedName name="가" localSheetId="14">BlankMacro1</definedName>
    <definedName name="가" localSheetId="16">BlankMacro1</definedName>
    <definedName name="가" localSheetId="4">BlankMacro1</definedName>
    <definedName name="가" localSheetId="12">BlankMacro1</definedName>
    <definedName name="가" localSheetId="11">BlankMacro1</definedName>
    <definedName name="가가" localSheetId="17">BlankMacro1</definedName>
    <definedName name="가가" localSheetId="14">BlankMacro1</definedName>
    <definedName name="가가" localSheetId="16">BlankMacro1</definedName>
    <definedName name="가가" localSheetId="4">BlankMacro1</definedName>
    <definedName name="가가" localSheetId="12">BlankMacro1</definedName>
    <definedName name="가가" localSheetId="11">BlankMacro1</definedName>
    <definedName name="가나" localSheetId="4">BlankMacro1</definedName>
    <definedName name="가나" localSheetId="11">BlankMacro1</definedName>
    <definedName name="가라" localSheetId="4">BlankMacro1</definedName>
    <definedName name="가라" localSheetId="11">BlankMacro1</definedName>
    <definedName name="가로등" localSheetId="14">'고재산출(STS)'!가로등</definedName>
    <definedName name="가로등" localSheetId="11">'표지4-'!가로등</definedName>
    <definedName name="가로등">'고재산출(STS)'!가로등</definedName>
    <definedName name="가로등입력" localSheetId="14">'고재산출(STS)'!가로등입력</definedName>
    <definedName name="가로등입력" localSheetId="11">'표지4-'!가로등입력</definedName>
    <definedName name="가로등입력">'고재산출(STS)'!가로등입력</definedName>
    <definedName name="가모" localSheetId="4">BlankMacro1</definedName>
    <definedName name="가모" localSheetId="11">BlankMacro1</definedName>
    <definedName name="가바" localSheetId="14">BlankMacro1</definedName>
    <definedName name="가바" localSheetId="4">BlankMacro1</definedName>
    <definedName name="가바" localSheetId="11">BlankMacro1</definedName>
    <definedName name="가사" localSheetId="4">BlankMacro1</definedName>
    <definedName name="가사" localSheetId="11">BlankMacro1</definedName>
    <definedName name="가시나무5노무" localSheetId="4">#REF!</definedName>
    <definedName name="가시나무5재료" localSheetId="4">#REF!</definedName>
    <definedName name="가시나무6노무" localSheetId="4">#REF!</definedName>
    <definedName name="가시나무6재료" localSheetId="4">#REF!</definedName>
    <definedName name="가시나무노무8" localSheetId="4">#REF!</definedName>
    <definedName name="가시나무재료8" localSheetId="4">#REF!</definedName>
    <definedName name="가오" localSheetId="4">BlankMacro1</definedName>
    <definedName name="가오" localSheetId="11">BlankMacro1</definedName>
    <definedName name="가하" localSheetId="4">BlankMacro1</definedName>
    <definedName name="가하" localSheetId="11">BlankMacro1</definedName>
    <definedName name="간선변경" localSheetId="17">BlankMacro1</definedName>
    <definedName name="간선변경" localSheetId="14">BlankMacro1</definedName>
    <definedName name="간선변경" localSheetId="16">BlankMacro1</definedName>
    <definedName name="간선변경" localSheetId="4">BlankMacro1</definedName>
    <definedName name="간선변경" localSheetId="12">BlankMacro1</definedName>
    <definedName name="간선변경" localSheetId="11">BlankMacro1</definedName>
    <definedName name="간접노무비" localSheetId="17">#REF!</definedName>
    <definedName name="간접노무비" localSheetId="14">#REF!</definedName>
    <definedName name="간접노무비" localSheetId="16">#REF!</definedName>
    <definedName name="간접노무비" localSheetId="4">#REF!</definedName>
    <definedName name="간접노무비" localSheetId="12">#REF!</definedName>
    <definedName name="감나무" localSheetId="4">#REF!</definedName>
    <definedName name="강병창" localSheetId="14">BlankMacro1</definedName>
    <definedName name="강병창" localSheetId="4">BlankMacro1</definedName>
    <definedName name="강병창" localSheetId="11">BlankMacro1</definedName>
    <definedName name="강아지" localSheetId="4" hidden="1">#REF!</definedName>
    <definedName name="강아지" localSheetId="15" hidden="1">#REF!</definedName>
    <definedName name="강아지" localSheetId="18" hidden="1">#REF!</definedName>
    <definedName name="강아지" hidden="1">#REF!</definedName>
    <definedName name="강의" localSheetId="4">#REF!</definedName>
    <definedName name="개산분" localSheetId="4">#REF!</definedName>
    <definedName name="건축18" localSheetId="4">#REF!</definedName>
    <definedName name="견적" localSheetId="17">#REF!</definedName>
    <definedName name="견적" localSheetId="14">#REF!</definedName>
    <definedName name="견적" localSheetId="16">#REF!</definedName>
    <definedName name="견적" localSheetId="4">#REF!</definedName>
    <definedName name="견적" localSheetId="12">#REF!</definedName>
    <definedName name="견적1" localSheetId="14">Dlog_Show</definedName>
    <definedName name="견적1" localSheetId="4">Dlog_Show</definedName>
    <definedName name="견적1" localSheetId="11">Dlog_Show</definedName>
    <definedName name="견적2" localSheetId="14">Dlog_Show</definedName>
    <definedName name="견적2" localSheetId="4">Dlog_Show</definedName>
    <definedName name="견적2" localSheetId="11">Dlog_Show</definedName>
    <definedName name="견적대비" localSheetId="15" hidden="1">#REF!</definedName>
    <definedName name="견적대비" localSheetId="18" hidden="1">#REF!</definedName>
    <definedName name="견적대비" hidden="1">#REF!</definedName>
    <definedName name="견적통보" localSheetId="4">#REF!</definedName>
    <definedName name="결표지" localSheetId="17" hidden="1">{#N/A,#N/A,FALSE,"표지"}</definedName>
    <definedName name="결표지" localSheetId="14" hidden="1">{#N/A,#N/A,FALSE,"표지"}</definedName>
    <definedName name="결표지" localSheetId="19" hidden="1">{#N/A,#N/A,FALSE,"표지"}</definedName>
    <definedName name="결표지" localSheetId="9" hidden="1">{#N/A,#N/A,FALSE,"표지"}</definedName>
    <definedName name="결표지" localSheetId="2" hidden="1">{#N/A,#N/A,FALSE,"표지"}</definedName>
    <definedName name="결표지" localSheetId="11" hidden="1">{#N/A,#N/A,FALSE,"표지"}</definedName>
    <definedName name="결표지" hidden="1">{#N/A,#N/A,FALSE,"표지"}</definedName>
    <definedName name="경구중" localSheetId="14">BlankMacro1</definedName>
    <definedName name="경구중" localSheetId="4">BlankMacro1</definedName>
    <definedName name="경구중" localSheetId="11">BlankMacro1</definedName>
    <definedName name="경비1" localSheetId="4">#REF!</definedName>
    <definedName name="경비배부" localSheetId="4">#REF!</definedName>
    <definedName name="경비율" localSheetId="4">#REF!</definedName>
    <definedName name="계" localSheetId="4">#REF!</definedName>
    <definedName name="계수나무6노무" localSheetId="4">#REF!</definedName>
    <definedName name="계수나무6재료" localSheetId="4">#REF!</definedName>
    <definedName name="계측기기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골재사용료" localSheetId="4">#REF!</definedName>
    <definedName name="공공도서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 localSheetId="4">#REF!</definedName>
    <definedName name="공급가액" localSheetId="17">#REF!</definedName>
    <definedName name="공급가액" localSheetId="14">#REF!</definedName>
    <definedName name="공급가액" localSheetId="16">#REF!</definedName>
    <definedName name="공급가액" localSheetId="4">#REF!</definedName>
    <definedName name="공급가액" localSheetId="12">#REF!</definedName>
    <definedName name="공기" localSheetId="4">#REF!</definedName>
    <definedName name="공사비" localSheetId="17">#REF!</definedName>
    <definedName name="공사비" localSheetId="14">#REF!</definedName>
    <definedName name="공사비" localSheetId="16">#REF!</definedName>
    <definedName name="공사비" localSheetId="4">#REF!</definedName>
    <definedName name="공사비" localSheetId="12">#REF!</definedName>
    <definedName name="공원등기초" localSheetId="17" hidden="1">{#N/A,#N/A,FALSE,"골재소요량";#N/A,#N/A,FALSE,"골재소요량"}</definedName>
    <definedName name="공원등기초" hidden="1">{#N/A,#N/A,FALSE,"골재소요량";#N/A,#N/A,FALSE,"골재소요량"}</definedName>
    <definedName name="공일" localSheetId="17">#REF!</definedName>
    <definedName name="공일" localSheetId="14">#REF!</definedName>
    <definedName name="공일" localSheetId="16">#REF!</definedName>
    <definedName name="공일" localSheetId="4">#REF!</definedName>
    <definedName name="공일" localSheetId="12">#REF!</definedName>
    <definedName name="공종10" localSheetId="4">#REF!</definedName>
    <definedName name="관급" localSheetId="17">#REF!,#REF!,#REF!</definedName>
    <definedName name="관급" localSheetId="14">#REF!,#REF!,#REF!</definedName>
    <definedName name="관급" localSheetId="16">#REF!,#REF!,#REF!</definedName>
    <definedName name="관급" localSheetId="4">#REF!,#REF!,#REF!</definedName>
    <definedName name="관급" localSheetId="12">#REF!,#REF!,#REF!</definedName>
    <definedName name="관급">#REF!,#REF!,#REF!</definedName>
    <definedName name="관급1" localSheetId="4">[0]!관급</definedName>
    <definedName name="관급1" localSheetId="11">[0]!관급</definedName>
    <definedName name="관급2" localSheetId="11">'표지4-'!관급2</definedName>
    <definedName name="관급2">'표지4-'!관급2</definedName>
    <definedName name="관급자재비" localSheetId="17">#REF!</definedName>
    <definedName name="관급자재비" localSheetId="14">#REF!</definedName>
    <definedName name="관급자재비" localSheetId="16">#REF!</definedName>
    <definedName name="관급자재비" localSheetId="4">#REF!</definedName>
    <definedName name="관급자재비" localSheetId="12">#REF!</definedName>
    <definedName name="관급집계" localSheetId="17">BlankMacro1</definedName>
    <definedName name="관급집계" localSheetId="14">BlankMacro1</definedName>
    <definedName name="관급집계" localSheetId="16">BlankMacro1</definedName>
    <definedName name="관급집계" localSheetId="4">BlankMacro1</definedName>
    <definedName name="관급집계" localSheetId="12">BlankMacro1</definedName>
    <definedName name="관급집계" localSheetId="11">BlankMacro1</definedName>
    <definedName name="관목계" localSheetId="4">#REF!</definedName>
    <definedName name="관용접노무" localSheetId="4">#REF!</definedName>
    <definedName name="관용접노무비" localSheetId="4">#REF!</definedName>
    <definedName name="관용접재료" localSheetId="4">#REF!</definedName>
    <definedName name="관용접재료비" localSheetId="4">#REF!</definedName>
    <definedName name="교목계" localSheetId="4">#REF!</definedName>
    <definedName name="교부승인" localSheetId="4">BlankMacro1</definedName>
    <definedName name="교부승인" localSheetId="11">BlankMacro1</definedName>
    <definedName name="교육" localSheetId="4">#REF!</definedName>
    <definedName name="교통" localSheetId="4">#REF!</definedName>
    <definedName name="구산갑지" localSheetId="4" hidden="1">#REF!</definedName>
    <definedName name="구산갑지" localSheetId="15" hidden="1">#REF!</definedName>
    <definedName name="구산갑지" localSheetId="18" hidden="1">#REF!</definedName>
    <definedName name="구산갑지" hidden="1">#REF!</definedName>
    <definedName name="금마타리" localSheetId="4">#REF!</definedName>
    <definedName name="급식" localSheetId="14">BlankMacro1</definedName>
    <definedName name="급식" localSheetId="4">BlankMacro1</definedName>
    <definedName name="급식" localSheetId="11">BlankMacro1</definedName>
    <definedName name="기1997" localSheetId="4">#REF!</definedName>
    <definedName name="기96083" localSheetId="4">#REF!</definedName>
    <definedName name="기96091" localSheetId="4">#REF!</definedName>
    <definedName name="기96093" localSheetId="4">#REF!</definedName>
    <definedName name="기96101" localSheetId="4">#REF!</definedName>
    <definedName name="기96103" localSheetId="4">#REF!</definedName>
    <definedName name="기96111" localSheetId="4">#REF!</definedName>
    <definedName name="기96113" localSheetId="4">#REF!</definedName>
    <definedName name="기96121" localSheetId="4">#REF!</definedName>
    <definedName name="기96123" localSheetId="4">#REF!</definedName>
    <definedName name="기97011" localSheetId="4">#REF!</definedName>
    <definedName name="기97013" localSheetId="4">#REF!</definedName>
    <definedName name="기계경비" localSheetId="4">#REF!</definedName>
    <definedName name="기계되경" localSheetId="4">#REF!</definedName>
    <definedName name="기계되노" localSheetId="4">#REF!</definedName>
    <definedName name="기계되재" localSheetId="4">#REF!</definedName>
    <definedName name="기계잔경" localSheetId="4">#REF!</definedName>
    <definedName name="기계잔노" localSheetId="4">#REF!</definedName>
    <definedName name="기계잔재" localSheetId="4">#REF!</definedName>
    <definedName name="기계터경" localSheetId="4">#REF!</definedName>
    <definedName name="기계터노" localSheetId="4">#REF!</definedName>
    <definedName name="기계터재" localSheetId="4">#REF!</definedName>
    <definedName name="기상" localSheetId="4">#REF!</definedName>
    <definedName name="기초산출조서" localSheetId="4">#REF!</definedName>
    <definedName name="기타경비" localSheetId="17">#REF!</definedName>
    <definedName name="기타경비" localSheetId="14">#REF!</definedName>
    <definedName name="기타경비" localSheetId="16">#REF!</definedName>
    <definedName name="기타경비" localSheetId="4">#REF!</definedName>
    <definedName name="기타경비" localSheetId="12">#REF!</definedName>
    <definedName name="기타자재" localSheetId="14">'고재산출(STS)'!기타자재</definedName>
    <definedName name="기타자재" localSheetId="11">'표지4-'!기타자재</definedName>
    <definedName name="기타자재">'고재산출(STS)'!기타자재</definedName>
    <definedName name="김김김" localSheetId="17" hidden="1">{#N/A,#N/A,FALSE,"속도"}</definedName>
    <definedName name="김김김" localSheetId="14" hidden="1">{#N/A,#N/A,FALSE,"속도"}</definedName>
    <definedName name="김김김" localSheetId="19" hidden="1">{#N/A,#N/A,FALSE,"속도"}</definedName>
    <definedName name="김김김" localSheetId="9" hidden="1">{#N/A,#N/A,FALSE,"속도"}</definedName>
    <definedName name="김김김" localSheetId="2" hidden="1">{#N/A,#N/A,FALSE,"속도"}</definedName>
    <definedName name="김김김" localSheetId="11" hidden="1">{#N/A,#N/A,FALSE,"속도"}</definedName>
    <definedName name="김김김" hidden="1">{#N/A,#N/A,FALSE,"속도"}</definedName>
    <definedName name="꽃사과10노무" localSheetId="4">#REF!</definedName>
    <definedName name="꽃사과10재료" localSheetId="4">#REF!</definedName>
    <definedName name="꽃사과6노무" localSheetId="4">#REF!</definedName>
    <definedName name="꽃사과6재료" localSheetId="4">#REF!</definedName>
    <definedName name="꽃사과8노무" localSheetId="4">#REF!</definedName>
    <definedName name="꽃사과8재료" localSheetId="4">#REF!</definedName>
    <definedName name="꽃창포" localSheetId="4">#REF!</definedName>
    <definedName name="꽃향유" localSheetId="4">#REF!</definedName>
    <definedName name="ㄳㄷㄷ" localSheetId="4">BlankMacro1</definedName>
    <definedName name="ㄳㄷㄷ" localSheetId="11">BlankMacro1</definedName>
    <definedName name="ㄴ" localSheetId="4">#REF!</definedName>
    <definedName name="ㄴㄴㄴ" localSheetId="15" hidden="1">#REF!</definedName>
    <definedName name="ㄴㄴㄴ" localSheetId="18" hidden="1">#REF!</definedName>
    <definedName name="ㄴㄴㄴ" hidden="1">#REF!</definedName>
    <definedName name="ㄴㄴㄴㄴ" localSheetId="15" hidden="1">#REF!</definedName>
    <definedName name="ㄴㄴㄴㄴ" localSheetId="18" hidden="1">#REF!</definedName>
    <definedName name="ㄴㄴㄴㄴ" hidden="1">#REF!</definedName>
    <definedName name="ㄴㄴㄴㄴㄴ" localSheetId="4">#REF!</definedName>
    <definedName name="ㄴㄴㄴㄴㄴㄴㄴ" localSheetId="4">#REF!</definedName>
    <definedName name="ㄴㄹ" localSheetId="4" hidden="1">#REF!</definedName>
    <definedName name="ㄴㄹ" localSheetId="15" hidden="1">#REF!</definedName>
    <definedName name="ㄴㄹ" localSheetId="18" hidden="1">#REF!</definedName>
    <definedName name="ㄴㄹ" hidden="1">#REF!</definedName>
    <definedName name="ㄴㅀ" localSheetId="4" hidden="1">#REF!</definedName>
    <definedName name="ㄴㅀ" localSheetId="15" hidden="1">#REF!</definedName>
    <definedName name="ㄴㅀ" localSheetId="18" hidden="1">#REF!</definedName>
    <definedName name="ㄴㅀ" hidden="1">#REF!</definedName>
    <definedName name="ㄴㅁ" localSheetId="15" hidden="1">#REF!</definedName>
    <definedName name="ㄴㅁ" localSheetId="18" hidden="1">#REF!</definedName>
    <definedName name="ㄴㅁ" hidden="1">#REF!</definedName>
    <definedName name="ㄴ이라ㅓ" localSheetId="4">#REF!</definedName>
    <definedName name="나" localSheetId="17">BlankMacro1</definedName>
    <definedName name="나" localSheetId="14">BlankMacro1</definedName>
    <definedName name="나" localSheetId="16">BlankMacro1</definedName>
    <definedName name="나" localSheetId="4">BlankMacro1</definedName>
    <definedName name="나" localSheetId="12">BlankMacro1</definedName>
    <definedName name="나" localSheetId="11">BlankMacro1</definedName>
    <definedName name="나나" localSheetId="4">BlankMacro1</definedName>
    <definedName name="나나" localSheetId="11">BlankMacro1</definedName>
    <definedName name="나박카스" localSheetId="14">'고재산출(STS)'!나박카스</definedName>
    <definedName name="나박카스" localSheetId="11">'표지4-'!나박카스</definedName>
    <definedName name="나박카스">'고재산출(STS)'!나박카스</definedName>
    <definedName name="나ㅏㅓㄹ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우송6노무" localSheetId="4">#REF!</definedName>
    <definedName name="낙우송6재료" localSheetId="4">#REF!</definedName>
    <definedName name="낙우송8노무" localSheetId="4">#REF!</definedName>
    <definedName name="낙우송8재료" localSheetId="4">#REF!</definedName>
    <definedName name="낙찰내역" localSheetId="17" hidden="1">{"'단계별시설공사비'!$A$3:$K$51"}</definedName>
    <definedName name="낙찰내역" hidden="1">{"'단계별시설공사비'!$A$3:$K$51"}</definedName>
    <definedName name="남덕" localSheetId="17">BlankMacro1</definedName>
    <definedName name="남덕" localSheetId="14">BlankMacro1</definedName>
    <definedName name="남덕" localSheetId="16">BlankMacro1</definedName>
    <definedName name="남덕" localSheetId="4">BlankMacro1</definedName>
    <definedName name="남덕" localSheetId="12">BlankMacro1</definedName>
    <definedName name="남덕" localSheetId="11">BlankMacro1</definedName>
    <definedName name="남덕1" localSheetId="4">BlankMacro1</definedName>
    <definedName name="남덕1" localSheetId="11">BlankMacro1</definedName>
    <definedName name="남산내역" localSheetId="4">BlankMacro1</definedName>
    <definedName name="남산내역" localSheetId="11">BlankMacro1</definedName>
    <definedName name="내당" localSheetId="14">BlankMacro1</definedName>
    <definedName name="내당" localSheetId="4">BlankMacro1</definedName>
    <definedName name="내당" localSheetId="11">BlankMacro1</definedName>
    <definedName name="내역샘플" localSheetId="4">BlankMacro1</definedName>
    <definedName name="내역샘플" localSheetId="11">BlankMacro1</definedName>
    <definedName name="내역서다" localSheetId="4">BlankMacro1</definedName>
    <definedName name="내역서다" localSheetId="11">BlankMacro1</definedName>
    <definedName name="내장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무비1" localSheetId="4">#REF!</definedName>
    <definedName name="노무비소계" localSheetId="4">#REF!</definedName>
    <definedName name="노반경" localSheetId="4">#REF!</definedName>
    <definedName name="노반노무" localSheetId="4">#REF!</definedName>
    <definedName name="노반재료" localSheetId="4">#REF!</definedName>
    <definedName name="노원문화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느릅나무10노무" localSheetId="4">#REF!</definedName>
    <definedName name="느릅나무10재료" localSheetId="4">#REF!</definedName>
    <definedName name="느릅나무5노무" localSheetId="4">#REF!</definedName>
    <definedName name="느릅나무5재료" localSheetId="4">#REF!</definedName>
    <definedName name="느릅나무8노무" localSheetId="4">#REF!</definedName>
    <definedName name="느릅나무8재료" localSheetId="4">#REF!</definedName>
    <definedName name="느티나무" localSheetId="4">#REF!</definedName>
    <definedName name="ㄷㄱ" localSheetId="4" hidden="1">#REF!</definedName>
    <definedName name="ㄷㄱ" localSheetId="15" hidden="1">#REF!</definedName>
    <definedName name="ㄷㄱ" localSheetId="18" hidden="1">#REF!</definedName>
    <definedName name="ㄷㄱ" hidden="1">#REF!</definedName>
    <definedName name="ㄷㄱㄷㄱ" localSheetId="4">BlankMacro1</definedName>
    <definedName name="ㄷㄱㄷㄱ" localSheetId="11">BlankMacro1</definedName>
    <definedName name="ㄷㄷ" localSheetId="15" hidden="1">#REF!</definedName>
    <definedName name="ㄷㄷ" localSheetId="18" hidden="1">#REF!</definedName>
    <definedName name="ㄷㄷ" hidden="1">#REF!</definedName>
    <definedName name="ㄷㄷㄷ" localSheetId="4" hidden="1">#REF!</definedName>
    <definedName name="ㄷㄷㄷ" localSheetId="15" hidden="1">#REF!</definedName>
    <definedName name="ㄷㄷㄷ" localSheetId="18" hidden="1">#REF!</definedName>
    <definedName name="ㄷㄷㄷ" hidden="1">#REF!</definedName>
    <definedName name="ㄷㄷㄷㄷㄷㄷ" localSheetId="17">BlankMacro1</definedName>
    <definedName name="ㄷㄷㄷㄷㄷㄷ" localSheetId="14">BlankMacro1</definedName>
    <definedName name="ㄷㄷㄷㄷㄷㄷ" localSheetId="16">BlankMacro1</definedName>
    <definedName name="ㄷㄷㄷㄷㄷㄷ" localSheetId="4">BlankMacro1</definedName>
    <definedName name="ㄷㄷㄷㄷㄷㄷ" localSheetId="12">BlankMacro1</definedName>
    <definedName name="ㄷㄷㄷㄷㄷㄷ" localSheetId="11">BlankMacro1</definedName>
    <definedName name="다" localSheetId="17">BlankMacro1</definedName>
    <definedName name="다" localSheetId="14">BlankMacro1</definedName>
    <definedName name="다" localSheetId="16">BlankMacro1</definedName>
    <definedName name="다" localSheetId="4">BlankMacro1</definedName>
    <definedName name="다" localSheetId="12">BlankMacro1</definedName>
    <definedName name="다" localSheetId="11">BlankMacro1</definedName>
    <definedName name="다목" localSheetId="4">#REF!</definedName>
    <definedName name="다하" localSheetId="4">BlankMacro1</definedName>
    <definedName name="다하" localSheetId="11">BlankMacro1</definedName>
    <definedName name="단_가" localSheetId="17">#REF!</definedName>
    <definedName name="단_가" localSheetId="14">#REF!</definedName>
    <definedName name="단_가" localSheetId="16">#REF!</definedName>
    <definedName name="단_가" localSheetId="4">#REF!</definedName>
    <definedName name="단_가" localSheetId="12">#REF!</definedName>
    <definedName name="단_가2" localSheetId="17">#REF!</definedName>
    <definedName name="단_가2" localSheetId="14">#REF!</definedName>
    <definedName name="단_가2" localSheetId="16">#REF!</definedName>
    <definedName name="단_가2" localSheetId="4">#REF!</definedName>
    <definedName name="단_가2" localSheetId="12">#REF!</definedName>
    <definedName name="단_가3" localSheetId="17">#REF!</definedName>
    <definedName name="단_가3" localSheetId="14">#REF!</definedName>
    <definedName name="단_가3" localSheetId="16">#REF!</definedName>
    <definedName name="단_가3" localSheetId="4">#REF!</definedName>
    <definedName name="단_가3" localSheetId="12">#REF!</definedName>
    <definedName name="단_가4" localSheetId="17">#REF!</definedName>
    <definedName name="단_가4" localSheetId="14">#REF!</definedName>
    <definedName name="단_가4" localSheetId="16">#REF!</definedName>
    <definedName name="단_가4" localSheetId="4">#REF!</definedName>
    <definedName name="단_가4" localSheetId="12">#REF!</definedName>
    <definedName name="단_가5" localSheetId="17">#REF!</definedName>
    <definedName name="단_가5" localSheetId="14">#REF!</definedName>
    <definedName name="단_가5" localSheetId="16">#REF!</definedName>
    <definedName name="단_가5" localSheetId="4">#REF!</definedName>
    <definedName name="단_가5" localSheetId="12">#REF!</definedName>
    <definedName name="단_가6" localSheetId="17">#REF!</definedName>
    <definedName name="단_가6" localSheetId="14">#REF!</definedName>
    <definedName name="단_가6" localSheetId="16">#REF!</definedName>
    <definedName name="단_가6" localSheetId="4">#REF!</definedName>
    <definedName name="단_가6" localSheetId="12">#REF!</definedName>
    <definedName name="단가조사자료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표지" localSheetId="4">#REF!</definedName>
    <definedName name="단위공량1" localSheetId="17">#REF!</definedName>
    <definedName name="단위공량1" localSheetId="14">#REF!</definedName>
    <definedName name="단위공량1" localSheetId="16">#REF!</definedName>
    <definedName name="단위공량1" localSheetId="4">#REF!</definedName>
    <definedName name="단위공량1" localSheetId="12">#REF!</definedName>
    <definedName name="단위공량10" localSheetId="17">#REF!</definedName>
    <definedName name="단위공량10" localSheetId="14">#REF!</definedName>
    <definedName name="단위공량10" localSheetId="16">#REF!</definedName>
    <definedName name="단위공량10" localSheetId="4">#REF!</definedName>
    <definedName name="단위공량10" localSheetId="12">#REF!</definedName>
    <definedName name="단위공량11" localSheetId="17">#REF!</definedName>
    <definedName name="단위공량11" localSheetId="14">#REF!</definedName>
    <definedName name="단위공량11" localSheetId="16">#REF!</definedName>
    <definedName name="단위공량11" localSheetId="4">#REF!</definedName>
    <definedName name="단위공량11" localSheetId="12">#REF!</definedName>
    <definedName name="단위공량12" localSheetId="17">#REF!</definedName>
    <definedName name="단위공량12" localSheetId="14">#REF!</definedName>
    <definedName name="단위공량12" localSheetId="16">#REF!</definedName>
    <definedName name="단위공량12" localSheetId="4">#REF!</definedName>
    <definedName name="단위공량12" localSheetId="12">#REF!</definedName>
    <definedName name="단위공량13" localSheetId="17">#REF!</definedName>
    <definedName name="단위공량13" localSheetId="14">#REF!</definedName>
    <definedName name="단위공량13" localSheetId="16">#REF!</definedName>
    <definedName name="단위공량13" localSheetId="4">#REF!</definedName>
    <definedName name="단위공량13" localSheetId="12">#REF!</definedName>
    <definedName name="단위공량14" localSheetId="17">#REF!</definedName>
    <definedName name="단위공량14" localSheetId="14">#REF!</definedName>
    <definedName name="단위공량14" localSheetId="16">#REF!</definedName>
    <definedName name="단위공량14" localSheetId="4">#REF!</definedName>
    <definedName name="단위공량14" localSheetId="12">#REF!</definedName>
    <definedName name="단위공량15" localSheetId="17">#REF!</definedName>
    <definedName name="단위공량15" localSheetId="14">#REF!</definedName>
    <definedName name="단위공량15" localSheetId="16">#REF!</definedName>
    <definedName name="단위공량15" localSheetId="4">#REF!</definedName>
    <definedName name="단위공량15" localSheetId="12">#REF!</definedName>
    <definedName name="단위공량16" localSheetId="17">#REF!</definedName>
    <definedName name="단위공량16" localSheetId="14">#REF!</definedName>
    <definedName name="단위공량16" localSheetId="16">#REF!</definedName>
    <definedName name="단위공량16" localSheetId="4">#REF!</definedName>
    <definedName name="단위공량16" localSheetId="12">#REF!</definedName>
    <definedName name="단위공량17" localSheetId="17">#REF!</definedName>
    <definedName name="단위공량17" localSheetId="14">#REF!</definedName>
    <definedName name="단위공량17" localSheetId="16">#REF!</definedName>
    <definedName name="단위공량17" localSheetId="4">#REF!</definedName>
    <definedName name="단위공량17" localSheetId="12">#REF!</definedName>
    <definedName name="단위공량2" localSheetId="17">#REF!</definedName>
    <definedName name="단위공량2" localSheetId="14">#REF!</definedName>
    <definedName name="단위공량2" localSheetId="16">#REF!</definedName>
    <definedName name="단위공량2" localSheetId="4">#REF!</definedName>
    <definedName name="단위공량2" localSheetId="12">#REF!</definedName>
    <definedName name="단위공량3" localSheetId="17">#REF!</definedName>
    <definedName name="단위공량3" localSheetId="14">#REF!</definedName>
    <definedName name="단위공량3" localSheetId="16">#REF!</definedName>
    <definedName name="단위공량3" localSheetId="4">#REF!</definedName>
    <definedName name="단위공량3" localSheetId="12">#REF!</definedName>
    <definedName name="단위공량4" localSheetId="17">#REF!</definedName>
    <definedName name="단위공량4" localSheetId="14">#REF!</definedName>
    <definedName name="단위공량4" localSheetId="16">#REF!</definedName>
    <definedName name="단위공량4" localSheetId="4">#REF!</definedName>
    <definedName name="단위공량4" localSheetId="12">#REF!</definedName>
    <definedName name="단위공량5" localSheetId="17">#REF!</definedName>
    <definedName name="단위공량5" localSheetId="14">#REF!</definedName>
    <definedName name="단위공량5" localSheetId="16">#REF!</definedName>
    <definedName name="단위공량5" localSheetId="4">#REF!</definedName>
    <definedName name="단위공량5" localSheetId="12">#REF!</definedName>
    <definedName name="단위공량6" localSheetId="17">#REF!</definedName>
    <definedName name="단위공량6" localSheetId="14">#REF!</definedName>
    <definedName name="단위공량6" localSheetId="16">#REF!</definedName>
    <definedName name="단위공량6" localSheetId="4">#REF!</definedName>
    <definedName name="단위공량6" localSheetId="12">#REF!</definedName>
    <definedName name="단위공량7" localSheetId="17">#REF!</definedName>
    <definedName name="단위공량7" localSheetId="14">#REF!</definedName>
    <definedName name="단위공량7" localSheetId="16">#REF!</definedName>
    <definedName name="단위공량7" localSheetId="4">#REF!</definedName>
    <definedName name="단위공량7" localSheetId="12">#REF!</definedName>
    <definedName name="단위공량8" localSheetId="17">#REF!</definedName>
    <definedName name="단위공량8" localSheetId="14">#REF!</definedName>
    <definedName name="단위공량8" localSheetId="16">#REF!</definedName>
    <definedName name="단위공량8" localSheetId="4">#REF!</definedName>
    <definedName name="단위공량8" localSheetId="12">#REF!</definedName>
    <definedName name="단위공량9" localSheetId="17">#REF!</definedName>
    <definedName name="단위공량9" localSheetId="14">#REF!</definedName>
    <definedName name="단위공량9" localSheetId="16">#REF!</definedName>
    <definedName name="단위공량9" localSheetId="4">#REF!</definedName>
    <definedName name="단위공량9" localSheetId="12">#REF!</definedName>
    <definedName name="대관" localSheetId="14">BlankMacro1</definedName>
    <definedName name="대관" localSheetId="4">BlankMacro1</definedName>
    <definedName name="대관" localSheetId="11">BlankMacro1</definedName>
    <definedName name="대구공항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질" localSheetId="4">#REF!</definedName>
    <definedName name="대기질측정" localSheetId="4">#REF!</definedName>
    <definedName name="대남" localSheetId="14">BlankMacro1</definedName>
    <definedName name="대남" localSheetId="4">BlankMacro1</definedName>
    <definedName name="대남" localSheetId="11">BlankMacro1</definedName>
    <definedName name="대명" localSheetId="14">BlankMacro1</definedName>
    <definedName name="대명" localSheetId="4">BlankMacro1</definedName>
    <definedName name="대명" localSheetId="11">BlankMacro1</definedName>
    <definedName name="대안설정" localSheetId="4">#REF!</definedName>
    <definedName name="도급공사" localSheetId="17">#REF!</definedName>
    <definedName name="도급공사" localSheetId="14">#REF!</definedName>
    <definedName name="도급공사" localSheetId="16">#REF!</definedName>
    <definedName name="도급공사" localSheetId="4">#REF!</definedName>
    <definedName name="도급공사" localSheetId="12">#REF!</definedName>
    <definedName name="도급단가" localSheetId="4">#REF!</definedName>
    <definedName name="도급단가" localSheetId="12">#REF!</definedName>
    <definedName name="도급예산액" localSheetId="17">#REF!</definedName>
    <definedName name="도급예산액" localSheetId="14">#REF!</definedName>
    <definedName name="도급예산액" localSheetId="16">#REF!</definedName>
    <definedName name="도급예산액" localSheetId="4">#REF!</definedName>
    <definedName name="도급예산액" localSheetId="12">#REF!</definedName>
    <definedName name="도급예상액" localSheetId="17">#REF!</definedName>
    <definedName name="도급예상액" localSheetId="14">#REF!</definedName>
    <definedName name="도급예상액" localSheetId="16">#REF!</definedName>
    <definedName name="도급예상액" localSheetId="4">#REF!</definedName>
    <definedName name="도급예상액" localSheetId="12">#REF!</definedName>
    <definedName name="도라" localSheetId="4">BlankMacro1</definedName>
    <definedName name="도라" localSheetId="11">BlankMacro1</definedName>
    <definedName name="도사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원" localSheetId="14">BlankMacro1</definedName>
    <definedName name="도원" localSheetId="4">BlankMacro1</definedName>
    <definedName name="도원" localSheetId="11">BlankMacro1</definedName>
    <definedName name="돌단풍" localSheetId="4">#REF!</definedName>
    <definedName name="동백나무2노무" localSheetId="4">#REF!</definedName>
    <definedName name="동백나무2재료" localSheetId="4">#REF!</definedName>
    <definedName name="동백나무4노무" localSheetId="4">#REF!</definedName>
    <definedName name="동백나무4재료" localSheetId="4">#REF!</definedName>
    <definedName name="동백나무6노무" localSheetId="4">#REF!</definedName>
    <definedName name="동백나무6재료" localSheetId="4">#REF!</definedName>
    <definedName name="동백나무8노무" localSheetId="4">#REF!</definedName>
    <definedName name="동백나무8재료" localSheetId="4">#REF!</definedName>
    <definedName name="동식물상" localSheetId="4">#REF!</definedName>
    <definedName name="되메우기" localSheetId="4">#REF!</definedName>
    <definedName name="두겁노" localSheetId="4">#REF!</definedName>
    <definedName name="두겁재" localSheetId="4">#REF!</definedName>
    <definedName name="ㄹ" localSheetId="4">#REF!</definedName>
    <definedName name="ㄹㄹㄹ" localSheetId="4" hidden="1">#REF!</definedName>
    <definedName name="ㄹㄹㄹ" localSheetId="5" hidden="1">#REF!</definedName>
    <definedName name="ㄹㄹㄹ" localSheetId="2" hidden="1">#REF!</definedName>
    <definedName name="ㄹㄹㄹ" localSheetId="13" hidden="1">#REF!</definedName>
    <definedName name="ㄹㄹㄹ" localSheetId="11" hidden="1">#REF!</definedName>
    <definedName name="ㄹㄹㄹ" localSheetId="15" hidden="1">#REF!</definedName>
    <definedName name="ㄹㄹㄹ" localSheetId="18" hidden="1">#REF!</definedName>
    <definedName name="ㄹㄹㄹ" hidden="1">#REF!</definedName>
    <definedName name="ㄹㄹㅇㄴㄴ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ㄴㅇㄹ" localSheetId="4">BlankMacro1</definedName>
    <definedName name="ㄹㅇㄴㄹㄴㅇㄹ" localSheetId="11">BlankMacro1</definedName>
    <definedName name="ㄹㅇㄴㄹㅇㄴㄹㅇ" localSheetId="4">BlankMacro1</definedName>
    <definedName name="ㄹㅇㄴㄹㅇㄴㄹㅇ" localSheetId="11">BlankMacro1</definedName>
    <definedName name="ㄹㅇㄷㄱ" localSheetId="4">BlankMacro1</definedName>
    <definedName name="ㄹㅇㄷㄱ" localSheetId="11">BlankMacro1</definedName>
    <definedName name="ㄹㅇㄹㅇ" localSheetId="4" hidden="1">#REF!</definedName>
    <definedName name="ㄹㅇㄹㅇ" localSheetId="15" hidden="1">#REF!</definedName>
    <definedName name="ㄹㅇㄹㅇ" localSheetId="18" hidden="1">#REF!</definedName>
    <definedName name="ㄹㅇㄹㅇ" hidden="1">#REF!</definedName>
    <definedName name="ㄹㅇㅎㄹㅇㅎ" localSheetId="14">'고재산출(STS)'!ㄹㅇㅎㄹㅇㅎ</definedName>
    <definedName name="ㄹㅇㅎㄹㅇㅎ" localSheetId="11">'표지4-'!ㄹㅇㅎㄹㅇㅎ</definedName>
    <definedName name="ㄹㅇㅎㄹㅇㅎ">'고재산출(STS)'!ㄹㅇㅎㄹㅇㅎ</definedName>
    <definedName name="ㄹ호" localSheetId="15" hidden="1">#REF!</definedName>
    <definedName name="ㄹ호" localSheetId="18" hidden="1">#REF!</definedName>
    <definedName name="ㄹ호" hidden="1">#REF!</definedName>
    <definedName name="라" localSheetId="17">BlankMacro1</definedName>
    <definedName name="라" localSheetId="14">BlankMacro1</definedName>
    <definedName name="라" localSheetId="16">BlankMacro1</definedName>
    <definedName name="라" localSheetId="4">BlankMacro1</definedName>
    <definedName name="라" localSheetId="12">BlankMacro1</definedName>
    <definedName name="라" localSheetId="11">BlankMacro1</definedName>
    <definedName name="라라" localSheetId="4">BlankMacro1</definedName>
    <definedName name="라라" localSheetId="11">BlankMacro1</definedName>
    <definedName name="라랄" localSheetId="4">BlankMacro1</definedName>
    <definedName name="라랄" localSheetId="11">BlankMacro1</definedName>
    <definedName name="라사" localSheetId="4">BlankMacro1</definedName>
    <definedName name="라사" localSheetId="11">BlankMacro1</definedName>
    <definedName name="라인" localSheetId="4">BlankMacro1</definedName>
    <definedName name="라인" localSheetId="11">BlankMacro1</definedName>
    <definedName name="라호" localSheetId="4">BlankMacro1</definedName>
    <definedName name="라호" localSheetId="11">BlankMacro1</definedName>
    <definedName name="라ㅓㅇ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ㅗㄴ머ㅏㄹ" localSheetId="4">#REF!</definedName>
    <definedName name="레미콘무노" localSheetId="4">#REF!</definedName>
    <definedName name="레미콘무재" localSheetId="4">#REF!</definedName>
    <definedName name="레미콘소노" localSheetId="4">#REF!</definedName>
    <definedName name="레미콘소재" localSheetId="4">#REF!</definedName>
    <definedName name="레미콘철" localSheetId="4">#REF!</definedName>
    <definedName name="레미콘철노" localSheetId="4">#REF!</definedName>
    <definedName name="레미콘철재" localSheetId="4">#REF!</definedName>
    <definedName name="로로" localSheetId="4">BlankMacro1</definedName>
    <definedName name="로로" localSheetId="11">BlankMacro1</definedName>
    <definedName name="로사" localSheetId="4">BlankMacro1</definedName>
    <definedName name="로사" localSheetId="11">BlankMacro1</definedName>
    <definedName name="로아" localSheetId="4">BlankMacro1</definedName>
    <definedName name="로아" localSheetId="11">BlankMacro1</definedName>
    <definedName name="롤로" localSheetId="4">BlankMacro1</definedName>
    <definedName name="롤로" localSheetId="11">BlankMacro1</definedName>
    <definedName name="ㄺㄱ" localSheetId="4">BlankMacro1</definedName>
    <definedName name="ㄺㄱ" localSheetId="11">BlankMacro1</definedName>
    <definedName name="ㄺㄷㅇ" localSheetId="4">BlankMacro1</definedName>
    <definedName name="ㄺㄷㅇ" localSheetId="11">BlankMacro1</definedName>
    <definedName name="ㅀㄳ" localSheetId="4">BlankMacro1</definedName>
    <definedName name="ㅀㄳ" localSheetId="11">BlankMacro1</definedName>
    <definedName name="ㅀㅎㅎㅎㅎ" localSheetId="4">#REF!</definedName>
    <definedName name="ㅁ1" localSheetId="4">#REF!</definedName>
    <definedName name="ㅁ1" localSheetId="12">#REF!</definedName>
    <definedName name="ㅁ1144" localSheetId="4">#REF!</definedName>
    <definedName name="ㅁ222" localSheetId="4">#REF!</definedName>
    <definedName name="ㅁ222" localSheetId="12">#REF!</definedName>
    <definedName name="ㅁ331" localSheetId="4">#REF!</definedName>
    <definedName name="ㅁㄴ" localSheetId="4">#REF!</definedName>
    <definedName name="ㅁㄴㅇㄻㄴㅇㄻㄴㄹ" localSheetId="17" hidden="1">{#N/A,#N/A,FALSE,"명세표"}</definedName>
    <definedName name="ㅁㄴㅇㄻㄴㅇㄻㄴㄹ" hidden="1">{#N/A,#N/A,FALSE,"명세표"}</definedName>
    <definedName name="ㅁㄴㅇㅀ" localSheetId="14">'고재산출(STS)'!ㅁㄴㅇㅀ</definedName>
    <definedName name="ㅁㄴㅇㅀ" localSheetId="11">'표지4-'!ㅁㄴㅇㅀ</definedName>
    <definedName name="ㅁㄴㅇㅀ">'고재산출(STS)'!ㅁㄴㅇㅀ</definedName>
    <definedName name="ㅁㄹ홍ㄴ" localSheetId="4">#REF!</definedName>
    <definedName name="ㅁㅁ" localSheetId="4">#REF!</definedName>
    <definedName name="ㅁㅁ" localSheetId="19" hidden="1">#REF!</definedName>
    <definedName name="ㅁㅁㅁㅁㅁㅁ" localSheetId="4">#REF!</definedName>
    <definedName name="ㅁㅅㅅㅁㄱㅈ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 localSheetId="4">#REF!</definedName>
    <definedName name="ㅁㅇㄴ" localSheetId="4">#REF!</definedName>
    <definedName name="마" localSheetId="17">BlankMacro1</definedName>
    <definedName name="마" localSheetId="14">BlankMacro1</definedName>
    <definedName name="마" localSheetId="16">BlankMacro1</definedName>
    <definedName name="마" localSheetId="4">BlankMacro1</definedName>
    <definedName name="마" localSheetId="12">BlankMacro1</definedName>
    <definedName name="마" localSheetId="11">BlankMacro1</definedName>
    <definedName name="말" localSheetId="17">BlankMacro1</definedName>
    <definedName name="말" localSheetId="14">BlankMacro1</definedName>
    <definedName name="말" localSheetId="16">BlankMacro1</definedName>
    <definedName name="말" localSheetId="4">BlankMacro1</definedName>
    <definedName name="말" localSheetId="12">BlankMacro1</definedName>
    <definedName name="말" localSheetId="11">BlankMacro1</definedName>
    <definedName name="매화4노무" localSheetId="4">#REF!</definedName>
    <definedName name="매화4재료" localSheetId="4">#REF!</definedName>
    <definedName name="매화6노무" localSheetId="4">#REF!</definedName>
    <definedName name="매화6재료" localSheetId="4">#REF!</definedName>
    <definedName name="매화8노무" localSheetId="4">#REF!</definedName>
    <definedName name="매화8재료" localSheetId="4">#REF!</definedName>
    <definedName name="메타10노무" localSheetId="4">#REF!</definedName>
    <definedName name="메타10재료" localSheetId="4">#REF!</definedName>
    <definedName name="메타5노무" localSheetId="4">#REF!</definedName>
    <definedName name="메타5재료" localSheetId="4">#REF!</definedName>
    <definedName name="메타6노무" localSheetId="4">#REF!</definedName>
    <definedName name="메타6재료" localSheetId="4">#REF!</definedName>
    <definedName name="메타8노무" localSheetId="4">#REF!</definedName>
    <definedName name="메타8재료" localSheetId="4">#REF!</definedName>
    <definedName name="면적" localSheetId="4">#REF!</definedName>
    <definedName name="모과나무" localSheetId="4">#REF!</definedName>
    <definedName name="모니터" localSheetId="4">#REF!</definedName>
    <definedName name="모래노" localSheetId="4">#REF!</definedName>
    <definedName name="모래막이노" localSheetId="4">#REF!</definedName>
    <definedName name="모래막이재" localSheetId="4">#REF!</definedName>
    <definedName name="모래사장노" localSheetId="4">#REF!</definedName>
    <definedName name="모래사장재" localSheetId="4">#REF!</definedName>
    <definedName name="모래재" localSheetId="4">#REF!</definedName>
    <definedName name="모래필터층경비" localSheetId="4">#REF!</definedName>
    <definedName name="모래필터층노무비" localSheetId="4">#REF!</definedName>
    <definedName name="모래필터층재료비" localSheetId="4">#REF!</definedName>
    <definedName name="목백합" localSheetId="4">#REF!</definedName>
    <definedName name="몰탈노" localSheetId="4">#REF!</definedName>
    <definedName name="몰탈재" localSheetId="4">#REF!</definedName>
    <definedName name="무기질노" localSheetId="4">#REF!</definedName>
    <definedName name="무기질재" localSheetId="4">#REF!</definedName>
    <definedName name="문화재" localSheetId="4">#REF!</definedName>
    <definedName name="물가" localSheetId="4">#REF!</definedName>
    <definedName name="물가변동내역서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리보기" localSheetId="14">'고재산출(STS)'!미리보기</definedName>
    <definedName name="미리보기" localSheetId="11">'표지4-'!미리보기</definedName>
    <definedName name="미리보기">'고재산출(STS)'!미리보기</definedName>
    <definedName name="ㅂㅁㅌㅊ" localSheetId="4">BlankMacro1</definedName>
    <definedName name="ㅂㅁㅌㅊ" localSheetId="11">BlankMacro1</definedName>
    <definedName name="ㅂㅂ" localSheetId="17" hidden="1">{#N/A,#N/A,FALSE,"표지"}</definedName>
    <definedName name="ㅂㅂ" localSheetId="14" hidden="1">{#N/A,#N/A,FALSE,"표지"}</definedName>
    <definedName name="ㅂㅂ" localSheetId="19" hidden="1">{#N/A,#N/A,FALSE,"표지"}</definedName>
    <definedName name="ㅂㅂ" localSheetId="9" hidden="1">{#N/A,#N/A,FALSE,"표지"}</definedName>
    <definedName name="ㅂㅂ" localSheetId="2" hidden="1">{#N/A,#N/A,FALSE,"표지"}</definedName>
    <definedName name="ㅂㅂ" localSheetId="11" hidden="1">{#N/A,#N/A,FALSE,"표지"}</definedName>
    <definedName name="ㅂㅂ" hidden="1">{#N/A,#N/A,FALSE,"표지"}</definedName>
    <definedName name="ㅂㅂㅂㅂ" localSheetId="4">BlankMacro1</definedName>
    <definedName name="ㅂㅂㅂㅂ" localSheetId="11">BlankMacro1</definedName>
    <definedName name="ㅂㅂㅂㅂㅂㅂㅂㅂ" localSheetId="4" hidden="1">#REF!</definedName>
    <definedName name="ㅂㅂㅂㅂㅂㅂㅂㅂ" localSheetId="15" hidden="1">#REF!</definedName>
    <definedName name="ㅂㅂㅂㅂㅂㅂㅂㅂ" localSheetId="18" hidden="1">#REF!</definedName>
    <definedName name="ㅂㅂㅂㅂㅂㅂㅂㅂ" hidden="1">#REF!</definedName>
    <definedName name="ㅂㅈ" localSheetId="17" hidden="1">{#N/A,#N/A,TRUE,"1";#N/A,#N/A,TRUE,"2";#N/A,#N/A,TRUE,"3";#N/A,#N/A,TRUE,"4";#N/A,#N/A,TRUE,"5";#N/A,#N/A,TRUE,"6";#N/A,#N/A,TRUE,"7"}</definedName>
    <definedName name="ㅂㅈ" localSheetId="14" hidden="1">{#N/A,#N/A,TRUE,"1";#N/A,#N/A,TRUE,"2";#N/A,#N/A,TRUE,"3";#N/A,#N/A,TRUE,"4";#N/A,#N/A,TRUE,"5";#N/A,#N/A,TRUE,"6";#N/A,#N/A,TRUE,"7"}</definedName>
    <definedName name="ㅂㅈ" localSheetId="19" hidden="1">{#N/A,#N/A,TRUE,"1";#N/A,#N/A,TRUE,"2";#N/A,#N/A,TRUE,"3";#N/A,#N/A,TRUE,"4";#N/A,#N/A,TRUE,"5";#N/A,#N/A,TRUE,"6";#N/A,#N/A,TRUE,"7"}</definedName>
    <definedName name="ㅂㅈ" localSheetId="9" hidden="1">{#N/A,#N/A,TRUE,"1";#N/A,#N/A,TRUE,"2";#N/A,#N/A,TRUE,"3";#N/A,#N/A,TRUE,"4";#N/A,#N/A,TRUE,"5";#N/A,#N/A,TRUE,"6";#N/A,#N/A,TRUE,"7"}</definedName>
    <definedName name="ㅂㅈ" localSheetId="2" hidden="1">{#N/A,#N/A,TRUE,"1";#N/A,#N/A,TRUE,"2";#N/A,#N/A,TRUE,"3";#N/A,#N/A,TRUE,"4";#N/A,#N/A,TRUE,"5";#N/A,#N/A,TRUE,"6";#N/A,#N/A,TRUE,"7"}</definedName>
    <definedName name="ㅂㅈ" localSheetId="11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ㅈㅇㅂㅈㅇ" localSheetId="4">#REF!</definedName>
    <definedName name="바" localSheetId="17">BlankMacro1</definedName>
    <definedName name="바" localSheetId="14">BlankMacro1</definedName>
    <definedName name="바" localSheetId="16">BlankMacro1</definedName>
    <definedName name="바" localSheetId="4">BlankMacro1</definedName>
    <definedName name="바" localSheetId="12">BlankMacro1</definedName>
    <definedName name="바" localSheetId="11">BlankMacro1</definedName>
    <definedName name="바보야" localSheetId="4">BlankMacro1</definedName>
    <definedName name="바보야" localSheetId="11">BlankMacro1</definedName>
    <definedName name="박은하" localSheetId="14">Dlog_Show</definedName>
    <definedName name="박은하" localSheetId="4">Dlog_Show</definedName>
    <definedName name="박은하" localSheetId="11">Dlog_Show</definedName>
    <definedName name="박창수" localSheetId="17" hidden="1">{#N/A,#N/A,FALSE,"표지"}</definedName>
    <definedName name="박창수" localSheetId="14" hidden="1">{#N/A,#N/A,FALSE,"표지"}</definedName>
    <definedName name="박창수" localSheetId="19" hidden="1">{#N/A,#N/A,FALSE,"표지"}</definedName>
    <definedName name="박창수" localSheetId="9" hidden="1">{#N/A,#N/A,FALSE,"표지"}</definedName>
    <definedName name="박창수" localSheetId="2" hidden="1">{#N/A,#N/A,FALSE,"표지"}</definedName>
    <definedName name="박창수" localSheetId="11" hidden="1">{#N/A,#N/A,FALSE,"표지"}</definedName>
    <definedName name="박창수" hidden="1">{#N/A,#N/A,FALSE,"표지"}</definedName>
    <definedName name="반여수량" localSheetId="4">#REF!</definedName>
    <definedName name="반여수량" localSheetId="12">#REF!</definedName>
    <definedName name="밤나무10노무" localSheetId="4">#REF!</definedName>
    <definedName name="밤나무10재료" localSheetId="4">#REF!</definedName>
    <definedName name="밤나무6노무" localSheetId="4">#REF!</definedName>
    <definedName name="밤나무6재료" localSheetId="4">#REF!</definedName>
    <definedName name="밤나무8노무" localSheetId="4">#REF!</definedName>
    <definedName name="밤나무8재료" localSheetId="4">#REF!</definedName>
    <definedName name="방류펌프" localSheetId="4">#REF!</definedName>
    <definedName name="방류펌프" localSheetId="12">#REF!</definedName>
    <definedName name="방송" localSheetId="17">BlankMacro1</definedName>
    <definedName name="방송" localSheetId="14">BlankMacro1</definedName>
    <definedName name="방송" localSheetId="16">BlankMacro1</definedName>
    <definedName name="방송" localSheetId="4">BlankMacro1</definedName>
    <definedName name="방송" localSheetId="12">BlankMacro1</definedName>
    <definedName name="방송" localSheetId="11">BlankMacro1</definedName>
    <definedName name="배롱나무" localSheetId="4">#REF!</definedName>
    <definedName name="백" localSheetId="14">'고재산출(STS)'!백</definedName>
    <definedName name="백" localSheetId="11">'표지4-'!백</definedName>
    <definedName name="백">'고재산출(STS)'!백</definedName>
    <definedName name="보도노" localSheetId="4">#REF!</definedName>
    <definedName name="보도재" localSheetId="4">#REF!</definedName>
    <definedName name="보오링그라우팅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완자료복사" localSheetId="4">#REF!</definedName>
    <definedName name="보일러" localSheetId="4">BlankMacro1</definedName>
    <definedName name="보일러" localSheetId="11">BlankMacro1</definedName>
    <definedName name="부가가치세" localSheetId="17">#REF!</definedName>
    <definedName name="부가가치세" localSheetId="14">#REF!</definedName>
    <definedName name="부가가치세" localSheetId="16">#REF!</definedName>
    <definedName name="부가가치세" localSheetId="4">#REF!</definedName>
    <definedName name="부가가치세" localSheetId="12">#REF!</definedName>
    <definedName name="부대원본" localSheetId="17" hidden="1">{#N/A,#N/A,FALSE,"토공2"}</definedName>
    <definedName name="부대원본" localSheetId="14" hidden="1">{#N/A,#N/A,FALSE,"토공2"}</definedName>
    <definedName name="부대원본" localSheetId="19" hidden="1">{#N/A,#N/A,FALSE,"토공2"}</definedName>
    <definedName name="부대원본" localSheetId="9" hidden="1">{#N/A,#N/A,FALSE,"토공2"}</definedName>
    <definedName name="부대원본" localSheetId="2" hidden="1">{#N/A,#N/A,FALSE,"토공2"}</definedName>
    <definedName name="부대원본" localSheetId="11" hidden="1">{#N/A,#N/A,FALSE,"토공2"}</definedName>
    <definedName name="부대원본" hidden="1">{#N/A,#N/A,FALSE,"토공2"}</definedName>
    <definedName name="부대입찰잡비" localSheetId="14">Dlog_Show</definedName>
    <definedName name="부대입찰잡비" localSheetId="4">Dlog_Show</definedName>
    <definedName name="부대입찰잡비" localSheetId="11">Dlog_Show</definedName>
    <definedName name="부산주경기장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직포노" localSheetId="4">#REF!</definedName>
    <definedName name="부직포재" localSheetId="4">#REF!</definedName>
    <definedName name="부토" localSheetId="14">Dlog_Show</definedName>
    <definedName name="부토" localSheetId="4">Dlog_Show</definedName>
    <definedName name="부토" localSheetId="11">Dlog_Show</definedName>
    <definedName name="분수경" localSheetId="4">#REF!</definedName>
    <definedName name="분수노" localSheetId="4">#REF!</definedName>
    <definedName name="분수재" localSheetId="4">#REF!</definedName>
    <definedName name="분야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 localSheetId="17">BlankMacro1</definedName>
    <definedName name="분전반" localSheetId="14">BlankMacro1</definedName>
    <definedName name="분전반" localSheetId="16">BlankMacro1</definedName>
    <definedName name="분전반" localSheetId="4">BlankMacro1</definedName>
    <definedName name="분전반" localSheetId="12">BlankMacro1</definedName>
    <definedName name="분전반" localSheetId="11">BlankMacro1</definedName>
    <definedName name="분전반1" localSheetId="17">BlankMacro1</definedName>
    <definedName name="분전반1" localSheetId="14">BlankMacro1</definedName>
    <definedName name="분전반1" localSheetId="16">BlankMacro1</definedName>
    <definedName name="분전반1" localSheetId="4">BlankMacro1</definedName>
    <definedName name="분전반1" localSheetId="12">BlankMacro1</definedName>
    <definedName name="분전반1" localSheetId="11">BlankMacro1</definedName>
    <definedName name="분전전" localSheetId="4">BlankMacro1</definedName>
    <definedName name="분전전" localSheetId="11">BlankMacro1</definedName>
    <definedName name="분전함일위1" localSheetId="14">BlankMacro1</definedName>
    <definedName name="분전함일위1" localSheetId="4">BlankMacro1</definedName>
    <definedName name="분전함일위1" localSheetId="11">BlankMacro1</definedName>
    <definedName name="빼기" localSheetId="14">'고재산출(STS)'!빼기</definedName>
    <definedName name="빼기" localSheetId="11">'표지4-'!빼기</definedName>
    <definedName name="빼기">'고재산출(STS)'!빼기</definedName>
    <definedName name="ㅅ교" localSheetId="4">BlankMacro1</definedName>
    <definedName name="ㅅ교" localSheetId="11">BlankMacro1</definedName>
    <definedName name="ㅅㅅ" localSheetId="4" hidden="1">#REF!</definedName>
    <definedName name="ㅅㅅ" localSheetId="15" hidden="1">#REF!</definedName>
    <definedName name="ㅅㅅ" localSheetId="18" hidden="1">#REF!</definedName>
    <definedName name="ㅅㅅ" hidden="1">#REF!</definedName>
    <definedName name="ㅅㅅㅅㅅㅅㅅㅅㅅㅅㅅㅅㅅㅅㅅㅅㅅㅅㅅㅅㅅ" localSheetId="4">BlankMacro1</definedName>
    <definedName name="ㅅㅅㅅㅅㅅㅅㅅㅅㅅㅅㅅㅅㅅㅅㅅㅅㅅㅅㅅㅅ" localSheetId="11">BlankMacro1</definedName>
    <definedName name="ㅅㅅㅆㅆㅆ" localSheetId="17" hidden="1">{#N/A,#N/A,FALSE,"표지"}</definedName>
    <definedName name="ㅅㅅㅆㅆㅆ" localSheetId="14" hidden="1">{#N/A,#N/A,FALSE,"표지"}</definedName>
    <definedName name="ㅅㅅㅆㅆㅆ" localSheetId="19" hidden="1">{#N/A,#N/A,FALSE,"표지"}</definedName>
    <definedName name="ㅅㅅㅆㅆㅆ" localSheetId="9" hidden="1">{#N/A,#N/A,FALSE,"표지"}</definedName>
    <definedName name="ㅅㅅㅆㅆㅆ" localSheetId="2" hidden="1">{#N/A,#N/A,FALSE,"표지"}</definedName>
    <definedName name="ㅅㅅㅆㅆㅆ" localSheetId="11" hidden="1">{#N/A,#N/A,FALSE,"표지"}</definedName>
    <definedName name="ㅅㅅㅆㅆㅆ" hidden="1">{#N/A,#N/A,FALSE,"표지"}</definedName>
    <definedName name="ㅅ효" localSheetId="4">BlankMacro1</definedName>
    <definedName name="ㅅ효" localSheetId="11">BlankMacro1</definedName>
    <definedName name="사" localSheetId="17">BlankMacro1</definedName>
    <definedName name="사" localSheetId="14">BlankMacro1</definedName>
    <definedName name="사" localSheetId="16">BlankMacro1</definedName>
    <definedName name="사" localSheetId="4">BlankMacro1</definedName>
    <definedName name="사" localSheetId="12">BlankMacro1</definedName>
    <definedName name="사" localSheetId="11">BlankMacro1</definedName>
    <definedName name="사라" localSheetId="4">BlankMacro1</definedName>
    <definedName name="사라" localSheetId="11">BlankMacro1</definedName>
    <definedName name="사막" localSheetId="4">BlankMacro1</definedName>
    <definedName name="사막" localSheetId="11">BlankMacro1</definedName>
    <definedName name="사사" localSheetId="4">BlankMacro1</definedName>
    <definedName name="사사" localSheetId="11">BlankMacro1</definedName>
    <definedName name="사업의" localSheetId="4">#REF!</definedName>
    <definedName name="사후환경조사" localSheetId="4">#REF!</definedName>
    <definedName name="산" localSheetId="4">BlankMacro1</definedName>
    <definedName name="산" localSheetId="11">BlankMacro1</definedName>
    <definedName name="산업" localSheetId="4">#REF!</definedName>
    <definedName name="산재보험료" localSheetId="17">#REF!</definedName>
    <definedName name="산재보험료" localSheetId="14">#REF!</definedName>
    <definedName name="산재보험료" localSheetId="16">#REF!</definedName>
    <definedName name="산재보험료" localSheetId="4">#REF!</definedName>
    <definedName name="산재보험료" localSheetId="12">#REF!</definedName>
    <definedName name="산출근거1" localSheetId="4">#REF!</definedName>
    <definedName name="산출내역" localSheetId="4">#REF!</definedName>
    <definedName name="산출일위대가통신" localSheetId="17">BlankMacro1</definedName>
    <definedName name="산출일위대가통신" localSheetId="14">BlankMacro1</definedName>
    <definedName name="산출일위대가통신" localSheetId="16">BlankMacro1</definedName>
    <definedName name="산출일위대가통신" localSheetId="4">BlankMacro1</definedName>
    <definedName name="산출일위대가통신" localSheetId="12">BlankMacro1</definedName>
    <definedName name="산출일위대가통신" localSheetId="11">BlankMacro1</definedName>
    <definedName name="상인" localSheetId="14">BlankMacro1</definedName>
    <definedName name="상인" localSheetId="4">BlankMacro1</definedName>
    <definedName name="상인" localSheetId="11">BlankMacro1</definedName>
    <definedName name="서원기산" localSheetId="4">#REF!</definedName>
    <definedName name="서호" localSheetId="4">BlankMacro1</definedName>
    <definedName name="서호" localSheetId="11">BlankMacro1</definedName>
    <definedName name="석재타일경" localSheetId="4">#REF!</definedName>
    <definedName name="석재타일노" localSheetId="4">#REF!</definedName>
    <definedName name="석재타일재" localSheetId="4">#REF!</definedName>
    <definedName name="설계내역서" localSheetId="17">BlankMacro1</definedName>
    <definedName name="설계내역서" localSheetId="14">BlankMacro1</definedName>
    <definedName name="설계내역서" localSheetId="16">BlankMacro1</definedName>
    <definedName name="설계내역서" localSheetId="4">BlankMacro1</definedName>
    <definedName name="설계내역서" localSheetId="12">BlankMacro1</definedName>
    <definedName name="설계내역서" localSheetId="11">BlankMacro1</definedName>
    <definedName name="설계서용지" localSheetId="17">BlankMacro1</definedName>
    <definedName name="설계서용지" localSheetId="14">BlankMacro1</definedName>
    <definedName name="설계서용지" localSheetId="16">BlankMacro1</definedName>
    <definedName name="설계서용지" localSheetId="4">BlankMacro1</definedName>
    <definedName name="설계서용지" localSheetId="12">BlankMacro1</definedName>
    <definedName name="설계서용지" localSheetId="11">BlankMacro1</definedName>
    <definedName name="설변사유" localSheetId="17" hidden="1">{#N/A,#N/A,TRUE,"1";#N/A,#N/A,TRUE,"2";#N/A,#N/A,TRUE,"3";#N/A,#N/A,TRUE,"4";#N/A,#N/A,TRUE,"5";#N/A,#N/A,TRUE,"6";#N/A,#N/A,TRUE,"7"}</definedName>
    <definedName name="설변사유" localSheetId="14" hidden="1">{#N/A,#N/A,TRUE,"1";#N/A,#N/A,TRUE,"2";#N/A,#N/A,TRUE,"3";#N/A,#N/A,TRUE,"4";#N/A,#N/A,TRUE,"5";#N/A,#N/A,TRUE,"6";#N/A,#N/A,TRUE,"7"}</definedName>
    <definedName name="설변사유" localSheetId="19" hidden="1">{#N/A,#N/A,TRUE,"1";#N/A,#N/A,TRUE,"2";#N/A,#N/A,TRUE,"3";#N/A,#N/A,TRUE,"4";#N/A,#N/A,TRUE,"5";#N/A,#N/A,TRUE,"6";#N/A,#N/A,TRUE,"7"}</definedName>
    <definedName name="설변사유" localSheetId="9" hidden="1">{#N/A,#N/A,TRUE,"1";#N/A,#N/A,TRUE,"2";#N/A,#N/A,TRUE,"3";#N/A,#N/A,TRUE,"4";#N/A,#N/A,TRUE,"5";#N/A,#N/A,TRUE,"6";#N/A,#N/A,TRUE,"7"}</definedName>
    <definedName name="설변사유" localSheetId="2" hidden="1">{#N/A,#N/A,TRUE,"1";#N/A,#N/A,TRUE,"2";#N/A,#N/A,TRUE,"3";#N/A,#N/A,TRUE,"4";#N/A,#N/A,TRUE,"5";#N/A,#N/A,TRUE,"6";#N/A,#N/A,TRUE,"7"}</definedName>
    <definedName name="설변사유" localSheetId="11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설비" localSheetId="4">BlankMacro1</definedName>
    <definedName name="설비" localSheetId="11">BlankMacro1</definedName>
    <definedName name="성산" localSheetId="14">BlankMacro1</definedName>
    <definedName name="성산" localSheetId="4">BlankMacro1</definedName>
    <definedName name="성산" localSheetId="11">BlankMacro1</definedName>
    <definedName name="소나무" localSheetId="4">#REF!</definedName>
    <definedName name="소내역" localSheetId="4">BlankMacro1</definedName>
    <definedName name="소내역" localSheetId="11">BlankMacro1</definedName>
    <definedName name="소방공량산출서" localSheetId="17">BlankMacro1</definedName>
    <definedName name="소방공량산출서" localSheetId="14">BlankMacro1</definedName>
    <definedName name="소방공량산출서" localSheetId="16">BlankMacro1</definedName>
    <definedName name="소방공량산출서" localSheetId="4">BlankMacro1</definedName>
    <definedName name="소방공량산출서" localSheetId="12">BlankMacro1</definedName>
    <definedName name="소방공량산출서" localSheetId="11">BlankMacro1</definedName>
    <definedName name="소방내역" localSheetId="17">BlankMacro1</definedName>
    <definedName name="소방내역" localSheetId="14">BlankMacro1</definedName>
    <definedName name="소방내역" localSheetId="16">BlankMacro1</definedName>
    <definedName name="소방내역" localSheetId="4">BlankMacro1</definedName>
    <definedName name="소방내역" localSheetId="12">BlankMacro1</definedName>
    <definedName name="소방내역" localSheetId="11">BlankMacro1</definedName>
    <definedName name="소방내역2" localSheetId="4">BlankMacro1</definedName>
    <definedName name="소방내역2" localSheetId="11">BlankMacro1</definedName>
    <definedName name="소방내역서" localSheetId="17">BlankMacro1</definedName>
    <definedName name="소방내역서" localSheetId="14">BlankMacro1</definedName>
    <definedName name="소방내역서" localSheetId="16">BlankMacro1</definedName>
    <definedName name="소방내역서" localSheetId="4">BlankMacro1</definedName>
    <definedName name="소방내역서" localSheetId="12">BlankMacro1</definedName>
    <definedName name="소방내역서" localSheetId="11">BlankMacro1</definedName>
    <definedName name="소방단가" localSheetId="4">BlankMacro1</definedName>
    <definedName name="소방단가" localSheetId="11">BlankMacro1</definedName>
    <definedName name="소방단가조사서" localSheetId="4">BlankMacro1</definedName>
    <definedName name="소방단가조사서" localSheetId="11">BlankMacro1</definedName>
    <definedName name="소방일위" localSheetId="4">BlankMacro1</definedName>
    <definedName name="소방일위" localSheetId="11">BlankMacro1</definedName>
    <definedName name="소음진동" localSheetId="4">#REF!</definedName>
    <definedName name="소음진동측정" localSheetId="4">#REF!</definedName>
    <definedName name="손" localSheetId="14">'고재산출(STS)'!손</definedName>
    <definedName name="손" localSheetId="11">'표지4-'!손</definedName>
    <definedName name="손">'고재산출(STS)'!손</definedName>
    <definedName name="쇠흙손경비" localSheetId="4">#REF!</definedName>
    <definedName name="쇠흙손노무비" localSheetId="4">#REF!</definedName>
    <definedName name="쇠흙손재료비" localSheetId="4">#REF!</definedName>
    <definedName name="쇼ㅕ" localSheetId="4">BlankMacro1</definedName>
    <definedName name="쇼ㅕ" localSheetId="11">BlankMacro1</definedName>
    <definedName name="쇼ㅕㅑ" localSheetId="4">BlankMacro1</definedName>
    <definedName name="쇼ㅕㅑ" localSheetId="11">BlankMacro1</definedName>
    <definedName name="쇼ㅕㅑㅔ" localSheetId="4">BlankMacro1</definedName>
    <definedName name="쇼ㅕㅑㅔ" localSheetId="11">BlankMacro1</definedName>
    <definedName name="숏ㅎㅎ" localSheetId="4">#REF!</definedName>
    <definedName name="수____종" localSheetId="4">#REF!</definedName>
    <definedName name="수리수문" localSheetId="4">#REF!</definedName>
    <definedName name="수직규준틀노무비" localSheetId="4">#REF!</definedName>
    <definedName name="수직규준틀재료비" localSheetId="4">#REF!</definedName>
    <definedName name="수직기준틀노무비" localSheetId="4">#REF!</definedName>
    <definedName name="수직기준틀재료비" localSheetId="4">#REF!</definedName>
    <definedName name="수질" localSheetId="4">#REF!</definedName>
    <definedName name="수질측정" localSheetId="4">#REF!</definedName>
    <definedName name="수축줄눈경비" localSheetId="4">#REF!</definedName>
    <definedName name="수축줄눈노무비" localSheetId="4">#REF!</definedName>
    <definedName name="수축줄눈재료비" localSheetId="4">#REF!</definedName>
    <definedName name="수평규준틀노무비" localSheetId="4">#REF!</definedName>
    <definedName name="수평규준틀재료비" localSheetId="4">#REF!</definedName>
    <definedName name="순공사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 localSheetId="17">#REF!</definedName>
    <definedName name="순공사비" localSheetId="14">#REF!</definedName>
    <definedName name="순공사비" localSheetId="16">#REF!</definedName>
    <definedName name="순공사비" localSheetId="4">#REF!</definedName>
    <definedName name="순공사비" localSheetId="12">#REF!</definedName>
    <definedName name="순공사비집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 localSheetId="17">#REF!</definedName>
    <definedName name="순공사원가" localSheetId="14">#REF!</definedName>
    <definedName name="순공사원가" localSheetId="16">#REF!</definedName>
    <definedName name="순공사원가" localSheetId="4">#REF!</definedName>
    <definedName name="순공사원가" localSheetId="12">#REF!</definedName>
    <definedName name="숨기기" localSheetId="14">'고재산출(STS)'!숨기기</definedName>
    <definedName name="숨기기" localSheetId="11">'표지4-'!숨기기</definedName>
    <definedName name="숨기기">'고재산출(STS)'!숨기기</definedName>
    <definedName name="숨기지않기" localSheetId="14">'고재산출(STS)'!숨기지않기</definedName>
    <definedName name="숨기지않기" localSheetId="11">'표지4-'!숨기지않기</definedName>
    <definedName name="숨기지않기">'고재산출(STS)'!숨기지않기</definedName>
    <definedName name="숫자노무비" localSheetId="4">#REF!</definedName>
    <definedName name="스트로브잣12노무" localSheetId="4">#REF!</definedName>
    <definedName name="스트로브잣12재료" localSheetId="4">#REF!</definedName>
    <definedName name="스트로브잣15노무" localSheetId="4">#REF!</definedName>
    <definedName name="스트로브잣15재료" localSheetId="4">#REF!</definedName>
    <definedName name="스트로브잣18노무" localSheetId="4">#REF!</definedName>
    <definedName name="스트로브잣18재료" localSheetId="4">#REF!</definedName>
    <definedName name="스트로브잣20노무" localSheetId="4">#REF!</definedName>
    <definedName name="스트로브잣20재료" localSheetId="4">#REF!</definedName>
    <definedName name="스트로브잣40노무" localSheetId="4">#REF!</definedName>
    <definedName name="스트로브잣40재료" localSheetId="4">#REF!</definedName>
    <definedName name="시리" localSheetId="14">BlankMacro1</definedName>
    <definedName name="시리" localSheetId="4">BlankMacro1</definedName>
    <definedName name="시리" localSheetId="11">BlankMacro1</definedName>
    <definedName name="신" localSheetId="14">BlankMacro1</definedName>
    <definedName name="신" localSheetId="4">BlankMacro1</definedName>
    <definedName name="신" localSheetId="11">BlankMacro1</definedName>
    <definedName name="신호" localSheetId="14">BlankMacro1</definedName>
    <definedName name="신호" localSheetId="4">BlankMacro1</definedName>
    <definedName name="신호" localSheetId="11">BlankMacro1</definedName>
    <definedName name="신호기" localSheetId="14">'고재산출(STS)'!신호기</definedName>
    <definedName name="신호기" localSheetId="11">'표지4-'!신호기</definedName>
    <definedName name="신호기">'고재산출(STS)'!신호기</definedName>
    <definedName name="실편백10노무" localSheetId="4">#REF!</definedName>
    <definedName name="실편백10재료" localSheetId="4">#REF!</definedName>
    <definedName name="실편백15노무" localSheetId="4">#REF!</definedName>
    <definedName name="실편백15재료" localSheetId="4">#REF!</definedName>
    <definedName name="실행.견적내역서" localSheetId="4">#REF!</definedName>
    <definedName name="ㅇㄴㄹㄴㅇㄹ" localSheetId="14">'고재산출(STS)'!ㅇㄴㄹㄴㅇㄹ</definedName>
    <definedName name="ㅇㄴㄹㄴㅇㄹ" localSheetId="11">'표지4-'!ㅇㄴㄹㄴㅇㄹ</definedName>
    <definedName name="ㅇㄴㄹㄴㅇㄹ">'고재산출(STS)'!ㅇㄴㄹㄴㅇㄹ</definedName>
    <definedName name="ㅇㄹ" localSheetId="4">#REF!</definedName>
    <definedName name="ㅇㄹ" localSheetId="19" hidden="1">#REF!</definedName>
    <definedName name="ㅇㄹㄴㄹㅇㄴ" localSheetId="4">#REF!</definedName>
    <definedName name="ㅇㄹㄹ" localSheetId="4" hidden="1">#REF!</definedName>
    <definedName name="ㅇㄹㄹ" localSheetId="5" hidden="1">#REF!</definedName>
    <definedName name="ㅇㄹㄹ" localSheetId="2" hidden="1">#REF!</definedName>
    <definedName name="ㅇㄹㄹ" localSheetId="13" hidden="1">#REF!</definedName>
    <definedName name="ㅇㄹㄹ" localSheetId="11" hidden="1">#REF!</definedName>
    <definedName name="ㅇㄹㄹ" localSheetId="15" hidden="1">#REF!</definedName>
    <definedName name="ㅇㄹㄹ" localSheetId="18" hidden="1">#REF!</definedName>
    <definedName name="ㅇㄹㄹ" hidden="1">#REF!</definedName>
    <definedName name="ㅇㄹㅀ" localSheetId="4" hidden="1">#REF!</definedName>
    <definedName name="ㅇㄹㅀ" localSheetId="15" hidden="1">#REF!</definedName>
    <definedName name="ㅇㄹㅀ" localSheetId="18" hidden="1">#REF!</definedName>
    <definedName name="ㅇㄹㅀ" hidden="1">#REF!</definedName>
    <definedName name="ㅇㄹㅇㄹ" localSheetId="4">#REF!</definedName>
    <definedName name="ㅇ라ㅓㅏㅗㄹ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ㄿ" localSheetId="12">#REF!</definedName>
    <definedName name="ㅇㅀㅇㅀㄹㅇㅎ" localSheetId="4">#REF!</definedName>
    <definedName name="ㅇㅇ" localSheetId="17">BlankMacro1</definedName>
    <definedName name="ㅇㅇ" localSheetId="14">BlankMacro1</definedName>
    <definedName name="ㅇㅇ" localSheetId="16">BlankMacro1</definedName>
    <definedName name="ㅇㅇ" localSheetId="4">BlankMacro1</definedName>
    <definedName name="ㅇㅇ" localSheetId="12">BlankMacro1</definedName>
    <definedName name="ㅇㅇ" localSheetId="11">BlankMacro1</definedName>
    <definedName name="ㅇㅇㅇ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19" hidden="1">#REF!</definedName>
    <definedName name="ㅇㅇ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ㄹ" localSheetId="4">BlankMacro1</definedName>
    <definedName name="ㅇㅇㅇㄹ" localSheetId="11">BlankMacro1</definedName>
    <definedName name="ㅇㅇㅇㅇㅇ" localSheetId="4">#REF!</definedName>
    <definedName name="아" localSheetId="17">BlankMacro1</definedName>
    <definedName name="아" localSheetId="14">BlankMacro1</definedName>
    <definedName name="아" localSheetId="16">BlankMacro1</definedName>
    <definedName name="아" localSheetId="4">BlankMacro1</definedName>
    <definedName name="아" localSheetId="12">BlankMacro1</definedName>
    <definedName name="아" localSheetId="11">BlankMacro1</definedName>
    <definedName name="아늘믿" localSheetId="17">BlankMacro1</definedName>
    <definedName name="아늘믿" localSheetId="14">BlankMacro1</definedName>
    <definedName name="아늘믿" localSheetId="16">BlankMacro1</definedName>
    <definedName name="아늘믿" localSheetId="4">BlankMacro1</definedName>
    <definedName name="아늘믿" localSheetId="12">BlankMacro1</definedName>
    <definedName name="아늘믿" localSheetId="11">BlankMacro1</definedName>
    <definedName name="아니" localSheetId="17">BlankMacro1</definedName>
    <definedName name="아니" localSheetId="14">BlankMacro1</definedName>
    <definedName name="아니" localSheetId="16">BlankMacro1</definedName>
    <definedName name="아니" localSheetId="4">BlankMacro1</definedName>
    <definedName name="아니" localSheetId="12">BlankMacro1</definedName>
    <definedName name="아니" localSheetId="11">BlankMacro1</definedName>
    <definedName name="아다" localSheetId="17">BlankMacro1</definedName>
    <definedName name="아다" localSheetId="14">BlankMacro1</definedName>
    <definedName name="아다" localSheetId="16">BlankMacro1</definedName>
    <definedName name="아다" localSheetId="4">BlankMacro1</definedName>
    <definedName name="아다" localSheetId="12">BlankMacro1</definedName>
    <definedName name="아다" localSheetId="11">BlankMacro1</definedName>
    <definedName name="아디" localSheetId="17">BlankMacro1</definedName>
    <definedName name="아디" localSheetId="14">BlankMacro1</definedName>
    <definedName name="아디" localSheetId="16">BlankMacro1</definedName>
    <definedName name="아디" localSheetId="4">BlankMacro1</definedName>
    <definedName name="아디" localSheetId="12">BlankMacro1</definedName>
    <definedName name="아디" localSheetId="11">BlankMacro1</definedName>
    <definedName name="아서" localSheetId="17">BlankMacro1</definedName>
    <definedName name="아서" localSheetId="14">BlankMacro1</definedName>
    <definedName name="아서" localSheetId="16">BlankMacro1</definedName>
    <definedName name="아서" localSheetId="4">BlankMacro1</definedName>
    <definedName name="아서" localSheetId="12">BlankMacro1</definedName>
    <definedName name="아서" localSheetId="11">BlankMacro1</definedName>
    <definedName name="아아" localSheetId="4">BlankMacro1</definedName>
    <definedName name="아아" localSheetId="11">BlankMacro1</definedName>
    <definedName name="아왜나무12노무" localSheetId="4">#REF!</definedName>
    <definedName name="아왜나무12재료" localSheetId="4">#REF!</definedName>
    <definedName name="아호" localSheetId="4">BlankMacro1</definedName>
    <definedName name="아호" localSheetId="11">BlankMacro1</definedName>
    <definedName name="아ㅏㅓ랜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악취" localSheetId="4">#REF!</definedName>
    <definedName name="안전" localSheetId="4">#REF!</definedName>
    <definedName name="안전관리비" localSheetId="17">#REF!</definedName>
    <definedName name="안전관리비" localSheetId="14">#REF!</definedName>
    <definedName name="안전관리비" localSheetId="16">#REF!</definedName>
    <definedName name="안전관리비" localSheetId="4">#REF!</definedName>
    <definedName name="안전관리비" localSheetId="12">#REF!</definedName>
    <definedName name="압량" localSheetId="14">BlankMacro1</definedName>
    <definedName name="압량" localSheetId="4">BlankMacro1</definedName>
    <definedName name="압량" localSheetId="11">BlankMacro1</definedName>
    <definedName name="압량1" localSheetId="14">BlankMacro1</definedName>
    <definedName name="압량1" localSheetId="4">BlankMacro1</definedName>
    <definedName name="압량1" localSheetId="11">BlankMacro1</definedName>
    <definedName name="압량초등" localSheetId="14">BlankMacro1</definedName>
    <definedName name="압량초등" localSheetId="4">BlankMacro1</definedName>
    <definedName name="압량초등" localSheetId="11">BlankMacro1</definedName>
    <definedName name="양생경비" localSheetId="4">#REF!</definedName>
    <definedName name="양생노무비" localSheetId="4">#REF!</definedName>
    <definedName name="양생재료비" localSheetId="4">#REF!</definedName>
    <definedName name="어" localSheetId="4">BlankMacro1</definedName>
    <definedName name="어" localSheetId="11">BlankMacro1</definedName>
    <definedName name="어ㅓㅓㅇ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localSheetId="4" hidden="1">#REF!</definedName>
    <definedName name="언" localSheetId="15" hidden="1">#REF!</definedName>
    <definedName name="언" localSheetId="18" hidden="1">#REF!</definedName>
    <definedName name="언" hidden="1">#REF!</definedName>
    <definedName name="업체" localSheetId="15" hidden="1">#REF!</definedName>
    <definedName name="업체" localSheetId="18" hidden="1">#REF!</definedName>
    <definedName name="업체" hidden="1">#REF!</definedName>
    <definedName name="연습" localSheetId="4">#REF!</definedName>
    <definedName name="연접물량" localSheetId="14">'고재산출(STS)'!연접물량</definedName>
    <definedName name="연접물량" localSheetId="11">'표지4-'!연접물량</definedName>
    <definedName name="연접물량">'고재산출(STS)'!연접물량</definedName>
    <definedName name="영산홍" localSheetId="4">#REF!</definedName>
    <definedName name="영양고" localSheetId="14">BlankMacro1</definedName>
    <definedName name="영양고" localSheetId="4">BlankMacro1</definedName>
    <definedName name="영양고" localSheetId="11">BlankMacro1</definedName>
    <definedName name="예정공정표4월분" localSheetId="17" hidden="1">{#N/A,#N/A,TRUE,"1";#N/A,#N/A,TRUE,"2";#N/A,#N/A,TRUE,"3";#N/A,#N/A,TRUE,"4";#N/A,#N/A,TRUE,"5";#N/A,#N/A,TRUE,"6";#N/A,#N/A,TRUE,"7"}</definedName>
    <definedName name="예정공정표4월분" localSheetId="14" hidden="1">{#N/A,#N/A,TRUE,"1";#N/A,#N/A,TRUE,"2";#N/A,#N/A,TRUE,"3";#N/A,#N/A,TRUE,"4";#N/A,#N/A,TRUE,"5";#N/A,#N/A,TRUE,"6";#N/A,#N/A,TRUE,"7"}</definedName>
    <definedName name="예정공정표4월분" localSheetId="19" hidden="1">{#N/A,#N/A,TRUE,"1";#N/A,#N/A,TRUE,"2";#N/A,#N/A,TRUE,"3";#N/A,#N/A,TRUE,"4";#N/A,#N/A,TRUE,"5";#N/A,#N/A,TRUE,"6";#N/A,#N/A,TRUE,"7"}</definedName>
    <definedName name="예정공정표4월분" localSheetId="9" hidden="1">{#N/A,#N/A,TRUE,"1";#N/A,#N/A,TRUE,"2";#N/A,#N/A,TRUE,"3";#N/A,#N/A,TRUE,"4";#N/A,#N/A,TRUE,"5";#N/A,#N/A,TRUE,"6";#N/A,#N/A,TRUE,"7"}</definedName>
    <definedName name="예정공정표4월분" localSheetId="2" hidden="1">{#N/A,#N/A,TRUE,"1";#N/A,#N/A,TRUE,"2";#N/A,#N/A,TRUE,"3";#N/A,#N/A,TRUE,"4";#N/A,#N/A,TRUE,"5";#N/A,#N/A,TRUE,"6";#N/A,#N/A,TRUE,"7"}</definedName>
    <definedName name="예정공정표4월분" localSheetId="11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나" localSheetId="4">BlankMacro1</definedName>
    <definedName name="오나" localSheetId="11">BlankMacro1</definedName>
    <definedName name="오노" localSheetId="4">BlankMacro1</definedName>
    <definedName name="오노" localSheetId="11">BlankMacro1</definedName>
    <definedName name="오배수" localSheetId="17" hidden="1">{#N/A,#N/A,TRUE,"천상그린44PY"}</definedName>
    <definedName name="오배수" localSheetId="14" hidden="1">{#N/A,#N/A,TRUE,"천상그린44PY"}</definedName>
    <definedName name="오배수" localSheetId="16" hidden="1">{#N/A,#N/A,TRUE,"천상그린44PY"}</definedName>
    <definedName name="오배수" localSheetId="4" hidden="1">{#N/A,#N/A,TRUE,"천상그린44PY"}</definedName>
    <definedName name="오배수" localSheetId="3" hidden="1">{#N/A,#N/A,TRUE,"천상그린44PY"}</definedName>
    <definedName name="오배수" localSheetId="19" hidden="1">{#N/A,#N/A,TRUE,"천상그린44PY"}</definedName>
    <definedName name="오배수" localSheetId="12" hidden="1">{#N/A,#N/A,TRUE,"천상그린44PY"}</definedName>
    <definedName name="오배수" localSheetId="9" hidden="1">{#N/A,#N/A,TRUE,"천상그린44PY"}</definedName>
    <definedName name="오배수" localSheetId="5" hidden="1">{#N/A,#N/A,TRUE,"천상그린44PY"}</definedName>
    <definedName name="오배수" localSheetId="2" hidden="1">{#N/A,#N/A,TRUE,"천상그린44PY"}</definedName>
    <definedName name="오배수" localSheetId="13" hidden="1">{#N/A,#N/A,TRUE,"천상그린44PY"}</definedName>
    <definedName name="오배수" localSheetId="11" hidden="1">{#N/A,#N/A,TRUE,"천상그린44PY"}</definedName>
    <definedName name="오배수" localSheetId="15" hidden="1">{#N/A,#N/A,TRUE,"천상그린44PY"}</definedName>
    <definedName name="오배수" localSheetId="18" hidden="1">{#N/A,#N/A,TRUE,"천상그린44PY"}</definedName>
    <definedName name="오배수" hidden="1">{#N/A,#N/A,TRUE,"천상그린44PY"}</definedName>
    <definedName name="오배수입상" localSheetId="17" hidden="1">{#N/A,#N/A,TRUE,"천상그린44PY"}</definedName>
    <definedName name="오배수입상" localSheetId="14" hidden="1">{#N/A,#N/A,TRUE,"천상그린44PY"}</definedName>
    <definedName name="오배수입상" localSheetId="16" hidden="1">{#N/A,#N/A,TRUE,"천상그린44PY"}</definedName>
    <definedName name="오배수입상" localSheetId="4" hidden="1">{#N/A,#N/A,TRUE,"천상그린44PY"}</definedName>
    <definedName name="오배수입상" localSheetId="3" hidden="1">{#N/A,#N/A,TRUE,"천상그린44PY"}</definedName>
    <definedName name="오배수입상" localSheetId="19" hidden="1">{#N/A,#N/A,TRUE,"천상그린44PY"}</definedName>
    <definedName name="오배수입상" localSheetId="12" hidden="1">{#N/A,#N/A,TRUE,"천상그린44PY"}</definedName>
    <definedName name="오배수입상" localSheetId="9" hidden="1">{#N/A,#N/A,TRUE,"천상그린44PY"}</definedName>
    <definedName name="오배수입상" localSheetId="5" hidden="1">{#N/A,#N/A,TRUE,"천상그린44PY"}</definedName>
    <definedName name="오배수입상" localSheetId="2" hidden="1">{#N/A,#N/A,TRUE,"천상그린44PY"}</definedName>
    <definedName name="오배수입상" localSheetId="13" hidden="1">{#N/A,#N/A,TRUE,"천상그린44PY"}</definedName>
    <definedName name="오배수입상" localSheetId="11" hidden="1">{#N/A,#N/A,TRUE,"천상그린44PY"}</definedName>
    <definedName name="오배수입상" localSheetId="15" hidden="1">{#N/A,#N/A,TRUE,"천상그린44PY"}</definedName>
    <definedName name="오배수입상" localSheetId="18" hidden="1">{#N/A,#N/A,TRUE,"천상그린44PY"}</definedName>
    <definedName name="오배수입상" hidden="1">{#N/A,#N/A,TRUE,"천상그린44PY"}</definedName>
    <definedName name="옥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왕벚나무" localSheetId="4">#REF!</definedName>
    <definedName name="왜" localSheetId="14">BlankMacro1</definedName>
    <definedName name="왜" localSheetId="4">BlankMacro1</definedName>
    <definedName name="왜" localSheetId="11">BlankMacro1</definedName>
    <definedName name="왜관" localSheetId="14">BlankMacro1</definedName>
    <definedName name="왜관" localSheetId="4">BlankMacro1</definedName>
    <definedName name="왜관" localSheetId="11">BlankMacro1</definedName>
    <definedName name="왜관초등" localSheetId="14">BlankMacro1</definedName>
    <definedName name="왜관초등" localSheetId="4">BlankMacro1</definedName>
    <definedName name="왜관초등" localSheetId="11">BlankMacro1</definedName>
    <definedName name="왜성도라지" localSheetId="4">#REF!</definedName>
    <definedName name="외주의뢰1" localSheetId="15" hidden="1">#REF!</definedName>
    <definedName name="외주의뢰1" localSheetId="18" hidden="1">#REF!</definedName>
    <definedName name="외주의뢰1" hidden="1">#REF!</definedName>
    <definedName name="요아" localSheetId="4">BlankMacro1</definedName>
    <definedName name="요아" localSheetId="11">BlankMacro1</definedName>
    <definedName name="요약문" localSheetId="4">#REF!</definedName>
    <definedName name="용산초" localSheetId="14">BlankMacro1</definedName>
    <definedName name="용산초" localSheetId="4">BlankMacro1</definedName>
    <definedName name="용산초" localSheetId="11">BlankMacro1</definedName>
    <definedName name="용산초등" localSheetId="14">BlankMacro1</definedName>
    <definedName name="용산초등" localSheetId="4">BlankMacro1</definedName>
    <definedName name="용산초등" localSheetId="11">BlankMacro1</definedName>
    <definedName name="용상초등" localSheetId="14">BlankMacro1</definedName>
    <definedName name="용상초등" localSheetId="4">BlankMacro1</definedName>
    <definedName name="용상초등" localSheetId="11">BlankMacro1</definedName>
    <definedName name="용전" localSheetId="14">BlankMacro1</definedName>
    <definedName name="용전" localSheetId="4">BlankMacro1</definedName>
    <definedName name="용전" localSheetId="11">BlankMacro1</definedName>
    <definedName name="용전초" localSheetId="14">BlankMacro1</definedName>
    <definedName name="용전초" localSheetId="4">BlankMacro1</definedName>
    <definedName name="용전초" localSheetId="11">BlankMacro1</definedName>
    <definedName name="욫전" localSheetId="14">BlankMacro1</definedName>
    <definedName name="욫전" localSheetId="4">BlankMacro1</definedName>
    <definedName name="욫전" localSheetId="11">BlankMacro1</definedName>
    <definedName name="원" localSheetId="4">#REF!</definedName>
    <definedName name="원" localSheetId="12">#REF!</definedName>
    <definedName name="원가1" localSheetId="17">BlankMacro1</definedName>
    <definedName name="원가1" localSheetId="14">BlankMacro1</definedName>
    <definedName name="원가1" localSheetId="16">BlankMacro1</definedName>
    <definedName name="원가1" localSheetId="4">BlankMacro1</definedName>
    <definedName name="원가1" localSheetId="12">BlankMacro1</definedName>
    <definedName name="원가1" localSheetId="11">BlankMacro1</definedName>
    <definedName name="원가2" localSheetId="4">BlankMacro1</definedName>
    <definedName name="원가2" localSheetId="11">BlankMacro1</definedName>
    <definedName name="원가3" localSheetId="4">BlankMacro1</definedName>
    <definedName name="원가3" localSheetId="11">BlankMacro1</definedName>
    <definedName name="원가계" localSheetId="4">#REF!</definedName>
    <definedName name="원가계간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합계" localSheetId="4">#REF!</definedName>
    <definedName name="원각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파고라노" localSheetId="4">#REF!</definedName>
    <definedName name="원파고라재" localSheetId="4">#REF!</definedName>
    <definedName name="위락경관" localSheetId="4">#REF!</definedName>
    <definedName name="위생공중보건" localSheetId="4">#REF!</definedName>
    <definedName name="유지관리비" localSheetId="4" hidden="1">#REF!</definedName>
    <definedName name="유지관리비" localSheetId="15" hidden="1">#REF!</definedName>
    <definedName name="유지관리비" localSheetId="18" hidden="1">#REF!</definedName>
    <definedName name="유지관리비" hidden="1">#REF!</definedName>
    <definedName name="육상동식물" localSheetId="4">#REF!</definedName>
    <definedName name="육수동식물" localSheetId="4">#REF!</definedName>
    <definedName name="율" localSheetId="4">#REF!</definedName>
    <definedName name="은행나무" localSheetId="4">#REF!</definedName>
    <definedName name="이" localSheetId="4">#REF!</definedName>
    <definedName name="이름표" localSheetId="17" hidden="1">{#N/A,#N/A,FALSE,"단가표지"}</definedName>
    <definedName name="이름표" hidden="1">{#N/A,#N/A,FALSE,"단가표지"}</definedName>
    <definedName name="이릉" localSheetId="15" hidden="1">#REF!</definedName>
    <definedName name="이릉" localSheetId="18" hidden="1">#REF!</definedName>
    <definedName name="이릉" hidden="1">#REF!</definedName>
    <definedName name="이윤" localSheetId="17">#REF!</definedName>
    <definedName name="이윤" localSheetId="14">#REF!</definedName>
    <definedName name="이윤" localSheetId="16">#REF!</definedName>
    <definedName name="이윤" localSheetId="4">#REF!</definedName>
    <definedName name="이윤" localSheetId="12">#REF!</definedName>
    <definedName name="인구" localSheetId="4">#REF!</definedName>
    <definedName name="인동덩쿨" localSheetId="4">#REF!</definedName>
    <definedName name="인상익" localSheetId="17">BlankMacro1</definedName>
    <definedName name="인상익" localSheetId="14">BlankMacro1</definedName>
    <definedName name="인상익" localSheetId="16">BlankMacro1</definedName>
    <definedName name="인상익" localSheetId="4">BlankMacro1</definedName>
    <definedName name="인상익" localSheetId="12">BlankMacro1</definedName>
    <definedName name="인상익" localSheetId="11">BlankMacro1</definedName>
    <definedName name="인쇄하기" localSheetId="14">'고재산출(STS)'!인쇄하기</definedName>
    <definedName name="인쇄하기" localSheetId="11">'표지4-'!인쇄하기</definedName>
    <definedName name="인쇄하기">'고재산출(STS)'!인쇄하기</definedName>
    <definedName name="인원" localSheetId="4">#REF!</definedName>
    <definedName name="인천지검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19" hidden="1">#REF!</definedName>
    <definedName name="일" localSheetId="9" hidden="1">#REF!</definedName>
    <definedName name="일공구가설" localSheetId="4">#REF!</definedName>
    <definedName name="일반관리비" localSheetId="17">#REF!</definedName>
    <definedName name="일반관리비" localSheetId="14">#REF!</definedName>
    <definedName name="일반관리비" localSheetId="16">#REF!</definedName>
    <definedName name="일반관리비" localSheetId="4">#REF!</definedName>
    <definedName name="일반관리비" localSheetId="12">#REF!</definedName>
    <definedName name="일성초" localSheetId="14">BlankMacro1</definedName>
    <definedName name="일성초" localSheetId="4">BlankMacro1</definedName>
    <definedName name="일성초" localSheetId="11">BlankMacro1</definedName>
    <definedName name="일위" localSheetId="17">#REF!,#REF!</definedName>
    <definedName name="일위" localSheetId="14">#REF!,#REF!</definedName>
    <definedName name="일위" localSheetId="16">#REF!,#REF!</definedName>
    <definedName name="일위" localSheetId="4">#REF!,#REF!</definedName>
    <definedName name="일위" localSheetId="12">#REF!,#REF!</definedName>
    <definedName name="일위대가4" localSheetId="4">#REF!</definedName>
    <definedName name="일위대가목록" localSheetId="4">BlankMacro1</definedName>
    <definedName name="일위대가목록" localSheetId="11">BlankMacro1</definedName>
    <definedName name="일위대가폼" localSheetId="4">#REF!</definedName>
    <definedName name="일위목록" localSheetId="4">BlankMacro1</definedName>
    <definedName name="일위목록" localSheetId="11">BlankMacro1</definedName>
    <definedName name="일위샘플" localSheetId="4">BlankMacro1</definedName>
    <definedName name="일위샘플" localSheetId="11">BlankMacro1</definedName>
    <definedName name="일조장해" localSheetId="4">#REF!</definedName>
    <definedName name="임직" localSheetId="4">#REF!</definedName>
    <definedName name="입력선택" localSheetId="4">#REF!</definedName>
    <definedName name="ㅈㄷ" localSheetId="4" hidden="1">#REF!</definedName>
    <definedName name="ㅈㄷ" localSheetId="15" hidden="1">#REF!</definedName>
    <definedName name="ㅈㄷ" localSheetId="18" hidden="1">#REF!</definedName>
    <definedName name="ㅈㄷ" hidden="1">#REF!</definedName>
    <definedName name="ㅈㅈㅈㅈ" localSheetId="4">BlankMacro1</definedName>
    <definedName name="ㅈㅈㅈㅈ" localSheetId="11">BlankMacro1</definedName>
    <definedName name="ㅈㅈㅈㅈㅈㅈㅈㅈㅈㅈㅂ" localSheetId="4">BlankMacro1</definedName>
    <definedName name="ㅈㅈㅈㅈㅈㅈㅈㅈㅈㅈㅂ" localSheetId="11">BlankMacro1</definedName>
    <definedName name="자" localSheetId="17">BlankMacro1</definedName>
    <definedName name="자" localSheetId="14">BlankMacro1</definedName>
    <definedName name="자" localSheetId="16">BlankMacro1</definedName>
    <definedName name="자" localSheetId="4">BlankMacro1</definedName>
    <definedName name="자" localSheetId="12">BlankMacro1</definedName>
    <definedName name="자" localSheetId="11">BlankMacro1</definedName>
    <definedName name="자귀나무" localSheetId="4">#REF!</definedName>
    <definedName name="자동제어1차공량산출" localSheetId="17">BlankMacro1</definedName>
    <definedName name="자동제어1차공량산출" localSheetId="14">BlankMacro1</definedName>
    <definedName name="자동제어1차공량산출" localSheetId="16">BlankMacro1</definedName>
    <definedName name="자동제어1차공량산출" localSheetId="4">BlankMacro1</definedName>
    <definedName name="자동제어1차공량산출" localSheetId="12">BlankMacro1</definedName>
    <definedName name="자동제어1차공량산출" localSheetId="11">BlankMacro1</definedName>
    <definedName name="잔디_평떼" localSheetId="4">#REF!</definedName>
    <definedName name="잔자갈노" localSheetId="4">#REF!</definedName>
    <definedName name="잔자갈재" localSheetId="4">#REF!</definedName>
    <definedName name="잡석노" localSheetId="4">#REF!</definedName>
    <definedName name="잡석재" localSheetId="4">#REF!</definedName>
    <definedName name="잣나무" localSheetId="4">#REF!</definedName>
    <definedName name="잣나무10노무" localSheetId="4">#REF!</definedName>
    <definedName name="잣나무10재료" localSheetId="4">#REF!</definedName>
    <definedName name="잣나무15노무" localSheetId="4">#REF!</definedName>
    <definedName name="잣나무15재료" localSheetId="4">#REF!</definedName>
    <definedName name="잣나무18노무" localSheetId="4">#REF!</definedName>
    <definedName name="잣나무18재료" localSheetId="4">#REF!</definedName>
    <definedName name="잣나무20노무" localSheetId="4">#REF!</definedName>
    <definedName name="잣나무20재료" localSheetId="4">#REF!</definedName>
    <definedName name="잣나무22노무" localSheetId="4">#REF!</definedName>
    <definedName name="잣나무22재료" localSheetId="4">#REF!</definedName>
    <definedName name="재료비1" localSheetId="4">#REF!</definedName>
    <definedName name="재료집계3" localSheetId="4">#REF!</definedName>
    <definedName name="저감방안수립" localSheetId="4">#REF!</definedName>
    <definedName name="저기" localSheetId="4">BlankMacro1</definedName>
    <definedName name="저기" localSheetId="11">BlankMacro1</definedName>
    <definedName name="전" localSheetId="4">#REF!</definedName>
    <definedName name="전기내역" localSheetId="4">BlankMacro1</definedName>
    <definedName name="전기내역" localSheetId="11">BlankMacro1</definedName>
    <definedName name="전기내역1" localSheetId="4">BlankMacro1</definedName>
    <definedName name="전기내역1" localSheetId="11">BlankMacro1</definedName>
    <definedName name="전기변경1" localSheetId="17">BlankMacro1</definedName>
    <definedName name="전기변경1" localSheetId="14">BlankMacro1</definedName>
    <definedName name="전기변경1" localSheetId="16">BlankMacro1</definedName>
    <definedName name="전기변경1" localSheetId="4">BlankMacro1</definedName>
    <definedName name="전기변경1" localSheetId="12">BlankMacro1</definedName>
    <definedName name="전기변경1" localSheetId="11">BlankMacro1</definedName>
    <definedName name="전기변경3" localSheetId="17">BlankMacro1</definedName>
    <definedName name="전기변경3" localSheetId="14">BlankMacro1</definedName>
    <definedName name="전기변경3" localSheetId="16">BlankMacro1</definedName>
    <definedName name="전기변경3" localSheetId="4">BlankMacro1</definedName>
    <definedName name="전기변경3" localSheetId="12">BlankMacro1</definedName>
    <definedName name="전기변경3" localSheetId="11">BlankMacro1</definedName>
    <definedName name="전기재료관" localSheetId="4">#REF!</definedName>
    <definedName name="전기총괄" localSheetId="4">BlankMacro1</definedName>
    <definedName name="전기총괄" localSheetId="11">BlankMacro1</definedName>
    <definedName name="전등" localSheetId="14">'고재산출(STS)'!전등</definedName>
    <definedName name="전등" localSheetId="11">'표지4-'!전등</definedName>
    <definedName name="전등">'고재산출(STS)'!전등</definedName>
    <definedName name="전력간선" localSheetId="4">BlankMacro1</definedName>
    <definedName name="전력간선" localSheetId="11">BlankMacro1</definedName>
    <definedName name="전파장해" localSheetId="4">#REF!</definedName>
    <definedName name="전화" localSheetId="4">BlankMacro1</definedName>
    <definedName name="전화" localSheetId="11">BlankMacro1</definedName>
    <definedName name="절단경비" localSheetId="4">#REF!</definedName>
    <definedName name="절단노무비" localSheetId="4">#REF!</definedName>
    <definedName name="절단재료비" localSheetId="4">#REF!</definedName>
    <definedName name="점멸기입력" localSheetId="14">'고재산출(STS)'!점멸기입력</definedName>
    <definedName name="점멸기입력" localSheetId="11">'표지4-'!점멸기입력</definedName>
    <definedName name="점멸기입력">'고재산출(STS)'!점멸기입력</definedName>
    <definedName name="점수표" localSheetId="4">#REF!</definedName>
    <definedName name="점토노" localSheetId="4">#REF!</definedName>
    <definedName name="점토재" localSheetId="4">#REF!</definedName>
    <definedName name="정" localSheetId="14">'고재산출(STS)'!정</definedName>
    <definedName name="정" localSheetId="11">'표지4-'!정</definedName>
    <definedName name="정">'고재산출(STS)'!정</definedName>
    <definedName name="제1호표" localSheetId="17">#REF!</definedName>
    <definedName name="제1호표" localSheetId="14">#REF!</definedName>
    <definedName name="제1호표" localSheetId="16">#REF!</definedName>
    <definedName name="제1호표" localSheetId="4">#REF!</definedName>
    <definedName name="제1호표" localSheetId="12">#REF!</definedName>
    <definedName name="제2호표" localSheetId="17">#REF!</definedName>
    <definedName name="제2호표" localSheetId="14">#REF!</definedName>
    <definedName name="제2호표" localSheetId="16">#REF!</definedName>
    <definedName name="제2호표" localSheetId="4">#REF!</definedName>
    <definedName name="제2호표" localSheetId="12">#REF!</definedName>
    <definedName name="제3호표" localSheetId="17">#REF!</definedName>
    <definedName name="제3호표" localSheetId="14">#REF!</definedName>
    <definedName name="제3호표" localSheetId="16">#REF!</definedName>
    <definedName name="제3호표" localSheetId="4">#REF!</definedName>
    <definedName name="제3호표" localSheetId="12">#REF!</definedName>
    <definedName name="제4호표" localSheetId="17">#REF!</definedName>
    <definedName name="제4호표" localSheetId="14">#REF!</definedName>
    <definedName name="제4호표" localSheetId="16">#REF!</definedName>
    <definedName name="제4호표" localSheetId="4">#REF!</definedName>
    <definedName name="제4호표" localSheetId="12">#REF!</definedName>
    <definedName name="제5호표" localSheetId="17">#REF!</definedName>
    <definedName name="제5호표" localSheetId="14">#REF!</definedName>
    <definedName name="제5호표" localSheetId="16">#REF!</definedName>
    <definedName name="제5호표" localSheetId="4">#REF!</definedName>
    <definedName name="제5호표" localSheetId="12">#REF!</definedName>
    <definedName name="제6호표" localSheetId="17">#REF!</definedName>
    <definedName name="제6호표" localSheetId="14">#REF!</definedName>
    <definedName name="제6호표" localSheetId="16">#REF!</definedName>
    <definedName name="제6호표" localSheetId="4">#REF!</definedName>
    <definedName name="제6호표" localSheetId="12">#REF!</definedName>
    <definedName name="제일안과병원" localSheetId="4">#REF!</definedName>
    <definedName name="제조3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조조조" localSheetId="17">BlankMacro1</definedName>
    <definedName name="조조조조" localSheetId="14">BlankMacro1</definedName>
    <definedName name="조조조조" localSheetId="16">BlankMacro1</definedName>
    <definedName name="조조조조" localSheetId="4">BlankMacro1</definedName>
    <definedName name="조조조조" localSheetId="12">BlankMacro1</definedName>
    <definedName name="조조조조" localSheetId="11">BlankMacro1</definedName>
    <definedName name="조조조조좆" localSheetId="17">BlankMacro1</definedName>
    <definedName name="조조조조좆" localSheetId="14">BlankMacro1</definedName>
    <definedName name="조조조조좆" localSheetId="16">BlankMacro1</definedName>
    <definedName name="조조조조좆" localSheetId="4">BlankMacro1</definedName>
    <definedName name="조조조조좆" localSheetId="12">BlankMacro1</definedName>
    <definedName name="조조조조좆" localSheetId="11">BlankMacro1</definedName>
    <definedName name="조합노" localSheetId="4">#REF!</definedName>
    <definedName name="조합재" localSheetId="4">#REF!</definedName>
    <definedName name="종합청사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 localSheetId="4">#REF!</definedName>
    <definedName name="주거" localSheetId="4">#REF!</definedName>
    <definedName name="주목" localSheetId="4">#REF!</definedName>
    <definedName name="주목1.0노무" localSheetId="4">#REF!</definedName>
    <definedName name="주목1.0재료" localSheetId="4">#REF!</definedName>
    <definedName name="주목10노무" localSheetId="4">#REF!</definedName>
    <definedName name="주목10재료" localSheetId="4">#REF!</definedName>
    <definedName name="주목12노무" localSheetId="4">#REF!</definedName>
    <definedName name="주목12재료" localSheetId="4">#REF!</definedName>
    <definedName name="주민의견수렴" localSheetId="4">#REF!</definedName>
    <definedName name="주주노" localSheetId="4">#REF!</definedName>
    <definedName name="주주재" localSheetId="4">#REF!</definedName>
    <definedName name="주택사업본부" localSheetId="4">#REF!</definedName>
    <definedName name="줄사철" localSheetId="4">#REF!</definedName>
    <definedName name="쥬" localSheetId="14">'고재산출(STS)'!쥬</definedName>
    <definedName name="쥬" localSheetId="11">'표지4-'!쥬</definedName>
    <definedName name="쥬">'고재산출(STS)'!쥬</definedName>
    <definedName name="증감대비" localSheetId="4">#REF!</definedName>
    <definedName name="지원" localSheetId="4">BlankMacro1</definedName>
    <definedName name="지원" localSheetId="11">BlankMacro1</definedName>
    <definedName name="지원앱" localSheetId="4">BlankMacro1</definedName>
    <definedName name="지원앱" localSheetId="11">BlankMacro1</definedName>
    <definedName name="지형지질" localSheetId="4">#REF!</definedName>
    <definedName name="직접경비" localSheetId="17">#REF!</definedName>
    <definedName name="직접경비" localSheetId="14">#REF!</definedName>
    <definedName name="직접경비" localSheetId="16">#REF!</definedName>
    <definedName name="직접경비" localSheetId="4">#REF!</definedName>
    <definedName name="직접경비" localSheetId="12">#REF!</definedName>
    <definedName name="직접노무비" localSheetId="17">#REF!</definedName>
    <definedName name="직접노무비" localSheetId="14">#REF!</definedName>
    <definedName name="직접노무비" localSheetId="16">#REF!</definedName>
    <definedName name="직접노무비" localSheetId="4">#REF!</definedName>
    <definedName name="직접노무비" localSheetId="12">#REF!</definedName>
    <definedName name="진성" localSheetId="14">BlankMacro1</definedName>
    <definedName name="진성" localSheetId="4">BlankMacro1</definedName>
    <definedName name="진성" localSheetId="11">BlankMacro1</definedName>
    <definedName name="진성초등" localSheetId="14">BlankMacro1</definedName>
    <definedName name="진성초등" localSheetId="4">BlankMacro1</definedName>
    <definedName name="진성초등" localSheetId="11">BlankMacro1</definedName>
    <definedName name="집" localSheetId="11">'표지4-'!집</definedName>
    <definedName name="집">'표지4-'!집</definedName>
    <definedName name="집계서" localSheetId="4">BlankMacro1</definedName>
    <definedName name="집계서" localSheetId="11">BlankMacro1</definedName>
    <definedName name="ㅊ" localSheetId="14">'고재산출(STS)'!ㅊ</definedName>
    <definedName name="ㅊ" localSheetId="11">'표지4-'!ㅊ</definedName>
    <definedName name="ㅊ">'고재산출(STS)'!ㅊ</definedName>
    <definedName name="ㅊㅁㄴ러" localSheetId="4">#REF!</definedName>
    <definedName name="ㅊㅊㅊㅊ" localSheetId="4">#REF!</definedName>
    <definedName name="차" localSheetId="17">BlankMacro1</definedName>
    <definedName name="차" localSheetId="14">BlankMacro1</definedName>
    <definedName name="차" localSheetId="16">BlankMacro1</definedName>
    <definedName name="차" localSheetId="4">BlankMacro1</definedName>
    <definedName name="차" localSheetId="12">BlankMacro1</definedName>
    <definedName name="차" localSheetId="11">BlankMacro1</definedName>
    <definedName name="착공월" localSheetId="4">#REF!</definedName>
    <definedName name="철구사업본부" localSheetId="4">#REF!</definedName>
    <definedName name="철근노" localSheetId="4">#REF!</definedName>
    <definedName name="철근용접노무" localSheetId="4">#REF!</definedName>
    <definedName name="철근용접재료" localSheetId="4">#REF!</definedName>
    <definedName name="철근재" localSheetId="4">#REF!</definedName>
    <definedName name="청단풍" localSheetId="4">#REF!</definedName>
    <definedName name="총계" localSheetId="4">#REF!</definedName>
    <definedName name="총공" localSheetId="17" hidden="1">{#N/A,#N/A,FALSE,"운반시간"}</definedName>
    <definedName name="총공" localSheetId="14" hidden="1">{#N/A,#N/A,FALSE,"운반시간"}</definedName>
    <definedName name="총공" localSheetId="19" hidden="1">{#N/A,#N/A,FALSE,"운반시간"}</definedName>
    <definedName name="총공" localSheetId="9" hidden="1">{#N/A,#N/A,FALSE,"운반시간"}</definedName>
    <definedName name="총공" localSheetId="2" hidden="1">{#N/A,#N/A,FALSE,"운반시간"}</definedName>
    <definedName name="총공" localSheetId="11" hidden="1">{#N/A,#N/A,FALSE,"운반시간"}</definedName>
    <definedName name="총공" hidden="1">{#N/A,#N/A,FALSE,"운반시간"}</definedName>
    <definedName name="총괄" localSheetId="4">#REF!</definedName>
    <definedName name="측량" localSheetId="4">#REF!</definedName>
    <definedName name="ㅋㅋ" localSheetId="17">BlankMacro1</definedName>
    <definedName name="ㅋㅋ" localSheetId="14">BlankMacro1</definedName>
    <definedName name="ㅋㅋ" localSheetId="16">BlankMacro1</definedName>
    <definedName name="ㅋㅋ" localSheetId="4">BlankMacro1</definedName>
    <definedName name="ㅋㅋ" localSheetId="12">BlankMacro1</definedName>
    <definedName name="ㅋㅋ" localSheetId="11">BlankMacro1</definedName>
    <definedName name="ㅋㅋㅋ" localSheetId="17" hidden="1">{#N/A,#N/A,FALSE,"단가표지"}</definedName>
    <definedName name="ㅋㅋㅋ" hidden="1">{#N/A,#N/A,FALSE,"단가표지"}</definedName>
    <definedName name="ㅋㅋㅋㅋㅋㅋㅋㅋ" localSheetId="4">BlankMacro1</definedName>
    <definedName name="ㅋㅋㅋㅋㅋㅋㅋㅋ" localSheetId="11">BlankMacro1</definedName>
    <definedName name="ㅋㅋㅋㅋㅋㅋㅋㅋㅋ" localSheetId="4">BlankMacro1</definedName>
    <definedName name="ㅋㅋㅋㅋㅋㅋㅋㅋㅋ" localSheetId="11">BlankMacro1</definedName>
    <definedName name="콤팩터경비" localSheetId="4">#REF!</definedName>
    <definedName name="콤팩터노무비" localSheetId="4">#REF!</definedName>
    <definedName name="콤팩터재료비" localSheetId="4">#REF!</definedName>
    <definedName name="태산목10노무" localSheetId="4">#REF!</definedName>
    <definedName name="태산목10재료" localSheetId="4">#REF!</definedName>
    <definedName name="태산목12노무" localSheetId="4">#REF!</definedName>
    <definedName name="태산목12재료" localSheetId="4">#REF!</definedName>
    <definedName name="터파기" localSheetId="4">#REF!</definedName>
    <definedName name="템플리트모듈1" localSheetId="17">BlankMacro1</definedName>
    <definedName name="템플리트모듈1" localSheetId="14">BlankMacro1</definedName>
    <definedName name="템플리트모듈1" localSheetId="16">BlankMacro1</definedName>
    <definedName name="템플리트모듈1" localSheetId="4">BlankMacro1</definedName>
    <definedName name="템플리트모듈1" localSheetId="12">BlankMacro1</definedName>
    <definedName name="템플리트모듈1" localSheetId="11">BlankMacro1</definedName>
    <definedName name="템플리트모듈2" localSheetId="17">BlankMacro1</definedName>
    <definedName name="템플리트모듈2" localSheetId="14">BlankMacro1</definedName>
    <definedName name="템플리트모듈2" localSheetId="16">BlankMacro1</definedName>
    <definedName name="템플리트모듈2" localSheetId="4">BlankMacro1</definedName>
    <definedName name="템플리트모듈2" localSheetId="12">BlankMacro1</definedName>
    <definedName name="템플리트모듈2" localSheetId="11">BlankMacro1</definedName>
    <definedName name="템플리트모듈3" localSheetId="17">BlankMacro1</definedName>
    <definedName name="템플리트모듈3" localSheetId="14">BlankMacro1</definedName>
    <definedName name="템플리트모듈3" localSheetId="16">BlankMacro1</definedName>
    <definedName name="템플리트모듈3" localSheetId="4">BlankMacro1</definedName>
    <definedName name="템플리트모듈3" localSheetId="12">BlankMacro1</definedName>
    <definedName name="템플리트모듈3" localSheetId="11">BlankMacro1</definedName>
    <definedName name="템플리트모듈4" localSheetId="17">BlankMacro1</definedName>
    <definedName name="템플리트모듈4" localSheetId="14">BlankMacro1</definedName>
    <definedName name="템플리트모듈4" localSheetId="16">BlankMacro1</definedName>
    <definedName name="템플리트모듈4" localSheetId="4">BlankMacro1</definedName>
    <definedName name="템플리트모듈4" localSheetId="12">BlankMacro1</definedName>
    <definedName name="템플리트모듈4" localSheetId="11">BlankMacro1</definedName>
    <definedName name="템플리트모듈5" localSheetId="17">BlankMacro1</definedName>
    <definedName name="템플리트모듈5" localSheetId="14">BlankMacro1</definedName>
    <definedName name="템플리트모듈5" localSheetId="16">BlankMacro1</definedName>
    <definedName name="템플리트모듈5" localSheetId="4">BlankMacro1</definedName>
    <definedName name="템플리트모듈5" localSheetId="12">BlankMacro1</definedName>
    <definedName name="템플리트모듈5" localSheetId="11">BlankMacro1</definedName>
    <definedName name="템플리트모듈6" localSheetId="17">BlankMacro1</definedName>
    <definedName name="템플리트모듈6" localSheetId="14">BlankMacro1</definedName>
    <definedName name="템플리트모듈6" localSheetId="16">BlankMacro1</definedName>
    <definedName name="템플리트모듈6" localSheetId="4">BlankMacro1</definedName>
    <definedName name="템플리트모듈6" localSheetId="12">BlankMacro1</definedName>
    <definedName name="템플리트모듈6" localSheetId="11">BlankMacro1</definedName>
    <definedName name="토목설계" localSheetId="17" hidden="1">{#N/A,#N/A,FALSE,"골재소요량";#N/A,#N/A,FALSE,"골재소요량"}</definedName>
    <definedName name="토목설계" localSheetId="14" hidden="1">{#N/A,#N/A,FALSE,"골재소요량";#N/A,#N/A,FALSE,"골재소요량"}</definedName>
    <definedName name="토목설계" localSheetId="19" hidden="1">{#N/A,#N/A,FALSE,"골재소요량";#N/A,#N/A,FALSE,"골재소요량"}</definedName>
    <definedName name="토목설계" localSheetId="9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localSheetId="11" hidden="1">{#N/A,#N/A,FALSE,"골재소요량";#N/A,#N/A,FALSE,"골재소요량"}</definedName>
    <definedName name="토목설계" hidden="1">{#N/A,#N/A,FALSE,"골재소요량";#N/A,#N/A,FALSE,"골재소요량"}</definedName>
    <definedName name="토양" localSheetId="4">#REF!</definedName>
    <definedName name="토지이용" localSheetId="4">#REF!</definedName>
    <definedName name="통신" localSheetId="17">BlankMacro1</definedName>
    <definedName name="통신" localSheetId="14">BlankMacro1</definedName>
    <definedName name="통신" localSheetId="16">BlankMacro1</definedName>
    <definedName name="통신" localSheetId="4">BlankMacro1</definedName>
    <definedName name="통신" localSheetId="12">BlankMacro1</definedName>
    <definedName name="통신" localSheetId="11">BlankMacro1</definedName>
    <definedName name="통신일위대가" localSheetId="4">BlankMacro1</definedName>
    <definedName name="통신일위대가" localSheetId="11">BlankMacro1</definedName>
    <definedName name="통신집계" localSheetId="17">BlankMacro1</definedName>
    <definedName name="통신집계" localSheetId="14">BlankMacro1</definedName>
    <definedName name="통신집계" localSheetId="16">BlankMacro1</definedName>
    <definedName name="통신집계" localSheetId="4">BlankMacro1</definedName>
    <definedName name="통신집계" localSheetId="12">BlankMacro1</definedName>
    <definedName name="통신집계" localSheetId="11">BlankMacro1</definedName>
    <definedName name="통합" localSheetId="14">'고재산출(STS)'!통합</definedName>
    <definedName name="통합" localSheetId="11">'표지4-'!통합</definedName>
    <definedName name="통합">'고재산출(STS)'!통합</definedName>
    <definedName name="투찰원가" localSheetId="17" hidden="1">{#N/A,#N/A,FALSE,"2~8번"}</definedName>
    <definedName name="투찰원가" hidden="1">{#N/A,#N/A,FALSE,"2~8번"}</definedName>
    <definedName name="파초" localSheetId="14">BlankMacro1</definedName>
    <definedName name="파초" localSheetId="4">BlankMacro1</definedName>
    <definedName name="파초" localSheetId="11">BlankMacro1</definedName>
    <definedName name="파호" localSheetId="4">BlankMacro1</definedName>
    <definedName name="파호" localSheetId="11">BlankMacro1</definedName>
    <definedName name="파호초" localSheetId="14">BlankMacro1</definedName>
    <definedName name="파호초" localSheetId="4">BlankMacro1</definedName>
    <definedName name="파호초" localSheetId="11">BlankMacro1</definedName>
    <definedName name="판석노" localSheetId="4">#REF!</definedName>
    <definedName name="판석재" localSheetId="4">#REF!</definedName>
    <definedName name="팔" localSheetId="15" hidden="1">#REF!</definedName>
    <definedName name="팔" localSheetId="18" hidden="1">#REF!</definedName>
    <definedName name="팔" hidden="1">#REF!</definedName>
    <definedName name="퍼호" localSheetId="14">BlankMacro1</definedName>
    <definedName name="퍼호" localSheetId="4">BlankMacro1</definedName>
    <definedName name="퍼호" localSheetId="11">BlankMacro1</definedName>
    <definedName name="평가대상지역" localSheetId="4">#REF!</definedName>
    <definedName name="평의자노" localSheetId="4">#REF!</definedName>
    <definedName name="평의자재" localSheetId="4">#REF!</definedName>
    <definedName name="폐기물" localSheetId="4">#REF!</definedName>
    <definedName name="폐기물수수료" localSheetId="4">#REF!</definedName>
    <definedName name="폐기물집계표" localSheetId="11">'표지4-'!집</definedName>
    <definedName name="폐추니아" localSheetId="4">#REF!</definedName>
    <definedName name="표면보호경비" localSheetId="4">#REF!</definedName>
    <definedName name="표면보호노무비" localSheetId="4">#REF!</definedName>
    <definedName name="표면보호재료비" localSheetId="4">#REF!</definedName>
    <definedName name="표지2" localSheetId="17" hidden="1">{#N/A,#N/A,FALSE,"단가표지"}</definedName>
    <definedName name="표지2" localSheetId="14" hidden="1">{#N/A,#N/A,FALSE,"단가표지"}</definedName>
    <definedName name="표지2" localSheetId="19" hidden="1">{#N/A,#N/A,FALSE,"단가표지"}</definedName>
    <definedName name="표지2" localSheetId="9" hidden="1">{#N/A,#N/A,FALSE,"단가표지"}</definedName>
    <definedName name="표지2" localSheetId="2" hidden="1">{#N/A,#N/A,FALSE,"단가표지"}</definedName>
    <definedName name="표지2" localSheetId="11" hidden="1">{#N/A,#N/A,FALSE,"단가표지"}</definedName>
    <definedName name="표지2" hidden="1">{#N/A,#N/A,FALSE,"단가표지"}</definedName>
    <definedName name="품위내역서" localSheetId="17">BlankMacro1</definedName>
    <definedName name="품위내역서" localSheetId="14">BlankMacro1</definedName>
    <definedName name="품위내역서" localSheetId="16">BlankMacro1</definedName>
    <definedName name="품위내역서" localSheetId="4">BlankMacro1</definedName>
    <definedName name="품위내역서" localSheetId="12">BlankMacro1</definedName>
    <definedName name="품위내역서" localSheetId="11">BlankMacro1</definedName>
    <definedName name="프린터" localSheetId="4">#REF!</definedName>
    <definedName name="ㅎ" localSheetId="4">#REF!</definedName>
    <definedName name="ㅎ314" localSheetId="4">#REF!</definedName>
    <definedName name="ㅎ384" localSheetId="4">#REF!</definedName>
    <definedName name="ㅎㄹㄹ" localSheetId="4">BlankMacro1</definedName>
    <definedName name="ㅎㄹㄹ" localSheetId="11">BlankMacro1</definedName>
    <definedName name="ㅎㄹㅇ" localSheetId="4">BlankMacro1</definedName>
    <definedName name="ㅎㄹㅇ" localSheetId="11">BlankMacro1</definedName>
    <definedName name="ㅎㅎㄹㅇㄴ" localSheetId="4">BlankMacro1</definedName>
    <definedName name="ㅎㅎㄹㅇㄴ" localSheetId="11">BlankMacro1</definedName>
    <definedName name="ㅎㅎㅎㅇ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 localSheetId="4">BlankMacro1</definedName>
    <definedName name="ㅎㅎㅎㅎ" localSheetId="11">BlankMacro1</definedName>
    <definedName name="하나" localSheetId="4">BlankMacro1</definedName>
    <definedName name="하나" localSheetId="11">BlankMacro1</definedName>
    <definedName name="하나2" localSheetId="4">BlankMacro1</definedName>
    <definedName name="하나2" localSheetId="11">BlankMacro1</definedName>
    <definedName name="하도사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라" localSheetId="4">BlankMacro1</definedName>
    <definedName name="하라" localSheetId="11">BlankMacro1</definedName>
    <definedName name="하리" localSheetId="4">BlankMacro1</definedName>
    <definedName name="하리" localSheetId="11">BlankMacro1</definedName>
    <definedName name="하수도2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이" localSheetId="4">BlankMacro1</definedName>
    <definedName name="하이" localSheetId="11">BlankMacro1</definedName>
    <definedName name="하하하" localSheetId="17" hidden="1">{#N/A,#N/A,FALSE,"단가표지"}</definedName>
    <definedName name="하하하" hidden="1">{#N/A,#N/A,FALSE,"단가표지"}</definedName>
    <definedName name="하히" localSheetId="4">BlankMacro1</definedName>
    <definedName name="하히" localSheetId="11">BlankMacro1</definedName>
    <definedName name="학교" localSheetId="14">BlankMacro1</definedName>
    <definedName name="학교" localSheetId="4">BlankMacro1</definedName>
    <definedName name="학교" localSheetId="11">BlankMacro1</definedName>
    <definedName name="한" localSheetId="15" hidden="1">#REF!</definedName>
    <definedName name="한" localSheetId="18" hidden="1">#REF!</definedName>
    <definedName name="한" hidden="1">#REF!</definedName>
    <definedName name="한글노무비" localSheetId="4">#REF!</definedName>
    <definedName name="한라구절초" localSheetId="4">#REF!</definedName>
    <definedName name="한전수탁비" localSheetId="17">#REF!</definedName>
    <definedName name="한전수탁비" localSheetId="14">#REF!</definedName>
    <definedName name="한전수탁비" localSheetId="16">#REF!</definedName>
    <definedName name="한전수탁비" localSheetId="4">#REF!</definedName>
    <definedName name="한전수탁비" localSheetId="12">#REF!</definedName>
    <definedName name="합계1" localSheetId="4">#REF!</definedName>
    <definedName name="해당화" localSheetId="4">#REF!</definedName>
    <definedName name="허하" localSheetId="4">BlankMacro1</definedName>
    <definedName name="허하" localSheetId="11">BlankMacro1</definedName>
    <definedName name="허ㅗ러" localSheetId="4">BlankMacro1</definedName>
    <definedName name="허ㅗ러" localSheetId="11">BlankMacro1</definedName>
    <definedName name="현흥" localSheetId="14">BlankMacro1</definedName>
    <definedName name="현흥" localSheetId="4">BlankMacro1</definedName>
    <definedName name="현흥" localSheetId="11">BlankMacro1</definedName>
    <definedName name="현흥초" localSheetId="14">BlankMacro1</definedName>
    <definedName name="현흥초" localSheetId="4">BlankMacro1</definedName>
    <definedName name="현흥초" localSheetId="11">BlankMacro1</definedName>
    <definedName name="현흥초등" localSheetId="14">BlankMacro1</definedName>
    <definedName name="현흥초등" localSheetId="4">BlankMacro1</definedName>
    <definedName name="현흥초등" localSheetId="11">BlankMacro1</definedName>
    <definedName name="호나" localSheetId="4">BlankMacro1</definedName>
    <definedName name="호나" localSheetId="11">BlankMacro1</definedName>
    <definedName name="호라" localSheetId="4">BlankMacro1</definedName>
    <definedName name="호라" localSheetId="11">BlankMacro1</definedName>
    <definedName name="호로" localSheetId="4">BlankMacro1</definedName>
    <definedName name="호로" localSheetId="11">BlankMacro1</definedName>
    <definedName name="호박노" localSheetId="4">#REF!</definedName>
    <definedName name="호박재" localSheetId="4">#REF!</definedName>
    <definedName name="호사" localSheetId="4">BlankMacro1</definedName>
    <definedName name="호사" localSheetId="11">BlankMacro1</definedName>
    <definedName name="호아" localSheetId="4">BlankMacro1</definedName>
    <definedName name="호아" localSheetId="11">BlankMacro1</definedName>
    <definedName name="호하" localSheetId="4">BlankMacro1</definedName>
    <definedName name="호하" localSheetId="11">BlankMacro1</definedName>
    <definedName name="호호" localSheetId="4">BlankMacro1</definedName>
    <definedName name="호호" localSheetId="11">BlankMacro1</definedName>
    <definedName name="호ㅓㅎㄹ" localSheetId="4">BlankMacro1</definedName>
    <definedName name="호ㅓㅎㄹ" localSheetId="11">BlankMacro1</definedName>
    <definedName name="홍단풍" localSheetId="4">#REF!</definedName>
    <definedName name="화장" localSheetId="4">BlankMacro1</definedName>
    <definedName name="화장" localSheetId="11">BlankMacro1</definedName>
    <definedName name="환경영향요소" localSheetId="4">#REF!</definedName>
    <definedName name="황" localSheetId="14">'고재산출(STS)'!황</definedName>
    <definedName name="황" localSheetId="11">'표지4-'!황</definedName>
    <definedName name="황">'고재산출(STS)'!황</definedName>
    <definedName name="효구" localSheetId="14">Dlog_Show</definedName>
    <definedName name="효구" localSheetId="4">Dlog_Show</definedName>
    <definedName name="효구" localSheetId="11">Dlog_Show</definedName>
    <definedName name="효자" localSheetId="14">Dlog_Show</definedName>
    <definedName name="효자" localSheetId="4">Dlog_Show</definedName>
    <definedName name="효자" localSheetId="11">Dlog_Show</definedName>
    <definedName name="효자건설" localSheetId="14">Dlog_Show</definedName>
    <definedName name="효자건설" localSheetId="4">Dlog_Show</definedName>
    <definedName name="효자건설" localSheetId="11">Dlog_Show</definedName>
    <definedName name="히말라야시다6노무" localSheetId="4">#REF!</definedName>
    <definedName name="히말라야시다6재료" localSheetId="4">#REF!</definedName>
    <definedName name="히말라야시다8노무" localSheetId="4">#REF!</definedName>
    <definedName name="히말라야시다8재료" localSheetId="4">#REF!</definedName>
    <definedName name="ㅏ" localSheetId="4">#REF!</definedName>
    <definedName name="ㅏㅏ" localSheetId="4">BlankMacro1</definedName>
    <definedName name="ㅏㅏ" localSheetId="11">BlankMacro1</definedName>
    <definedName name="ㅏㅏㅏ" localSheetId="4">#REF!</definedName>
    <definedName name="ㅏㅏㅏ갸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ㅔ" localSheetId="4" hidden="1">#REF!</definedName>
    <definedName name="ㅐㅔ" localSheetId="15" hidden="1">#REF!</definedName>
    <definedName name="ㅐㅔ" localSheetId="18" hidden="1">#REF!</definedName>
    <definedName name="ㅐㅔ" hidden="1">#REF!</definedName>
    <definedName name="ㅑㅑㅑ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ㅕ" localSheetId="4">#REF!</definedName>
    <definedName name="ㅓ난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라ㅣㅁㅇ" localSheetId="4">BlankMacro1</definedName>
    <definedName name="ㅓ라ㅣㅁㅇ" localSheetId="11">BlankMacro1</definedName>
    <definedName name="ㅓㅓ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ㅛ" localSheetId="4">BlankMacro1</definedName>
    <definedName name="ㅓㅗㅛ" localSheetId="11">BlankMacro1</definedName>
    <definedName name="ㅔㅐ" localSheetId="4" hidden="1">#REF!</definedName>
    <definedName name="ㅔㅐ" localSheetId="15" hidden="1">#REF!</definedName>
    <definedName name="ㅔㅐ" localSheetId="18" hidden="1">#REF!</definedName>
    <definedName name="ㅔㅐ" hidden="1">#REF!</definedName>
    <definedName name="ㅔㅐㅑㅕ" localSheetId="4">BlankMacro1</definedName>
    <definedName name="ㅔㅐㅑㅕ" localSheetId="11">BlankMacro1</definedName>
    <definedName name="ㅕ168" localSheetId="4">#REF!</definedName>
    <definedName name="ㅕ168" localSheetId="12">#REF!</definedName>
    <definedName name="ㅕㅑ" localSheetId="4" hidden="1">#REF!</definedName>
    <definedName name="ㅕㅑ" localSheetId="15" hidden="1">#REF!</definedName>
    <definedName name="ㅕㅑ" localSheetId="18" hidden="1">#REF!</definedName>
    <definedName name="ㅕㅑ" hidden="1">#REF!</definedName>
    <definedName name="ㅕㅑㅐㅔ" localSheetId="4" hidden="1">#REF!</definedName>
    <definedName name="ㅕㅑㅐㅔ" localSheetId="15" hidden="1">#REF!</definedName>
    <definedName name="ㅕㅑㅐㅔ" localSheetId="18" hidden="1">#REF!</definedName>
    <definedName name="ㅕㅑㅐㅔ" hidden="1">#REF!</definedName>
    <definedName name="ㅕㅕㅕㅕㅕㅕㅕㅕㅕㅕㅕㅕㅕㅕㅛ" localSheetId="4">BlankMacro1</definedName>
    <definedName name="ㅕㅕㅕㅕㅕㅕㅕㅕㅕㅕㅕㅕㅕㅕㅛ" localSheetId="11">BlankMacro1</definedName>
    <definedName name="ㅗㄱ소곳곣" localSheetId="4">#REF!</definedName>
    <definedName name="ㅗ마ㅓ리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고ㅛㄱ소속" localSheetId="4">#REF!</definedName>
    <definedName name="ㅗㅇ호ㅗㅗ" localSheetId="4">#REF!</definedName>
    <definedName name="ㅗㅗㅗ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ㄱ" localSheetId="4">BlankMacro1</definedName>
    <definedName name="ㅗㅛㄱ" localSheetId="11">BlankMacro1</definedName>
    <definedName name="ㅛㅅㄱ" localSheetId="4">BlankMacro1</definedName>
    <definedName name="ㅛㅅㄱ" localSheetId="11">BlankMacro1</definedName>
    <definedName name="ㅛㅕㅑ" localSheetId="4">BlankMacro1</definedName>
    <definedName name="ㅛㅕㅑ" localSheetId="11">BlankMacro1</definedName>
    <definedName name="ㅛㅛㅕㅕㅛㅕㅅ" localSheetId="4">BlankMacro1</definedName>
    <definedName name="ㅛㅛㅕㅕㅛㅕㅅ" localSheetId="11">BlankMacro1</definedName>
    <definedName name="ㅛㅛㅛㅛㅛ" localSheetId="4">BlankMacro1</definedName>
    <definedName name="ㅛㅛㅛㅛㅛ" localSheetId="11">BlankMacro1</definedName>
    <definedName name="ㅜㅜ" localSheetId="17">BlankMacro1</definedName>
    <definedName name="ㅜㅜ" localSheetId="14">BlankMacro1</definedName>
    <definedName name="ㅜㅜ" localSheetId="16">BlankMacro1</definedName>
    <definedName name="ㅜㅜ" localSheetId="4">BlankMacro1</definedName>
    <definedName name="ㅜㅜ" localSheetId="12">BlankMacro1</definedName>
    <definedName name="ㅜㅜ" localSheetId="11">BlankMacro1</definedName>
    <definedName name="ㅡ" localSheetId="4">#REF!</definedName>
    <definedName name="ㅡㅏㅑㅓ" localSheetId="4">BlankMacro1</definedName>
    <definedName name="ㅡㅏㅑㅓ" localSheetId="11">BlankMacro1</definedName>
    <definedName name="ㅡㅡ" localSheetId="4">#REF!</definedName>
    <definedName name="ㅣ" localSheetId="4">#REF!</definedName>
    <definedName name="ㅣㅏ아ㅓㄴ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localSheetId="17" hidden="1">{#N/A,#N/A,FALSE,"단가표지"}</definedName>
    <definedName name="ㅣㅑㅑ" hidden="1">{#N/A,#N/A,FALSE,"단가표지"}</definedName>
    <definedName name="ㅣㅣㅣ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 localSheetId="4">BlankMacro1</definedName>
    <definedName name="ㅣㅣㅣㅣ" localSheetId="11">BlankMacro1</definedName>
  </definedNames>
  <calcPr calcId="191029"/>
</workbook>
</file>

<file path=xl/calcChain.xml><?xml version="1.0" encoding="utf-8"?>
<calcChain xmlns="http://schemas.openxmlformats.org/spreadsheetml/2006/main">
  <c r="A7" i="347" l="1"/>
  <c r="A6" i="347" l="1"/>
  <c r="K81" i="348"/>
  <c r="K82" i="348" l="1"/>
  <c r="K80" i="348"/>
  <c r="K79" i="348"/>
  <c r="K16" i="348" l="1"/>
  <c r="K7" i="357" l="1"/>
  <c r="I7" i="357"/>
  <c r="K6" i="357"/>
  <c r="I6" i="357"/>
  <c r="K5" i="357"/>
  <c r="I5" i="357"/>
  <c r="A5" i="347"/>
  <c r="B3" i="460" l="1"/>
  <c r="G35" i="482" l="1"/>
  <c r="K15" i="348" l="1"/>
  <c r="B4" i="482" l="1"/>
  <c r="K8" i="357" l="1"/>
  <c r="B5" i="356" l="1"/>
  <c r="C5" i="356"/>
  <c r="D5" i="356"/>
  <c r="L9" i="357"/>
  <c r="K10" i="357"/>
  <c r="K5" i="356" s="1"/>
  <c r="F13" i="460" l="1"/>
  <c r="H13" i="460" s="1"/>
  <c r="I13" i="460" s="1"/>
  <c r="F35" i="489"/>
  <c r="F33" i="489"/>
  <c r="K33" i="489" s="1"/>
  <c r="F32" i="489"/>
  <c r="K32" i="489" s="1"/>
  <c r="F31" i="489"/>
  <c r="K31" i="489" s="1"/>
  <c r="F30" i="489"/>
  <c r="K30" i="489" s="1"/>
  <c r="F29" i="489"/>
  <c r="K29" i="489" s="1"/>
  <c r="F28" i="489"/>
  <c r="K28" i="489" s="1"/>
  <c r="H33" i="701" l="1"/>
  <c r="H32" i="701"/>
  <c r="H30" i="701"/>
  <c r="H29" i="701"/>
  <c r="H26" i="701"/>
  <c r="H25" i="701"/>
  <c r="H35" i="701"/>
  <c r="H34" i="701"/>
  <c r="H31" i="701"/>
  <c r="H28" i="701"/>
  <c r="H27" i="701"/>
  <c r="H24" i="701"/>
  <c r="H19" i="701"/>
  <c r="H18" i="701"/>
  <c r="H17" i="701"/>
  <c r="H16" i="701"/>
  <c r="H15" i="701"/>
  <c r="H14" i="701"/>
  <c r="H13" i="701"/>
  <c r="H12" i="701"/>
  <c r="H11" i="701"/>
  <c r="I27" i="701"/>
  <c r="I34" i="701"/>
  <c r="I32" i="701"/>
  <c r="I26" i="701"/>
  <c r="I29" i="701"/>
  <c r="I30" i="701"/>
  <c r="I25" i="701"/>
  <c r="I28" i="701"/>
  <c r="I31" i="701"/>
  <c r="I35" i="701"/>
  <c r="I24" i="701"/>
  <c r="I33" i="701"/>
  <c r="I37" i="701" l="1"/>
  <c r="I13" i="701"/>
  <c r="I19" i="701"/>
  <c r="I11" i="701"/>
  <c r="I12" i="701"/>
  <c r="I17" i="701"/>
  <c r="I18" i="701"/>
  <c r="I14" i="701"/>
  <c r="I15" i="701"/>
  <c r="I16" i="701"/>
  <c r="G4" i="701" l="1"/>
  <c r="G10" i="701" l="1"/>
  <c r="H10" i="701" s="1"/>
  <c r="G9" i="701"/>
  <c r="H9" i="701" s="1"/>
  <c r="I9" i="701"/>
  <c r="I10" i="701"/>
  <c r="I21" i="701" l="1"/>
  <c r="A4" i="347" l="1"/>
  <c r="K14" i="348" l="1"/>
  <c r="K62" i="348"/>
  <c r="K39" i="348"/>
  <c r="K21" i="348"/>
  <c r="K77" i="348"/>
  <c r="K34" i="348"/>
  <c r="K54" i="348"/>
  <c r="K57" i="348"/>
  <c r="K13" i="348"/>
  <c r="K78" i="348"/>
  <c r="K12" i="348"/>
  <c r="K30" i="348"/>
  <c r="K7" i="348"/>
  <c r="K5" i="348"/>
  <c r="K29" i="348"/>
  <c r="K8" i="348"/>
  <c r="K6" i="348"/>
  <c r="F7" i="357"/>
  <c r="G7" i="357" s="1"/>
  <c r="L7" i="357" s="1"/>
  <c r="F6" i="357"/>
  <c r="G6" i="357" s="1"/>
  <c r="L6" i="357" s="1"/>
  <c r="K84" i="348"/>
  <c r="F5" i="357"/>
  <c r="G5" i="357" s="1"/>
  <c r="L5" i="357" s="1"/>
  <c r="K38" i="348"/>
  <c r="K20" i="348"/>
  <c r="H8" i="357"/>
  <c r="I8" i="357" s="1"/>
  <c r="K9" i="348"/>
  <c r="K56" i="348" l="1"/>
  <c r="K31" i="348"/>
  <c r="K33" i="348"/>
  <c r="K32" i="348"/>
  <c r="K10" i="348"/>
  <c r="K55" i="348"/>
  <c r="K11" i="348"/>
  <c r="K58" i="348"/>
  <c r="K52" i="348"/>
  <c r="K59" i="348"/>
  <c r="K53" i="348"/>
  <c r="K60" i="348"/>
  <c r="K61" i="348"/>
  <c r="K35" i="348"/>
  <c r="K36" i="348"/>
  <c r="K17" i="348"/>
  <c r="K18" i="348"/>
  <c r="K28" i="348"/>
  <c r="K83" i="348"/>
  <c r="K76" i="348"/>
  <c r="K4" i="348"/>
  <c r="K37" i="348"/>
  <c r="L8" i="357"/>
  <c r="I10" i="357"/>
  <c r="I5" i="356" s="1"/>
  <c r="G10" i="357"/>
  <c r="K63" i="348" l="1"/>
  <c r="K40" i="348"/>
  <c r="K7" i="347"/>
  <c r="L10" i="357"/>
  <c r="G5" i="356"/>
  <c r="K65" i="348" l="1"/>
  <c r="K85" i="348"/>
  <c r="L5" i="356"/>
  <c r="K6" i="347" l="1"/>
  <c r="K42" i="348"/>
  <c r="K5" i="347"/>
  <c r="K87" i="348"/>
  <c r="K19" i="348" l="1"/>
  <c r="K4" i="347" l="1"/>
  <c r="K22" i="348"/>
  <c r="K24" i="348" l="1"/>
  <c r="A17" i="820" l="1"/>
  <c r="A11" i="820"/>
  <c r="A3" i="820"/>
  <c r="AH149" i="495" l="1"/>
  <c r="I152" i="495" s="1"/>
  <c r="L152" i="495" l="1"/>
  <c r="I151" i="495"/>
  <c r="L151" i="495" s="1"/>
  <c r="I153" i="495"/>
  <c r="L153" i="495" s="1"/>
  <c r="L155" i="495" l="1"/>
  <c r="F3" i="460" l="1"/>
  <c r="J9" i="347" l="1"/>
  <c r="D24" i="616" l="1"/>
  <c r="D23" i="616"/>
  <c r="D22" i="616"/>
  <c r="D21" i="616"/>
  <c r="D20" i="616"/>
  <c r="D19" i="616"/>
  <c r="D18" i="616"/>
  <c r="D17" i="616"/>
  <c r="D16" i="616"/>
  <c r="D15" i="616"/>
  <c r="D10" i="616"/>
  <c r="D9" i="616"/>
  <c r="D8" i="616"/>
  <c r="D7" i="616"/>
  <c r="D6" i="616"/>
  <c r="D5" i="616"/>
  <c r="D4" i="616"/>
  <c r="D3" i="616"/>
  <c r="E4" i="701"/>
  <c r="E33" i="482"/>
  <c r="G33" i="482" s="1"/>
  <c r="L33" i="482" s="1"/>
  <c r="A17" i="642"/>
  <c r="A11" i="642"/>
  <c r="A3" i="642"/>
  <c r="D11" i="617"/>
  <c r="D10" i="617"/>
  <c r="D9" i="617"/>
  <c r="D5" i="617"/>
  <c r="D4" i="617"/>
  <c r="D3" i="617"/>
  <c r="A17" i="355"/>
  <c r="A11" i="355"/>
  <c r="A3" i="355"/>
  <c r="F13" i="475"/>
  <c r="G13" i="475" s="1"/>
  <c r="O12" i="475"/>
  <c r="M12" i="475"/>
  <c r="K12" i="475"/>
  <c r="I12" i="475"/>
  <c r="F12" i="475"/>
  <c r="G12" i="475" s="1"/>
  <c r="O11" i="475"/>
  <c r="M11" i="475"/>
  <c r="K11" i="475"/>
  <c r="I11" i="475"/>
  <c r="F11" i="475"/>
  <c r="G11" i="475" s="1"/>
  <c r="F6" i="475"/>
  <c r="G6" i="475" s="1"/>
  <c r="F5" i="475"/>
  <c r="G5" i="475" s="1"/>
  <c r="O4" i="475"/>
  <c r="O8" i="475" s="1"/>
  <c r="M4" i="475"/>
  <c r="M8" i="475" s="1"/>
  <c r="K4" i="475"/>
  <c r="K8" i="475" s="1"/>
  <c r="I4" i="475"/>
  <c r="I8" i="475" s="1"/>
  <c r="F4" i="475"/>
  <c r="G4" i="475" s="1"/>
  <c r="A3" i="475"/>
  <c r="A10" i="475" s="1"/>
  <c r="A17" i="473"/>
  <c r="A11" i="473"/>
  <c r="A3" i="473"/>
  <c r="AH119" i="495"/>
  <c r="AH118" i="495" s="1"/>
  <c r="AH90" i="495"/>
  <c r="AH98" i="495" s="1"/>
  <c r="AH89" i="495"/>
  <c r="C89" i="495" s="1"/>
  <c r="AH83" i="495"/>
  <c r="AH69" i="495"/>
  <c r="AH64" i="495"/>
  <c r="AH35" i="495"/>
  <c r="I38" i="495" s="1"/>
  <c r="AH9" i="495"/>
  <c r="I13" i="495" s="1"/>
  <c r="F245" i="496"/>
  <c r="G245" i="496" s="1"/>
  <c r="G246" i="496" s="1"/>
  <c r="E241" i="496"/>
  <c r="G241" i="496" s="1"/>
  <c r="G243" i="496" s="1"/>
  <c r="C241" i="496"/>
  <c r="F220" i="496"/>
  <c r="G220" i="496" s="1"/>
  <c r="G216" i="496"/>
  <c r="G218" i="496" s="1"/>
  <c r="C216" i="496"/>
  <c r="F191" i="496"/>
  <c r="G191" i="496" s="1"/>
  <c r="G187" i="496"/>
  <c r="G189" i="496" s="1"/>
  <c r="C187" i="496"/>
  <c r="F167" i="496"/>
  <c r="G167" i="496" s="1"/>
  <c r="G163" i="496"/>
  <c r="G165" i="496" s="1"/>
  <c r="C163" i="496"/>
  <c r="F139" i="496"/>
  <c r="G139" i="496" s="1"/>
  <c r="G135" i="496"/>
  <c r="G137" i="496" s="1"/>
  <c r="C135" i="496"/>
  <c r="F115" i="496"/>
  <c r="G115" i="496" s="1"/>
  <c r="G111" i="496"/>
  <c r="G113" i="496" s="1"/>
  <c r="C111" i="496"/>
  <c r="F88" i="496"/>
  <c r="G88" i="496" s="1"/>
  <c r="G84" i="496"/>
  <c r="G82" i="496"/>
  <c r="F63" i="496"/>
  <c r="G63" i="496" s="1"/>
  <c r="G59" i="496"/>
  <c r="G61" i="496" s="1"/>
  <c r="C59" i="496"/>
  <c r="F34" i="496"/>
  <c r="G34" i="496" s="1"/>
  <c r="E30" i="496"/>
  <c r="G30" i="496" s="1"/>
  <c r="G32" i="496" s="1"/>
  <c r="C30" i="496"/>
  <c r="N17" i="496"/>
  <c r="F11" i="496"/>
  <c r="G11" i="496" s="1"/>
  <c r="Z9" i="496"/>
  <c r="T7" i="496"/>
  <c r="R7" i="496"/>
  <c r="P7" i="496"/>
  <c r="E7" i="496"/>
  <c r="G7" i="496" s="1"/>
  <c r="G9" i="496" s="1"/>
  <c r="C7" i="496"/>
  <c r="N17" i="494"/>
  <c r="F11" i="494"/>
  <c r="G11" i="494" s="1"/>
  <c r="Z9" i="494"/>
  <c r="G7" i="494"/>
  <c r="G9" i="494" s="1"/>
  <c r="C7" i="494"/>
  <c r="N3" i="494"/>
  <c r="V15" i="494" s="1"/>
  <c r="K29" i="356"/>
  <c r="I29" i="356"/>
  <c r="G29" i="356"/>
  <c r="L29" i="356" s="1"/>
  <c r="D29" i="356"/>
  <c r="C29" i="356"/>
  <c r="B29" i="356"/>
  <c r="A29" i="356"/>
  <c r="K28" i="356"/>
  <c r="I28" i="356"/>
  <c r="G28" i="356"/>
  <c r="L28" i="356" s="1"/>
  <c r="D28" i="356"/>
  <c r="C28" i="356"/>
  <c r="B28" i="356"/>
  <c r="A28" i="356"/>
  <c r="K27" i="356"/>
  <c r="I27" i="356"/>
  <c r="G27" i="356"/>
  <c r="L27" i="356" s="1"/>
  <c r="D27" i="356"/>
  <c r="C27" i="356"/>
  <c r="B27" i="356"/>
  <c r="A27" i="356"/>
  <c r="K26" i="356"/>
  <c r="I26" i="356"/>
  <c r="G26" i="356"/>
  <c r="L26" i="356" s="1"/>
  <c r="D26" i="356"/>
  <c r="C26" i="356"/>
  <c r="B26" i="356"/>
  <c r="A26" i="356"/>
  <c r="K25" i="356"/>
  <c r="I25" i="356"/>
  <c r="G25" i="356"/>
  <c r="L25" i="356" s="1"/>
  <c r="D25" i="356"/>
  <c r="C25" i="356"/>
  <c r="B25" i="356"/>
  <c r="A25" i="356"/>
  <c r="K24" i="356"/>
  <c r="I24" i="356"/>
  <c r="G24" i="356"/>
  <c r="L24" i="356" s="1"/>
  <c r="D24" i="356"/>
  <c r="C24" i="356"/>
  <c r="B24" i="356"/>
  <c r="A24" i="356"/>
  <c r="K23" i="356"/>
  <c r="I23" i="356"/>
  <c r="G23" i="356"/>
  <c r="L23" i="356" s="1"/>
  <c r="D23" i="356"/>
  <c r="C23" i="356"/>
  <c r="B23" i="356"/>
  <c r="A23" i="356"/>
  <c r="K22" i="356"/>
  <c r="I22" i="356"/>
  <c r="G22" i="356"/>
  <c r="L22" i="356" s="1"/>
  <c r="D22" i="356"/>
  <c r="C22" i="356"/>
  <c r="B22" i="356"/>
  <c r="A22" i="356"/>
  <c r="I4" i="356"/>
  <c r="A17" i="349"/>
  <c r="A11" i="349"/>
  <c r="A3" i="349"/>
  <c r="F27" i="489"/>
  <c r="F34" i="489" s="1"/>
  <c r="A4" i="489"/>
  <c r="A17" i="599"/>
  <c r="A11" i="599"/>
  <c r="A3" i="599"/>
  <c r="K3" i="347"/>
  <c r="B1" i="356"/>
  <c r="A1" i="357" s="1"/>
  <c r="I20" i="460"/>
  <c r="H3" i="460"/>
  <c r="I3" i="460" s="1"/>
  <c r="E31" i="482" l="1"/>
  <c r="E30" i="482"/>
  <c r="G30" i="482" s="1"/>
  <c r="L30" i="482" s="1"/>
  <c r="E29" i="482"/>
  <c r="G29" i="482" s="1"/>
  <c r="L29" i="482" s="1"/>
  <c r="E27" i="482"/>
  <c r="G27" i="482" s="1"/>
  <c r="E28" i="482"/>
  <c r="G28" i="482" s="1"/>
  <c r="L28" i="482" s="1"/>
  <c r="E32" i="482"/>
  <c r="G32" i="482" s="1"/>
  <c r="L32" i="482" s="1"/>
  <c r="N3" i="496"/>
  <c r="V15" i="496" s="1"/>
  <c r="G8" i="475"/>
  <c r="M15" i="475"/>
  <c r="G15" i="475"/>
  <c r="O15" i="475"/>
  <c r="I15" i="475"/>
  <c r="AH117" i="495"/>
  <c r="C117" i="495" s="1"/>
  <c r="K15" i="475"/>
  <c r="G86" i="496"/>
  <c r="I12" i="495"/>
  <c r="K34" i="489"/>
  <c r="V17" i="496"/>
  <c r="K27" i="489"/>
  <c r="V17" i="494"/>
  <c r="H4" i="701"/>
  <c r="G64" i="496"/>
  <c r="G66" i="496" s="1"/>
  <c r="G192" i="496"/>
  <c r="G194" i="496" s="1"/>
  <c r="E39" i="495"/>
  <c r="E13" i="495"/>
  <c r="L13" i="495" s="1"/>
  <c r="G12" i="496"/>
  <c r="G14" i="496" s="1"/>
  <c r="G35" i="496"/>
  <c r="G37" i="496" s="1"/>
  <c r="G116" i="496"/>
  <c r="G118" i="496" s="1"/>
  <c r="G168" i="496"/>
  <c r="G170" i="496" s="1"/>
  <c r="G221" i="496"/>
  <c r="G223" i="496" s="1"/>
  <c r="G12" i="494"/>
  <c r="G14" i="494" s="1"/>
  <c r="G89" i="496"/>
  <c r="G91" i="496" s="1"/>
  <c r="G140" i="496"/>
  <c r="G142" i="496" s="1"/>
  <c r="G248" i="496"/>
  <c r="V7" i="494"/>
  <c r="F16" i="494" s="1"/>
  <c r="G16" i="494" s="1"/>
  <c r="G20" i="494" s="1"/>
  <c r="V9" i="494"/>
  <c r="V11" i="494"/>
  <c r="V13" i="494"/>
  <c r="V7" i="496"/>
  <c r="V9" i="496"/>
  <c r="V11" i="496"/>
  <c r="V13" i="496"/>
  <c r="I11" i="495"/>
  <c r="I37" i="495"/>
  <c r="I39" i="495"/>
  <c r="C83" i="495"/>
  <c r="B64" i="495"/>
  <c r="AH99" i="495"/>
  <c r="C99" i="495" s="1"/>
  <c r="C98" i="495"/>
  <c r="AH126" i="495"/>
  <c r="AH122" i="495"/>
  <c r="I4" i="701"/>
  <c r="AH70" i="495"/>
  <c r="AH94" i="495"/>
  <c r="I21" i="460"/>
  <c r="I22" i="460" s="1"/>
  <c r="I10" i="460"/>
  <c r="I11" i="460" s="1"/>
  <c r="I12" i="460" s="1"/>
  <c r="L27" i="482" l="1"/>
  <c r="K35" i="489"/>
  <c r="I6" i="701"/>
  <c r="L39" i="495"/>
  <c r="AH100" i="495"/>
  <c r="AH107" i="495" s="1"/>
  <c r="E37" i="495"/>
  <c r="L37" i="495" s="1"/>
  <c r="E11" i="495"/>
  <c r="L11" i="495" s="1"/>
  <c r="G22" i="494"/>
  <c r="C70" i="495"/>
  <c r="AH127" i="495"/>
  <c r="AH128" i="495" s="1"/>
  <c r="AH136" i="495" s="1"/>
  <c r="C136" i="495" s="1"/>
  <c r="C126" i="495"/>
  <c r="AH71" i="495"/>
  <c r="C71" i="495" s="1"/>
  <c r="F120" i="496"/>
  <c r="G120" i="496" s="1"/>
  <c r="G124" i="496" s="1"/>
  <c r="G126" i="496" s="1"/>
  <c r="F68" i="496"/>
  <c r="G68" i="496" s="1"/>
  <c r="G72" i="496" s="1"/>
  <c r="G74" i="496" s="1"/>
  <c r="F144" i="496"/>
  <c r="G144" i="496" s="1"/>
  <c r="G148" i="496" s="1"/>
  <c r="AH75" i="495"/>
  <c r="C75" i="495"/>
  <c r="AH109" i="495"/>
  <c r="B94" i="495"/>
  <c r="AH138" i="495"/>
  <c r="C138" i="495" s="1"/>
  <c r="B122" i="495"/>
  <c r="F196" i="496"/>
  <c r="G196" i="496" s="1"/>
  <c r="G200" i="496" s="1"/>
  <c r="F39" i="496"/>
  <c r="G39" i="496" s="1"/>
  <c r="G43" i="496" s="1"/>
  <c r="G45" i="496" s="1"/>
  <c r="F250" i="496"/>
  <c r="G250" i="496" s="1"/>
  <c r="G254" i="496" s="1"/>
  <c r="F225" i="496"/>
  <c r="G225" i="496" s="1"/>
  <c r="G229" i="496" s="1"/>
  <c r="G231" i="496" s="1"/>
  <c r="F172" i="496"/>
  <c r="G172" i="496" s="1"/>
  <c r="G176" i="496" s="1"/>
  <c r="F93" i="496"/>
  <c r="G93" i="496" s="1"/>
  <c r="G97" i="496" s="1"/>
  <c r="G99" i="496" s="1"/>
  <c r="F16" i="496"/>
  <c r="G16" i="496" s="1"/>
  <c r="G20" i="496" s="1"/>
  <c r="AH131" i="495"/>
  <c r="AH103" i="495"/>
  <c r="E38" i="495"/>
  <c r="L38" i="495" s="1"/>
  <c r="E12" i="495"/>
  <c r="L12" i="495" s="1"/>
  <c r="K37" i="489" l="1"/>
  <c r="E4" i="489" s="1"/>
  <c r="F4" i="489" s="1"/>
  <c r="C100" i="495"/>
  <c r="C107" i="495"/>
  <c r="G256" i="496"/>
  <c r="C127" i="495"/>
  <c r="AH104" i="495"/>
  <c r="AH108" i="495" s="1"/>
  <c r="C103" i="495"/>
  <c r="C128" i="495"/>
  <c r="G202" i="496"/>
  <c r="L41" i="495"/>
  <c r="C131" i="495"/>
  <c r="AH133" i="495"/>
  <c r="AH137" i="495" s="1"/>
  <c r="C137" i="495" s="1"/>
  <c r="C109" i="495"/>
  <c r="G178" i="496"/>
  <c r="AH82" i="495"/>
  <c r="C77" i="495"/>
  <c r="AH81" i="495"/>
  <c r="G22" i="496"/>
  <c r="L15" i="495"/>
  <c r="G150" i="496"/>
  <c r="A5" i="356" l="1"/>
  <c r="K4" i="489"/>
  <c r="F6" i="489"/>
  <c r="K6" i="489" s="1"/>
  <c r="C81" i="495"/>
  <c r="C82" i="495"/>
  <c r="C104" i="495"/>
  <c r="C108" i="495"/>
  <c r="E8" i="616"/>
  <c r="E3" i="616"/>
  <c r="E9" i="616"/>
  <c r="E11" i="617"/>
  <c r="E17" i="616"/>
  <c r="E16" i="616"/>
  <c r="E5" i="617"/>
  <c r="E3" i="617"/>
  <c r="E10" i="617"/>
  <c r="E4" i="616"/>
  <c r="E23" i="616"/>
  <c r="E24" i="616"/>
  <c r="E22" i="616"/>
  <c r="E10" i="616"/>
  <c r="E18" i="616"/>
  <c r="E15" i="616"/>
  <c r="E20" i="616"/>
  <c r="E19" i="616"/>
  <c r="E4" i="617"/>
  <c r="E6" i="616"/>
  <c r="E5" i="616"/>
  <c r="E7" i="616"/>
  <c r="E9" i="617"/>
  <c r="E21" i="616"/>
  <c r="H8" i="616" l="1"/>
  <c r="H19" i="616"/>
  <c r="H5" i="617"/>
  <c r="H21" i="616"/>
  <c r="H4" i="616"/>
  <c r="H5" i="616"/>
  <c r="H10" i="616"/>
  <c r="H23" i="616"/>
  <c r="H18" i="616"/>
  <c r="H15" i="616"/>
  <c r="H26" i="616" s="1"/>
  <c r="H6" i="616"/>
  <c r="H10" i="617"/>
  <c r="H7" i="616"/>
  <c r="H4" i="617"/>
  <c r="H24" i="616"/>
  <c r="H11" i="617"/>
  <c r="H22" i="616"/>
  <c r="H9" i="617"/>
  <c r="H12" i="617" s="1"/>
  <c r="H17" i="616"/>
  <c r="H3" i="617"/>
  <c r="H6" i="617" s="1"/>
  <c r="H9" i="616"/>
  <c r="H16" i="616"/>
  <c r="H3" i="616"/>
  <c r="H12" i="616" s="1"/>
  <c r="H20" i="616"/>
  <c r="H15" i="617" l="1"/>
  <c r="G31" i="482" l="1"/>
  <c r="G34" i="482" s="1"/>
  <c r="L31" i="482" l="1"/>
  <c r="L34" i="482"/>
  <c r="L35" i="482" s="1"/>
  <c r="L37" i="482" s="1"/>
  <c r="G4" i="482" s="1"/>
  <c r="H9" i="347"/>
  <c r="L4" i="482" l="1"/>
  <c r="G6" i="482"/>
  <c r="L6" i="482" s="1"/>
  <c r="F9" i="347"/>
  <c r="K9" i="347" l="1"/>
</calcChain>
</file>

<file path=xl/sharedStrings.xml><?xml version="1.0" encoding="utf-8"?>
<sst xmlns="http://schemas.openxmlformats.org/spreadsheetml/2006/main" count="1169" uniqueCount="440">
  <si>
    <t>경유</t>
    <phoneticPr fontId="3" type="noConversion"/>
  </si>
  <si>
    <t>배수(제주도)</t>
    <phoneticPr fontId="3" type="noConversion"/>
  </si>
  <si>
    <t>=========================================================================================</t>
  </si>
  <si>
    <t>휘발유</t>
    <phoneticPr fontId="3" type="noConversion"/>
  </si>
  <si>
    <t>중기명 :</t>
  </si>
  <si>
    <t>굴삭기(유압식백호우)</t>
  </si>
  <si>
    <t>구    분</t>
  </si>
  <si>
    <t>수   량</t>
  </si>
  <si>
    <t>단  가</t>
  </si>
  <si>
    <t>금    액</t>
  </si>
  <si>
    <t>-----------------------------------------------------------------------------------------</t>
  </si>
  <si>
    <t>경    비</t>
  </si>
  <si>
    <t>천원</t>
  </si>
  <si>
    <t>건설기계운전기사</t>
    <phoneticPr fontId="3" type="noConversion"/>
  </si>
  <si>
    <t>:</t>
  </si>
  <si>
    <t>*</t>
  </si>
  <si>
    <t>=</t>
  </si>
  <si>
    <t>원</t>
  </si>
  <si>
    <t>소 계</t>
  </si>
  <si>
    <t>건설기계운전조수</t>
    <phoneticPr fontId="3" type="noConversion"/>
  </si>
  <si>
    <t>재 료 비</t>
  </si>
  <si>
    <t>경    유</t>
  </si>
  <si>
    <t>L</t>
  </si>
  <si>
    <t>운전사(운반차)</t>
  </si>
  <si>
    <t>잡    품</t>
  </si>
  <si>
    <t>%</t>
  </si>
  <si>
    <t>운전사(기계)</t>
  </si>
  <si>
    <t>건설기계조장</t>
    <phoneticPr fontId="3" type="noConversion"/>
  </si>
  <si>
    <t>노 무 비</t>
  </si>
  <si>
    <t>계</t>
  </si>
  <si>
    <t xml:space="preserve">   ※ 터파기 기계화 시공</t>
  </si>
  <si>
    <t xml:space="preserve">                 - 유압식 백호우 0.2㎡</t>
  </si>
  <si>
    <t>1. 기계장비 작업능력 산정</t>
  </si>
  <si>
    <t xml:space="preserve">    q = 0.2, f = 0.85</t>
    <phoneticPr fontId="3" type="noConversion"/>
  </si>
  <si>
    <t xml:space="preserve">    k = 0.9</t>
  </si>
  <si>
    <t xml:space="preserve">      </t>
  </si>
  <si>
    <t xml:space="preserve">    E = 0.55</t>
  </si>
  <si>
    <t xml:space="preserve">       </t>
  </si>
  <si>
    <t xml:space="preserve">    ㎝ = 15sec (선회각도 90。)</t>
    <phoneticPr fontId="3" type="noConversion"/>
  </si>
  <si>
    <t xml:space="preserve">    Q = 3,600 ×q ×k ×f ×E/㎝ = 20.20(㎥/Hr)</t>
    <phoneticPr fontId="3" type="noConversion"/>
  </si>
  <si>
    <t>1.재료비</t>
    <phoneticPr fontId="3" type="noConversion"/>
  </si>
  <si>
    <t>÷</t>
    <phoneticPr fontId="3" type="noConversion"/>
  </si>
  <si>
    <t>2.노무비</t>
    <phoneticPr fontId="3" type="noConversion"/>
  </si>
  <si>
    <t>3.기계경비</t>
    <phoneticPr fontId="3" type="noConversion"/>
  </si>
  <si>
    <t>========================================================================</t>
    <phoneticPr fontId="3" type="noConversion"/>
  </si>
  <si>
    <t xml:space="preserve">          </t>
  </si>
  <si>
    <t xml:space="preserve">   ※ 되메우기 기계화 시공</t>
  </si>
  <si>
    <t xml:space="preserve">    k = 0.9</t>
    <phoneticPr fontId="3" type="noConversion"/>
  </si>
  <si>
    <t xml:space="preserve">        </t>
  </si>
  <si>
    <t xml:space="preserve">    E = 0.65</t>
  </si>
  <si>
    <t xml:space="preserve">    Q = 3,600 ×q ×k ×f ×E/㎝ = 22.37 (㎥/Hr)</t>
    <phoneticPr fontId="3" type="noConversion"/>
  </si>
  <si>
    <t xml:space="preserve">   ※ 다    짐</t>
    <phoneticPr fontId="3" type="noConversion"/>
  </si>
  <si>
    <t xml:space="preserve">                 - 램머 80KG</t>
    <phoneticPr fontId="3" type="noConversion"/>
  </si>
  <si>
    <t xml:space="preserve">    q = 0.2, f = 0.8</t>
  </si>
  <si>
    <t>A = 0.28x0.33 = 0.0924㎡</t>
    <phoneticPr fontId="3" type="noConversion"/>
  </si>
  <si>
    <t>N = 36,000 회/hr</t>
    <phoneticPr fontId="3" type="noConversion"/>
  </si>
  <si>
    <t xml:space="preserve">    ㎝ = 16sec (선회각도 90。)</t>
  </si>
  <si>
    <t xml:space="preserve">H = 0.3 M </t>
    <phoneticPr fontId="3" type="noConversion"/>
  </si>
  <si>
    <t>F = 0.9/1.25 = 0.72</t>
    <phoneticPr fontId="3" type="noConversion"/>
  </si>
  <si>
    <t>E = 0.5</t>
    <phoneticPr fontId="3" type="noConversion"/>
  </si>
  <si>
    <t>P = 57회</t>
    <phoneticPr fontId="3" type="noConversion"/>
  </si>
  <si>
    <t xml:space="preserve">    Q = A ×N ×H ×F ×E/P = 6.3 (㎥/Hr)</t>
    <phoneticPr fontId="3" type="noConversion"/>
  </si>
  <si>
    <t xml:space="preserve">  = 0.0924x36,000x0.3x0.72x0.5/57 = 6.3㎥/hr</t>
    <phoneticPr fontId="3" type="noConversion"/>
  </si>
  <si>
    <t>3. 운전경비</t>
  </si>
  <si>
    <t xml:space="preserve">   가. 연료비</t>
  </si>
  <si>
    <t xml:space="preserve">     잡유(주연료의 10%) = 938 ×0.1 = 93(원/hr)</t>
    <phoneticPr fontId="3" type="noConversion"/>
  </si>
  <si>
    <t xml:space="preserve">   나. 운전원 인건비</t>
  </si>
  <si>
    <t xml:space="preserve">     </t>
  </si>
  <si>
    <t>EA</t>
    <phoneticPr fontId="3" type="noConversion"/>
  </si>
  <si>
    <t>식</t>
    <phoneticPr fontId="3" type="noConversion"/>
  </si>
  <si>
    <t>내선전공</t>
    <phoneticPr fontId="3" type="noConversion"/>
  </si>
  <si>
    <t>노무비</t>
    <phoneticPr fontId="3" type="noConversion"/>
  </si>
  <si>
    <t>인</t>
    <phoneticPr fontId="3" type="noConversion"/>
  </si>
  <si>
    <t>계장공</t>
    <phoneticPr fontId="9" type="noConversion"/>
  </si>
  <si>
    <t>ELB</t>
    <phoneticPr fontId="37" type="noConversion"/>
  </si>
  <si>
    <t>관 급 자 재   내 역 서</t>
    <phoneticPr fontId="3" type="noConversion"/>
  </si>
  <si>
    <t>잡재료비</t>
    <phoneticPr fontId="9" type="noConversion"/>
  </si>
  <si>
    <t>선,배관의 2%</t>
    <phoneticPr fontId="9" type="noConversion"/>
  </si>
  <si>
    <t>합   계</t>
    <phoneticPr fontId="3" type="noConversion"/>
  </si>
  <si>
    <t>4P 50AF 50AT</t>
    <phoneticPr fontId="37" type="noConversion"/>
  </si>
  <si>
    <t>합성수지가요전선관(난연)</t>
  </si>
  <si>
    <t>CD 28C</t>
  </si>
  <si>
    <t>합      계</t>
    <phoneticPr fontId="3" type="noConversion"/>
  </si>
  <si>
    <t xml:space="preserve">4. 기계경비 합계 </t>
    <phoneticPr fontId="3" type="noConversion"/>
  </si>
  <si>
    <t xml:space="preserve">   ※ 공원등 건주 기계화 시공</t>
    <phoneticPr fontId="3" type="noConversion"/>
  </si>
  <si>
    <t xml:space="preserve">  - 크레인 트럭 3TON, H = 5~7M이하</t>
    <phoneticPr fontId="3" type="noConversion"/>
  </si>
  <si>
    <t xml:space="preserve">     1. 기계장비 작업능력 산정</t>
    <phoneticPr fontId="3" type="noConversion"/>
  </si>
  <si>
    <t xml:space="preserve">    T  : 작업계수적용 산정후 1본당 작업소요시간(분/본)</t>
  </si>
  <si>
    <t xml:space="preserve">    Tc : 1본당 F=1.0 에서의 작업소요시간(5M이하: 36분)</t>
    <phoneticPr fontId="3" type="noConversion"/>
  </si>
  <si>
    <t xml:space="preserve">           </t>
  </si>
  <si>
    <t xml:space="preserve">    F  : 작업계수 (보통: 0.7)</t>
    <phoneticPr fontId="3" type="noConversion"/>
  </si>
  <si>
    <t xml:space="preserve">   ※ 가로등 건주 기계화 시공</t>
    <phoneticPr fontId="3" type="noConversion"/>
  </si>
  <si>
    <r>
      <t>M</t>
    </r>
    <r>
      <rPr>
        <vertAlign val="superscript"/>
        <sz val="10"/>
        <rFont val="굴림체"/>
        <family val="3"/>
        <charset val="129"/>
      </rPr>
      <t>3</t>
    </r>
    <phoneticPr fontId="3" type="noConversion"/>
  </si>
  <si>
    <t>물정2-140참조</t>
    <phoneticPr fontId="3" type="noConversion"/>
  </si>
  <si>
    <t>중기운전기사</t>
  </si>
  <si>
    <t>중기명 :</t>
    <phoneticPr fontId="3" type="noConversion"/>
  </si>
  <si>
    <t>탑재형크레인트럭</t>
    <phoneticPr fontId="3" type="noConversion"/>
  </si>
  <si>
    <t>ton</t>
    <phoneticPr fontId="3" type="noConversion"/>
  </si>
  <si>
    <t>운전사(운반차)</t>
    <phoneticPr fontId="3" type="noConversion"/>
  </si>
  <si>
    <t xml:space="preserve">캇타기  </t>
    <phoneticPr fontId="3" type="noConversion"/>
  </si>
  <si>
    <t>(320-400㎜)</t>
    <phoneticPr fontId="3" type="noConversion"/>
  </si>
  <si>
    <t>운전사(기계)</t>
    <phoneticPr fontId="3" type="noConversion"/>
  </si>
  <si>
    <t>대형부레이카+굴삭기</t>
    <phoneticPr fontId="3" type="noConversion"/>
  </si>
  <si>
    <t>대형부레이카</t>
    <phoneticPr fontId="3" type="noConversion"/>
  </si>
  <si>
    <t>굴삭기</t>
    <phoneticPr fontId="3" type="noConversion"/>
  </si>
  <si>
    <t>건설기계운전사</t>
    <phoneticPr fontId="3" type="noConversion"/>
  </si>
  <si>
    <t>플레이트콤팩터</t>
  </si>
  <si>
    <t>1.5톤</t>
  </si>
  <si>
    <t>진동로울러</t>
  </si>
  <si>
    <t>핸드가이드식 0.7톤</t>
  </si>
  <si>
    <t>로우더(타이어)</t>
  </si>
  <si>
    <t>0.57㎥</t>
  </si>
  <si>
    <t>살수차</t>
  </si>
  <si>
    <t>5500L</t>
  </si>
  <si>
    <t>트럭 트랙트 및 트레일러</t>
    <phoneticPr fontId="3" type="noConversion"/>
  </si>
  <si>
    <t>20ton</t>
    <phoneticPr fontId="3" type="noConversion"/>
  </si>
  <si>
    <t>=</t>
    <phoneticPr fontId="3" type="noConversion"/>
  </si>
  <si>
    <t>면</t>
  </si>
  <si>
    <t>소    계</t>
    <phoneticPr fontId="3" type="noConversion"/>
  </si>
  <si>
    <t>일 위 대 가  산 출 근 거 서</t>
    <phoneticPr fontId="3" type="noConversion"/>
  </si>
  <si>
    <t>No.</t>
    <phoneticPr fontId="2" type="noConversion"/>
  </si>
  <si>
    <t>품      명</t>
    <phoneticPr fontId="9" type="noConversion"/>
  </si>
  <si>
    <t>규     격</t>
    <phoneticPr fontId="9" type="noConversion"/>
  </si>
  <si>
    <t>단위</t>
    <phoneticPr fontId="9" type="noConversion"/>
  </si>
  <si>
    <t>수량</t>
    <phoneticPr fontId="9" type="noConversion"/>
  </si>
  <si>
    <t>내선전공</t>
    <phoneticPr fontId="9" type="noConversion"/>
  </si>
  <si>
    <t>변전전공</t>
    <phoneticPr fontId="9" type="noConversion"/>
  </si>
  <si>
    <t>보통인부</t>
    <phoneticPr fontId="9" type="noConversion"/>
  </si>
  <si>
    <t>배전전공</t>
    <phoneticPr fontId="9" type="noConversion"/>
  </si>
  <si>
    <t>비계공</t>
    <phoneticPr fontId="9" type="noConversion"/>
  </si>
  <si>
    <t>비고</t>
    <phoneticPr fontId="9" type="noConversion"/>
  </si>
  <si>
    <t>단위공량</t>
    <phoneticPr fontId="9" type="noConversion"/>
  </si>
  <si>
    <t>설치공량</t>
    <phoneticPr fontId="9" type="noConversion"/>
  </si>
  <si>
    <t>공량계</t>
    <phoneticPr fontId="9" type="noConversion"/>
  </si>
  <si>
    <t>공  량  계</t>
    <phoneticPr fontId="9" type="noConversion"/>
  </si>
  <si>
    <t>단위</t>
  </si>
  <si>
    <t>수량</t>
  </si>
  <si>
    <t>비 고</t>
    <phoneticPr fontId="3" type="noConversion"/>
  </si>
  <si>
    <t>품       명</t>
    <phoneticPr fontId="3" type="noConversion"/>
  </si>
  <si>
    <t>규         격</t>
    <phoneticPr fontId="3" type="noConversion"/>
  </si>
  <si>
    <t>단위</t>
    <phoneticPr fontId="3" type="noConversion"/>
  </si>
  <si>
    <t>수  량</t>
    <phoneticPr fontId="3" type="noConversion"/>
  </si>
  <si>
    <t>재 료 비</t>
    <phoneticPr fontId="3" type="noConversion"/>
  </si>
  <si>
    <t>노 무 비</t>
    <phoneticPr fontId="3" type="noConversion"/>
  </si>
  <si>
    <t>경 비</t>
    <phoneticPr fontId="3" type="noConversion"/>
  </si>
  <si>
    <t>총 계</t>
    <phoneticPr fontId="3" type="noConversion"/>
  </si>
  <si>
    <t>단가</t>
    <phoneticPr fontId="3" type="noConversion"/>
  </si>
  <si>
    <t>금액</t>
    <phoneticPr fontId="3" type="noConversion"/>
  </si>
  <si>
    <t>식</t>
    <phoneticPr fontId="3" type="noConversion"/>
  </si>
  <si>
    <t>일  위  대  가  표</t>
    <phoneticPr fontId="3" type="noConversion"/>
  </si>
  <si>
    <t>일  위  대  가  산  출  근  거  서</t>
    <phoneticPr fontId="3" type="noConversion"/>
  </si>
  <si>
    <t>m</t>
  </si>
  <si>
    <t>EA</t>
  </si>
  <si>
    <t>내열절연전선</t>
  </si>
  <si>
    <t>2P 30AF 20AT</t>
  </si>
  <si>
    <t>PULL BOX</t>
  </si>
  <si>
    <t>150x150x100</t>
  </si>
  <si>
    <t>노무비</t>
  </si>
  <si>
    <t>인</t>
  </si>
  <si>
    <t>비  고</t>
  </si>
  <si>
    <t>합  계</t>
  </si>
  <si>
    <t xml:space="preserve"> </t>
  </si>
  <si>
    <t>품      명</t>
    <phoneticPr fontId="3" type="noConversion"/>
  </si>
  <si>
    <t>규      격</t>
    <phoneticPr fontId="3" type="noConversion"/>
  </si>
  <si>
    <t>경   비</t>
    <phoneticPr fontId="3" type="noConversion"/>
  </si>
  <si>
    <t>총    액</t>
    <phoneticPr fontId="9" type="noConversion"/>
  </si>
  <si>
    <t>단  가</t>
    <phoneticPr fontId="2" type="noConversion"/>
  </si>
  <si>
    <t>금  액</t>
    <phoneticPr fontId="2" type="noConversion"/>
  </si>
  <si>
    <t>규       격</t>
    <phoneticPr fontId="3" type="noConversion"/>
  </si>
  <si>
    <t>계</t>
    <phoneticPr fontId="3" type="noConversion"/>
  </si>
  <si>
    <t>9Φx1000mm</t>
  </si>
  <si>
    <t>AL DUCT</t>
  </si>
  <si>
    <t>비중(kg/m3)</t>
    <phoneticPr fontId="3" type="noConversion"/>
  </si>
  <si>
    <t>비고</t>
    <phoneticPr fontId="3" type="noConversion"/>
  </si>
  <si>
    <t>합    계 (KG)</t>
    <phoneticPr fontId="3" type="noConversion"/>
  </si>
  <si>
    <t>품    명</t>
    <phoneticPr fontId="3" type="noConversion"/>
  </si>
  <si>
    <t>산 식 (면 적)</t>
    <phoneticPr fontId="3" type="noConversion"/>
  </si>
  <si>
    <t>수 량</t>
    <phoneticPr fontId="3" type="noConversion"/>
  </si>
  <si>
    <t>총면적(m2)</t>
    <phoneticPr fontId="3" type="noConversion"/>
  </si>
  <si>
    <t>두께(m)</t>
    <phoneticPr fontId="3" type="noConversion"/>
  </si>
  <si>
    <t>중량(kg)</t>
    <phoneticPr fontId="3" type="noConversion"/>
  </si>
  <si>
    <t>소    계 (KG)</t>
    <phoneticPr fontId="3" type="noConversion"/>
  </si>
  <si>
    <t>기존분전반철거(DOOR STS)</t>
  </si>
  <si>
    <t>600x650x150</t>
  </si>
  <si>
    <t>600x850x150</t>
  </si>
  <si>
    <t>700x800x150</t>
  </si>
  <si>
    <t>700x1400x200</t>
  </si>
  <si>
    <t>600x700x200</t>
  </si>
  <si>
    <t>600x800x150</t>
  </si>
  <si>
    <t>1. 서관동 분전반철거</t>
    <phoneticPr fontId="3" type="noConversion"/>
  </si>
  <si>
    <t>2. 강당동 분전반철거</t>
    <phoneticPr fontId="3" type="noConversion"/>
  </si>
  <si>
    <t>0.6x0.65</t>
    <phoneticPr fontId="3" type="noConversion"/>
  </si>
  <si>
    <t>0.6x0.85</t>
    <phoneticPr fontId="3" type="noConversion"/>
  </si>
  <si>
    <t>0.7x0.8</t>
    <phoneticPr fontId="3" type="noConversion"/>
  </si>
  <si>
    <t>문짝만</t>
    <phoneticPr fontId="3" type="noConversion"/>
  </si>
  <si>
    <t>0.6x0.7</t>
    <phoneticPr fontId="3" type="noConversion"/>
  </si>
  <si>
    <t>0.6x0.8</t>
    <phoneticPr fontId="3" type="noConversion"/>
  </si>
  <si>
    <t>0.7x1.4</t>
    <phoneticPr fontId="3" type="noConversion"/>
  </si>
  <si>
    <t>개소</t>
  </si>
  <si>
    <t>1종금속가요전선관</t>
  </si>
  <si>
    <t>UTP케이블</t>
  </si>
  <si>
    <t>일반비방수 16C</t>
  </si>
  <si>
    <t>콘크리트박스(아연도)</t>
  </si>
  <si>
    <t>스위치박스(아연도)</t>
  </si>
  <si>
    <t>한전불입금 및 안전공사 수수료</t>
    <phoneticPr fontId="3" type="noConversion"/>
  </si>
  <si>
    <t>=</t>
    <phoneticPr fontId="3" type="noConversion"/>
  </si>
  <si>
    <t>㎥</t>
    <phoneticPr fontId="3" type="noConversion"/>
  </si>
  <si>
    <t>식</t>
  </si>
  <si>
    <t>합   계</t>
  </si>
  <si>
    <t>품       명</t>
    <phoneticPr fontId="3" type="noConversion"/>
  </si>
  <si>
    <t>규         격</t>
    <phoneticPr fontId="3" type="noConversion"/>
  </si>
  <si>
    <t>단위</t>
    <phoneticPr fontId="3" type="noConversion"/>
  </si>
  <si>
    <t>수  량</t>
    <phoneticPr fontId="3" type="noConversion"/>
  </si>
  <si>
    <t>재 료 비</t>
    <phoneticPr fontId="3" type="noConversion"/>
  </si>
  <si>
    <t>노 무 비</t>
    <phoneticPr fontId="3" type="noConversion"/>
  </si>
  <si>
    <t>경 비</t>
    <phoneticPr fontId="3" type="noConversion"/>
  </si>
  <si>
    <t>총 계</t>
    <phoneticPr fontId="3" type="noConversion"/>
  </si>
  <si>
    <t>비 고</t>
    <phoneticPr fontId="3" type="noConversion"/>
  </si>
  <si>
    <t>단가</t>
    <phoneticPr fontId="3" type="noConversion"/>
  </si>
  <si>
    <t>금액</t>
    <phoneticPr fontId="3" type="noConversion"/>
  </si>
  <si>
    <t>합    계</t>
    <phoneticPr fontId="3" type="noConversion"/>
  </si>
  <si>
    <t>구  분</t>
    <phoneticPr fontId="3" type="noConversion"/>
  </si>
  <si>
    <t>용 량(거리)</t>
    <phoneticPr fontId="3" type="noConversion"/>
  </si>
  <si>
    <t>기본료</t>
    <phoneticPr fontId="3" type="noConversion"/>
  </si>
  <si>
    <t>추가부담 금액</t>
    <phoneticPr fontId="3" type="noConversion"/>
  </si>
  <si>
    <t>소   계</t>
    <phoneticPr fontId="3" type="noConversion"/>
  </si>
  <si>
    <t>비  고</t>
    <phoneticPr fontId="3" type="noConversion"/>
  </si>
  <si>
    <t>x</t>
    <phoneticPr fontId="3" type="noConversion"/>
  </si>
  <si>
    <t>=</t>
    <phoneticPr fontId="3" type="noConversion"/>
  </si>
  <si>
    <t>소     계</t>
    <phoneticPr fontId="3" type="noConversion"/>
  </si>
  <si>
    <t>부가가치세</t>
    <phoneticPr fontId="3" type="noConversion"/>
  </si>
  <si>
    <t xml:space="preserve">한  전  불  입  금 </t>
    <phoneticPr fontId="3" type="noConversion"/>
  </si>
  <si>
    <t>백단위절상</t>
    <phoneticPr fontId="3" type="noConversion"/>
  </si>
  <si>
    <t>사 용 전 검 사 비</t>
    <phoneticPr fontId="3" type="noConversion"/>
  </si>
  <si>
    <t>No.</t>
    <phoneticPr fontId="2" type="noConversion"/>
  </si>
  <si>
    <t>품      명</t>
    <phoneticPr fontId="3" type="noConversion"/>
  </si>
  <si>
    <t>규      격</t>
    <phoneticPr fontId="3" type="noConversion"/>
  </si>
  <si>
    <t>재 료 비</t>
    <phoneticPr fontId="3" type="noConversion"/>
  </si>
  <si>
    <t>노 무 비</t>
    <phoneticPr fontId="3" type="noConversion"/>
  </si>
  <si>
    <t>경   비</t>
    <phoneticPr fontId="3" type="noConversion"/>
  </si>
  <si>
    <t>총    액</t>
    <phoneticPr fontId="9" type="noConversion"/>
  </si>
  <si>
    <t>단  가</t>
    <phoneticPr fontId="2" type="noConversion"/>
  </si>
  <si>
    <t>금  액</t>
    <phoneticPr fontId="2" type="noConversion"/>
  </si>
  <si>
    <t xml:space="preserve"> &lt;&lt; 일위대가 집계표 &gt;&gt;</t>
    <phoneticPr fontId="2" type="noConversion"/>
  </si>
  <si>
    <t>작  업  부  산  물</t>
    <phoneticPr fontId="3" type="noConversion"/>
  </si>
  <si>
    <t>5C-HFBT</t>
  </si>
  <si>
    <t>고발포동축케이블</t>
  </si>
  <si>
    <t>600x800x180</t>
    <phoneticPr fontId="3" type="noConversion"/>
  </si>
  <si>
    <t xml:space="preserve">  - 크레인 트럭 3TON, H = 10~12M</t>
    <phoneticPr fontId="3" type="noConversion"/>
  </si>
  <si>
    <t xml:space="preserve">    Tc : 1본당 F=1.0 에서의 작업소요시간(10~12M이하: 39분)</t>
    <phoneticPr fontId="3" type="noConversion"/>
  </si>
  <si>
    <t>규  격</t>
    <phoneticPr fontId="3" type="noConversion"/>
  </si>
  <si>
    <t>심선수</t>
    <phoneticPr fontId="3" type="noConversion"/>
  </si>
  <si>
    <t>단면적(mm2)</t>
    <phoneticPr fontId="3" type="noConversion"/>
  </si>
  <si>
    <t>총단면적(mm2)</t>
    <phoneticPr fontId="3" type="noConversion"/>
  </si>
  <si>
    <t>수량(m)</t>
    <phoneticPr fontId="3" type="noConversion"/>
  </si>
  <si>
    <t>산    식</t>
    <phoneticPr fontId="3" type="noConversion"/>
  </si>
  <si>
    <t>총중량(kg)</t>
    <phoneticPr fontId="3" type="noConversion"/>
  </si>
  <si>
    <t>ⓐ</t>
    <phoneticPr fontId="3" type="noConversion"/>
  </si>
  <si>
    <t>ⓑ (πr²)</t>
    <phoneticPr fontId="3" type="noConversion"/>
  </si>
  <si>
    <t>ⓐxⓑ=ⓒ</t>
    <phoneticPr fontId="3" type="noConversion"/>
  </si>
  <si>
    <t>ⓓ</t>
    <phoneticPr fontId="3" type="noConversion"/>
  </si>
  <si>
    <t>ⓔ</t>
    <phoneticPr fontId="3" type="noConversion"/>
  </si>
  <si>
    <t>ⓒ x ⓓ x ⓔ</t>
    <phoneticPr fontId="3" type="noConversion"/>
  </si>
  <si>
    <t>■동설</t>
    <phoneticPr fontId="3" type="noConversion"/>
  </si>
  <si>
    <t>■고철</t>
    <phoneticPr fontId="3" type="noConversion"/>
  </si>
  <si>
    <t>분전반개수</t>
  </si>
  <si>
    <t>기존ELB철거</t>
    <phoneticPr fontId="9" type="noConversion"/>
  </si>
  <si>
    <t>전품5-19</t>
    <phoneticPr fontId="9" type="noConversion"/>
  </si>
  <si>
    <t>AC-1</t>
  </si>
  <si>
    <t>4P 50AF 30AT</t>
    <phoneticPr fontId="9" type="noConversion"/>
  </si>
  <si>
    <t>4P 50AF 50AT</t>
    <phoneticPr fontId="9" type="noConversion"/>
  </si>
  <si>
    <t>4P 125AF 125AT</t>
    <phoneticPr fontId="37" type="noConversion"/>
  </si>
  <si>
    <t>AC-2</t>
    <phoneticPr fontId="9" type="noConversion"/>
  </si>
  <si>
    <t>4P 125AF 60AT</t>
    <phoneticPr fontId="37" type="noConversion"/>
  </si>
  <si>
    <t>■ 도급자 관급자재</t>
    <phoneticPr fontId="3" type="noConversion"/>
  </si>
  <si>
    <t>■ 관급자 관급자재</t>
    <phoneticPr fontId="3" type="noConversion"/>
  </si>
  <si>
    <t>식</t>
    <phoneticPr fontId="3" type="noConversion"/>
  </si>
  <si>
    <t>400x300x150</t>
    <phoneticPr fontId="3" type="noConversion"/>
  </si>
  <si>
    <t>600x400x180</t>
    <phoneticPr fontId="3" type="noConversion"/>
  </si>
  <si>
    <t>기존분전반철거(노출형)</t>
    <phoneticPr fontId="3" type="noConversion"/>
  </si>
  <si>
    <t>300x400x150</t>
    <phoneticPr fontId="3" type="noConversion"/>
  </si>
  <si>
    <t>500x700x180</t>
    <phoneticPr fontId="3" type="noConversion"/>
  </si>
  <si>
    <t>400x500x150</t>
    <phoneticPr fontId="3" type="noConversion"/>
  </si>
  <si>
    <t>500x300x180</t>
    <phoneticPr fontId="3" type="noConversion"/>
  </si>
  <si>
    <t>800x900x180</t>
    <phoneticPr fontId="3" type="noConversion"/>
  </si>
  <si>
    <t>400x350x180</t>
    <phoneticPr fontId="3" type="noConversion"/>
  </si>
  <si>
    <t>330x300x180</t>
    <phoneticPr fontId="3" type="noConversion"/>
  </si>
  <si>
    <t>600x700x180</t>
    <phoneticPr fontId="3" type="noConversion"/>
  </si>
  <si>
    <t>400x400x180</t>
    <phoneticPr fontId="3" type="noConversion"/>
  </si>
  <si>
    <t>200x300x150</t>
    <phoneticPr fontId="3" type="noConversion"/>
  </si>
  <si>
    <t>기존케이블덕트철거</t>
  </si>
  <si>
    <t>W:60xH:60</t>
  </si>
  <si>
    <t>W:70xH:40</t>
  </si>
  <si>
    <t>W:100xH:100</t>
  </si>
  <si>
    <t>W:150xH:70</t>
  </si>
  <si>
    <t>(0.06x1)x4</t>
    <phoneticPr fontId="3" type="noConversion"/>
  </si>
  <si>
    <t>(0.07x1)x2+(0.04x1)x2</t>
    <phoneticPr fontId="3" type="noConversion"/>
  </si>
  <si>
    <t>(0.1x1)x2+(0.1x1)x2</t>
    <phoneticPr fontId="3" type="noConversion"/>
  </si>
  <si>
    <t>(0.15x1)x2+(0.07x1)x2</t>
    <phoneticPr fontId="3" type="noConversion"/>
  </si>
  <si>
    <t>0.2x0.3x2+0.2x0.15x2+0.3x0.15x2</t>
    <phoneticPr fontId="3" type="noConversion"/>
  </si>
  <si>
    <t>0.3x0.4x2+0.3x0.15x2+0.4x0.15x2</t>
    <phoneticPr fontId="3" type="noConversion"/>
  </si>
  <si>
    <t>0.4x0.5x2+0.4x0.15x2+0.5x0.15x2</t>
    <phoneticPr fontId="3" type="noConversion"/>
  </si>
  <si>
    <t>0.6x0.8x2+0.6x0.18x2+0.8x0.18x2</t>
    <phoneticPr fontId="3" type="noConversion"/>
  </si>
  <si>
    <t>산 식 (단위면적m2)</t>
    <phoneticPr fontId="3" type="noConversion"/>
  </si>
  <si>
    <t>■스테인레스</t>
    <phoneticPr fontId="3" type="noConversion"/>
  </si>
  <si>
    <t>기존분전반문짝</t>
    <phoneticPr fontId="3" type="noConversion"/>
  </si>
  <si>
    <t>0.2x0.3</t>
    <phoneticPr fontId="3" type="noConversion"/>
  </si>
  <si>
    <t>0.33x0.3</t>
    <phoneticPr fontId="3" type="noConversion"/>
  </si>
  <si>
    <t>0.4x0.3</t>
    <phoneticPr fontId="3" type="noConversion"/>
  </si>
  <si>
    <t>0.4x0.35</t>
    <phoneticPr fontId="3" type="noConversion"/>
  </si>
  <si>
    <t>0.4x0.4</t>
    <phoneticPr fontId="3" type="noConversion"/>
  </si>
  <si>
    <t>0.5x0.3</t>
    <phoneticPr fontId="3" type="noConversion"/>
  </si>
  <si>
    <t>0.5x0.7</t>
    <phoneticPr fontId="3" type="noConversion"/>
  </si>
  <si>
    <t>0.6x0.4</t>
    <phoneticPr fontId="3" type="noConversion"/>
  </si>
  <si>
    <t>0.6x0.7</t>
    <phoneticPr fontId="3" type="noConversion"/>
  </si>
  <si>
    <t>0.8x0.9</t>
    <phoneticPr fontId="3" type="noConversion"/>
  </si>
  <si>
    <t>건설기계운전기사</t>
  </si>
  <si>
    <t>CD관 부속품비</t>
    <phoneticPr fontId="9" type="noConversion"/>
  </si>
  <si>
    <t>CD관의 40%</t>
    <phoneticPr fontId="9" type="noConversion"/>
  </si>
  <si>
    <t xml:space="preserve">   ※ 폐기물상차 기계화 시공</t>
    <phoneticPr fontId="3" type="noConversion"/>
  </si>
  <si>
    <t xml:space="preserve">    q = 0.2, f = 1</t>
    <phoneticPr fontId="3" type="noConversion"/>
  </si>
  <si>
    <t xml:space="preserve">    k = 0.55</t>
    <phoneticPr fontId="3" type="noConversion"/>
  </si>
  <si>
    <t xml:space="preserve">    E = 0.35</t>
    <phoneticPr fontId="3" type="noConversion"/>
  </si>
  <si>
    <t xml:space="preserve">    ㎝ = 18sec (선회각도 135。)</t>
    <phoneticPr fontId="3" type="noConversion"/>
  </si>
  <si>
    <t xml:space="preserve">    Q = 3,600 ×q ×k ×f ×E/㎝ = 20.20(㎥/Hr)</t>
    <phoneticPr fontId="3" type="noConversion"/>
  </si>
  <si>
    <t>1.재료비</t>
    <phoneticPr fontId="3" type="noConversion"/>
  </si>
  <si>
    <t>÷</t>
    <phoneticPr fontId="3" type="noConversion"/>
  </si>
  <si>
    <t>=</t>
    <phoneticPr fontId="3" type="noConversion"/>
  </si>
  <si>
    <t>2.노무비</t>
    <phoneticPr fontId="3" type="noConversion"/>
  </si>
  <si>
    <t>3.기계경비</t>
    <phoneticPr fontId="3" type="noConversion"/>
  </si>
  <si>
    <t>========================================================================</t>
    <phoneticPr fontId="3" type="noConversion"/>
  </si>
  <si>
    <t>계</t>
    <phoneticPr fontId="3" type="noConversion"/>
  </si>
  <si>
    <t>공구손료</t>
    <phoneticPr fontId="9" type="noConversion"/>
  </si>
  <si>
    <t>노무비의 1%</t>
    <phoneticPr fontId="9" type="noConversion"/>
  </si>
  <si>
    <t>식</t>
    <phoneticPr fontId="3" type="noConversion"/>
  </si>
  <si>
    <t>CD 22C</t>
  </si>
  <si>
    <t>CD 16C</t>
  </si>
  <si>
    <t>파이프행가</t>
    <phoneticPr fontId="9" type="noConversion"/>
  </si>
  <si>
    <t>CD 36C</t>
  </si>
  <si>
    <t>W:100xH:50</t>
  </si>
  <si>
    <t>스트롱앙카</t>
  </si>
  <si>
    <t>9Φ</t>
  </si>
  <si>
    <t>달대볼트</t>
    <phoneticPr fontId="3" type="noConversion"/>
  </si>
  <si>
    <t>모듈러잭</t>
  </si>
  <si>
    <t>CAT-6, 1구</t>
  </si>
  <si>
    <t>TV유니트</t>
  </si>
  <si>
    <t>2방</t>
  </si>
  <si>
    <t>스피커</t>
  </si>
  <si>
    <t>천정형, 6" 3W</t>
  </si>
  <si>
    <t>벽부형, 3W</t>
  </si>
  <si>
    <t>F-CV 1/C 70㎟(철거)</t>
    <phoneticPr fontId="3" type="noConversion"/>
  </si>
  <si>
    <t>기존케이블철거</t>
    <phoneticPr fontId="3" type="noConversion"/>
  </si>
  <si>
    <t>기존케이블덕트철거</t>
    <phoneticPr fontId="3" type="noConversion"/>
  </si>
  <si>
    <t>W:150xH:100</t>
    <phoneticPr fontId="3" type="noConversion"/>
  </si>
  <si>
    <t>W:200xH:100</t>
    <phoneticPr fontId="3" type="noConversion"/>
  </si>
  <si>
    <t>기존분전반철거</t>
    <phoneticPr fontId="3" type="noConversion"/>
  </si>
  <si>
    <t>STEEL 1.5t, 600x1200x150</t>
    <phoneticPr fontId="3" type="noConversion"/>
  </si>
  <si>
    <t>STS DOOR 1.5t, 800x1500x150</t>
    <phoneticPr fontId="3" type="noConversion"/>
  </si>
  <si>
    <t>STS DOOR 1.5t, 1400x1200x150</t>
    <phoneticPr fontId="3" type="noConversion"/>
  </si>
  <si>
    <t>STS DOOR 1.5t, 950x750x180</t>
    <phoneticPr fontId="3" type="noConversion"/>
  </si>
  <si>
    <t>ALL STS 1.5t, 400x500x200</t>
    <phoneticPr fontId="3" type="noConversion"/>
  </si>
  <si>
    <t>기존ELB함철거</t>
    <phoneticPr fontId="3" type="noConversion"/>
  </si>
  <si>
    <t>기존조작함철거</t>
    <phoneticPr fontId="3" type="noConversion"/>
  </si>
  <si>
    <t>STS DOOR 1.5t, 300x200x150</t>
    <phoneticPr fontId="3" type="noConversion"/>
  </si>
  <si>
    <t>ALL STS 1.5t, 650x700x150</t>
    <phoneticPr fontId="3" type="noConversion"/>
  </si>
  <si>
    <t>기존선풍기함철거</t>
    <phoneticPr fontId="3" type="noConversion"/>
  </si>
  <si>
    <t>STEEL 1.5t, 300x400x150</t>
    <phoneticPr fontId="3" type="noConversion"/>
  </si>
  <si>
    <t>STEEL 1.5t, 300x200x150</t>
    <phoneticPr fontId="3" type="noConversion"/>
  </si>
  <si>
    <t>STS DOOR 1.5t, 250x350x150</t>
    <phoneticPr fontId="3" type="noConversion"/>
  </si>
  <si>
    <t>ALL STS 1.5t, 300x400x150</t>
    <phoneticPr fontId="3" type="noConversion"/>
  </si>
  <si>
    <t>STS DOOR 1.5t, 350x400x130</t>
    <phoneticPr fontId="3" type="noConversion"/>
  </si>
  <si>
    <t>ALL STS 1.5t, 200x300x150</t>
    <phoneticPr fontId="3" type="noConversion"/>
  </si>
  <si>
    <t>식</t>
    <phoneticPr fontId="3" type="noConversion"/>
  </si>
  <si>
    <t>■고철</t>
    <phoneticPr fontId="3" type="noConversion"/>
  </si>
  <si>
    <t>기존분전반철거</t>
  </si>
  <si>
    <t>합    계 (KG)</t>
    <phoneticPr fontId="3" type="noConversion"/>
  </si>
  <si>
    <t>■스테인레스설</t>
    <phoneticPr fontId="3" type="noConversion"/>
  </si>
  <si>
    <t>ALL STS 1.5t, 600x700x180</t>
  </si>
  <si>
    <t>ALL STS 1.5t, 650x800x180</t>
  </si>
  <si>
    <t>속함</t>
    <phoneticPr fontId="3" type="noConversion"/>
  </si>
  <si>
    <t>2.3t</t>
    <phoneticPr fontId="3" type="noConversion"/>
  </si>
  <si>
    <t>조달수수료</t>
    <phoneticPr fontId="3" type="noConversion"/>
  </si>
  <si>
    <t>0.54%</t>
    <phoneticPr fontId="3" type="noConversion"/>
  </si>
  <si>
    <t>1. 태양광발전설비 제작 구입 설치</t>
    <phoneticPr fontId="3" type="noConversion"/>
  </si>
  <si>
    <t>태양광 발전장치</t>
  </si>
  <si>
    <t>BRPS-50K</t>
  </si>
  <si>
    <t>BRPS-10K</t>
  </si>
  <si>
    <t>BRPS-3K</t>
  </si>
  <si>
    <t>태양광 H형지지대</t>
  </si>
  <si>
    <t>BRPS-SP50</t>
  </si>
  <si>
    <t>BRPS-SP10</t>
  </si>
  <si>
    <t>BRPS-SP3</t>
  </si>
  <si>
    <t>모니터링 시스템</t>
  </si>
  <si>
    <t>BRPS-MT</t>
  </si>
  <si>
    <t>조명기구(TYPE:A)</t>
  </si>
  <si>
    <t>조명기구(TYPE:B)</t>
  </si>
  <si>
    <t>조명기구(TYPE:C)</t>
  </si>
  <si>
    <t>조명기구(TYPE:D)</t>
  </si>
  <si>
    <t>전선관 부속품비</t>
    <phoneticPr fontId="9" type="noConversion"/>
  </si>
  <si>
    <t>1. 조명기구 제작 구입</t>
    <phoneticPr fontId="3" type="noConversion"/>
  </si>
  <si>
    <t>한전불입금 및 사용전검사 수수료</t>
    <phoneticPr fontId="3" type="noConversion"/>
  </si>
  <si>
    <t>한전불입금(저압/가공)</t>
    <phoneticPr fontId="3" type="noConversion"/>
  </si>
  <si>
    <t>증설</t>
    <phoneticPr fontId="3" type="noConversion"/>
  </si>
  <si>
    <t>특별인부</t>
    <phoneticPr fontId="9" type="noConversion"/>
  </si>
  <si>
    <t>전선관지지행거</t>
  </si>
  <si>
    <t>EA</t>
    <phoneticPr fontId="0" type="noConversion"/>
  </si>
  <si>
    <t>직부평판등 LED 30W이상</t>
  </si>
  <si>
    <t>조명기구(TYPE:E)</t>
  </si>
  <si>
    <t>조명기구(TYPE:F)</t>
  </si>
  <si>
    <t>다운라이트 LED 10W이상</t>
  </si>
  <si>
    <t>HFIX 1.5㎟</t>
  </si>
  <si>
    <t>공량적용</t>
    <phoneticPr fontId="9" type="noConversion"/>
  </si>
  <si>
    <t>통신내선공</t>
    <phoneticPr fontId="9" type="noConversion"/>
  </si>
  <si>
    <t>통신설비공</t>
    <phoneticPr fontId="9" type="noConversion"/>
  </si>
  <si>
    <t>통신케이블공</t>
    <phoneticPr fontId="9" type="noConversion"/>
  </si>
  <si>
    <t>전선관의 20%</t>
    <phoneticPr fontId="9" type="noConversion"/>
  </si>
  <si>
    <t>원형직부등 LED 11W이상</t>
  </si>
  <si>
    <t>벽부등 LED 20W이상</t>
  </si>
  <si>
    <t>센서등 LED 11W이상</t>
  </si>
  <si>
    <t>70C</t>
    <phoneticPr fontId="0" type="noConversion"/>
  </si>
  <si>
    <t>조명기구(TYPE:G)</t>
  </si>
  <si>
    <t>주방등 LED 25W이상</t>
  </si>
  <si>
    <t xml:space="preserve"> ■ 공사명 : 청도학생수련원 본관동 보수 정보통신공사</t>
  </si>
  <si>
    <t xml:space="preserve">1. 지도자숙소 LAN설비공사 </t>
  </si>
  <si>
    <t>CAT-6A 4P</t>
  </si>
  <si>
    <t>54mm 1개용(W/커버)</t>
  </si>
  <si>
    <t>54mm 2개용(W/커버)</t>
  </si>
  <si>
    <t>54mm 4각(W/커버)</t>
  </si>
  <si>
    <t>벽관통구멍뚫기</t>
  </si>
  <si>
    <t>구경:100mm, 두께:250mm</t>
  </si>
  <si>
    <t>기존AL덕트철거</t>
  </si>
  <si>
    <t>W:70xH:40(철거)</t>
  </si>
  <si>
    <t xml:space="preserve">2. 지도자숙소 종합유선방송설비공사 </t>
  </si>
  <si>
    <t xml:space="preserve">3. 지도자숙소 방송설비공사 </t>
  </si>
  <si>
    <t>54mm 8각(W/커버)</t>
  </si>
  <si>
    <t xml:space="preserve">4. 정보통신설비철거공사 </t>
  </si>
  <si>
    <t>기존모듈러잭철거</t>
  </si>
  <si>
    <t>1구</t>
  </si>
  <si>
    <t>기존TV유니트철거</t>
  </si>
  <si>
    <t>기존스피커철거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</si>
</sst>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_ * #,##0.00_ ;_ * \-#,##0.00_ ;_ * &quot;-&quot;??_ ;_ @_ "/>
    <numFmt numFmtId="178" formatCode="&quot;₩&quot;#,##0.00;&quot;₩&quot;&quot;₩&quot;&quot;₩&quot;&quot;₩&quot;&quot;₩&quot;&quot;₩&quot;&quot;₩&quot;&quot;₩&quot;\-#,##0.00"/>
    <numFmt numFmtId="179" formatCode="#,##0;[Red]#,##0"/>
    <numFmt numFmtId="180" formatCode="#,##0.0_);[Red]\(#,##0.0\)"/>
    <numFmt numFmtId="181" formatCode="#,##0_ "/>
    <numFmt numFmtId="182" formatCode="\5\x00%"/>
    <numFmt numFmtId="183" formatCode="&quot;$&quot;#,##0_);[Red]\(&quot;$&quot;#,##0\)"/>
    <numFmt numFmtId="184" formatCode="0.000%"/>
    <numFmt numFmtId="185" formatCode="0,###,000"/>
    <numFmt numFmtId="186" formatCode="#.##"/>
    <numFmt numFmtId="187" formatCode="0.0"/>
    <numFmt numFmtId="189" formatCode="&quot;제&quot;General&quot;호&quot;&quot;표&quot;"/>
    <numFmt numFmtId="190" formatCode="#,##0.00_);[Red]\(#,##0.00\)"/>
    <numFmt numFmtId="191" formatCode="mm&quot;월&quot;\ dd&quot;일&quot;"/>
    <numFmt numFmtId="192" formatCode="#,##0.0"/>
    <numFmt numFmtId="193" formatCode="\(\5\)*0.0%"/>
    <numFmt numFmtId="194" formatCode="\(\5\)\x0.0%"/>
    <numFmt numFmtId="195" formatCode="\5\x0.0%"/>
    <numFmt numFmtId="196" formatCode="&quot;$&quot;#,##0.00_);\(&quot;$&quot;#,##0.00\)"/>
    <numFmt numFmtId="197" formatCode="_-&quot;₩&quot;* #,##0.00_-;\!\-&quot;₩&quot;* #,##0.00_-;_-&quot;₩&quot;* &quot;-&quot;??_-;_-@_-"/>
    <numFmt numFmtId="198" formatCode="#,##0_);[Red]&quot;₩&quot;\!\-#,##0"/>
    <numFmt numFmtId="199" formatCode="_ * #,##0.0000000000_ ;_ * \-#,##0.0000000000_ ;_ * &quot;-&quot;_ ;_ @_ "/>
    <numFmt numFmtId="200" formatCode="#,##0.000000"/>
    <numFmt numFmtId="201" formatCode="0.00\ \ "/>
    <numFmt numFmtId="202" formatCode="0\ "/>
    <numFmt numFmtId="203" formatCode="_ * #,##0_ \ \ \ \ ;_ * \-#,##0_ ;_ * &quot;-&quot;_ ;_ @_ "/>
    <numFmt numFmtId="204" formatCode="###"/>
    <numFmt numFmtId="205" formatCode="0,###,###"/>
    <numFmt numFmtId="206" formatCode="0.##"/>
    <numFmt numFmtId="207" formatCode="&quot;₩&quot;#,##0;[Red]&quot;₩&quot;&quot;₩&quot;&quot;₩&quot;&quot;₩&quot;&quot;₩&quot;&quot;₩&quot;&quot;₩&quot;&quot;₩&quot;\-#,##0"/>
    <numFmt numFmtId="208" formatCode="_ * #,##0.00_ ;_ * &quot;₩&quot;&quot;₩&quot;&quot;₩&quot;&quot;₩&quot;&quot;₩&quot;&quot;₩&quot;&quot;₩&quot;\-#,##0.00_ ;_ * &quot;-&quot;??_ ;_ @_ "/>
    <numFmt numFmtId="209" formatCode="#,##0.00;[Red]&quot;-&quot;#,##0.00"/>
    <numFmt numFmtId="210" formatCode="0.000"/>
    <numFmt numFmtId="211" formatCode="_(&quot;$&quot;* #,##0_);_(&quot;$&quot;* \(#,##0\);_(&quot;$&quot;* &quot;-&quot;_);_(@_)"/>
    <numFmt numFmtId="212" formatCode="_(&quot;$&quot;* #,##0.00_);_(&quot;$&quot;* \(#,##0.00\);_(&quot;$&quot;* &quot;-&quot;??_);_(@_)"/>
    <numFmt numFmtId="213" formatCode="_ &quot;₩&quot;* #,##0_ ;_ &quot;₩&quot;* \-#,##0_ ;_ &quot;₩&quot;* &quot;-&quot;_ ;_ @_ "/>
    <numFmt numFmtId="214" formatCode="_ &quot;₩&quot;* #,##0.00_ ;_ &quot;₩&quot;* \-#,##0.00_ ;_ &quot;₩&quot;* &quot;-&quot;??_ ;_ @_ "/>
    <numFmt numFmtId="215" formatCode="#."/>
    <numFmt numFmtId="216" formatCode="_-[$€-2]* #,##0.00_-;\-[$€-2]* #,##0.00_-;_-[$€-2]* &quot;-&quot;??_-"/>
    <numFmt numFmtId="217" formatCode="_-* #,##0.00_-;\!\-* #,##0.00_-;_-* &quot;-&quot;??_-;_-@_-"/>
    <numFmt numFmtId="218" formatCode="\!\$#,##0_);\!\(\!\$#,##0\!\)"/>
    <numFmt numFmtId="219" formatCode="\!\$#,##0_);[Red]\!\(\!\$#,##0\!\)"/>
    <numFmt numFmtId="220" formatCode="\!\$#,##0.00_);\!\(\!\$#,##0.00\!\)"/>
    <numFmt numFmtId="221" formatCode="_-* #,##0\ _F_-;\-* #,##0\ _F_-;_-* &quot;-&quot;\ _F_-;_-@_-"/>
    <numFmt numFmtId="222" formatCode="&quot;$&quot;#,##0_);\(&quot;$&quot;#,##0\)"/>
    <numFmt numFmtId="223" formatCode="#,##0&quot;?_);\(#,##0&quot;&quot;?&quot;\)"/>
    <numFmt numFmtId="224" formatCode="#,##0.00&quot;?_);[Red]\(#,##0.00&quot;&quot;?&quot;\)"/>
    <numFmt numFmtId="225" formatCode="General_)"/>
    <numFmt numFmtId="226" formatCode="_ * #,##0.00_)&quot;£&quot;_ ;_ * \(#,##0.00\)&quot;£&quot;_ ;_ * &quot;-&quot;??_)&quot;£&quot;_ ;_ @_ "/>
    <numFmt numFmtId="227" formatCode="_ * #,##0.00_)_£_ ;_ * \(#,##0.00\)_£_ ;_ * &quot;-&quot;??_)_£_ ;_ @_ "/>
    <numFmt numFmtId="228" formatCode="#,##0\ &quot;F&quot;;[Red]\-#,##0\ &quot;F&quot;"/>
    <numFmt numFmtId="229" formatCode="#,##0.00\ &quot;F&quot;;\-#,##0.00\ &quot;F&quot;"/>
    <numFmt numFmtId="230" formatCode="###0.0_);\(###0.0\)"/>
    <numFmt numFmtId="231" formatCode="&quot;$&quot;#,##0.00_);[Red]\(&quot;$&quot;#,##0.00\)"/>
    <numFmt numFmtId="232" formatCode="d\.mmm"/>
    <numFmt numFmtId="233" formatCode="_ * #,##0.00_)\ _$_ ;_ * \(#,##0.00\)\ _$_ ;_ * &quot;-&quot;??_)\ _$_ ;_ @_ "/>
    <numFmt numFmtId="234" formatCode="#,##0&quot;원&quot;"/>
    <numFmt numFmtId="235" formatCode="#,##0&quot;KVA&quot;"/>
    <numFmt numFmtId="236" formatCode="0.0000"/>
    <numFmt numFmtId="237" formatCode="_-* #,##0.00_-;&quot;₩&quot;&quot;₩&quot;&quot;₩&quot;\-* #,##0.00_-;_-* &quot;-&quot;??_-;_-@_-"/>
    <numFmt numFmtId="238" formatCode="&quot;₩&quot;#,##0;&quot;₩&quot;&quot;₩&quot;&quot;₩&quot;&quot;₩&quot;&quot;₩&quot;&quot;₩&quot;&quot;₩&quot;&quot;₩&quot;&quot;₩&quot;&quot;₩&quot;\-&quot;₩&quot;#,##0"/>
    <numFmt numFmtId="239" formatCode="0.00000000"/>
    <numFmt numFmtId="240" formatCode="0.00000"/>
    <numFmt numFmtId="241" formatCode="#,##0;[Red]&quot;-&quot;#,##0"/>
    <numFmt numFmtId="242" formatCode="_ * #,##0.0000_ ;_ * \-#,##0.0000_ ;_ * &quot;-&quot;_ ;_ @_ "/>
    <numFmt numFmtId="243" formatCode="0.0_)"/>
    <numFmt numFmtId="244" formatCode="#,##0&quot;칸&quot;"/>
    <numFmt numFmtId="245" formatCode="#,##0.0&quot; ㎡&quot;"/>
    <numFmt numFmtId="246" formatCode="#,##0.0&quot; ㎥&quot;"/>
    <numFmt numFmtId="247" formatCode="_ * #,##0.000_ ;_ * \-#,##0.000_ ;_ * &quot;-&quot;_ ;_ @_ "/>
    <numFmt numFmtId="248" formatCode="_ * #,##0_ ;_ * &quot;₩&quot;&quot;₩&quot;&quot;₩&quot;&quot;₩&quot;&quot;₩&quot;\-#,##0_ ;_ * &quot;-&quot;_ ;_ @_ "/>
    <numFmt numFmtId="249" formatCode="&quot;₩&quot;#,##0;&quot;₩&quot;&quot;₩&quot;&quot;₩&quot;&quot;₩&quot;&quot;₩&quot;&quot;₩&quot;&quot;₩&quot;&quot;₩&quot;&quot;₩&quot;&quot;₩&quot;&quot;₩&quot;&quot;₩&quot;\-&quot;₩&quot;#,##0"/>
    <numFmt numFmtId="250" formatCode="&quot;₩&quot;#,##0.00;&quot;₩&quot;&quot;₩&quot;&quot;₩&quot;&quot;₩&quot;&quot;₩&quot;&quot;₩&quot;&quot;₩&quot;&quot;₩&quot;&quot;₩&quot;&quot;₩&quot;&quot;₩&quot;&quot;₩&quot;\-&quot;₩&quot;#,##0.00"/>
    <numFmt numFmtId="251" formatCode="#,##0;&quot;-&quot;#,##0"/>
    <numFmt numFmtId="252" formatCode="#,##0,"/>
    <numFmt numFmtId="253" formatCode="#,##0.000"/>
    <numFmt numFmtId="254" formatCode="#.00"/>
    <numFmt numFmtId="255" formatCode="_-* #,##0.0_-;&quot;₩&quot;\!\-* #,##0.0_-;_-* &quot;-&quot;_-;_-@_-"/>
    <numFmt numFmtId="256" formatCode="_ * #,##0_ ;_ * &quot;₩&quot;\!\-#,##0_ ;_ * &quot;-&quot;_ ;_ @_ "/>
    <numFmt numFmtId="257" formatCode="%#.00"/>
    <numFmt numFmtId="258" formatCode="#,##0."/>
    <numFmt numFmtId="259" formatCode="\$#.00"/>
    <numFmt numFmtId="260" formatCode="\$#."/>
    <numFmt numFmtId="261" formatCode="#,##0\ &quot;DM&quot;;[Red]\-#,##0\ &quot;DM&quot;"/>
    <numFmt numFmtId="262" formatCode="#,##0.00\ &quot;DM&quot;;[Red]\-#,##0.00\ &quot;DM&quot;"/>
    <numFmt numFmtId="263" formatCode="_ * #,##0.00000_ ;_ * \-#,##0.00000_ ;_ * &quot;-&quot;_ ;_ @_ "/>
    <numFmt numFmtId="264" formatCode="_-* #,##0_-;\-* #,##0_-;_-* &quot;-&quot;??_-;_-@_-"/>
    <numFmt numFmtId="265" formatCode="_ * #,##0.00_ ;_ * \-#,##0.00_ ;_ * &quot;-&quot;_ ;_ @_ "/>
    <numFmt numFmtId="266" formatCode="\ "/>
    <numFmt numFmtId="267" formatCode="&quot;₩&quot;\!\$#\!\,##0_);[Red]&quot;₩&quot;\!\(&quot;₩&quot;\!\$#\!\,##0&quot;₩&quot;\!\)"/>
    <numFmt numFmtId="268" formatCode="&quot;₩&quot;\!\$#,##0_);[Red]&quot;₩&quot;\!\(&quot;₩&quot;\!\$#,##0&quot;₩&quot;\!\)"/>
    <numFmt numFmtId="269" formatCode="&quot;(&quot;###.00&quot;)&quot;"/>
    <numFmt numFmtId="270" formatCode="_-&quot;$&quot;* #,##0.00_-;\-&quot;$&quot;* #,##0.00_-;_-&quot;$&quot;* &quot;-&quot;??_-;_-@_-"/>
    <numFmt numFmtId="271" formatCode="0.00_);[Red]\(0.00\)"/>
    <numFmt numFmtId="272" formatCode="[Red]\+#;[Red]\-#;[Red]0"/>
    <numFmt numFmtId="273" formatCode="#,##0;[Red]&quot;△&quot;#,##0"/>
    <numFmt numFmtId="274" formatCode="#,##0_ ;[Red]&quot;△&quot;#,##0\ "/>
    <numFmt numFmtId="275" formatCode="_(* #,##0_);_(* \(#,##0\);_(* &quot;-&quot;_);_(@_)"/>
    <numFmt numFmtId="276" formatCode="_ * #,##0.00_ ;_ * &quot;₩&quot;\!\-#,##0.00_ ;_ * &quot;-&quot;_ ;_ @_ "/>
    <numFmt numFmtId="277" formatCode="&quot;(&quot;0&quot;)&quot;"/>
    <numFmt numFmtId="278" formatCode="&quot;₩&quot;#,##0;&quot;₩&quot;&quot;₩&quot;&quot;₩&quot;&quot;₩&quot;\-#,##0"/>
    <numFmt numFmtId="279" formatCode="&quot;111-&quot;@"/>
    <numFmt numFmtId="280" formatCode="0.0%;[Red]&quot;△&quot;0.0%"/>
    <numFmt numFmtId="281" formatCode="0.00%;[Red]&quot;△&quot;0.00%"/>
    <numFmt numFmtId="282" formatCode="#,##0&quot;KW&quot;"/>
    <numFmt numFmtId="283" formatCode="_(* #,##0.00_);_(* \(#,##0.00\);_(* &quot;-&quot;??_);_(@_)"/>
    <numFmt numFmtId="284" formatCode="#,##0_ ;[Red]\-#,##0\ "/>
    <numFmt numFmtId="285" formatCode="#,##0.000&quot;KW&quot;"/>
    <numFmt numFmtId="286" formatCode="#,##0.00000"/>
    <numFmt numFmtId="287" formatCode="0\ \ "/>
    <numFmt numFmtId="288" formatCode="#,##0\ \ \ \ \ "/>
    <numFmt numFmtId="289" formatCode="#,##0.00##;[Red]&quot;△&quot;#,##0.00##"/>
    <numFmt numFmtId="290" formatCode="#,##0.####;[Red]&quot;△&quot;#,##0.####"/>
    <numFmt numFmtId="291" formatCode="#,##0&quot; &quot;;[Red]&quot;△&quot;#,##0&quot; &quot;"/>
    <numFmt numFmtId="292" formatCode="* #,##0&quot; &quot;;[Red]* &quot;△&quot;#,##0&quot; &quot;;* @"/>
    <numFmt numFmtId="293" formatCode="?/?#"/>
    <numFmt numFmtId="294" formatCode="&quot;₩&quot;#,##0.00;&quot;₩&quot;\-#,##0.00"/>
    <numFmt numFmtId="295" formatCode="0.000000"/>
    <numFmt numFmtId="296" formatCode="&quot;₩&quot;\ \ #,##0\ &quot;원정&quot;;\-&quot;₩&quot;#,##0"/>
    <numFmt numFmtId="297" formatCode="000.000"/>
    <numFmt numFmtId="298" formatCode="_-* #\!\,##0\!.00&quot;₩&quot;\!\ &quot;DM&quot;_-;&quot;₩&quot;\!\-* #\!\,##0\!.00&quot;₩&quot;\!\ &quot;DM&quot;_-;_-* &quot;-&quot;??&quot;₩&quot;\!\ &quot;DM&quot;_-;_-@_-"/>
    <numFmt numFmtId="299" formatCode="_-* #\!\,##0\!.00&quot;₩&quot;\!\ _D_M_-;&quot;₩&quot;\!\-* #\!\,##0\!.00&quot;₩&quot;\!\ _D_M_-;_-* &quot;-&quot;??&quot;₩&quot;\!\ _D_M_-;_-@_-"/>
    <numFmt numFmtId="300" formatCode="000&quot;₩&quot;\!\-0000"/>
    <numFmt numFmtId="301" formatCode="#\!\,##0\!\,000"/>
    <numFmt numFmtId="302" formatCode="000\!\,000"/>
    <numFmt numFmtId="303" formatCode="#\!\,##0\!.00&quot;₩&quot;\!\ &quot;F&quot;;&quot;₩&quot;\!\-#\!\,##0\!.00&quot;₩&quot;\!\ &quot;F&quot;"/>
    <numFmt numFmtId="304" formatCode="#\!\,##0\!.000"/>
  </numFmts>
  <fonts count="17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2"/>
      <name val="바탕체"/>
      <family val="1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굴림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9"/>
      <color indexed="10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바탕체"/>
      <family val="1"/>
      <charset val="129"/>
    </font>
    <font>
      <sz val="12"/>
      <name val="¹UAAA¼"/>
      <family val="1"/>
    </font>
    <font>
      <sz val="11"/>
      <name val="μ¸¿o"/>
      <family val="3"/>
      <charset val="129"/>
    </font>
    <font>
      <sz val="8"/>
      <name val="바탕체"/>
      <family val="1"/>
      <charset val="129"/>
    </font>
    <font>
      <sz val="10"/>
      <color indexed="8"/>
      <name val="굴림체"/>
      <family val="3"/>
      <charset val="129"/>
    </font>
    <font>
      <sz val="10"/>
      <color indexed="12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2"/>
      <name val="System"/>
      <family val="2"/>
      <charset val="129"/>
    </font>
    <font>
      <b/>
      <sz val="24"/>
      <name val="돋움"/>
      <family val="3"/>
      <charset val="129"/>
    </font>
    <font>
      <b/>
      <sz val="12"/>
      <name val="굴림체"/>
      <family val="3"/>
      <charset val="129"/>
    </font>
    <font>
      <b/>
      <sz val="8"/>
      <name val="굴림체"/>
      <family val="3"/>
      <charset val="129"/>
    </font>
    <font>
      <sz val="9"/>
      <color indexed="10"/>
      <name val="돋움"/>
      <family val="3"/>
      <charset val="129"/>
    </font>
    <font>
      <sz val="10"/>
      <name val="돋움"/>
      <family val="3"/>
      <charset val="129"/>
    </font>
    <font>
      <sz val="8"/>
      <name val="돋움체"/>
      <family val="3"/>
      <charset val="129"/>
    </font>
    <font>
      <b/>
      <sz val="9"/>
      <color indexed="8"/>
      <name val="굴림체"/>
      <family val="3"/>
      <charset val="129"/>
    </font>
    <font>
      <sz val="12"/>
      <name val="Times New Roman"/>
      <family val="1"/>
    </font>
    <font>
      <sz val="12"/>
      <name val="©öUAAA¨ù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±¼¸²Ã¼"/>
      <family val="3"/>
      <charset val="129"/>
    </font>
    <font>
      <sz val="11"/>
      <name val="µ¸¿ò"/>
      <family val="3"/>
      <charset val="129"/>
    </font>
    <font>
      <sz val="8"/>
      <name val="©öUAAA¨ù"/>
      <family val="3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3"/>
      <charset val="129"/>
    </font>
    <font>
      <sz val="10"/>
      <name val="굴림"/>
      <family val="3"/>
      <charset val="129"/>
    </font>
    <font>
      <sz val="13"/>
      <name val="돋움체"/>
      <family val="3"/>
      <charset val="129"/>
    </font>
    <font>
      <b/>
      <sz val="22"/>
      <name val="바탕체"/>
      <family val="1"/>
      <charset val="129"/>
    </font>
    <font>
      <sz val="12"/>
      <name val="돋움체"/>
      <family val="3"/>
      <charset val="129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0"/>
      <name val="Helv"/>
      <family val="2"/>
    </font>
    <font>
      <sz val="12"/>
      <name val="견명조"/>
      <family val="1"/>
      <charset val="129"/>
    </font>
    <font>
      <sz val="10"/>
      <name val="Courier New"/>
      <family val="3"/>
    </font>
    <font>
      <sz val="12"/>
      <name val="명조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1"/>
      <name val="명조"/>
      <family val="3"/>
      <charset val="129"/>
    </font>
    <font>
      <sz val="10"/>
      <name val="명조"/>
      <family val="3"/>
      <charset val="129"/>
    </font>
    <font>
      <sz val="1"/>
      <color indexed="8"/>
      <name val="Courier"/>
      <family val="3"/>
    </font>
    <font>
      <sz val="12"/>
      <name val="굴림"/>
      <family val="3"/>
      <charset val="129"/>
    </font>
    <font>
      <sz val="11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0"/>
      <name val="돋움체"/>
      <family val="3"/>
      <charset val="129"/>
    </font>
    <font>
      <sz val="11"/>
      <name val="뼻뮝"/>
      <family val="3"/>
      <charset val="129"/>
    </font>
    <font>
      <sz val="9"/>
      <name val="MS Sans Serif"/>
      <family val="2"/>
    </font>
    <font>
      <sz val="10"/>
      <name val="바탕"/>
      <family val="1"/>
      <charset val="129"/>
    </font>
    <font>
      <sz val="10"/>
      <color indexed="8"/>
      <name val="돋움체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i/>
      <sz val="11"/>
      <name val="명조"/>
      <family val="3"/>
      <charset val="129"/>
    </font>
    <font>
      <u/>
      <sz val="9"/>
      <color indexed="36"/>
      <name val="Helv"/>
      <family val="2"/>
    </font>
    <font>
      <sz val="12"/>
      <name val="Arial"/>
      <family val="2"/>
    </font>
    <font>
      <sz val="10"/>
      <name val="Geneva"/>
      <family val="2"/>
    </font>
    <font>
      <sz val="12"/>
      <name val="±¼¸²A¼"/>
      <family val="1"/>
      <charset val="129"/>
    </font>
    <font>
      <sz val="12"/>
      <name val="μ¸¿oA¼"/>
      <family val="3"/>
      <charset val="129"/>
    </font>
    <font>
      <sz val="12"/>
      <name val="±¼¸²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24"/>
      <name val="Arial"/>
      <family val="2"/>
    </font>
    <font>
      <b/>
      <sz val="14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b/>
      <sz val="7"/>
      <name val="굴림체"/>
      <family val="3"/>
      <charset val="129"/>
    </font>
    <font>
      <sz val="11"/>
      <name val="돋움체"/>
      <family val="3"/>
      <charset val="129"/>
    </font>
    <font>
      <sz val="12"/>
      <name val="뼻뮝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0"/>
      <name val="한양신명조"/>
      <family val="1"/>
      <charset val="129"/>
    </font>
    <font>
      <b/>
      <sz val="16"/>
      <name val="돋움체"/>
      <family val="3"/>
      <charset val="129"/>
    </font>
    <font>
      <sz val="10"/>
      <color indexed="12"/>
      <name val="Arial"/>
      <family val="2"/>
    </font>
    <font>
      <sz val="8"/>
      <color indexed="12"/>
      <name val="Arial"/>
      <family val="2"/>
    </font>
    <font>
      <vertAlign val="superscript"/>
      <sz val="10"/>
      <name val="굴림체"/>
      <family val="3"/>
      <charset val="129"/>
    </font>
    <font>
      <sz val="11"/>
      <color indexed="10"/>
      <name val="굴림체"/>
      <family val="3"/>
      <charset val="129"/>
    </font>
    <font>
      <sz val="9"/>
      <color indexed="36"/>
      <name val="돋움"/>
      <family val="3"/>
      <charset val="129"/>
    </font>
    <font>
      <sz val="8"/>
      <color indexed="12"/>
      <name val="굴림체"/>
      <family val="3"/>
      <charset val="129"/>
    </font>
    <font>
      <sz val="12"/>
      <color indexed="8"/>
      <name val="바탕체"/>
      <family val="1"/>
      <charset val="129"/>
    </font>
    <font>
      <sz val="12"/>
      <name val="¹????¼"/>
      <family val="1"/>
      <charset val="129"/>
    </font>
    <font>
      <b/>
      <sz val="12"/>
      <name val="???"/>
      <family val="1"/>
    </font>
    <font>
      <sz val="11"/>
      <name val="돋?o"/>
      <family val="3"/>
      <charset val="129"/>
    </font>
    <font>
      <sz val="11"/>
      <name val="ⓒoUAAA¨u"/>
      <family val="1"/>
      <charset val="129"/>
    </font>
    <font>
      <sz val="10"/>
      <name val="Book Antiqua"/>
      <family val="1"/>
    </font>
    <font>
      <sz val="10"/>
      <name val="Times New Roman"/>
      <family val="1"/>
    </font>
    <font>
      <b/>
      <sz val="12"/>
      <color indexed="16"/>
      <name val="±¼¸²A¼"/>
      <family val="1"/>
      <charset val="129"/>
    </font>
    <font>
      <sz val="12"/>
      <color indexed="8"/>
      <name val="견명조"/>
      <family val="1"/>
      <charset val="129"/>
    </font>
    <font>
      <sz val="11"/>
      <color indexed="8"/>
      <name val="굴림체"/>
      <family val="3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9"/>
      <name val="바탕체"/>
      <family val="1"/>
      <charset val="129"/>
    </font>
    <font>
      <sz val="10"/>
      <name val="태-물방울B"/>
      <family val="1"/>
      <charset val="129"/>
    </font>
    <font>
      <sz val="10"/>
      <name val="PragmaticaCTT"/>
      <family val="1"/>
    </font>
    <font>
      <i/>
      <sz val="10"/>
      <name val="바탕체"/>
      <family val="1"/>
      <charset val="129"/>
    </font>
    <font>
      <sz val="14"/>
      <name val="뼥?ⓒ"/>
      <family val="3"/>
      <charset val="129"/>
    </font>
    <font>
      <sz val="14"/>
      <name val="ＭＳ 明朝"/>
      <family val="3"/>
      <charset val="129"/>
    </font>
    <font>
      <sz val="9"/>
      <name val="華康仿宋體"/>
      <family val="3"/>
      <charset val="129"/>
    </font>
    <font>
      <sz val="8"/>
      <name val="#중고딕"/>
      <family val="3"/>
      <charset val="129"/>
    </font>
    <font>
      <sz val="14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u/>
      <sz val="15"/>
      <name val="굴림체"/>
      <family val="3"/>
      <charset val="129"/>
    </font>
    <font>
      <b/>
      <u/>
      <sz val="10"/>
      <color indexed="12"/>
      <name val="고딕"/>
      <family val="3"/>
      <charset val="129"/>
    </font>
    <font>
      <sz val="12"/>
      <name val="Courier"/>
      <family val="3"/>
    </font>
    <font>
      <sz val="12"/>
      <name val="Tms Rmn"/>
      <family val="1"/>
    </font>
    <font>
      <u/>
      <sz val="10"/>
      <color indexed="14"/>
      <name val="MS Sans Serif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Impact"/>
      <family val="2"/>
    </font>
    <font>
      <i/>
      <outline/>
      <shadow/>
      <u/>
      <sz val="1"/>
      <color indexed="24"/>
      <name val="Courier"/>
      <family val="3"/>
    </font>
    <font>
      <sz val="18"/>
      <name val="궁서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8.25"/>
      <color indexed="72"/>
      <name val="MS Sans Serif"/>
      <family val="2"/>
    </font>
    <font>
      <sz val="8.25"/>
      <color indexed="72"/>
      <name val="MS Sans Serif"/>
    </font>
    <font>
      <u/>
      <sz val="11"/>
      <color indexed="12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17"/>
      </left>
      <right style="hair">
        <color indexed="17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630">
    <xf numFmtId="0" fontId="0" fillId="0" borderId="0"/>
    <xf numFmtId="215" fontId="63" fillId="0" borderId="0">
      <protection locked="0"/>
    </xf>
    <xf numFmtId="0" fontId="22" fillId="0" borderId="0"/>
    <xf numFmtId="176" fontId="50" fillId="0" borderId="0" applyFont="0" applyFill="0" applyBorder="0" applyAlignment="0" applyProtection="0"/>
    <xf numFmtId="0" fontId="21" fillId="0" borderId="1">
      <alignment horizontal="center"/>
    </xf>
    <xf numFmtId="0" fontId="21" fillId="0" borderId="1">
      <alignment horizontal="center"/>
    </xf>
    <xf numFmtId="0" fontId="51" fillId="0" borderId="0">
      <alignment vertical="center"/>
    </xf>
    <xf numFmtId="0" fontId="22" fillId="0" borderId="2">
      <alignment horizontal="centerContinuous" vertical="center"/>
    </xf>
    <xf numFmtId="3" fontId="11" fillId="0" borderId="0">
      <alignment vertical="center"/>
    </xf>
    <xf numFmtId="192" fontId="11" fillId="0" borderId="0">
      <alignment vertical="center"/>
    </xf>
    <xf numFmtId="4" fontId="11" fillId="0" borderId="0">
      <alignment vertical="center"/>
    </xf>
    <xf numFmtId="253" fontId="11" fillId="0" borderId="0">
      <alignment vertical="center"/>
    </xf>
    <xf numFmtId="0" fontId="22" fillId="0" borderId="2">
      <alignment horizontal="centerContinuous" vertical="center"/>
    </xf>
    <xf numFmtId="24" fontId="21" fillId="0" borderId="0" applyFont="0" applyFill="0" applyBorder="0" applyAlignment="0" applyProtection="0"/>
    <xf numFmtId="176" fontId="52" fillId="0" borderId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191" fontId="11" fillId="0" borderId="0">
      <alignment horizontal="center"/>
    </xf>
    <xf numFmtId="239" fontId="54" fillId="0" borderId="0" applyNumberFormat="0">
      <alignment horizontal="center" vertical="center"/>
      <protection locked="0" hidden="1"/>
    </xf>
    <xf numFmtId="0" fontId="4" fillId="0" borderId="0" applyFont="0" applyFill="0" applyBorder="0" applyAlignment="0" applyProtection="0"/>
    <xf numFmtId="0" fontId="11" fillId="0" borderId="0"/>
    <xf numFmtId="0" fontId="2" fillId="0" borderId="0"/>
    <xf numFmtId="0" fontId="4" fillId="0" borderId="0"/>
    <xf numFmtId="0" fontId="4" fillId="0" borderId="0"/>
    <xf numFmtId="0" fontId="17" fillId="0" borderId="0"/>
    <xf numFmtId="0" fontId="55" fillId="0" borderId="0"/>
    <xf numFmtId="0" fontId="4" fillId="0" borderId="0"/>
    <xf numFmtId="0" fontId="5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7" fillId="0" borderId="0"/>
    <xf numFmtId="0" fontId="21" fillId="0" borderId="0"/>
    <xf numFmtId="0" fontId="17" fillId="0" borderId="0"/>
    <xf numFmtId="0" fontId="21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" fillId="0" borderId="0"/>
    <xf numFmtId="0" fontId="1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7" fillId="0" borderId="0"/>
    <xf numFmtId="0" fontId="55" fillId="0" borderId="0"/>
    <xf numFmtId="0" fontId="21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176" fontId="11" fillId="0" borderId="0" applyFont="0" applyFill="0" applyBorder="0" applyAlignment="0" applyProtection="0"/>
    <xf numFmtId="0" fontId="4" fillId="0" borderId="0"/>
    <xf numFmtId="0" fontId="17" fillId="0" borderId="0"/>
    <xf numFmtId="0" fontId="4" fillId="0" borderId="0"/>
    <xf numFmtId="250" fontId="11" fillId="0" borderId="0" applyFont="0" applyFill="0" applyBorder="0" applyAlignment="0" applyProtection="0"/>
    <xf numFmtId="0" fontId="17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176" fontId="11" fillId="0" borderId="0" applyFont="0" applyFill="0" applyBorder="0" applyAlignment="0" applyProtection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6" fontId="11" fillId="0" borderId="0" applyFont="0" applyFill="0" applyBorder="0" applyAlignment="0" applyProtection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1" fillId="0" borderId="0"/>
    <xf numFmtId="0" fontId="21" fillId="0" borderId="0"/>
    <xf numFmtId="176" fontId="11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1" fillId="0" borderId="0"/>
    <xf numFmtId="176" fontId="11" fillId="0" borderId="0" applyFont="0" applyFill="0" applyBorder="0" applyAlignment="0" applyProtection="0"/>
    <xf numFmtId="0" fontId="17" fillId="0" borderId="0"/>
    <xf numFmtId="0" fontId="17" fillId="0" borderId="0"/>
    <xf numFmtId="176" fontId="11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1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1" fillId="0" borderId="0" applyFont="0" applyFill="0" applyBorder="0" applyAlignment="0" applyProtection="0"/>
    <xf numFmtId="0" fontId="4" fillId="0" borderId="0"/>
    <xf numFmtId="0" fontId="21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8" fontId="11" fillId="0" borderId="0" applyFont="0" applyFill="0" applyBorder="0" applyAlignment="0" applyProtection="0"/>
    <xf numFmtId="207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6" fontId="11" fillId="0" borderId="0" applyFont="0" applyFill="0" applyBorder="0" applyAlignment="0" applyProtection="0"/>
    <xf numFmtId="0" fontId="4" fillId="0" borderId="0"/>
    <xf numFmtId="0" fontId="55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4" fillId="0" borderId="0"/>
    <xf numFmtId="0" fontId="17" fillId="0" borderId="0" applyFont="0" applyFill="0" applyBorder="0" applyAlignment="0" applyProtection="0"/>
    <xf numFmtId="0" fontId="55" fillId="0" borderId="0"/>
    <xf numFmtId="0" fontId="55" fillId="0" borderId="0"/>
    <xf numFmtId="0" fontId="55" fillId="0" borderId="0"/>
    <xf numFmtId="0" fontId="17" fillId="0" borderId="0" applyFont="0" applyFill="0" applyBorder="0" applyAlignment="0" applyProtection="0"/>
    <xf numFmtId="0" fontId="21" fillId="0" borderId="0"/>
    <xf numFmtId="0" fontId="1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6" fontId="11" fillId="0" borderId="0" applyFont="0" applyFill="0" applyBorder="0" applyAlignment="0" applyProtection="0"/>
    <xf numFmtId="0" fontId="21" fillId="0" borderId="0"/>
    <xf numFmtId="0" fontId="4" fillId="0" borderId="0"/>
    <xf numFmtId="0" fontId="21" fillId="0" borderId="0"/>
    <xf numFmtId="0" fontId="55" fillId="0" borderId="0"/>
    <xf numFmtId="0" fontId="55" fillId="0" borderId="0"/>
    <xf numFmtId="0" fontId="4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1" fillId="0" borderId="0"/>
    <xf numFmtId="0" fontId="4" fillId="0" borderId="0"/>
    <xf numFmtId="0" fontId="21" fillId="0" borderId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4" fillId="0" borderId="0"/>
    <xf numFmtId="0" fontId="2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4" fillId="0" borderId="0"/>
    <xf numFmtId="0" fontId="21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176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1" fillId="0" borderId="0"/>
    <xf numFmtId="0" fontId="17" fillId="0" borderId="0"/>
    <xf numFmtId="0" fontId="4" fillId="0" borderId="0"/>
    <xf numFmtId="0" fontId="4" fillId="0" borderId="0"/>
    <xf numFmtId="176" fontId="11" fillId="0" borderId="0" applyFont="0" applyFill="0" applyBorder="0" applyAlignment="0" applyProtection="0"/>
    <xf numFmtId="0" fontId="21" fillId="0" borderId="0"/>
    <xf numFmtId="0" fontId="17" fillId="0" borderId="0"/>
    <xf numFmtId="0" fontId="2" fillId="0" borderId="0"/>
    <xf numFmtId="0" fontId="21" fillId="0" borderId="0"/>
    <xf numFmtId="0" fontId="17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4" fillId="0" borderId="0"/>
    <xf numFmtId="0" fontId="4" fillId="0" borderId="0"/>
    <xf numFmtId="176" fontId="11" fillId="0" borderId="0" applyFont="0" applyFill="0" applyBorder="0" applyAlignment="0" applyProtection="0"/>
    <xf numFmtId="0" fontId="17" fillId="0" borderId="0"/>
    <xf numFmtId="0" fontId="2" fillId="0" borderId="0"/>
    <xf numFmtId="176" fontId="11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1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4" fillId="0" borderId="0"/>
    <xf numFmtId="0" fontId="2" fillId="0" borderId="0" applyFont="0" applyFill="0" applyBorder="0" applyAlignment="0" applyProtection="0"/>
    <xf numFmtId="0" fontId="17" fillId="0" borderId="0"/>
    <xf numFmtId="0" fontId="17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17" fillId="0" borderId="0"/>
    <xf numFmtId="0" fontId="21" fillId="0" borderId="0"/>
    <xf numFmtId="0" fontId="2" fillId="0" borderId="0"/>
    <xf numFmtId="0" fontId="2" fillId="0" borderId="0"/>
    <xf numFmtId="0" fontId="4" fillId="0" borderId="0"/>
    <xf numFmtId="0" fontId="21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6" fontId="11" fillId="0" borderId="0" applyFont="0" applyFill="0" applyBorder="0" applyAlignment="0" applyProtection="0"/>
    <xf numFmtId="0" fontId="17" fillId="0" borderId="0"/>
    <xf numFmtId="0" fontId="4" fillId="0" borderId="0"/>
    <xf numFmtId="0" fontId="21" fillId="0" borderId="0"/>
    <xf numFmtId="0" fontId="4" fillId="0" borderId="0"/>
    <xf numFmtId="0" fontId="17" fillId="0" borderId="0"/>
    <xf numFmtId="0" fontId="4" fillId="0" borderId="0"/>
    <xf numFmtId="0" fontId="63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39" fillId="0" borderId="0"/>
    <xf numFmtId="254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9" fontId="22" fillId="0" borderId="0">
      <alignment vertical="center"/>
    </xf>
    <xf numFmtId="0" fontId="22" fillId="0" borderId="0">
      <alignment vertical="center"/>
    </xf>
    <xf numFmtId="10" fontId="22" fillId="0" borderId="0">
      <alignment vertical="center"/>
    </xf>
    <xf numFmtId="0" fontId="22" fillId="0" borderId="0">
      <alignment vertical="center"/>
    </xf>
    <xf numFmtId="255" fontId="2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>
      <alignment horizontal="center" vertical="center"/>
    </xf>
    <xf numFmtId="0" fontId="19" fillId="0" borderId="0"/>
    <xf numFmtId="0" fontId="19" fillId="0" borderId="0"/>
    <xf numFmtId="0" fontId="19" fillId="0" borderId="0"/>
    <xf numFmtId="41" fontId="11" fillId="0" borderId="0">
      <alignment horizontal="center" vertical="center"/>
    </xf>
    <xf numFmtId="41" fontId="11" fillId="0" borderId="0">
      <alignment horizontal="center" vertical="center"/>
    </xf>
    <xf numFmtId="0" fontId="18" fillId="0" borderId="0">
      <alignment horizontal="center" vertical="center"/>
    </xf>
    <xf numFmtId="0" fontId="18" fillId="0" borderId="0">
      <alignment horizontal="center" vertical="center"/>
    </xf>
    <xf numFmtId="0" fontId="18" fillId="0" borderId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41" fontId="11" fillId="0" borderId="0">
      <alignment horizontal="center" vertical="center"/>
    </xf>
    <xf numFmtId="236" fontId="11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36" fontId="11" fillId="0" borderId="0">
      <alignment horizontal="center" vertical="center"/>
    </xf>
    <xf numFmtId="236" fontId="11" fillId="0" borderId="0">
      <alignment horizontal="center" vertical="center"/>
    </xf>
    <xf numFmtId="41" fontId="11" fillId="0" borderId="0">
      <alignment horizontal="center" vertical="center"/>
    </xf>
    <xf numFmtId="41" fontId="11" fillId="0" borderId="0">
      <alignment horizontal="center" vertical="center"/>
    </xf>
    <xf numFmtId="41" fontId="11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41" fontId="11" fillId="0" borderId="0">
      <alignment horizontal="center" vertical="center"/>
    </xf>
    <xf numFmtId="41" fontId="11" fillId="0" borderId="0">
      <alignment horizontal="center" vertical="center"/>
    </xf>
    <xf numFmtId="41" fontId="11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41" fontId="11" fillId="0" borderId="0">
      <alignment horizontal="center" vertical="center"/>
    </xf>
    <xf numFmtId="210" fontId="56" fillId="0" borderId="0">
      <alignment horizontal="center" vertical="center"/>
    </xf>
    <xf numFmtId="0" fontId="56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0" fontId="11" fillId="0" borderId="0">
      <alignment horizontal="center" vertical="center"/>
    </xf>
    <xf numFmtId="41" fontId="11" fillId="0" borderId="0">
      <alignment horizontal="center" vertical="center"/>
    </xf>
    <xf numFmtId="0" fontId="19" fillId="0" borderId="0"/>
    <xf numFmtId="0" fontId="18" fillId="0" borderId="0">
      <alignment horizontal="center" vertical="center"/>
    </xf>
    <xf numFmtId="0" fontId="19" fillId="0" borderId="0"/>
    <xf numFmtId="0" fontId="19" fillId="0" borderId="0"/>
    <xf numFmtId="0" fontId="18" fillId="0" borderId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8" fillId="0" borderId="0">
      <alignment horizontal="center" vertical="center"/>
    </xf>
    <xf numFmtId="0" fontId="18" fillId="0" borderId="0">
      <alignment horizontal="center" vertical="center"/>
    </xf>
    <xf numFmtId="0" fontId="19" fillId="0" borderId="0"/>
    <xf numFmtId="0" fontId="19" fillId="0" borderId="0"/>
    <xf numFmtId="0" fontId="18" fillId="0" borderId="0">
      <alignment horizontal="center" vertical="center"/>
    </xf>
    <xf numFmtId="3" fontId="57" fillId="0" borderId="3">
      <alignment horizontal="right" vertical="center"/>
    </xf>
    <xf numFmtId="0" fontId="19" fillId="0" borderId="0"/>
    <xf numFmtId="0" fontId="18" fillId="0" borderId="0">
      <alignment horizontal="center" vertical="center"/>
    </xf>
    <xf numFmtId="0" fontId="19" fillId="0" borderId="0"/>
    <xf numFmtId="0" fontId="4" fillId="0" borderId="0" applyNumberFormat="0" applyFill="0" applyBorder="0" applyAlignment="0" applyProtection="0"/>
    <xf numFmtId="190" fontId="11" fillId="0" borderId="0">
      <protection locked="0"/>
    </xf>
    <xf numFmtId="2" fontId="57" fillId="0" borderId="3">
      <alignment horizontal="right" vertical="center"/>
    </xf>
    <xf numFmtId="0" fontId="63" fillId="0" borderId="0">
      <protection locked="0"/>
    </xf>
    <xf numFmtId="9" fontId="11" fillId="0" borderId="0">
      <protection locked="0"/>
    </xf>
    <xf numFmtId="0" fontId="58" fillId="0" borderId="0">
      <alignment horizontal="right"/>
    </xf>
    <xf numFmtId="201" fontId="2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8" fillId="0" borderId="0"/>
    <xf numFmtId="209" fontId="11" fillId="0" borderId="0"/>
    <xf numFmtId="209" fontId="11" fillId="0" borderId="0"/>
    <xf numFmtId="209" fontId="11" fillId="0" borderId="0"/>
    <xf numFmtId="209" fontId="11" fillId="0" borderId="0"/>
    <xf numFmtId="209" fontId="11" fillId="0" borderId="0"/>
    <xf numFmtId="209" fontId="11" fillId="0" borderId="0"/>
    <xf numFmtId="209" fontId="11" fillId="0" borderId="0"/>
    <xf numFmtId="209" fontId="11" fillId="0" borderId="0"/>
    <xf numFmtId="209" fontId="11" fillId="0" borderId="0"/>
    <xf numFmtId="209" fontId="11" fillId="0" borderId="0"/>
    <xf numFmtId="209" fontId="11" fillId="0" borderId="0"/>
    <xf numFmtId="0" fontId="60" fillId="0" borderId="4">
      <alignment horizontal="center" vertical="center"/>
    </xf>
    <xf numFmtId="199" fontId="11" fillId="0" borderId="4">
      <alignment horizontal="right" vertical="center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2" fillId="0" borderId="0" applyFont="0" applyFill="0" applyBorder="0" applyAlignment="0" applyProtection="0">
      <alignment horizontal="left"/>
    </xf>
    <xf numFmtId="0" fontId="11" fillId="0" borderId="5" applyFont="0" applyFill="0" applyBorder="0" applyAlignment="0" applyProtection="0">
      <protection locked="0"/>
    </xf>
    <xf numFmtId="0" fontId="13" fillId="0" borderId="0" applyFont="0" applyBorder="0" applyAlignment="0">
      <alignment horizontal="left" vertical="center"/>
    </xf>
    <xf numFmtId="0" fontId="63" fillId="0" borderId="0">
      <protection locked="0"/>
    </xf>
    <xf numFmtId="0" fontId="64" fillId="0" borderId="0">
      <alignment vertical="center"/>
    </xf>
    <xf numFmtId="3" fontId="21" fillId="0" borderId="6">
      <alignment horizontal="center"/>
    </xf>
    <xf numFmtId="0" fontId="11" fillId="0" borderId="5" applyFont="0" applyFill="0" applyBorder="0" applyAlignment="0" applyProtection="0">
      <alignment horizontal="right"/>
      <protection locked="0"/>
    </xf>
    <xf numFmtId="0" fontId="11" fillId="0" borderId="5" applyFont="0" applyFill="0" applyBorder="0" applyAlignment="0" applyProtection="0">
      <alignment horizontal="center"/>
    </xf>
    <xf numFmtId="0" fontId="11" fillId="0" borderId="5" applyFont="0" applyFill="0" applyBorder="0" applyAlignment="0" applyProtection="0">
      <alignment horizontal="right"/>
    </xf>
    <xf numFmtId="0" fontId="11" fillId="0" borderId="5" applyFont="0" applyFill="0" applyBorder="0" applyAlignment="0" applyProtection="0">
      <alignment horizontal="center"/>
      <protection locked="0"/>
    </xf>
    <xf numFmtId="223" fontId="11" fillId="0" borderId="7" applyFill="0" applyBorder="0" applyProtection="0">
      <alignment vertical="center"/>
    </xf>
    <xf numFmtId="0" fontId="65" fillId="0" borderId="4">
      <alignment horizontal="center" vertical="center"/>
    </xf>
    <xf numFmtId="0" fontId="11" fillId="2" borderId="0">
      <alignment horizontal="left"/>
    </xf>
    <xf numFmtId="0" fontId="65" fillId="0" borderId="4">
      <alignment horizontal="center" vertical="center"/>
    </xf>
    <xf numFmtId="0" fontId="63" fillId="0" borderId="0"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45" fontId="62" fillId="0" borderId="0" applyFont="0" applyFill="0" applyBorder="0" applyAlignment="0" applyProtection="0">
      <alignment horizontal="left"/>
      <protection locked="0"/>
    </xf>
    <xf numFmtId="0" fontId="62" fillId="0" borderId="0" applyFont="0" applyFill="0" applyBorder="0" applyAlignment="0" applyProtection="0">
      <alignment horizontal="left"/>
    </xf>
    <xf numFmtId="0" fontId="22" fillId="0" borderId="0" applyFont="0" applyFill="0" applyBorder="0" applyAlignment="0" applyProtection="0">
      <alignment horizontal="left"/>
      <protection locked="0"/>
    </xf>
    <xf numFmtId="0" fontId="62" fillId="0" borderId="0" applyFont="0" applyFill="0" applyBorder="0" applyAlignment="0" applyProtection="0">
      <alignment horizontal="left"/>
    </xf>
    <xf numFmtId="0" fontId="62" fillId="0" borderId="0" applyFont="0" applyBorder="0" applyAlignment="0">
      <alignment horizontal="left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>
      <alignment horizontal="left"/>
    </xf>
    <xf numFmtId="0" fontId="62" fillId="0" borderId="0" applyFont="0" applyFill="0" applyBorder="0" applyAlignment="0" applyProtection="0">
      <alignment horizontal="left"/>
    </xf>
    <xf numFmtId="0" fontId="62" fillId="0" borderId="0" applyFont="0" applyFill="0" applyBorder="0" applyAlignment="0" applyProtection="0">
      <alignment horizontal="left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62" fillId="0" borderId="0" applyFont="0" applyFill="0" applyBorder="0" applyAlignment="0" applyProtection="0">
      <alignment horizontal="right"/>
    </xf>
    <xf numFmtId="41" fontId="67" fillId="0" borderId="8" applyNumberFormat="0" applyFont="0" applyFill="0" applyBorder="0" applyProtection="0">
      <alignment horizontal="distributed"/>
    </xf>
    <xf numFmtId="190" fontId="11" fillId="0" borderId="0">
      <protection locked="0"/>
    </xf>
    <xf numFmtId="9" fontId="2" fillId="0" borderId="0" applyFont="0" applyFill="0" applyBorder="0" applyAlignment="0" applyProtection="0">
      <alignment vertical="center"/>
    </xf>
    <xf numFmtId="9" fontId="18" fillId="3" borderId="0" applyFill="0" applyBorder="0" applyProtection="0">
      <alignment horizontal="right"/>
    </xf>
    <xf numFmtId="10" fontId="18" fillId="0" borderId="0" applyFill="0" applyBorder="0" applyProtection="0">
      <alignment horizontal="right"/>
    </xf>
    <xf numFmtId="9" fontId="49" fillId="0" borderId="0" applyFont="0" applyFill="0" applyBorder="0" applyAlignment="0" applyProtection="0">
      <alignment vertical="center"/>
    </xf>
    <xf numFmtId="210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0" fontId="68" fillId="0" borderId="0"/>
    <xf numFmtId="0" fontId="111" fillId="0" borderId="0" applyFont="0" applyFill="0" applyBorder="0" applyProtection="0">
      <alignment horizontal="center" vertical="center"/>
    </xf>
    <xf numFmtId="0" fontId="111" fillId="0" borderId="0" applyFont="0" applyFill="0" applyBorder="0" applyProtection="0">
      <alignment horizontal="center" vertical="center"/>
    </xf>
    <xf numFmtId="3" fontId="22" fillId="0" borderId="7">
      <alignment vertical="center"/>
    </xf>
    <xf numFmtId="0" fontId="69" fillId="0" borderId="9" applyFont="0" applyFill="0" applyAlignment="0" applyProtection="0">
      <alignment horizontal="center" vertical="center"/>
    </xf>
    <xf numFmtId="0" fontId="112" fillId="0" borderId="0"/>
    <xf numFmtId="233" fontId="2" fillId="0" borderId="10" applyBorder="0"/>
    <xf numFmtId="210" fontId="11" fillId="0" borderId="0" applyNumberFormat="0" applyFont="0" applyFill="0" applyBorder="0" applyProtection="0">
      <alignment horizontal="centerContinuous"/>
    </xf>
    <xf numFmtId="181" fontId="70" fillId="0" borderId="4">
      <alignment vertical="center"/>
    </xf>
    <xf numFmtId="3" fontId="67" fillId="0" borderId="8"/>
    <xf numFmtId="0" fontId="67" fillId="0" borderId="8"/>
    <xf numFmtId="3" fontId="67" fillId="0" borderId="11"/>
    <xf numFmtId="3" fontId="67" fillId="0" borderId="12"/>
    <xf numFmtId="0" fontId="113" fillId="0" borderId="8"/>
    <xf numFmtId="0" fontId="114" fillId="0" borderId="0">
      <alignment horizontal="center"/>
    </xf>
    <xf numFmtId="0" fontId="5" fillId="0" borderId="13">
      <alignment horizontal="center"/>
    </xf>
    <xf numFmtId="0" fontId="58" fillId="0" borderId="14"/>
    <xf numFmtId="3" fontId="71" fillId="0" borderId="7" applyFill="0" applyBorder="0" applyProtection="0">
      <alignment vertical="center"/>
    </xf>
    <xf numFmtId="224" fontId="11" fillId="0" borderId="7" applyFill="0" applyBorder="0" applyProtection="0">
      <alignment vertical="center"/>
    </xf>
    <xf numFmtId="223" fontId="11" fillId="0" borderId="7" applyFill="0" applyBorder="0" applyProtection="0">
      <alignment vertical="center"/>
    </xf>
    <xf numFmtId="222" fontId="11" fillId="0" borderId="7" applyFill="0" applyBorder="0" applyProtection="0">
      <alignment vertical="center"/>
    </xf>
    <xf numFmtId="244" fontId="2" fillId="0" borderId="10"/>
    <xf numFmtId="0" fontId="2" fillId="0" borderId="10"/>
    <xf numFmtId="0" fontId="65" fillId="0" borderId="4">
      <alignment horizontal="center" vertical="center"/>
    </xf>
    <xf numFmtId="0" fontId="62" fillId="0" borderId="0" applyFont="0" applyFill="0" applyBorder="0" applyAlignment="0" applyProtection="0"/>
    <xf numFmtId="1" fontId="11" fillId="0" borderId="0"/>
    <xf numFmtId="0" fontId="36" fillId="0" borderId="0"/>
    <xf numFmtId="0" fontId="22" fillId="0" borderId="0" applyFont="0" applyFill="0" applyBorder="0" applyAlignment="0" applyProtection="0"/>
    <xf numFmtId="20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7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176" fontId="11" fillId="0" borderId="15"/>
    <xf numFmtId="176" fontId="11" fillId="0" borderId="15"/>
    <xf numFmtId="0" fontId="62" fillId="0" borderId="16"/>
    <xf numFmtId="0" fontId="62" fillId="0" borderId="0" applyFont="0" applyFill="0" applyBorder="0" applyAlignment="0" applyProtection="0">
      <alignment horizontal="left"/>
      <protection locked="0"/>
    </xf>
    <xf numFmtId="0" fontId="62" fillId="0" borderId="0" applyFont="0" applyFill="0" applyBorder="0" applyAlignment="0" applyProtection="0">
      <alignment horizontal="left"/>
    </xf>
    <xf numFmtId="0" fontId="11" fillId="0" borderId="0" applyFont="0" applyFill="0" applyBorder="0" applyAlignment="0" applyProtection="0"/>
    <xf numFmtId="0" fontId="62" fillId="0" borderId="0" applyFont="0" applyFill="0" applyBorder="0" applyAlignment="0" applyProtection="0">
      <alignment horizontal="center"/>
    </xf>
    <xf numFmtId="0" fontId="115" fillId="0" borderId="8">
      <alignment vertical="center"/>
    </xf>
    <xf numFmtId="196" fontId="2" fillId="0" borderId="0" applyFont="0" applyFill="0" applyBorder="0" applyAlignment="0" applyProtection="0"/>
    <xf numFmtId="0" fontId="72" fillId="0" borderId="0" applyFont="0" applyFill="0" applyBorder="0" applyAlignment="0" applyProtection="0"/>
    <xf numFmtId="196" fontId="2" fillId="0" borderId="0" applyFont="0" applyFill="0" applyBorder="0" applyAlignment="0" applyProtection="0"/>
    <xf numFmtId="251" fontId="72" fillId="0" borderId="0" applyFont="0" applyFill="0" applyBorder="0" applyAlignment="0" applyProtection="0"/>
    <xf numFmtId="0" fontId="27" fillId="0" borderId="0">
      <alignment vertical="center"/>
    </xf>
    <xf numFmtId="0" fontId="73" fillId="0" borderId="0">
      <alignment horizontal="center" vertical="center"/>
    </xf>
    <xf numFmtId="0" fontId="61" fillId="0" borderId="17" applyFont="0" applyFill="0" applyBorder="0" applyAlignment="0" applyProtection="0">
      <alignment horizontal="left" vertical="center"/>
    </xf>
    <xf numFmtId="0" fontId="61" fillId="0" borderId="18" applyFont="0" applyFill="0" applyBorder="0" applyAlignment="0" applyProtection="0"/>
    <xf numFmtId="0" fontId="74" fillId="0" borderId="0" applyNumberFormat="0" applyBorder="0" applyAlignment="0">
      <alignment horizontal="centerContinuous" vertical="center"/>
    </xf>
    <xf numFmtId="4" fontId="63" fillId="0" borderId="0">
      <protection locked="0"/>
    </xf>
    <xf numFmtId="3" fontId="75" fillId="0" borderId="0" applyFont="0" applyFill="0" applyBorder="0" applyAlignment="0" applyProtection="0"/>
    <xf numFmtId="0" fontId="58" fillId="0" borderId="0" applyFont="0" applyFill="0" applyBorder="0" applyAlignment="0" applyProtection="0">
      <alignment horizontal="right"/>
    </xf>
    <xf numFmtId="0" fontId="11" fillId="0" borderId="8">
      <alignment horizontal="distributed" vertical="center"/>
    </xf>
    <xf numFmtId="0" fontId="11" fillId="0" borderId="10">
      <alignment horizontal="distributed" vertical="top"/>
    </xf>
    <xf numFmtId="0" fontId="11" fillId="0" borderId="19">
      <alignment horizontal="distributed"/>
    </xf>
    <xf numFmtId="256" fontId="116" fillId="0" borderId="0">
      <alignment vertical="center"/>
    </xf>
    <xf numFmtId="0" fontId="11" fillId="0" borderId="0"/>
    <xf numFmtId="0" fontId="62" fillId="0" borderId="20" applyFont="0" applyFill="0" applyBorder="0" applyAlignment="0" applyProtection="0">
      <alignment horizontal="center"/>
    </xf>
    <xf numFmtId="0" fontId="22" fillId="0" borderId="0" applyFont="0" applyFill="0" applyBorder="0" applyAlignment="0" applyProtection="0">
      <alignment horizontal="left"/>
    </xf>
    <xf numFmtId="246" fontId="61" fillId="0" borderId="0" applyFont="0" applyFill="0" applyBorder="0" applyAlignment="0" applyProtection="0">
      <alignment horizontal="center"/>
      <protection locked="0"/>
    </xf>
    <xf numFmtId="0" fontId="62" fillId="0" borderId="0" applyFont="0" applyFill="0" applyBorder="0" applyAlignment="0" applyProtection="0">
      <protection locked="0"/>
    </xf>
    <xf numFmtId="0" fontId="58" fillId="0" borderId="0" applyFont="0" applyFill="0" applyBorder="0" applyAlignment="0" applyProtection="0"/>
    <xf numFmtId="0" fontId="65" fillId="0" borderId="4" applyFill="0" applyProtection="0">
      <alignment horizontal="center" vertical="center"/>
    </xf>
    <xf numFmtId="190" fontId="11" fillId="0" borderId="0">
      <protection locked="0"/>
    </xf>
    <xf numFmtId="241" fontId="49" fillId="0" borderId="0" applyFont="0" applyFill="0" applyBorder="0" applyAlignment="0" applyProtection="0">
      <alignment vertical="center"/>
    </xf>
    <xf numFmtId="190" fontId="11" fillId="0" borderId="0">
      <protection locked="0"/>
    </xf>
    <xf numFmtId="242" fontId="2" fillId="0" borderId="0" applyFont="0" applyFill="0" applyBorder="0" applyProtection="0">
      <alignment vertical="center"/>
    </xf>
    <xf numFmtId="176" fontId="11" fillId="0" borderId="8">
      <alignment horizontal="center" vertical="center"/>
    </xf>
    <xf numFmtId="41" fontId="2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58" fillId="0" borderId="0" applyFont="0" applyFill="0" applyBorder="0" applyAlignment="0" applyProtection="0"/>
    <xf numFmtId="197" fontId="11" fillId="3" borderId="0" applyFill="0" applyBorder="0" applyProtection="0">
      <alignment horizontal="right"/>
    </xf>
    <xf numFmtId="0" fontId="61" fillId="0" borderId="0" applyFont="0" applyFill="0" applyBorder="0" applyAlignment="0" applyProtection="0"/>
    <xf numFmtId="38" fontId="67" fillId="0" borderId="0" applyFont="0" applyFill="0" applyBorder="0" applyAlignment="0" applyProtection="0">
      <alignment vertical="center"/>
    </xf>
    <xf numFmtId="236" fontId="11" fillId="0" borderId="0" applyFont="0" applyFill="0" applyBorder="0" applyAlignment="0" applyProtection="0">
      <alignment vertical="center"/>
    </xf>
    <xf numFmtId="240" fontId="11" fillId="0" borderId="0" applyFont="0" applyFill="0" applyBorder="0" applyAlignment="0" applyProtection="0">
      <alignment vertical="center"/>
    </xf>
    <xf numFmtId="3" fontId="58" fillId="0" borderId="0" applyFont="0" applyFill="0" applyBorder="0" applyAlignment="0" applyProtection="0"/>
    <xf numFmtId="0" fontId="58" fillId="0" borderId="0" applyFont="0" applyFill="0" applyBorder="0" applyAlignment="0" applyProtection="0">
      <alignment horizontal="right"/>
    </xf>
    <xf numFmtId="0" fontId="76" fillId="0" borderId="20" applyFont="0" applyFill="0" applyBorder="0" applyAlignment="0" applyProtection="0">
      <alignment horizontal="right"/>
    </xf>
    <xf numFmtId="0" fontId="22" fillId="0" borderId="10" applyFont="0" applyFill="0" applyBorder="0" applyAlignment="0" applyProtection="0">
      <alignment horizontal="right"/>
    </xf>
    <xf numFmtId="0" fontId="11" fillId="0" borderId="5" applyFont="0" applyFill="0" applyBorder="0" applyAlignment="0" applyProtection="0">
      <alignment horizontal="center"/>
    </xf>
    <xf numFmtId="21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7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62" fillId="0" borderId="0" applyFont="0" applyFill="0" applyBorder="0" applyAlignment="0" applyProtection="0"/>
    <xf numFmtId="190" fontId="11" fillId="0" borderId="0">
      <protection locked="0"/>
    </xf>
    <xf numFmtId="190" fontId="11" fillId="0" borderId="0">
      <protection locked="0"/>
    </xf>
    <xf numFmtId="10" fontId="75" fillId="0" borderId="0" applyFont="0" applyFill="0" applyBorder="0" applyAlignment="0" applyProtection="0"/>
    <xf numFmtId="190" fontId="11" fillId="0" borderId="0"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>
      <alignment vertical="center"/>
    </xf>
    <xf numFmtId="0" fontId="11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5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4">
      <alignment vertical="center" wrapText="1"/>
    </xf>
    <xf numFmtId="0" fontId="2" fillId="0" borderId="8" applyNumberFormat="0" applyFill="0" applyProtection="0">
      <alignment vertical="center"/>
    </xf>
    <xf numFmtId="0" fontId="17" fillId="0" borderId="4">
      <alignment horizontal="center" vertical="center" wrapText="1"/>
    </xf>
    <xf numFmtId="0" fontId="63" fillId="0" borderId="21">
      <protection locked="0"/>
    </xf>
    <xf numFmtId="198" fontId="11" fillId="0" borderId="0">
      <protection locked="0"/>
    </xf>
    <xf numFmtId="200" fontId="2" fillId="0" borderId="0">
      <protection locked="0"/>
    </xf>
    <xf numFmtId="202" fontId="2" fillId="0" borderId="0">
      <protection locked="0"/>
    </xf>
    <xf numFmtId="190" fontId="11" fillId="0" borderId="0">
      <protection locked="0"/>
    </xf>
    <xf numFmtId="0" fontId="78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0" fillId="0" borderId="0" applyFont="0" applyFill="0" applyBorder="0" applyAlignment="0" applyProtection="0"/>
    <xf numFmtId="41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18" fillId="0" borderId="4" applyProtection="0">
      <alignment horizontal="left" vertical="center" wrapText="1"/>
    </xf>
    <xf numFmtId="0" fontId="11" fillId="0" borderId="0" applyFont="0" applyFill="0" applyBorder="0" applyAlignment="0" applyProtection="0"/>
    <xf numFmtId="190" fontId="11" fillId="0" borderId="0">
      <protection locked="0"/>
    </xf>
    <xf numFmtId="196" fontId="19" fillId="4" borderId="22">
      <alignment horizontal="center" vertical="center"/>
    </xf>
    <xf numFmtId="190" fontId="11" fillId="0" borderId="0">
      <protection locked="0"/>
    </xf>
    <xf numFmtId="190" fontId="11" fillId="0" borderId="0">
      <protection locked="0"/>
    </xf>
    <xf numFmtId="0" fontId="3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0" fillId="0" borderId="0" applyFont="0" applyFill="0" applyBorder="0" applyAlignment="0" applyProtection="0"/>
    <xf numFmtId="42" fontId="4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211" fontId="79" fillId="0" borderId="0" applyFont="0" applyFill="0" applyBorder="0" applyAlignment="0" applyProtection="0"/>
    <xf numFmtId="211" fontId="79" fillId="0" borderId="0" applyFont="0" applyFill="0" applyBorder="0" applyAlignment="0" applyProtection="0"/>
    <xf numFmtId="211" fontId="79" fillId="0" borderId="0" applyFont="0" applyFill="0" applyBorder="0" applyAlignment="0" applyProtection="0"/>
    <xf numFmtId="211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183" fontId="79" fillId="0" borderId="0" applyFont="0" applyFill="0" applyBorder="0" applyAlignment="0" applyProtection="0"/>
    <xf numFmtId="183" fontId="79" fillId="0" borderId="0" applyFont="0" applyFill="0" applyBorder="0" applyAlignment="0" applyProtection="0"/>
    <xf numFmtId="183" fontId="79" fillId="0" borderId="0" applyFont="0" applyFill="0" applyBorder="0" applyAlignment="0" applyProtection="0"/>
    <xf numFmtId="183" fontId="79" fillId="0" borderId="0" applyFont="0" applyFill="0" applyBorder="0" applyAlignment="0" applyProtection="0"/>
    <xf numFmtId="213" fontId="20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20" fillId="0" borderId="0" applyFont="0" applyFill="0" applyBorder="0" applyAlignment="0" applyProtection="0"/>
    <xf numFmtId="213" fontId="30" fillId="0" borderId="0" applyFont="0" applyFill="0" applyBorder="0" applyAlignment="0" applyProtection="0"/>
    <xf numFmtId="37" fontId="20" fillId="0" borderId="0" applyFont="0" applyFill="0" applyBorder="0" applyAlignment="0" applyProtection="0"/>
    <xf numFmtId="0" fontId="30" fillId="0" borderId="0" applyFont="0" applyFill="0" applyBorder="0" applyAlignment="0" applyProtection="0"/>
    <xf numFmtId="232" fontId="11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0" fillId="0" borderId="0" applyFont="0" applyFill="0" applyBorder="0" applyAlignment="0" applyProtection="0"/>
    <xf numFmtId="44" fontId="4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212" fontId="79" fillId="0" borderId="0" applyFont="0" applyFill="0" applyBorder="0" applyAlignment="0" applyProtection="0"/>
    <xf numFmtId="212" fontId="79" fillId="0" borderId="0" applyFont="0" applyFill="0" applyBorder="0" applyAlignment="0" applyProtection="0"/>
    <xf numFmtId="212" fontId="79" fillId="0" borderId="0" applyFont="0" applyFill="0" applyBorder="0" applyAlignment="0" applyProtection="0"/>
    <xf numFmtId="212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231" fontId="79" fillId="0" borderId="0" applyFont="0" applyFill="0" applyBorder="0" applyAlignment="0" applyProtection="0"/>
    <xf numFmtId="231" fontId="79" fillId="0" borderId="0" applyFont="0" applyFill="0" applyBorder="0" applyAlignment="0" applyProtection="0"/>
    <xf numFmtId="231" fontId="79" fillId="0" borderId="0" applyFont="0" applyFill="0" applyBorder="0" applyAlignment="0" applyProtection="0"/>
    <xf numFmtId="231" fontId="79" fillId="0" borderId="0" applyFont="0" applyFill="0" applyBorder="0" applyAlignment="0" applyProtection="0"/>
    <xf numFmtId="214" fontId="20" fillId="0" borderId="0" applyFont="0" applyFill="0" applyBorder="0" applyAlignment="0" applyProtection="0"/>
    <xf numFmtId="214" fontId="30" fillId="0" borderId="0" applyFont="0" applyFill="0" applyBorder="0" applyAlignment="0" applyProtection="0"/>
    <xf numFmtId="214" fontId="20" fillId="0" borderId="0" applyFont="0" applyFill="0" applyBorder="0" applyAlignment="0" applyProtection="0"/>
    <xf numFmtId="214" fontId="30" fillId="0" borderId="0" applyFont="0" applyFill="0" applyBorder="0" applyAlignment="0" applyProtection="0"/>
    <xf numFmtId="37" fontId="20" fillId="0" borderId="0" applyFont="0" applyFill="0" applyBorder="0" applyAlignment="0" applyProtection="0"/>
    <xf numFmtId="0" fontId="30" fillId="0" borderId="0" applyFont="0" applyFill="0" applyBorder="0" applyAlignment="0" applyProtection="0"/>
    <xf numFmtId="222" fontId="11" fillId="0" borderId="0" applyFont="0" applyFill="0" applyBorder="0" applyAlignment="0" applyProtection="0"/>
    <xf numFmtId="190" fontId="11" fillId="0" borderId="0">
      <protection locked="0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57" fontId="63" fillId="0" borderId="0">
      <protection locked="0"/>
    </xf>
    <xf numFmtId="0" fontId="21" fillId="0" borderId="0"/>
    <xf numFmtId="0" fontId="20" fillId="0" borderId="0"/>
    <xf numFmtId="190" fontId="11" fillId="0" borderId="0">
      <protection locked="0"/>
    </xf>
    <xf numFmtId="0" fontId="3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0" fillId="0" borderId="0" applyFont="0" applyFill="0" applyBorder="0" applyAlignment="0" applyProtection="0"/>
    <xf numFmtId="41" fontId="4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30" fillId="0" borderId="0" applyFont="0" applyFill="0" applyBorder="0" applyAlignment="0" applyProtection="0"/>
    <xf numFmtId="37" fontId="2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30" fillId="0" borderId="0" applyFont="0" applyFill="0" applyBorder="0" applyAlignment="0" applyProtection="0"/>
    <xf numFmtId="37" fontId="20" fillId="0" borderId="0" applyFont="0" applyFill="0" applyBorder="0" applyAlignment="0" applyProtection="0"/>
    <xf numFmtId="0" fontId="30" fillId="0" borderId="0" applyFont="0" applyFill="0" applyBorder="0" applyAlignment="0" applyProtection="0"/>
    <xf numFmtId="4" fontId="63" fillId="0" borderId="0">
      <protection locked="0"/>
    </xf>
    <xf numFmtId="258" fontId="63" fillId="0" borderId="0">
      <protection locked="0"/>
    </xf>
    <xf numFmtId="58" fontId="2" fillId="0" borderId="0" applyFont="0" applyFill="0" applyBorder="0" applyAlignment="0" applyProtection="0"/>
    <xf numFmtId="190" fontId="11" fillId="0" borderId="0">
      <protection locked="0"/>
    </xf>
    <xf numFmtId="0" fontId="45" fillId="0" borderId="0"/>
    <xf numFmtId="0" fontId="46" fillId="0" borderId="0"/>
    <xf numFmtId="0" fontId="28" fillId="0" borderId="0"/>
    <xf numFmtId="0" fontId="40" fillId="0" borderId="0"/>
    <xf numFmtId="0" fontId="28" fillId="0" borderId="0"/>
    <xf numFmtId="0" fontId="40" fillId="0" borderId="0"/>
    <xf numFmtId="0" fontId="2" fillId="0" borderId="0"/>
    <xf numFmtId="0" fontId="47" fillId="0" borderId="0"/>
    <xf numFmtId="0" fontId="29" fillId="0" borderId="0"/>
    <xf numFmtId="0" fontId="40" fillId="0" borderId="0"/>
    <xf numFmtId="0" fontId="28" fillId="0" borderId="0"/>
    <xf numFmtId="0" fontId="48" fillId="0" borderId="0"/>
    <xf numFmtId="0" fontId="2" fillId="0" borderId="0"/>
    <xf numFmtId="0" fontId="30" fillId="0" borderId="0"/>
    <xf numFmtId="0" fontId="20" fillId="0" borderId="0"/>
    <xf numFmtId="0" fontId="31" fillId="0" borderId="0"/>
    <xf numFmtId="0" fontId="81" fillId="0" borderId="0"/>
    <xf numFmtId="0" fontId="30" fillId="0" borderId="0"/>
    <xf numFmtId="0" fontId="20" fillId="0" borderId="0"/>
    <xf numFmtId="0" fontId="30" fillId="0" borderId="0"/>
    <xf numFmtId="49" fontId="20" fillId="0" borderId="0" applyBorder="0"/>
    <xf numFmtId="0" fontId="43" fillId="0" borderId="0"/>
    <xf numFmtId="0" fontId="20" fillId="0" borderId="0"/>
    <xf numFmtId="0" fontId="20" fillId="0" borderId="0"/>
    <xf numFmtId="0" fontId="30" fillId="0" borderId="0"/>
    <xf numFmtId="0" fontId="20" fillId="0" borderId="0"/>
    <xf numFmtId="0" fontId="30" fillId="0" borderId="0"/>
    <xf numFmtId="0" fontId="20" fillId="0" borderId="0"/>
    <xf numFmtId="0" fontId="30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82" fillId="0" borderId="0"/>
    <xf numFmtId="0" fontId="2" fillId="0" borderId="0" applyFill="0" applyBorder="0" applyAlignment="0"/>
    <xf numFmtId="225" fontId="83" fillId="0" borderId="0" applyFill="0" applyBorder="0" applyAlignment="0"/>
    <xf numFmtId="210" fontId="83" fillId="0" borderId="0" applyFill="0" applyBorder="0" applyAlignment="0"/>
    <xf numFmtId="0" fontId="4" fillId="0" borderId="0" applyFill="0" applyBorder="0" applyAlignment="0"/>
    <xf numFmtId="226" fontId="4" fillId="0" borderId="0" applyFill="0" applyBorder="0" applyAlignment="0"/>
    <xf numFmtId="230" fontId="17" fillId="0" borderId="0" applyFill="0" applyBorder="0" applyAlignment="0"/>
    <xf numFmtId="227" fontId="4" fillId="0" borderId="0" applyFill="0" applyBorder="0" applyAlignment="0"/>
    <xf numFmtId="225" fontId="83" fillId="0" borderId="0" applyFill="0" applyBorder="0" applyAlignment="0"/>
    <xf numFmtId="0" fontId="84" fillId="0" borderId="0"/>
    <xf numFmtId="0" fontId="85" fillId="0" borderId="0" applyNumberFormat="0" applyFill="0" applyBorder="0" applyAlignment="0" applyProtection="0">
      <alignment vertical="top"/>
      <protection locked="0"/>
    </xf>
    <xf numFmtId="238" fontId="11" fillId="0" borderId="0" applyFont="0" applyFill="0" applyBorder="0" applyAlignment="0" applyProtection="0"/>
    <xf numFmtId="190" fontId="11" fillId="0" borderId="0">
      <protection locked="0"/>
    </xf>
    <xf numFmtId="0" fontId="63" fillId="0" borderId="21">
      <protection locked="0"/>
    </xf>
    <xf numFmtId="40" fontId="21" fillId="0" borderId="0" applyFont="0" applyFill="0" applyBorder="0" applyAlignment="0" applyProtection="0"/>
    <xf numFmtId="186" fontId="17" fillId="0" borderId="0" applyFont="0" applyFill="0" applyBorder="0" applyAlignment="0" applyProtection="0"/>
    <xf numFmtId="38" fontId="21" fillId="0" borderId="0" applyFont="0" applyFill="0" applyBorder="0" applyAlignment="0" applyProtection="0"/>
    <xf numFmtId="230" fontId="17" fillId="0" borderId="0" applyFont="0" applyFill="0" applyBorder="0" applyAlignment="0" applyProtection="0"/>
    <xf numFmtId="195" fontId="2" fillId="0" borderId="0"/>
    <xf numFmtId="205" fontId="11" fillId="0" borderId="0">
      <protection locked="0"/>
    </xf>
    <xf numFmtId="0" fontId="86" fillId="0" borderId="0" applyNumberFormat="0" applyAlignment="0">
      <alignment horizontal="left"/>
    </xf>
    <xf numFmtId="0" fontId="17" fillId="0" borderId="0" applyFont="0" applyFill="0" applyBorder="0" applyAlignment="0" applyProtection="0"/>
    <xf numFmtId="184" fontId="11" fillId="0" borderId="0">
      <protection locked="0"/>
    </xf>
    <xf numFmtId="183" fontId="21" fillId="0" borderId="0" applyFont="0" applyFill="0" applyBorder="0" applyAlignment="0" applyProtection="0"/>
    <xf numFmtId="225" fontId="83" fillId="0" borderId="0" applyFont="0" applyFill="0" applyBorder="0" applyAlignment="0" applyProtection="0"/>
    <xf numFmtId="178" fontId="4" fillId="0" borderId="0" applyFont="0" applyFill="0" applyBorder="0" applyAlignment="0" applyProtection="0"/>
    <xf numFmtId="206" fontId="11" fillId="0" borderId="0">
      <protection locked="0"/>
    </xf>
    <xf numFmtId="182" fontId="2" fillId="0" borderId="0"/>
    <xf numFmtId="0" fontId="63" fillId="0" borderId="0">
      <protection locked="0"/>
    </xf>
    <xf numFmtId="14" fontId="87" fillId="0" borderId="0" applyFill="0" applyBorder="0" applyAlignment="0"/>
    <xf numFmtId="192" fontId="65" fillId="0" borderId="0">
      <protection locked="0"/>
    </xf>
    <xf numFmtId="37" fontId="22" fillId="0" borderId="8">
      <alignment horizontal="center" vertical="distributed"/>
    </xf>
    <xf numFmtId="38" fontId="21" fillId="0" borderId="23">
      <alignment vertical="center"/>
    </xf>
    <xf numFmtId="38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93" fontId="2" fillId="0" borderId="0"/>
    <xf numFmtId="259" fontId="63" fillId="0" borderId="0">
      <protection locked="0"/>
    </xf>
    <xf numFmtId="260" fontId="63" fillId="0" borderId="0">
      <protection locked="0"/>
    </xf>
    <xf numFmtId="230" fontId="17" fillId="0" borderId="0" applyFill="0" applyBorder="0" applyAlignment="0"/>
    <xf numFmtId="225" fontId="83" fillId="0" borderId="0" applyFill="0" applyBorder="0" applyAlignment="0"/>
    <xf numFmtId="230" fontId="17" fillId="0" borderId="0" applyFill="0" applyBorder="0" applyAlignment="0"/>
    <xf numFmtId="227" fontId="4" fillId="0" borderId="0" applyFill="0" applyBorder="0" applyAlignment="0"/>
    <xf numFmtId="225" fontId="83" fillId="0" borderId="0" applyFill="0" applyBorder="0" applyAlignment="0"/>
    <xf numFmtId="0" fontId="88" fillId="0" borderId="0" applyNumberFormat="0" applyAlignment="0">
      <alignment horizontal="left"/>
    </xf>
    <xf numFmtId="216" fontId="2" fillId="0" borderId="0" applyFont="0" applyFill="0" applyBorder="0" applyAlignment="0" applyProtection="0"/>
    <xf numFmtId="0" fontId="63" fillId="0" borderId="0">
      <protection locked="0"/>
    </xf>
    <xf numFmtId="0" fontId="63" fillId="0" borderId="0">
      <protection locked="0"/>
    </xf>
    <xf numFmtId="0" fontId="89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89" fillId="0" borderId="0">
      <protection locked="0"/>
    </xf>
    <xf numFmtId="204" fontId="11" fillId="0" borderId="0">
      <protection locked="0"/>
    </xf>
    <xf numFmtId="176" fontId="11" fillId="0" borderId="0" applyFont="0" applyFill="0" applyBorder="0" applyAlignment="0" applyProtection="0"/>
    <xf numFmtId="38" fontId="90" fillId="3" borderId="0" applyNumberFormat="0" applyBorder="0" applyAlignment="0" applyProtection="0"/>
    <xf numFmtId="3" fontId="22" fillId="0" borderId="7">
      <alignment horizontal="right" vertical="center"/>
    </xf>
    <xf numFmtId="4" fontId="22" fillId="0" borderId="7">
      <alignment horizontal="right" vertical="center"/>
    </xf>
    <xf numFmtId="0" fontId="91" fillId="0" borderId="0">
      <alignment horizontal="left"/>
    </xf>
    <xf numFmtId="0" fontId="92" fillId="0" borderId="24" applyNumberFormat="0" applyAlignment="0" applyProtection="0">
      <alignment horizontal="left" vertical="center"/>
    </xf>
    <xf numFmtId="0" fontId="92" fillId="0" borderId="25">
      <alignment horizontal="left" vertical="center"/>
    </xf>
    <xf numFmtId="0" fontId="59" fillId="0" borderId="0">
      <protection locked="0"/>
    </xf>
    <xf numFmtId="0" fontId="59" fillId="0" borderId="0">
      <protection locked="0"/>
    </xf>
    <xf numFmtId="215" fontId="59" fillId="0" borderId="0">
      <protection locked="0"/>
    </xf>
    <xf numFmtId="215" fontId="59" fillId="0" borderId="0">
      <protection locked="0"/>
    </xf>
    <xf numFmtId="0" fontId="93" fillId="0" borderId="0" applyNumberFormat="0" applyFill="0" applyBorder="0" applyAlignment="0" applyProtection="0"/>
    <xf numFmtId="0" fontId="117" fillId="0" borderId="26" applyNumberFormat="0" applyFill="0" applyAlignment="0" applyProtection="0"/>
    <xf numFmtId="10" fontId="90" fillId="3" borderId="8" applyNumberFormat="0" applyBorder="0" applyAlignment="0" applyProtection="0"/>
    <xf numFmtId="176" fontId="52" fillId="0" borderId="0" applyFont="0" applyFill="0" applyBorder="0" applyAlignment="0" applyProtection="0"/>
    <xf numFmtId="230" fontId="17" fillId="0" borderId="0" applyFill="0" applyBorder="0" applyAlignment="0"/>
    <xf numFmtId="225" fontId="83" fillId="0" borderId="0" applyFill="0" applyBorder="0" applyAlignment="0"/>
    <xf numFmtId="230" fontId="17" fillId="0" borderId="0" applyFill="0" applyBorder="0" applyAlignment="0"/>
    <xf numFmtId="227" fontId="4" fillId="0" borderId="0" applyFill="0" applyBorder="0" applyAlignment="0"/>
    <xf numFmtId="225" fontId="83" fillId="0" borderId="0" applyFill="0" applyBorder="0" applyAlignment="0"/>
    <xf numFmtId="248" fontId="11" fillId="0" borderId="0" applyFont="0" applyFill="0" applyBorder="0" applyAlignment="0" applyProtection="0"/>
    <xf numFmtId="225" fontId="94" fillId="0" borderId="0">
      <alignment horizontal="left"/>
    </xf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95" fillId="0" borderId="27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7" fontId="96" fillId="0" borderId="0"/>
    <xf numFmtId="0" fontId="11" fillId="0" borderId="0"/>
    <xf numFmtId="194" fontId="2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4" fillId="0" borderId="0"/>
    <xf numFmtId="185" fontId="11" fillId="0" borderId="0">
      <protection locked="0"/>
    </xf>
    <xf numFmtId="226" fontId="4" fillId="0" borderId="0" applyFont="0" applyFill="0" applyBorder="0" applyAlignment="0" applyProtection="0"/>
    <xf numFmtId="221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230" fontId="17" fillId="0" borderId="0" applyFill="0" applyBorder="0" applyAlignment="0"/>
    <xf numFmtId="225" fontId="83" fillId="0" borderId="0" applyFill="0" applyBorder="0" applyAlignment="0"/>
    <xf numFmtId="230" fontId="17" fillId="0" borderId="0" applyFill="0" applyBorder="0" applyAlignment="0"/>
    <xf numFmtId="227" fontId="4" fillId="0" borderId="0" applyFill="0" applyBorder="0" applyAlignment="0"/>
    <xf numFmtId="225" fontId="83" fillId="0" borderId="0" applyFill="0" applyBorder="0" applyAlignment="0"/>
    <xf numFmtId="0" fontId="98" fillId="5" borderId="0" applyNumberFormat="0">
      <alignment vertical="center"/>
    </xf>
    <xf numFmtId="30" fontId="99" fillId="0" borderId="0" applyNumberFormat="0" applyFill="0" applyBorder="0" applyAlignment="0" applyProtection="0">
      <alignment horizontal="left"/>
    </xf>
    <xf numFmtId="176" fontId="52" fillId="0" borderId="0" applyFont="0" applyFill="0" applyBorder="0" applyAlignment="0" applyProtection="0"/>
    <xf numFmtId="0" fontId="21" fillId="0" borderId="0"/>
    <xf numFmtId="0" fontId="100" fillId="0" borderId="0">
      <alignment horizontal="center" vertical="center"/>
    </xf>
    <xf numFmtId="0" fontId="101" fillId="0" borderId="0"/>
    <xf numFmtId="0" fontId="95" fillId="0" borderId="0"/>
    <xf numFmtId="40" fontId="102" fillId="0" borderId="0" applyBorder="0">
      <alignment horizontal="right"/>
    </xf>
    <xf numFmtId="243" fontId="103" fillId="0" borderId="0">
      <alignment horizontal="center"/>
    </xf>
    <xf numFmtId="49" fontId="87" fillId="0" borderId="0" applyFill="0" applyBorder="0" applyAlignment="0"/>
    <xf numFmtId="228" fontId="4" fillId="0" borderId="0" applyFill="0" applyBorder="0" applyAlignment="0"/>
    <xf numFmtId="229" fontId="4" fillId="0" borderId="0" applyFill="0" applyBorder="0" applyAlignment="0"/>
    <xf numFmtId="0" fontId="104" fillId="5" borderId="0">
      <alignment horizontal="centerContinuous"/>
    </xf>
    <xf numFmtId="0" fontId="105" fillId="0" borderId="0" applyFill="0" applyBorder="0" applyProtection="0">
      <alignment horizontal="centerContinuous" vertical="center"/>
    </xf>
    <xf numFmtId="0" fontId="19" fillId="3" borderId="0" applyFill="0" applyBorder="0" applyProtection="0">
      <alignment horizontal="center" vertical="center"/>
    </xf>
    <xf numFmtId="0" fontId="106" fillId="5" borderId="25">
      <alignment vertical="center"/>
    </xf>
    <xf numFmtId="0" fontId="107" fillId="0" borderId="0"/>
    <xf numFmtId="0" fontId="61" fillId="0" borderId="0" applyFont="0" applyFill="0" applyBorder="0" applyAlignment="0" applyProtection="0">
      <alignment horizontal="left"/>
    </xf>
    <xf numFmtId="0" fontId="63" fillId="0" borderId="21">
      <protection locked="0"/>
    </xf>
    <xf numFmtId="0" fontId="25" fillId="0" borderId="28">
      <alignment horizontal="left"/>
    </xf>
    <xf numFmtId="37" fontId="90" fillId="6" borderId="0" applyNumberFormat="0" applyBorder="0" applyAlignment="0" applyProtection="0"/>
    <xf numFmtId="37" fontId="90" fillId="0" borderId="0"/>
    <xf numFmtId="3" fontId="118" fillId="0" borderId="26" applyProtection="0"/>
    <xf numFmtId="261" fontId="21" fillId="0" borderId="0" applyFont="0" applyFill="0" applyBorder="0" applyAlignment="0" applyProtection="0"/>
    <xf numFmtId="262" fontId="21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07" fontId="4" fillId="0" borderId="0" applyFont="0" applyFill="0" applyBorder="0" applyAlignment="0" applyProtection="0"/>
    <xf numFmtId="0" fontId="109" fillId="0" borderId="0" applyNumberFormat="0" applyFill="0" applyBorder="0" applyAlignment="0" applyProtection="0">
      <alignment vertical="top"/>
      <protection locked="0"/>
    </xf>
    <xf numFmtId="0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49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47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7" fontId="4" fillId="0" borderId="0" applyFont="0" applyFill="0" applyBorder="0" applyAlignment="0" applyProtection="0"/>
    <xf numFmtId="0" fontId="4" fillId="0" borderId="0"/>
    <xf numFmtId="266" fontId="11" fillId="0" borderId="0" applyFill="0" applyBorder="0" applyProtection="0"/>
    <xf numFmtId="0" fontId="19" fillId="0" borderId="0"/>
    <xf numFmtId="0" fontId="21" fillId="0" borderId="1">
      <alignment horizontal="center"/>
    </xf>
    <xf numFmtId="3" fontId="11" fillId="0" borderId="0">
      <alignment vertical="center"/>
    </xf>
    <xf numFmtId="0" fontId="65" fillId="0" borderId="2">
      <alignment horizontal="centerContinuous" vertical="center"/>
    </xf>
    <xf numFmtId="0" fontId="22" fillId="0" borderId="2">
      <alignment horizontal="centerContinuous" vertical="center"/>
    </xf>
    <xf numFmtId="0" fontId="65" fillId="0" borderId="2">
      <alignment horizontal="centerContinuous" vertical="center"/>
    </xf>
    <xf numFmtId="0" fontId="65" fillId="0" borderId="2">
      <alignment horizontal="centerContinuous" vertical="center"/>
    </xf>
    <xf numFmtId="0" fontId="65" fillId="0" borderId="2">
      <alignment horizontal="centerContinuous" vertical="center"/>
    </xf>
    <xf numFmtId="0" fontId="65" fillId="0" borderId="2">
      <alignment horizontal="centerContinuous" vertical="center"/>
    </xf>
    <xf numFmtId="0" fontId="65" fillId="0" borderId="2">
      <alignment horizontal="centerContinuous" vertical="center"/>
    </xf>
    <xf numFmtId="0" fontId="65" fillId="0" borderId="2">
      <alignment horizontal="centerContinuous" vertical="center"/>
    </xf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67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67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4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8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4" fontId="21" fillId="0" borderId="0" applyFont="0" applyFill="0" applyBorder="0" applyAlignment="0" applyProtection="0"/>
    <xf numFmtId="267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11" fontId="2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69" fontId="67" fillId="0" borderId="0" applyFont="0" applyFill="0" applyBorder="0" applyAlignment="0" applyProtection="0">
      <alignment vertical="center"/>
    </xf>
    <xf numFmtId="40" fontId="11" fillId="0" borderId="9"/>
    <xf numFmtId="38" fontId="11" fillId="0" borderId="17">
      <alignment horizontal="right"/>
    </xf>
    <xf numFmtId="27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212" fontId="62" fillId="0" borderId="0" applyFont="0" applyFill="0" applyBorder="0" applyAlignment="0" applyProtection="0"/>
    <xf numFmtId="0" fontId="123" fillId="0" borderId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31" fillId="0" borderId="0"/>
    <xf numFmtId="0" fontId="125" fillId="0" borderId="0" applyFont="0" applyFill="0" applyBorder="0" applyAlignment="0" applyProtection="0"/>
    <xf numFmtId="0" fontId="18" fillId="0" borderId="0"/>
    <xf numFmtId="0" fontId="4" fillId="0" borderId="0" applyNumberFormat="0" applyFill="0" applyBorder="0" applyAlignment="0" applyProtection="0"/>
    <xf numFmtId="0" fontId="126" fillId="0" borderId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8" fillId="0" borderId="32">
      <alignment vertical="center"/>
    </xf>
    <xf numFmtId="0" fontId="18" fillId="0" borderId="32">
      <alignment vertical="center"/>
    </xf>
    <xf numFmtId="0" fontId="2" fillId="0" borderId="32">
      <alignment vertical="center"/>
    </xf>
    <xf numFmtId="0" fontId="4" fillId="0" borderId="0"/>
    <xf numFmtId="0" fontId="4" fillId="0" borderId="0"/>
    <xf numFmtId="0" fontId="2" fillId="0" borderId="0"/>
    <xf numFmtId="0" fontId="17" fillId="0" borderId="0"/>
    <xf numFmtId="0" fontId="17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/>
    <xf numFmtId="0" fontId="17" fillId="0" borderId="0"/>
    <xf numFmtId="0" fontId="4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2" fillId="0" borderId="0"/>
    <xf numFmtId="0" fontId="11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5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17" fillId="0" borderId="0"/>
    <xf numFmtId="0" fontId="4" fillId="0" borderId="0"/>
    <xf numFmtId="0" fontId="11" fillId="0" borderId="0"/>
    <xf numFmtId="0" fontId="4" fillId="0" borderId="0"/>
    <xf numFmtId="0" fontId="17" fillId="0" borderId="0"/>
    <xf numFmtId="215" fontId="63" fillId="0" borderId="0">
      <protection locked="0"/>
    </xf>
    <xf numFmtId="0" fontId="1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55" fillId="0" borderId="0"/>
    <xf numFmtId="0" fontId="4" fillId="0" borderId="0"/>
    <xf numFmtId="0" fontId="4" fillId="0" borderId="0"/>
    <xf numFmtId="215" fontId="63" fillId="0" borderId="0">
      <protection locked="0"/>
    </xf>
    <xf numFmtId="0" fontId="4" fillId="0" borderId="0"/>
    <xf numFmtId="0" fontId="17" fillId="0" borderId="0" applyFont="0" applyFill="0" applyBorder="0" applyAlignment="0" applyProtection="0"/>
    <xf numFmtId="0" fontId="11" fillId="0" borderId="0"/>
    <xf numFmtId="0" fontId="4" fillId="0" borderId="0"/>
    <xf numFmtId="0" fontId="5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17" fillId="0" borderId="0" applyFont="0" applyFill="0" applyBorder="0" applyAlignment="0" applyProtection="0"/>
    <xf numFmtId="0" fontId="4" fillId="0" borderId="0"/>
    <xf numFmtId="0" fontId="17" fillId="0" borderId="0" applyFont="0" applyFill="0" applyBorder="0" applyAlignment="0" applyProtection="0"/>
    <xf numFmtId="0" fontId="11" fillId="0" borderId="0"/>
    <xf numFmtId="0" fontId="17" fillId="0" borderId="0" applyFont="0" applyFill="0" applyBorder="0" applyAlignment="0" applyProtection="0"/>
    <xf numFmtId="0" fontId="11" fillId="0" borderId="0"/>
    <xf numFmtId="0" fontId="4" fillId="0" borderId="0"/>
    <xf numFmtId="0" fontId="17" fillId="0" borderId="0" applyFont="0" applyFill="0" applyBorder="0" applyAlignment="0" applyProtection="0"/>
    <xf numFmtId="0" fontId="11" fillId="0" borderId="0"/>
    <xf numFmtId="0" fontId="11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9" fillId="0" borderId="0" applyFont="0" applyFill="0" applyBorder="0" applyAlignment="0" applyProtection="0"/>
    <xf numFmtId="0" fontId="4" fillId="0" borderId="0"/>
    <xf numFmtId="0" fontId="21" fillId="0" borderId="0"/>
    <xf numFmtId="0" fontId="2" fillId="0" borderId="0"/>
    <xf numFmtId="215" fontId="63" fillId="0" borderId="0">
      <protection locked="0"/>
    </xf>
    <xf numFmtId="0" fontId="4" fillId="0" borderId="0"/>
    <xf numFmtId="0" fontId="11" fillId="0" borderId="0"/>
    <xf numFmtId="0" fontId="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" fillId="0" borderId="0"/>
    <xf numFmtId="0" fontId="11" fillId="0" borderId="0"/>
    <xf numFmtId="0" fontId="17" fillId="0" borderId="0"/>
    <xf numFmtId="0" fontId="4" fillId="0" borderId="0"/>
    <xf numFmtId="215" fontId="63" fillId="0" borderId="0">
      <protection locked="0"/>
    </xf>
    <xf numFmtId="271" fontId="2" fillId="0" borderId="0">
      <protection locked="0"/>
    </xf>
    <xf numFmtId="0" fontId="17" fillId="0" borderId="0" applyFont="0" applyFill="0" applyBorder="0" applyAlignment="0" applyProtection="0"/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0" fontId="11" fillId="0" borderId="0"/>
    <xf numFmtId="215" fontId="63" fillId="0" borderId="0">
      <protection locked="0"/>
    </xf>
    <xf numFmtId="0" fontId="55" fillId="0" borderId="0"/>
    <xf numFmtId="0" fontId="4" fillId="0" borderId="0"/>
    <xf numFmtId="0" fontId="55" fillId="0" borderId="0"/>
    <xf numFmtId="0" fontId="4" fillId="0" borderId="0"/>
    <xf numFmtId="0" fontId="2" fillId="0" borderId="0"/>
    <xf numFmtId="0" fontId="55" fillId="0" borderId="0"/>
    <xf numFmtId="0" fontId="4" fillId="0" borderId="0"/>
    <xf numFmtId="0" fontId="55" fillId="0" borderId="0"/>
    <xf numFmtId="0" fontId="2" fillId="0" borderId="0"/>
    <xf numFmtId="0" fontId="55" fillId="0" borderId="0"/>
    <xf numFmtId="0" fontId="55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4" fillId="0" borderId="0"/>
    <xf numFmtId="0" fontId="4" fillId="0" borderId="0"/>
    <xf numFmtId="0" fontId="127" fillId="0" borderId="0"/>
    <xf numFmtId="0" fontId="4" fillId="0" borderId="0"/>
    <xf numFmtId="0" fontId="4" fillId="0" borderId="0"/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0" fontId="55" fillId="0" borderId="0"/>
    <xf numFmtId="0" fontId="17" fillId="0" borderId="0" applyFont="0" applyFill="0" applyBorder="0" applyAlignment="0" applyProtection="0"/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0" fontId="17" fillId="0" borderId="0" applyFont="0" applyFill="0" applyBorder="0" applyAlignment="0" applyProtection="0"/>
    <xf numFmtId="271" fontId="2" fillId="0" borderId="0">
      <protection locked="0"/>
    </xf>
    <xf numFmtId="0" fontId="17" fillId="0" borderId="0"/>
    <xf numFmtId="0" fontId="11" fillId="0" borderId="0"/>
    <xf numFmtId="0" fontId="17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 applyFont="0" applyFill="0" applyBorder="0" applyAlignment="0" applyProtection="0"/>
    <xf numFmtId="0" fontId="2" fillId="0" borderId="0"/>
    <xf numFmtId="0" fontId="11" fillId="0" borderId="0"/>
    <xf numFmtId="0" fontId="17" fillId="0" borderId="0"/>
    <xf numFmtId="0" fontId="4" fillId="0" borderId="0"/>
    <xf numFmtId="0" fontId="4" fillId="0" borderId="0" applyFont="0" applyFill="0" applyBorder="0" applyAlignment="0" applyProtection="0"/>
    <xf numFmtId="0" fontId="11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55" fillId="0" borderId="0"/>
    <xf numFmtId="0" fontId="4" fillId="0" borderId="0"/>
    <xf numFmtId="176" fontId="128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17" fillId="0" borderId="0" applyFont="0" applyFill="0" applyBorder="0" applyAlignment="0" applyProtection="0"/>
    <xf numFmtId="0" fontId="4" fillId="0" borderId="0"/>
    <xf numFmtId="0" fontId="17" fillId="0" borderId="0" applyFont="0" applyFill="0" applyBorder="0" applyAlignment="0" applyProtection="0"/>
    <xf numFmtId="0" fontId="21" fillId="0" borderId="0"/>
    <xf numFmtId="0" fontId="11" fillId="0" borderId="0"/>
    <xf numFmtId="0" fontId="4" fillId="0" borderId="0"/>
    <xf numFmtId="0" fontId="21" fillId="0" borderId="0"/>
    <xf numFmtId="0" fontId="21" fillId="0" borderId="0"/>
    <xf numFmtId="0" fontId="4" fillId="0" borderId="0"/>
    <xf numFmtId="0" fontId="21" fillId="0" borderId="0"/>
    <xf numFmtId="0" fontId="4" fillId="0" borderId="0"/>
    <xf numFmtId="0" fontId="2" fillId="0" borderId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55" fillId="0" borderId="0"/>
    <xf numFmtId="0" fontId="4" fillId="0" borderId="0"/>
    <xf numFmtId="0" fontId="4" fillId="0" borderId="0"/>
    <xf numFmtId="0" fontId="17" fillId="0" borderId="0" applyFont="0" applyFill="0" applyBorder="0" applyAlignment="0" applyProtection="0"/>
    <xf numFmtId="0" fontId="17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55" fillId="0" borderId="0"/>
    <xf numFmtId="0" fontId="19" fillId="0" borderId="0" applyFont="0" applyFill="0" applyBorder="0" applyAlignment="0" applyProtection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1" fillId="0" borderId="0"/>
    <xf numFmtId="176" fontId="128" fillId="0" borderId="0" applyFont="0" applyFill="0" applyBorder="0" applyAlignment="0" applyProtection="0"/>
    <xf numFmtId="0" fontId="4" fillId="0" borderId="0"/>
    <xf numFmtId="0" fontId="55" fillId="0" borderId="0"/>
    <xf numFmtId="0" fontId="4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11" fillId="0" borderId="0"/>
    <xf numFmtId="0" fontId="22" fillId="0" borderId="0"/>
    <xf numFmtId="0" fontId="17" fillId="0" borderId="0" applyFont="0" applyFill="0" applyBorder="0" applyAlignment="0" applyProtection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/>
    <xf numFmtId="0" fontId="55" fillId="0" borderId="0"/>
    <xf numFmtId="0" fontId="55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1" fillId="0" borderId="0"/>
    <xf numFmtId="0" fontId="11" fillId="0" borderId="0" applyFont="0" applyFill="0" applyBorder="0" applyAlignment="0" applyProtection="0">
      <alignment vertical="center"/>
    </xf>
    <xf numFmtId="0" fontId="11" fillId="0" borderId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55" fillId="0" borderId="0"/>
    <xf numFmtId="0" fontId="21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/>
    <xf numFmtId="0" fontId="2" fillId="0" borderId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2" fillId="0" borderId="0"/>
    <xf numFmtId="0" fontId="2" fillId="0" borderId="0"/>
    <xf numFmtId="215" fontId="63" fillId="0" borderId="0">
      <protection locked="0"/>
    </xf>
    <xf numFmtId="0" fontId="4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17" fillId="0" borderId="0" applyFont="0" applyFill="0" applyBorder="0" applyAlignment="0" applyProtection="0"/>
    <xf numFmtId="0" fontId="11" fillId="0" borderId="0"/>
    <xf numFmtId="215" fontId="63" fillId="0" borderId="0">
      <protection locked="0"/>
    </xf>
    <xf numFmtId="0" fontId="17" fillId="0" borderId="0" applyFont="0" applyFill="0" applyBorder="0" applyAlignment="0" applyProtection="0"/>
    <xf numFmtId="0" fontId="55" fillId="0" borderId="0"/>
    <xf numFmtId="0" fontId="11" fillId="0" borderId="0"/>
    <xf numFmtId="0" fontId="2" fillId="0" borderId="0" applyFont="0" applyFill="0" applyBorder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 applyFont="0" applyFill="0" applyBorder="0" applyAlignment="0" applyProtection="0"/>
    <xf numFmtId="0" fontId="55" fillId="0" borderId="0"/>
    <xf numFmtId="0" fontId="55" fillId="0" borderId="0"/>
    <xf numFmtId="0" fontId="4" fillId="0" borderId="0"/>
    <xf numFmtId="0" fontId="4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17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17" fillId="0" borderId="0" applyFont="0" applyFill="0" applyBorder="0" applyAlignment="0" applyProtection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11" fillId="0" borderId="0"/>
    <xf numFmtId="0" fontId="17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7" fillId="0" borderId="0"/>
    <xf numFmtId="0" fontId="4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 applyFont="0" applyFill="0" applyBorder="0" applyAlignment="0" applyProtection="0"/>
    <xf numFmtId="0" fontId="21" fillId="0" borderId="0"/>
    <xf numFmtId="0" fontId="21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Font="0" applyFill="0" applyBorder="0" applyAlignment="0" applyProtection="0"/>
    <xf numFmtId="0" fontId="11" fillId="0" borderId="0"/>
    <xf numFmtId="0" fontId="11" fillId="0" borderId="0" applyFont="0" applyFill="0" applyBorder="0" applyAlignment="0" applyProtection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 applyFont="0" applyFill="0" applyBorder="0" applyAlignment="0" applyProtection="0"/>
    <xf numFmtId="0" fontId="4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11" fillId="0" borderId="0" applyFont="0" applyFill="0" applyBorder="0" applyAlignment="0" applyProtection="0"/>
    <xf numFmtId="0" fontId="4" fillId="0" borderId="0"/>
    <xf numFmtId="0" fontId="55" fillId="0" borderId="0"/>
    <xf numFmtId="0" fontId="21" fillId="0" borderId="0"/>
    <xf numFmtId="0" fontId="17" fillId="0" borderId="0" applyFont="0" applyFill="0" applyBorder="0" applyAlignment="0" applyProtection="0"/>
    <xf numFmtId="0" fontId="55" fillId="0" borderId="0"/>
    <xf numFmtId="0" fontId="4" fillId="0" borderId="0"/>
    <xf numFmtId="0" fontId="17" fillId="0" borderId="0"/>
    <xf numFmtId="0" fontId="11" fillId="0" borderId="0"/>
    <xf numFmtId="0" fontId="17" fillId="0" borderId="0" applyFont="0" applyFill="0" applyBorder="0" applyAlignment="0" applyProtection="0"/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271" fontId="2" fillId="0" borderId="0">
      <protection locked="0"/>
    </xf>
    <xf numFmtId="0" fontId="11" fillId="0" borderId="0"/>
    <xf numFmtId="0" fontId="4" fillId="0" borderId="0"/>
    <xf numFmtId="0" fontId="55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87" fillId="0" borderId="0"/>
    <xf numFmtId="0" fontId="11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17" fillId="0" borderId="0" applyFont="0" applyFill="0" applyBorder="0" applyAlignment="0" applyProtection="0"/>
    <xf numFmtId="0" fontId="11" fillId="0" borderId="0"/>
    <xf numFmtId="271" fontId="2" fillId="0" borderId="0">
      <protection locked="0"/>
    </xf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55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4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 applyFont="0" applyFill="0" applyBorder="0" applyAlignment="0" applyProtection="0"/>
    <xf numFmtId="0" fontId="4" fillId="0" borderId="0"/>
    <xf numFmtId="0" fontId="21" fillId="0" borderId="0"/>
    <xf numFmtId="0" fontId="21" fillId="0" borderId="0"/>
    <xf numFmtId="0" fontId="4" fillId="0" borderId="0"/>
    <xf numFmtId="0" fontId="21" fillId="0" borderId="0"/>
    <xf numFmtId="0" fontId="17" fillId="0" borderId="0"/>
    <xf numFmtId="0" fontId="2" fillId="0" borderId="0"/>
    <xf numFmtId="0" fontId="4" fillId="0" borderId="0"/>
    <xf numFmtId="0" fontId="55" fillId="0" borderId="0"/>
    <xf numFmtId="0" fontId="55" fillId="0" borderId="0"/>
    <xf numFmtId="0" fontId="55" fillId="0" borderId="0"/>
    <xf numFmtId="0" fontId="17" fillId="0" borderId="0" applyFont="0" applyFill="0" applyBorder="0" applyAlignment="0" applyProtection="0"/>
    <xf numFmtId="0" fontId="4" fillId="0" borderId="0"/>
    <xf numFmtId="0" fontId="129" fillId="0" borderId="0"/>
    <xf numFmtId="0" fontId="4" fillId="0" borderId="0"/>
    <xf numFmtId="0" fontId="21" fillId="0" borderId="0"/>
    <xf numFmtId="0" fontId="21" fillId="0" borderId="0"/>
    <xf numFmtId="0" fontId="4" fillId="0" borderId="0"/>
    <xf numFmtId="0" fontId="21" fillId="0" borderId="0"/>
    <xf numFmtId="0" fontId="4" fillId="0" borderId="0"/>
    <xf numFmtId="0" fontId="17" fillId="0" borderId="0"/>
    <xf numFmtId="0" fontId="11" fillId="0" borderId="0"/>
    <xf numFmtId="0" fontId="17" fillId="0" borderId="0"/>
    <xf numFmtId="0" fontId="11" fillId="0" borderId="0"/>
    <xf numFmtId="0" fontId="17" fillId="0" borderId="0"/>
    <xf numFmtId="0" fontId="11" fillId="0" borderId="0"/>
    <xf numFmtId="0" fontId="19" fillId="0" borderId="0" applyFont="0" applyFill="0" applyBorder="0" applyAlignment="0" applyProtection="0"/>
    <xf numFmtId="0" fontId="4" fillId="0" borderId="0"/>
    <xf numFmtId="215" fontId="63" fillId="0" borderId="0">
      <protection locked="0"/>
    </xf>
    <xf numFmtId="271" fontId="2" fillId="0" borderId="0">
      <protection locked="0"/>
    </xf>
    <xf numFmtId="0" fontId="21" fillId="0" borderId="0"/>
    <xf numFmtId="0" fontId="29" fillId="0" borderId="0"/>
    <xf numFmtId="0" fontId="39" fillId="0" borderId="0"/>
    <xf numFmtId="272" fontId="67" fillId="0" borderId="0" applyFont="0" applyFill="0" applyBorder="0" applyProtection="0">
      <alignment vertical="center"/>
    </xf>
    <xf numFmtId="273" fontId="67" fillId="0" borderId="0">
      <alignment vertical="center"/>
    </xf>
    <xf numFmtId="274" fontId="67" fillId="0" borderId="0" applyFont="0" applyFill="0" applyBorder="0" applyAlignment="0" applyProtection="0">
      <alignment vertical="center"/>
    </xf>
    <xf numFmtId="211" fontId="4" fillId="0" borderId="0" applyFont="0" applyFill="0" applyBorder="0" applyAlignment="0" applyProtection="0"/>
    <xf numFmtId="3" fontId="52" fillId="0" borderId="8"/>
    <xf numFmtId="3" fontId="52" fillId="0" borderId="8"/>
    <xf numFmtId="241" fontId="130" fillId="0" borderId="0">
      <alignment vertical="center"/>
    </xf>
    <xf numFmtId="211" fontId="4" fillId="0" borderId="0" applyFont="0" applyFill="0" applyBorder="0" applyAlignment="0" applyProtection="0"/>
    <xf numFmtId="0" fontId="18" fillId="0" borderId="0">
      <alignment horizontal="center" vertical="center"/>
    </xf>
    <xf numFmtId="0" fontId="19" fillId="0" borderId="0"/>
    <xf numFmtId="0" fontId="19" fillId="0" borderId="0"/>
    <xf numFmtId="0" fontId="18" fillId="0" borderId="0">
      <alignment horizontal="center" vertical="center"/>
    </xf>
    <xf numFmtId="0" fontId="19" fillId="0" borderId="0"/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0" fontId="19" fillId="0" borderId="0"/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10" fontId="131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52" fontId="2" fillId="0" borderId="0">
      <alignment horizontal="center" vertical="center"/>
    </xf>
    <xf numFmtId="275" fontId="123" fillId="0" borderId="0">
      <alignment horizontal="center" vertical="center"/>
    </xf>
    <xf numFmtId="3" fontId="57" fillId="0" borderId="3">
      <alignment horizontal="right" vertical="center"/>
    </xf>
    <xf numFmtId="0" fontId="19" fillId="0" borderId="0"/>
    <xf numFmtId="0" fontId="18" fillId="0" borderId="0">
      <alignment horizontal="center" vertical="center"/>
    </xf>
    <xf numFmtId="0" fontId="18" fillId="0" borderId="0">
      <alignment horizontal="center" vertical="center"/>
    </xf>
    <xf numFmtId="3" fontId="57" fillId="0" borderId="3">
      <alignment horizontal="right" vertical="center"/>
    </xf>
    <xf numFmtId="3" fontId="57" fillId="0" borderId="3">
      <alignment horizontal="right" vertical="center"/>
    </xf>
    <xf numFmtId="0" fontId="19" fillId="0" borderId="0"/>
    <xf numFmtId="0" fontId="132" fillId="0" borderId="0">
      <alignment horizontal="center" vertical="center"/>
    </xf>
    <xf numFmtId="3" fontId="57" fillId="0" borderId="3">
      <alignment horizontal="right" vertical="center"/>
    </xf>
    <xf numFmtId="0" fontId="19" fillId="0" borderId="0"/>
    <xf numFmtId="0" fontId="18" fillId="0" borderId="0">
      <alignment horizontal="center" vertical="center"/>
    </xf>
    <xf numFmtId="0" fontId="21" fillId="0" borderId="18"/>
    <xf numFmtId="4" fontId="133" fillId="0" borderId="38">
      <alignment vertical="center"/>
    </xf>
    <xf numFmtId="0" fontId="11" fillId="0" borderId="0"/>
    <xf numFmtId="271" fontId="2" fillId="0" borderId="0">
      <protection locked="0"/>
    </xf>
    <xf numFmtId="215" fontId="134" fillId="0" borderId="0">
      <protection locked="0"/>
    </xf>
    <xf numFmtId="0" fontId="11" fillId="0" borderId="28">
      <alignment horizont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" fontId="57" fillId="0" borderId="3">
      <alignment horizontal="right"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65" fontId="33" fillId="0" borderId="39">
      <alignment vertical="center"/>
    </xf>
    <xf numFmtId="0" fontId="33" fillId="0" borderId="39">
      <alignment vertical="center"/>
    </xf>
    <xf numFmtId="265" fontId="33" fillId="0" borderId="39">
      <alignment vertical="center"/>
    </xf>
    <xf numFmtId="253" fontId="2" fillId="0" borderId="39">
      <alignment vertical="center"/>
    </xf>
    <xf numFmtId="253" fontId="2" fillId="0" borderId="39">
      <alignment vertical="center"/>
    </xf>
    <xf numFmtId="276" fontId="33" fillId="0" borderId="39">
      <alignment vertical="center"/>
    </xf>
    <xf numFmtId="265" fontId="33" fillId="0" borderId="39">
      <alignment vertical="center"/>
    </xf>
    <xf numFmtId="253" fontId="2" fillId="0" borderId="39">
      <alignment vertical="center"/>
    </xf>
    <xf numFmtId="253" fontId="2" fillId="0" borderId="39">
      <alignment vertical="center"/>
    </xf>
    <xf numFmtId="276" fontId="33" fillId="0" borderId="39">
      <alignment vertical="center"/>
    </xf>
    <xf numFmtId="253" fontId="2" fillId="0" borderId="39">
      <alignment vertical="center"/>
    </xf>
    <xf numFmtId="253" fontId="2" fillId="0" borderId="39">
      <alignment vertical="center"/>
    </xf>
    <xf numFmtId="276" fontId="33" fillId="0" borderId="39">
      <alignment vertical="center"/>
    </xf>
    <xf numFmtId="0" fontId="33" fillId="0" borderId="39">
      <alignment vertical="center"/>
    </xf>
    <xf numFmtId="0" fontId="33" fillId="0" borderId="39">
      <alignment vertical="center"/>
    </xf>
    <xf numFmtId="265" fontId="33" fillId="0" borderId="39">
      <alignment vertical="center"/>
    </xf>
    <xf numFmtId="253" fontId="2" fillId="0" borderId="39">
      <alignment vertical="center"/>
    </xf>
    <xf numFmtId="253" fontId="2" fillId="0" borderId="39">
      <alignment vertical="center"/>
    </xf>
    <xf numFmtId="276" fontId="33" fillId="0" borderId="39">
      <alignment vertical="center"/>
    </xf>
    <xf numFmtId="0" fontId="39" fillId="0" borderId="39">
      <alignment vertical="center"/>
    </xf>
    <xf numFmtId="265" fontId="33" fillId="0" borderId="39">
      <alignment vertical="center"/>
    </xf>
    <xf numFmtId="0" fontId="33" fillId="0" borderId="39">
      <alignment vertical="center"/>
    </xf>
    <xf numFmtId="265" fontId="33" fillId="0" borderId="39">
      <alignment vertical="center"/>
    </xf>
    <xf numFmtId="253" fontId="2" fillId="0" borderId="39">
      <alignment vertical="center"/>
    </xf>
    <xf numFmtId="253" fontId="2" fillId="0" borderId="39">
      <alignment vertical="center"/>
    </xf>
    <xf numFmtId="276" fontId="33" fillId="0" borderId="39">
      <alignment vertical="center"/>
    </xf>
    <xf numFmtId="265" fontId="33" fillId="0" borderId="39">
      <alignment vertical="center"/>
    </xf>
    <xf numFmtId="253" fontId="2" fillId="0" borderId="39">
      <alignment vertical="center"/>
    </xf>
    <xf numFmtId="253" fontId="2" fillId="0" borderId="39">
      <alignment vertical="center"/>
    </xf>
    <xf numFmtId="276" fontId="33" fillId="0" borderId="39">
      <alignment vertical="center"/>
    </xf>
    <xf numFmtId="253" fontId="2" fillId="0" borderId="39">
      <alignment vertical="center"/>
    </xf>
    <xf numFmtId="253" fontId="2" fillId="0" borderId="39">
      <alignment vertical="center"/>
    </xf>
    <xf numFmtId="276" fontId="33" fillId="0" borderId="39">
      <alignment vertical="center"/>
    </xf>
    <xf numFmtId="0" fontId="33" fillId="0" borderId="39">
      <alignment vertical="center"/>
    </xf>
    <xf numFmtId="0" fontId="33" fillId="0" borderId="39">
      <alignment vertical="center"/>
    </xf>
    <xf numFmtId="265" fontId="33" fillId="0" borderId="39">
      <alignment vertical="center"/>
    </xf>
    <xf numFmtId="253" fontId="2" fillId="0" borderId="39">
      <alignment vertical="center"/>
    </xf>
    <xf numFmtId="253" fontId="2" fillId="0" borderId="39">
      <alignment vertical="center"/>
    </xf>
    <xf numFmtId="276" fontId="33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241" fontId="39" fillId="0" borderId="39">
      <alignment vertical="center"/>
    </xf>
    <xf numFmtId="0" fontId="11" fillId="0" borderId="0"/>
    <xf numFmtId="0" fontId="78" fillId="0" borderId="0"/>
    <xf numFmtId="0" fontId="11" fillId="0" borderId="0"/>
    <xf numFmtId="0" fontId="135" fillId="0" borderId="40">
      <alignment horizontal="center" vertical="center"/>
    </xf>
    <xf numFmtId="277" fontId="11" fillId="0" borderId="0"/>
    <xf numFmtId="0" fontId="67" fillId="0" borderId="41">
      <alignment horizontal="center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278" fontId="11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49" fontId="136" fillId="0" borderId="42">
      <alignment horizontal="center" vertical="center" wrapText="1"/>
    </xf>
    <xf numFmtId="0" fontId="137" fillId="0" borderId="0"/>
    <xf numFmtId="0" fontId="18" fillId="0" borderId="0"/>
    <xf numFmtId="279" fontId="11" fillId="0" borderId="0"/>
    <xf numFmtId="0" fontId="70" fillId="0" borderId="19" applyFill="0"/>
    <xf numFmtId="0" fontId="2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49" fontId="2" fillId="0" borderId="0" applyFont="0" applyFill="0" applyBorder="0" applyAlignment="0" applyProtection="0"/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49" fontId="138" fillId="0" borderId="42">
      <alignment horizontal="center" vertical="center" wrapText="1"/>
    </xf>
    <xf numFmtId="0" fontId="74" fillId="0" borderId="0" applyFont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0" fontId="139" fillId="0" borderId="0" applyFont="0" applyFill="0" applyBorder="0" applyAlignment="0" applyProtection="0"/>
    <xf numFmtId="38" fontId="139" fillId="0" borderId="0" applyFont="0" applyFill="0" applyBorder="0" applyAlignment="0" applyProtection="0"/>
    <xf numFmtId="0" fontId="11" fillId="0" borderId="0"/>
    <xf numFmtId="0" fontId="139" fillId="0" borderId="0" applyFont="0" applyFill="0" applyBorder="0" applyAlignment="0" applyProtection="0"/>
    <xf numFmtId="0" fontId="139" fillId="0" borderId="0" applyFont="0" applyFill="0" applyBorder="0" applyAlignment="0" applyProtection="0"/>
    <xf numFmtId="0" fontId="140" fillId="0" borderId="0"/>
    <xf numFmtId="280" fontId="67" fillId="0" borderId="0" applyFont="0" applyFill="0" applyBorder="0" applyProtection="0">
      <alignment horizontal="center" vertical="center"/>
    </xf>
    <xf numFmtId="281" fontId="67" fillId="0" borderId="0" applyFont="0" applyFill="0" applyBorder="0" applyProtection="0">
      <alignment horizontal="center" vertical="center"/>
    </xf>
    <xf numFmtId="0" fontId="141" fillId="0" borderId="8">
      <alignment vertical="center" wrapText="1"/>
    </xf>
    <xf numFmtId="0" fontId="11" fillId="0" borderId="0"/>
    <xf numFmtId="0" fontId="2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2" fillId="0" borderId="43"/>
    <xf numFmtId="4" fontId="142" fillId="0" borderId="0" applyNumberFormat="0" applyFill="0" applyBorder="0" applyAlignment="0">
      <alignment horizontal="centerContinuous" vertical="center"/>
    </xf>
    <xf numFmtId="0" fontId="143" fillId="0" borderId="0">
      <alignment vertical="center"/>
    </xf>
    <xf numFmtId="0" fontId="144" fillId="0" borderId="0">
      <alignment vertical="center"/>
    </xf>
    <xf numFmtId="0" fontId="144" fillId="0" borderId="0">
      <alignment vertical="center"/>
    </xf>
    <xf numFmtId="0" fontId="144" fillId="0" borderId="0">
      <alignment vertical="center"/>
    </xf>
    <xf numFmtId="241" fontId="144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45" fillId="0" borderId="0" applyFont="0" applyFill="0" applyBorder="0" applyAlignment="0" applyProtection="0">
      <alignment vertical="center"/>
    </xf>
    <xf numFmtId="41" fontId="145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1" fillId="0" borderId="0"/>
    <xf numFmtId="283" fontId="11" fillId="0" borderId="0" applyFont="0" applyFill="0" applyBorder="0" applyAlignment="0" applyProtection="0"/>
    <xf numFmtId="275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41" fontId="2" fillId="0" borderId="0" applyFont="0" applyFill="0" applyBorder="0" applyAlignment="0" applyProtection="0"/>
    <xf numFmtId="3" fontId="52" fillId="0" borderId="8"/>
    <xf numFmtId="0" fontId="11" fillId="0" borderId="0"/>
    <xf numFmtId="0" fontId="17" fillId="0" borderId="0"/>
    <xf numFmtId="0" fontId="21" fillId="0" borderId="0"/>
    <xf numFmtId="0" fontId="17" fillId="0" borderId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7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7" fillId="0" borderId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/>
    <xf numFmtId="0" fontId="4" fillId="0" borderId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17" fillId="0" borderId="0"/>
    <xf numFmtId="176" fontId="11" fillId="0" borderId="0" applyFont="0" applyFill="0" applyBorder="0" applyAlignment="0" applyProtection="0"/>
    <xf numFmtId="0" fontId="17" fillId="0" borderId="0"/>
    <xf numFmtId="3" fontId="57" fillId="0" borderId="3">
      <alignment horizontal="right" vertical="center"/>
    </xf>
    <xf numFmtId="0" fontId="18" fillId="0" borderId="0">
      <alignment horizontal="center" vertical="center"/>
    </xf>
    <xf numFmtId="3" fontId="57" fillId="0" borderId="3">
      <alignment horizontal="right" vertical="center"/>
    </xf>
    <xf numFmtId="0" fontId="18" fillId="0" borderId="0">
      <alignment horizontal="center" vertical="center"/>
    </xf>
    <xf numFmtId="0" fontId="18" fillId="0" borderId="0">
      <alignment horizontal="center" vertical="center"/>
    </xf>
    <xf numFmtId="0" fontId="19" fillId="0" borderId="0"/>
    <xf numFmtId="0" fontId="18" fillId="0" borderId="0">
      <alignment horizontal="center" vertical="center"/>
    </xf>
    <xf numFmtId="0" fontId="18" fillId="0" borderId="0">
      <alignment horizontal="center" vertical="center"/>
    </xf>
    <xf numFmtId="41" fontId="11" fillId="0" borderId="0">
      <alignment horizontal="center" vertical="center"/>
    </xf>
    <xf numFmtId="41" fontId="11" fillId="0" borderId="0">
      <alignment horizontal="center" vertical="center"/>
    </xf>
    <xf numFmtId="41" fontId="11" fillId="0" borderId="0">
      <alignment horizontal="center" vertical="center"/>
    </xf>
    <xf numFmtId="41" fontId="11" fillId="0" borderId="0">
      <alignment horizontal="center" vertical="center"/>
    </xf>
    <xf numFmtId="41" fontId="11" fillId="0" borderId="0">
      <alignment horizontal="center" vertical="center"/>
    </xf>
    <xf numFmtId="41" fontId="11" fillId="0" borderId="0">
      <alignment horizontal="center" vertical="center"/>
    </xf>
    <xf numFmtId="0" fontId="19" fillId="0" borderId="0"/>
    <xf numFmtId="0" fontId="18" fillId="0" borderId="0">
      <alignment horizontal="center" vertical="center"/>
    </xf>
    <xf numFmtId="0" fontId="19" fillId="0" borderId="0"/>
    <xf numFmtId="296" fontId="2" fillId="0" borderId="0">
      <protection locked="0"/>
    </xf>
    <xf numFmtId="0" fontId="145" fillId="10" borderId="0" applyNumberFormat="0" applyBorder="0" applyAlignment="0" applyProtection="0">
      <alignment vertical="center"/>
    </xf>
    <xf numFmtId="0" fontId="145" fillId="11" borderId="0" applyNumberFormat="0" applyBorder="0" applyAlignment="0" applyProtection="0">
      <alignment vertical="center"/>
    </xf>
    <xf numFmtId="0" fontId="145" fillId="12" borderId="0" applyNumberFormat="0" applyBorder="0" applyAlignment="0" applyProtection="0">
      <alignment vertical="center"/>
    </xf>
    <xf numFmtId="0" fontId="145" fillId="13" borderId="0" applyNumberFormat="0" applyBorder="0" applyAlignment="0" applyProtection="0">
      <alignment vertical="center"/>
    </xf>
    <xf numFmtId="0" fontId="145" fillId="14" borderId="0" applyNumberFormat="0" applyBorder="0" applyAlignment="0" applyProtection="0">
      <alignment vertical="center"/>
    </xf>
    <xf numFmtId="0" fontId="145" fillId="12" borderId="0" applyNumberFormat="0" applyBorder="0" applyAlignment="0" applyProtection="0">
      <alignment vertical="center"/>
    </xf>
    <xf numFmtId="0" fontId="145" fillId="14" borderId="0" applyNumberFormat="0" applyBorder="0" applyAlignment="0" applyProtection="0">
      <alignment vertical="center"/>
    </xf>
    <xf numFmtId="0" fontId="145" fillId="11" borderId="0" applyNumberFormat="0" applyBorder="0" applyAlignment="0" applyProtection="0">
      <alignment vertical="center"/>
    </xf>
    <xf numFmtId="0" fontId="145" fillId="15" borderId="0" applyNumberFormat="0" applyBorder="0" applyAlignment="0" applyProtection="0">
      <alignment vertical="center"/>
    </xf>
    <xf numFmtId="0" fontId="145" fillId="16" borderId="0" applyNumberFormat="0" applyBorder="0" applyAlignment="0" applyProtection="0">
      <alignment vertical="center"/>
    </xf>
    <xf numFmtId="0" fontId="145" fillId="14" borderId="0" applyNumberFormat="0" applyBorder="0" applyAlignment="0" applyProtection="0">
      <alignment vertical="center"/>
    </xf>
    <xf numFmtId="0" fontId="145" fillId="12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1" borderId="0" applyNumberFormat="0" applyBorder="0" applyAlignment="0" applyProtection="0">
      <alignment vertical="center"/>
    </xf>
    <xf numFmtId="296" fontId="2" fillId="0" borderId="0">
      <protection locked="0"/>
    </xf>
    <xf numFmtId="295" fontId="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" fillId="0" borderId="0">
      <protection locked="0"/>
    </xf>
    <xf numFmtId="0" fontId="2" fillId="0" borderId="0">
      <protection locked="0"/>
    </xf>
    <xf numFmtId="296" fontId="2" fillId="0" borderId="0">
      <protection locked="0"/>
    </xf>
    <xf numFmtId="295" fontId="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" fillId="0" borderId="0">
      <protection locked="0"/>
    </xf>
    <xf numFmtId="0" fontId="2" fillId="0" borderId="0">
      <protection locked="0"/>
    </xf>
    <xf numFmtId="296" fontId="2" fillId="0" borderId="0">
      <protection locked="0"/>
    </xf>
    <xf numFmtId="296" fontId="2" fillId="0" borderId="0">
      <protection locked="0"/>
    </xf>
    <xf numFmtId="215" fontId="134" fillId="0" borderId="0">
      <protection locked="0"/>
    </xf>
    <xf numFmtId="0" fontId="2" fillId="0" borderId="0">
      <protection locked="0"/>
    </xf>
    <xf numFmtId="215" fontId="134" fillId="0" borderId="0">
      <protection locked="0"/>
    </xf>
    <xf numFmtId="296" fontId="2" fillId="0" borderId="0">
      <protection locked="0"/>
    </xf>
    <xf numFmtId="296" fontId="2" fillId="0" borderId="0">
      <protection locked="0"/>
    </xf>
    <xf numFmtId="215" fontId="134" fillId="0" borderId="0">
      <protection locked="0"/>
    </xf>
    <xf numFmtId="215" fontId="134" fillId="0" borderId="0">
      <protection locked="0"/>
    </xf>
    <xf numFmtId="215" fontId="134" fillId="0" borderId="0">
      <protection locked="0"/>
    </xf>
    <xf numFmtId="215" fontId="134" fillId="0" borderId="0">
      <protection locked="0"/>
    </xf>
    <xf numFmtId="0" fontId="2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296" fontId="2" fillId="0" borderId="0">
      <protection locked="0"/>
    </xf>
    <xf numFmtId="295" fontId="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" fillId="0" borderId="0">
      <protection locked="0"/>
    </xf>
    <xf numFmtId="0" fontId="2" fillId="0" borderId="0">
      <protection locked="0"/>
    </xf>
    <xf numFmtId="296" fontId="2" fillId="0" borderId="0">
      <protection locked="0"/>
    </xf>
    <xf numFmtId="295" fontId="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" fillId="0" borderId="0">
      <protection locked="0"/>
    </xf>
    <xf numFmtId="0" fontId="2" fillId="0" borderId="0">
      <protection locked="0"/>
    </xf>
    <xf numFmtId="215" fontId="134" fillId="0" borderId="0">
      <protection locked="0"/>
    </xf>
    <xf numFmtId="296" fontId="2" fillId="0" borderId="0">
      <protection locked="0"/>
    </xf>
    <xf numFmtId="0" fontId="168" fillId="19" borderId="1">
      <alignment horizontal="center" wrapText="1"/>
    </xf>
    <xf numFmtId="0" fontId="57" fillId="0" borderId="0">
      <protection locked="0"/>
    </xf>
    <xf numFmtId="0" fontId="21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57" fillId="0" borderId="0">
      <protection locked="0"/>
    </xf>
    <xf numFmtId="0" fontId="21" fillId="0" borderId="0" applyFont="0" applyFill="0" applyBorder="0" applyAlignment="0" applyProtection="0"/>
    <xf numFmtId="239" fontId="14" fillId="0" borderId="8" applyFill="0" applyBorder="0" applyAlignment="0"/>
    <xf numFmtId="288" fontId="67" fillId="0" borderId="0" applyFont="0" applyFill="0" applyBorder="0" applyAlignment="0" applyProtection="0"/>
    <xf numFmtId="43" fontId="4" fillId="0" borderId="0">
      <protection locked="0"/>
    </xf>
    <xf numFmtId="41" fontId="4" fillId="0" borderId="0">
      <protection locked="0"/>
    </xf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231" fontId="4" fillId="0" borderId="0">
      <protection locked="0"/>
    </xf>
    <xf numFmtId="231" fontId="4" fillId="0" borderId="0">
      <protection locked="0"/>
    </xf>
    <xf numFmtId="0" fontId="152" fillId="0" borderId="0" applyNumberFormat="0" applyFill="0" applyBorder="0" applyAlignment="0" applyProtection="0"/>
    <xf numFmtId="0" fontId="57" fillId="0" borderId="0">
      <protection locked="0"/>
    </xf>
    <xf numFmtId="0" fontId="106" fillId="5" borderId="25">
      <alignment vertical="center"/>
    </xf>
    <xf numFmtId="231" fontId="4" fillId="0" borderId="44">
      <protection locked="0"/>
    </xf>
    <xf numFmtId="0" fontId="169" fillId="0" borderId="0">
      <protection locked="0"/>
    </xf>
    <xf numFmtId="0" fontId="153" fillId="20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21" borderId="0" applyNumberFormat="0" applyBorder="0" applyAlignment="0" applyProtection="0">
      <alignment vertical="center"/>
    </xf>
    <xf numFmtId="0" fontId="153" fillId="22" borderId="0" applyNumberFormat="0" applyBorder="0" applyAlignment="0" applyProtection="0">
      <alignment vertical="center"/>
    </xf>
    <xf numFmtId="0" fontId="153" fillId="23" borderId="0" applyNumberFormat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24" borderId="45" applyNumberFormat="0" applyAlignment="0" applyProtection="0">
      <alignment vertical="center"/>
    </xf>
    <xf numFmtId="0" fontId="156" fillId="25" borderId="0" applyNumberFormat="0" applyBorder="0" applyAlignment="0" applyProtection="0">
      <alignment vertical="center"/>
    </xf>
    <xf numFmtId="0" fontId="11" fillId="12" borderId="46" applyNumberFormat="0" applyFont="0" applyAlignment="0" applyProtection="0">
      <alignment vertical="center"/>
    </xf>
    <xf numFmtId="41" fontId="67" fillId="0" borderId="8" applyNumberFormat="0" applyFont="0" applyFill="0" applyBorder="0" applyProtection="0">
      <alignment horizontal="distributed"/>
    </xf>
    <xf numFmtId="296" fontId="2" fillId="0" borderId="0">
      <protection locked="0"/>
    </xf>
    <xf numFmtId="295" fontId="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" fillId="0" borderId="0">
      <protection locked="0"/>
    </xf>
    <xf numFmtId="0" fontId="2" fillId="0" borderId="0">
      <protection locked="0"/>
    </xf>
    <xf numFmtId="296" fontId="2" fillId="0" borderId="0">
      <protection locked="0"/>
    </xf>
    <xf numFmtId="295" fontId="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" fillId="0" borderId="0">
      <protection locked="0"/>
    </xf>
    <xf numFmtId="0" fontId="2" fillId="0" borderId="0">
      <protection locked="0"/>
    </xf>
    <xf numFmtId="9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57" fillId="15" borderId="0" applyNumberFormat="0" applyBorder="0" applyAlignment="0" applyProtection="0">
      <alignment vertical="center"/>
    </xf>
    <xf numFmtId="293" fontId="69" fillId="0" borderId="9" applyFont="0" applyFill="0" applyAlignment="0" applyProtection="0">
      <alignment horizontal="center" vertical="center"/>
    </xf>
    <xf numFmtId="181" fontId="2" fillId="0" borderId="0" applyNumberFormat="0" applyFont="0" applyFill="0" applyBorder="0" applyProtection="0">
      <alignment horizontal="centerContinuous"/>
    </xf>
    <xf numFmtId="0" fontId="158" fillId="0" borderId="0" applyNumberFormat="0" applyFill="0" applyBorder="0" applyAlignment="0" applyProtection="0">
      <alignment vertical="center"/>
    </xf>
    <xf numFmtId="0" fontId="159" fillId="26" borderId="47" applyNumberFormat="0" applyAlignment="0" applyProtection="0">
      <alignment vertical="center"/>
    </xf>
    <xf numFmtId="3" fontId="60" fillId="0" borderId="0">
      <alignment vertical="center" wrapText="1"/>
    </xf>
    <xf numFmtId="3" fontId="170" fillId="0" borderId="0">
      <alignment vertical="center" wrapText="1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" fillId="0" borderId="0"/>
    <xf numFmtId="176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76" fontId="2" fillId="0" borderId="0" applyFont="0" applyFill="0" applyBorder="0" applyAlignment="0" applyProtection="0"/>
    <xf numFmtId="0" fontId="154" fillId="0" borderId="48" applyNumberFormat="0" applyFill="0" applyAlignment="0" applyProtection="0">
      <alignment vertical="center"/>
    </xf>
    <xf numFmtId="0" fontId="160" fillId="0" borderId="49" applyNumberFormat="0" applyFill="0" applyAlignment="0" applyProtection="0">
      <alignment vertical="center"/>
    </xf>
    <xf numFmtId="297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251" fontId="72" fillId="0" borderId="0" applyFont="0" applyFill="0" applyBorder="0" applyAlignment="0" applyProtection="0"/>
    <xf numFmtId="251" fontId="72" fillId="0" borderId="0" applyFont="0" applyFill="0" applyBorder="0" applyAlignment="0" applyProtection="0"/>
    <xf numFmtId="251" fontId="72" fillId="0" borderId="0" applyFont="0" applyFill="0" applyBorder="0" applyAlignment="0" applyProtection="0"/>
    <xf numFmtId="0" fontId="147" fillId="0" borderId="0"/>
    <xf numFmtId="0" fontId="161" fillId="15" borderId="45" applyNumberFormat="0" applyAlignment="0" applyProtection="0">
      <alignment vertical="center"/>
    </xf>
    <xf numFmtId="0" fontId="58" fillId="0" borderId="0"/>
    <xf numFmtId="4" fontId="63" fillId="0" borderId="0">
      <protection locked="0"/>
    </xf>
    <xf numFmtId="287" fontId="2" fillId="0" borderId="0">
      <protection locked="0"/>
    </xf>
    <xf numFmtId="0" fontId="162" fillId="0" borderId="0" applyNumberFormat="0" applyFill="0" applyBorder="0" applyAlignment="0" applyProtection="0">
      <alignment vertical="center"/>
    </xf>
    <xf numFmtId="0" fontId="163" fillId="0" borderId="50" applyNumberFormat="0" applyFill="0" applyAlignment="0" applyProtection="0">
      <alignment vertical="center"/>
    </xf>
    <xf numFmtId="0" fontId="164" fillId="0" borderId="51" applyNumberFormat="0" applyFill="0" applyAlignment="0" applyProtection="0">
      <alignment vertical="center"/>
    </xf>
    <xf numFmtId="0" fontId="165" fillId="0" borderId="52" applyNumberFormat="0" applyFill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6" fillId="14" borderId="0" applyNumberFormat="0" applyBorder="0" applyAlignment="0" applyProtection="0">
      <alignment vertical="center"/>
    </xf>
    <xf numFmtId="0" fontId="167" fillId="24" borderId="53" applyNumberFormat="0" applyAlignment="0" applyProtection="0">
      <alignment vertical="center"/>
    </xf>
    <xf numFmtId="296" fontId="2" fillId="0" borderId="0">
      <protection locked="0"/>
    </xf>
    <xf numFmtId="295" fontId="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" fillId="0" borderId="0">
      <protection locked="0"/>
    </xf>
    <xf numFmtId="0" fontId="2" fillId="0" borderId="0">
      <protection locked="0"/>
    </xf>
    <xf numFmtId="296" fontId="2" fillId="0" borderId="0">
      <protection locked="0"/>
    </xf>
    <xf numFmtId="295" fontId="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" fillId="0" borderId="0">
      <protection locked="0"/>
    </xf>
    <xf numFmtId="0" fontId="2" fillId="0" borderId="0">
      <protection locked="0"/>
    </xf>
    <xf numFmtId="296" fontId="2" fillId="0" borderId="0">
      <protection locked="0"/>
    </xf>
    <xf numFmtId="214" fontId="2" fillId="0" borderId="0" applyFont="0" applyFill="0" applyBorder="0" applyProtection="0">
      <alignment vertical="center"/>
    </xf>
    <xf numFmtId="38" fontId="67" fillId="0" borderId="0" applyFont="0" applyFill="0" applyBorder="0" applyProtection="0">
      <alignment vertical="center"/>
    </xf>
    <xf numFmtId="41" fontId="2" fillId="0" borderId="0" applyFont="0" applyFill="0" applyBorder="0" applyAlignment="0" applyProtection="0"/>
    <xf numFmtId="180" fontId="2" fillId="0" borderId="0" applyFont="0" applyFill="0" applyBorder="0" applyAlignment="0" applyProtection="0">
      <alignment vertical="center"/>
    </xf>
    <xf numFmtId="294" fontId="2" fillId="0" borderId="0" applyFont="0" applyFill="0" applyBorder="0" applyAlignment="0" applyProtection="0">
      <alignment vertical="center"/>
    </xf>
    <xf numFmtId="291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290" fontId="21" fillId="0" borderId="0" applyFont="0" applyFill="0" applyBorder="0" applyAlignment="0" applyProtection="0"/>
    <xf numFmtId="289" fontId="21" fillId="0" borderId="0" applyFont="0" applyFill="0" applyBorder="0" applyAlignment="0" applyProtection="0"/>
    <xf numFmtId="296" fontId="2" fillId="0" borderId="0">
      <protection locked="0"/>
    </xf>
    <xf numFmtId="295" fontId="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" fillId="0" borderId="0">
      <protection locked="0"/>
    </xf>
    <xf numFmtId="0" fontId="2" fillId="0" borderId="0">
      <protection locked="0"/>
    </xf>
    <xf numFmtId="296" fontId="2" fillId="0" borderId="0">
      <protection locked="0"/>
    </xf>
    <xf numFmtId="295" fontId="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" fillId="0" borderId="0">
      <protection locked="0"/>
    </xf>
    <xf numFmtId="0" fontId="2" fillId="0" borderId="0">
      <protection locked="0"/>
    </xf>
    <xf numFmtId="296" fontId="2" fillId="0" borderId="0">
      <protection locked="0"/>
    </xf>
    <xf numFmtId="42" fontId="2" fillId="0" borderId="0" applyFont="0" applyFill="0" applyBorder="0" applyAlignment="0" applyProtection="0"/>
    <xf numFmtId="286" fontId="2" fillId="0" borderId="0">
      <protection locked="0"/>
    </xf>
    <xf numFmtId="296" fontId="2" fillId="0" borderId="0">
      <protection locked="0"/>
    </xf>
    <xf numFmtId="295" fontId="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" fillId="0" borderId="0">
      <protection locked="0"/>
    </xf>
    <xf numFmtId="0" fontId="2" fillId="0" borderId="0">
      <protection locked="0"/>
    </xf>
    <xf numFmtId="296" fontId="2" fillId="0" borderId="0">
      <protection locked="0"/>
    </xf>
    <xf numFmtId="295" fontId="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" fillId="0" borderId="0">
      <protection locked="0"/>
    </xf>
    <xf numFmtId="0" fontId="2" fillId="0" borderId="0">
      <protection locked="0"/>
    </xf>
    <xf numFmtId="1" fontId="148" fillId="0" borderId="20">
      <alignment horizontal="left" vertical="top" wrapText="1"/>
    </xf>
    <xf numFmtId="0" fontId="11" fillId="0" borderId="0"/>
    <xf numFmtId="0" fontId="2" fillId="0" borderId="0"/>
    <xf numFmtId="0" fontId="2" fillId="0" borderId="0">
      <alignment vertical="center"/>
    </xf>
    <xf numFmtId="0" fontId="171" fillId="0" borderId="0">
      <alignment vertical="center"/>
    </xf>
    <xf numFmtId="0" fontId="171" fillId="0" borderId="0">
      <alignment vertical="center"/>
    </xf>
    <xf numFmtId="0" fontId="145" fillId="0" borderId="0">
      <alignment vertical="center"/>
    </xf>
    <xf numFmtId="0" fontId="135" fillId="0" borderId="40">
      <alignment horizontal="center" vertical="center"/>
    </xf>
    <xf numFmtId="0" fontId="4" fillId="0" borderId="0" applyFont="0" applyFill="0" applyProtection="0"/>
    <xf numFmtId="0" fontId="2" fillId="0" borderId="0">
      <alignment vertical="center"/>
    </xf>
    <xf numFmtId="41" fontId="17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72" fillId="0" borderId="0">
      <alignment vertical="center"/>
    </xf>
    <xf numFmtId="0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7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7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7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04" fontId="2" fillId="0" borderId="0"/>
    <xf numFmtId="211" fontId="4" fillId="0" borderId="0" applyFont="0" applyFill="0" applyBorder="0" applyAlignment="0" applyProtection="0"/>
    <xf numFmtId="300" fontId="2" fillId="0" borderId="0">
      <protection locked="0"/>
    </xf>
    <xf numFmtId="1" fontId="11" fillId="0" borderId="0"/>
    <xf numFmtId="30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301" fontId="2" fillId="0" borderId="0">
      <protection locked="0"/>
    </xf>
    <xf numFmtId="299" fontId="2" fillId="0" borderId="0"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2" fillId="0" borderId="0"/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2" fillId="0" borderId="0">
      <alignment vertical="center"/>
    </xf>
    <xf numFmtId="298" fontId="2" fillId="0" borderId="0">
      <protection locked="0"/>
    </xf>
    <xf numFmtId="302" fontId="2" fillId="0" borderId="0">
      <protection locked="0"/>
    </xf>
    <xf numFmtId="0" fontId="174" fillId="0" borderId="0">
      <alignment vertical="top" wrapText="1"/>
      <protection locked="0"/>
    </xf>
    <xf numFmtId="0" fontId="174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4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4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173" fillId="0" borderId="0">
      <alignment vertical="top" wrapText="1"/>
      <protection locked="0"/>
    </xf>
    <xf numFmtId="0" fontId="2" fillId="0" borderId="0"/>
    <xf numFmtId="0" fontId="173" fillId="0" borderId="0">
      <alignment vertical="top" wrapText="1"/>
      <protection locked="0"/>
    </xf>
    <xf numFmtId="0" fontId="175" fillId="0" borderId="0" applyNumberFormat="0" applyFill="0" applyBorder="0" applyAlignment="0" applyProtection="0">
      <alignment vertical="top"/>
      <protection locked="0"/>
    </xf>
  </cellStyleXfs>
  <cellXfs count="285">
    <xf numFmtId="0" fontId="0" fillId="0" borderId="0" xfId="0"/>
    <xf numFmtId="0" fontId="10" fillId="0" borderId="0" xfId="2295" applyFont="1" applyAlignment="1">
      <alignment vertical="center"/>
    </xf>
    <xf numFmtId="0" fontId="2" fillId="0" borderId="0" xfId="2295" applyAlignment="1">
      <alignment vertical="center"/>
    </xf>
    <xf numFmtId="0" fontId="2" fillId="0" borderId="0" xfId="2295"/>
    <xf numFmtId="41" fontId="8" fillId="0" borderId="2" xfId="2186" applyFont="1" applyBorder="1" applyAlignment="1">
      <alignment vertical="center"/>
    </xf>
    <xf numFmtId="41" fontId="8" fillId="0" borderId="31" xfId="2186" applyFont="1" applyBorder="1" applyAlignment="1">
      <alignment vertical="center"/>
    </xf>
    <xf numFmtId="41" fontId="8" fillId="0" borderId="8" xfId="2186" applyFont="1" applyBorder="1" applyAlignment="1">
      <alignment vertical="center"/>
    </xf>
    <xf numFmtId="3" fontId="8" fillId="0" borderId="8" xfId="2186" applyNumberFormat="1" applyFont="1" applyBorder="1" applyAlignment="1">
      <alignment vertical="center"/>
    </xf>
    <xf numFmtId="3" fontId="16" fillId="0" borderId="8" xfId="2186" applyNumberFormat="1" applyFont="1" applyBorder="1" applyAlignment="1">
      <alignment vertical="center"/>
    </xf>
    <xf numFmtId="41" fontId="8" fillId="0" borderId="0" xfId="2186" applyFont="1" applyAlignment="1">
      <alignment vertical="center"/>
    </xf>
    <xf numFmtId="41" fontId="8" fillId="0" borderId="8" xfId="2186" applyFont="1" applyBorder="1" applyAlignment="1">
      <alignment vertical="center" shrinkToFit="1"/>
    </xf>
    <xf numFmtId="0" fontId="8" fillId="0" borderId="8" xfId="2186" applyNumberFormat="1" applyFont="1" applyFill="1" applyBorder="1" applyAlignment="1">
      <alignment horizontal="center" vertical="center"/>
    </xf>
    <xf numFmtId="0" fontId="8" fillId="0" borderId="8" xfId="2186" applyNumberFormat="1" applyFont="1" applyFill="1" applyBorder="1" applyAlignment="1">
      <alignment vertical="center"/>
    </xf>
    <xf numFmtId="41" fontId="8" fillId="0" borderId="8" xfId="2186" applyFont="1" applyFill="1" applyBorder="1" applyAlignment="1">
      <alignment horizontal="right" vertical="center"/>
    </xf>
    <xf numFmtId="3" fontId="8" fillId="0" borderId="8" xfId="2186" applyNumberFormat="1" applyFont="1" applyFill="1" applyBorder="1" applyAlignment="1">
      <alignment horizontal="right" vertical="center"/>
    </xf>
    <xf numFmtId="0" fontId="8" fillId="0" borderId="30" xfId="2293" applyFont="1" applyBorder="1" applyAlignment="1">
      <alignment horizontal="left" vertical="center"/>
    </xf>
    <xf numFmtId="0" fontId="8" fillId="0" borderId="30" xfId="2293" applyFont="1" applyBorder="1" applyAlignment="1">
      <alignment horizontal="center" vertical="center"/>
    </xf>
    <xf numFmtId="1" fontId="8" fillId="0" borderId="30" xfId="2259" applyNumberFormat="1" applyFont="1" applyFill="1" applyBorder="1" applyAlignment="1">
      <alignment horizontal="right" vertical="center"/>
    </xf>
    <xf numFmtId="3" fontId="8" fillId="0" borderId="30" xfId="2186" applyNumberFormat="1" applyFont="1" applyFill="1" applyBorder="1" applyAlignment="1">
      <alignment horizontal="center" vertical="center"/>
    </xf>
    <xf numFmtId="3" fontId="8" fillId="0" borderId="30" xfId="2186" applyNumberFormat="1" applyFont="1" applyFill="1" applyBorder="1" applyAlignment="1">
      <alignment horizontal="right" vertical="center"/>
    </xf>
    <xf numFmtId="3" fontId="8" fillId="0" borderId="30" xfId="2186" applyNumberFormat="1" applyFont="1" applyFill="1" applyBorder="1" applyAlignment="1">
      <alignment vertical="center"/>
    </xf>
    <xf numFmtId="41" fontId="8" fillId="0" borderId="30" xfId="2186" applyFont="1" applyFill="1" applyBorder="1" applyAlignment="1">
      <alignment vertical="center"/>
    </xf>
    <xf numFmtId="0" fontId="8" fillId="0" borderId="0" xfId="2294" applyFont="1" applyAlignment="1">
      <alignment vertical="center"/>
    </xf>
    <xf numFmtId="0" fontId="17" fillId="0" borderId="0" xfId="2294" applyFont="1" applyAlignment="1">
      <alignment vertical="center"/>
    </xf>
    <xf numFmtId="0" fontId="8" fillId="0" borderId="0" xfId="2293" applyFont="1" applyAlignment="1">
      <alignment horizontal="left" vertical="center"/>
    </xf>
    <xf numFmtId="0" fontId="17" fillId="0" borderId="0" xfId="2286" applyFont="1" applyAlignment="1">
      <alignment vertical="center" shrinkToFit="1"/>
    </xf>
    <xf numFmtId="41" fontId="17" fillId="0" borderId="0" xfId="2186" applyFont="1" applyFill="1" applyAlignment="1">
      <alignment vertical="center" shrinkToFit="1"/>
    </xf>
    <xf numFmtId="3" fontId="8" fillId="0" borderId="9" xfId="2186" applyNumberFormat="1" applyFont="1" applyFill="1" applyBorder="1" applyAlignment="1">
      <alignment horizontal="center" vertical="center"/>
    </xf>
    <xf numFmtId="0" fontId="8" fillId="0" borderId="0" xfId="2293" applyFont="1" applyAlignment="1">
      <alignment vertical="center"/>
    </xf>
    <xf numFmtId="0" fontId="8" fillId="0" borderId="25" xfId="2293" applyFont="1" applyBorder="1" applyAlignment="1">
      <alignment horizontal="left" vertical="center"/>
    </xf>
    <xf numFmtId="0" fontId="8" fillId="0" borderId="25" xfId="2293" applyFont="1" applyBorder="1" applyAlignment="1">
      <alignment horizontal="center" vertical="center"/>
    </xf>
    <xf numFmtId="49" fontId="8" fillId="0" borderId="25" xfId="2259" applyNumberFormat="1" applyFont="1" applyFill="1" applyBorder="1" applyAlignment="1">
      <alignment horizontal="right" vertical="center"/>
    </xf>
    <xf numFmtId="3" fontId="8" fillId="0" borderId="25" xfId="2186" applyNumberFormat="1" applyFont="1" applyFill="1" applyBorder="1" applyAlignment="1">
      <alignment horizontal="right" vertical="center"/>
    </xf>
    <xf numFmtId="3" fontId="8" fillId="0" borderId="25" xfId="2186" applyNumberFormat="1" applyFont="1" applyFill="1" applyBorder="1" applyAlignment="1">
      <alignment vertical="center"/>
    </xf>
    <xf numFmtId="41" fontId="8" fillId="0" borderId="31" xfId="2186" applyFont="1" applyFill="1" applyBorder="1" applyAlignment="1">
      <alignment vertical="center"/>
    </xf>
    <xf numFmtId="189" fontId="38" fillId="0" borderId="8" xfId="2293" applyNumberFormat="1" applyFont="1" applyBorder="1" applyAlignment="1">
      <alignment horizontal="center" vertical="center"/>
    </xf>
    <xf numFmtId="189" fontId="13" fillId="0" borderId="8" xfId="2293" applyNumberFormat="1" applyFont="1" applyBorder="1" applyAlignment="1">
      <alignment horizontal="left" vertical="center"/>
    </xf>
    <xf numFmtId="189" fontId="13" fillId="0" borderId="8" xfId="2293" applyNumberFormat="1" applyFont="1" applyBorder="1" applyAlignment="1">
      <alignment horizontal="center" vertical="center"/>
    </xf>
    <xf numFmtId="0" fontId="8" fillId="0" borderId="8" xfId="2259" applyNumberFormat="1" applyFont="1" applyFill="1" applyBorder="1" applyAlignment="1">
      <alignment horizontal="right" vertical="center"/>
    </xf>
    <xf numFmtId="189" fontId="8" fillId="0" borderId="0" xfId="2294" applyNumberFormat="1" applyFont="1" applyAlignment="1">
      <alignment horizontal="center" vertical="center"/>
    </xf>
    <xf numFmtId="0" fontId="8" fillId="0" borderId="8" xfId="2293" applyFont="1" applyBorder="1" applyAlignment="1">
      <alignment vertical="center"/>
    </xf>
    <xf numFmtId="0" fontId="2" fillId="0" borderId="0" xfId="2297"/>
    <xf numFmtId="3" fontId="8" fillId="0" borderId="8" xfId="2286" applyNumberFormat="1" applyFont="1" applyBorder="1">
      <alignment vertical="center"/>
    </xf>
    <xf numFmtId="0" fontId="19" fillId="0" borderId="0" xfId="2292" applyFont="1" applyAlignment="1">
      <alignment horizontal="centerContinuous" vertical="center"/>
    </xf>
    <xf numFmtId="0" fontId="19" fillId="0" borderId="0" xfId="2292" applyFont="1" applyAlignment="1">
      <alignment vertical="center"/>
    </xf>
    <xf numFmtId="0" fontId="19" fillId="0" borderId="0" xfId="2292" applyFont="1" applyAlignment="1">
      <alignment horizontal="center" vertical="center"/>
    </xf>
    <xf numFmtId="3" fontId="19" fillId="0" borderId="0" xfId="2186" applyNumberFormat="1" applyFont="1" applyFill="1" applyAlignment="1">
      <alignment vertical="center"/>
    </xf>
    <xf numFmtId="41" fontId="19" fillId="0" borderId="0" xfId="2186" applyFont="1" applyFill="1" applyAlignment="1">
      <alignment vertical="center"/>
    </xf>
    <xf numFmtId="0" fontId="8" fillId="0" borderId="30" xfId="2293" applyFont="1" applyBorder="1" applyAlignment="1">
      <alignment horizontal="left" vertical="center" shrinkToFit="1"/>
    </xf>
    <xf numFmtId="0" fontId="8" fillId="0" borderId="8" xfId="2287" applyFont="1" applyBorder="1" applyAlignment="1">
      <alignment horizontal="center" vertical="center"/>
    </xf>
    <xf numFmtId="0" fontId="8" fillId="0" borderId="8" xfId="2286" applyFont="1" applyBorder="1" applyAlignment="1">
      <alignment vertical="center" shrinkToFit="1"/>
    </xf>
    <xf numFmtId="0" fontId="13" fillId="0" borderId="8" xfId="2287" applyFont="1" applyBorder="1" applyAlignment="1">
      <alignment vertical="center"/>
    </xf>
    <xf numFmtId="0" fontId="8" fillId="0" borderId="2" xfId="2186" applyNumberFormat="1" applyFont="1" applyFill="1" applyBorder="1" applyAlignment="1">
      <alignment vertical="center"/>
    </xf>
    <xf numFmtId="3" fontId="13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shrinkToFit="1"/>
    </xf>
    <xf numFmtId="0" fontId="8" fillId="0" borderId="8" xfId="0" applyFont="1" applyBorder="1" applyAlignment="1">
      <alignment vertical="center"/>
    </xf>
    <xf numFmtId="0" fontId="8" fillId="0" borderId="8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3" fontId="8" fillId="0" borderId="8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3" fillId="0" borderId="0" xfId="0" applyNumberFormat="1" applyFont="1" applyAlignment="1">
      <alignment vertical="center"/>
    </xf>
    <xf numFmtId="0" fontId="14" fillId="0" borderId="8" xfId="0" applyFont="1" applyBorder="1" applyAlignment="1">
      <alignment horizontal="center" vertical="center"/>
    </xf>
    <xf numFmtId="0" fontId="34" fillId="0" borderId="0" xfId="0" applyFont="1" applyAlignment="1">
      <alignment vertical="center"/>
    </xf>
    <xf numFmtId="3" fontId="8" fillId="0" borderId="8" xfId="0" applyNumberFormat="1" applyFont="1" applyBorder="1" applyAlignment="1">
      <alignment vertical="center"/>
    </xf>
    <xf numFmtId="41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3" fontId="8" fillId="0" borderId="0" xfId="0" applyNumberFormat="1" applyFont="1" applyAlignment="1">
      <alignment vertical="center"/>
    </xf>
    <xf numFmtId="41" fontId="8" fillId="0" borderId="8" xfId="0" applyNumberFormat="1" applyFont="1" applyBorder="1" applyAlignment="1">
      <alignment vertical="center"/>
    </xf>
    <xf numFmtId="41" fontId="8" fillId="0" borderId="2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14" fillId="0" borderId="0" xfId="0" applyFont="1" applyAlignment="1">
      <alignment vertical="center"/>
    </xf>
    <xf numFmtId="41" fontId="8" fillId="0" borderId="8" xfId="0" applyNumberFormat="1" applyFont="1" applyBorder="1" applyAlignment="1">
      <alignment vertical="center" shrinkToFit="1"/>
    </xf>
    <xf numFmtId="3" fontId="16" fillId="0" borderId="8" xfId="0" applyNumberFormat="1" applyFont="1" applyBorder="1" applyAlignment="1">
      <alignment vertical="center"/>
    </xf>
    <xf numFmtId="0" fontId="18" fillId="0" borderId="30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8" xfId="2287" applyFont="1" applyBorder="1" applyAlignment="1">
      <alignment vertical="center"/>
    </xf>
    <xf numFmtId="0" fontId="8" fillId="0" borderId="8" xfId="2287" applyFont="1" applyBorder="1" applyAlignment="1">
      <alignment vertical="center" shrinkToFit="1"/>
    </xf>
    <xf numFmtId="0" fontId="8" fillId="0" borderId="0" xfId="2286" applyFont="1">
      <alignment vertical="center"/>
    </xf>
    <xf numFmtId="0" fontId="110" fillId="0" borderId="31" xfId="2286" applyFont="1" applyBorder="1" applyAlignment="1">
      <alignment horizontal="center" vertical="center" shrinkToFit="1"/>
    </xf>
    <xf numFmtId="0" fontId="110" fillId="0" borderId="8" xfId="2286" applyFont="1" applyBorder="1" applyAlignment="1">
      <alignment horizontal="center" vertical="center" shrinkToFit="1"/>
    </xf>
    <xf numFmtId="0" fontId="8" fillId="0" borderId="0" xfId="2286" applyFont="1" applyAlignment="1">
      <alignment vertical="center" shrinkToFit="1"/>
    </xf>
    <xf numFmtId="0" fontId="8" fillId="0" borderId="8" xfId="2286" applyFont="1" applyBorder="1" applyAlignment="1">
      <alignment horizontal="center" vertical="center" shrinkToFit="1"/>
    </xf>
    <xf numFmtId="0" fontId="8" fillId="0" borderId="0" xfId="2286" applyFont="1" applyAlignment="1">
      <alignment shrinkToFit="1"/>
    </xf>
    <xf numFmtId="0" fontId="8" fillId="0" borderId="0" xfId="2286" applyFont="1" applyAlignment="1">
      <alignment horizontal="center"/>
    </xf>
    <xf numFmtId="0" fontId="8" fillId="0" borderId="0" xfId="2286" applyFont="1" applyAlignment="1"/>
    <xf numFmtId="0" fontId="12" fillId="0" borderId="0" xfId="2286" applyFont="1" applyAlignment="1">
      <alignment shrinkToFit="1"/>
    </xf>
    <xf numFmtId="0" fontId="12" fillId="0" borderId="0" xfId="2286" applyFont="1" applyAlignment="1">
      <alignment horizontal="center"/>
    </xf>
    <xf numFmtId="0" fontId="12" fillId="0" borderId="0" xfId="2286" applyFont="1" applyAlignment="1"/>
    <xf numFmtId="0" fontId="12" fillId="0" borderId="0" xfId="2286" applyFont="1">
      <alignment vertical="center"/>
    </xf>
    <xf numFmtId="0" fontId="7" fillId="0" borderId="0" xfId="2286" applyFont="1">
      <alignment vertical="center"/>
    </xf>
    <xf numFmtId="0" fontId="8" fillId="0" borderId="8" xfId="0" applyFont="1" applyBorder="1" applyAlignment="1">
      <alignment horizontal="left" vertical="center" shrinkToFit="1"/>
    </xf>
    <xf numFmtId="0" fontId="13" fillId="0" borderId="10" xfId="0" applyFont="1" applyBorder="1" applyAlignment="1">
      <alignment horizontal="left" vertical="center" shrinkToFit="1"/>
    </xf>
    <xf numFmtId="0" fontId="13" fillId="0" borderId="10" xfId="0" applyFont="1" applyBorder="1" applyAlignment="1">
      <alignment horizontal="center" vertical="center" shrinkToFit="1"/>
    </xf>
    <xf numFmtId="0" fontId="13" fillId="0" borderId="10" xfId="0" applyFont="1" applyBorder="1" applyAlignment="1">
      <alignment vertical="center" shrinkToFit="1"/>
    </xf>
    <xf numFmtId="41" fontId="8" fillId="0" borderId="8" xfId="2186" applyFont="1" applyFill="1" applyBorder="1" applyAlignment="1">
      <alignment vertical="center" shrinkToFit="1"/>
    </xf>
    <xf numFmtId="41" fontId="15" fillId="0" borderId="10" xfId="0" applyNumberFormat="1" applyFont="1" applyBorder="1" applyAlignment="1">
      <alignment horizontal="left" vertical="center"/>
    </xf>
    <xf numFmtId="41" fontId="15" fillId="0" borderId="10" xfId="0" applyNumberFormat="1" applyFont="1" applyBorder="1" applyAlignment="1">
      <alignment horizontal="left" vertical="center" shrinkToFit="1"/>
    </xf>
    <xf numFmtId="41" fontId="8" fillId="0" borderId="2" xfId="0" quotePrefix="1" applyNumberFormat="1" applyFont="1" applyBorder="1" applyAlignment="1">
      <alignment vertical="center"/>
    </xf>
    <xf numFmtId="3" fontId="8" fillId="0" borderId="0" xfId="2186" applyNumberFormat="1" applyFont="1" applyAlignment="1">
      <alignment vertical="center"/>
    </xf>
    <xf numFmtId="179" fontId="13" fillId="0" borderId="10" xfId="0" applyNumberFormat="1" applyFont="1" applyBorder="1" applyAlignment="1">
      <alignment horizontal="center" vertical="center"/>
    </xf>
    <xf numFmtId="179" fontId="13" fillId="0" borderId="8" xfId="0" applyNumberFormat="1" applyFont="1" applyBorder="1" applyAlignment="1">
      <alignment horizontal="center" vertical="center"/>
    </xf>
    <xf numFmtId="3" fontId="13" fillId="0" borderId="10" xfId="0" applyNumberFormat="1" applyFont="1" applyBorder="1" applyAlignment="1">
      <alignment horizontal="center" vertical="center"/>
    </xf>
    <xf numFmtId="41" fontId="13" fillId="0" borderId="10" xfId="0" applyNumberFormat="1" applyFont="1" applyBorder="1" applyAlignment="1">
      <alignment horizontal="center" vertical="center"/>
    </xf>
    <xf numFmtId="41" fontId="13" fillId="0" borderId="8" xfId="0" applyNumberFormat="1" applyFont="1" applyBorder="1" applyAlignment="1">
      <alignment horizontal="left" vertical="center"/>
    </xf>
    <xf numFmtId="0" fontId="17" fillId="0" borderId="0" xfId="2291" quotePrefix="1" applyFont="1" applyAlignment="1">
      <alignment vertical="center"/>
    </xf>
    <xf numFmtId="0" fontId="17" fillId="0" borderId="0" xfId="2291" applyFont="1" applyAlignment="1">
      <alignment vertical="center"/>
    </xf>
    <xf numFmtId="0" fontId="17" fillId="0" borderId="0" xfId="2291" applyFont="1" applyAlignment="1">
      <alignment horizontal="center" vertical="center"/>
    </xf>
    <xf numFmtId="176" fontId="17" fillId="0" borderId="0" xfId="2258" applyFont="1" applyBorder="1" applyAlignment="1">
      <alignment horizontal="center" vertical="center"/>
    </xf>
    <xf numFmtId="0" fontId="6" fillId="0" borderId="0" xfId="0" applyFont="1"/>
    <xf numFmtId="41" fontId="35" fillId="0" borderId="0" xfId="2186" applyFont="1" applyAlignment="1"/>
    <xf numFmtId="0" fontId="36" fillId="0" borderId="0" xfId="0" applyFont="1"/>
    <xf numFmtId="0" fontId="0" fillId="0" borderId="0" xfId="0" quotePrefix="1"/>
    <xf numFmtId="0" fontId="6" fillId="0" borderId="0" xfId="0" quotePrefix="1" applyFont="1"/>
    <xf numFmtId="41" fontId="35" fillId="7" borderId="0" xfId="2186" applyFont="1" applyFill="1" applyAlignment="1"/>
    <xf numFmtId="0" fontId="17" fillId="0" borderId="0" xfId="2291" applyFont="1" applyAlignment="1">
      <alignment horizontal="right" vertical="center"/>
    </xf>
    <xf numFmtId="0" fontId="17" fillId="0" borderId="0" xfId="2291" applyFont="1" applyAlignment="1">
      <alignment horizontal="left" vertical="center"/>
    </xf>
    <xf numFmtId="0" fontId="27" fillId="0" borderId="0" xfId="2291" applyFont="1" applyAlignment="1">
      <alignment vertical="center"/>
    </xf>
    <xf numFmtId="263" fontId="17" fillId="3" borderId="0" xfId="2258" applyNumberFormat="1" applyFont="1" applyFill="1" applyBorder="1" applyAlignment="1">
      <alignment horizontal="right" vertical="center"/>
    </xf>
    <xf numFmtId="176" fontId="27" fillId="3" borderId="0" xfId="2258" applyFont="1" applyFill="1" applyBorder="1" applyAlignment="1">
      <alignment horizontal="center" vertical="center"/>
    </xf>
    <xf numFmtId="3" fontId="6" fillId="0" borderId="0" xfId="0" applyNumberFormat="1" applyFont="1"/>
    <xf numFmtId="176" fontId="6" fillId="0" borderId="0" xfId="2258" applyFont="1"/>
    <xf numFmtId="176" fontId="17" fillId="3" borderId="0" xfId="2258" applyFont="1" applyFill="1" applyBorder="1" applyAlignment="1">
      <alignment horizontal="center" vertical="center"/>
    </xf>
    <xf numFmtId="0" fontId="17" fillId="3" borderId="0" xfId="2291" applyFont="1" applyFill="1" applyAlignment="1">
      <alignment horizontal="center" vertical="center"/>
    </xf>
    <xf numFmtId="0" fontId="26" fillId="3" borderId="0" xfId="2291" applyFont="1" applyFill="1" applyAlignment="1">
      <alignment horizontal="center" vertical="center"/>
    </xf>
    <xf numFmtId="9" fontId="17" fillId="3" borderId="0" xfId="2151" applyFont="1" applyFill="1" applyBorder="1" applyAlignment="1">
      <alignment horizontal="center" vertical="center"/>
    </xf>
    <xf numFmtId="176" fontId="26" fillId="0" borderId="0" xfId="2258" applyFont="1" applyBorder="1" applyAlignment="1">
      <alignment horizontal="center" vertical="center"/>
    </xf>
    <xf numFmtId="187" fontId="17" fillId="3" borderId="0" xfId="2291" applyNumberFormat="1" applyFont="1" applyFill="1" applyAlignment="1">
      <alignment horizontal="center" vertical="center"/>
    </xf>
    <xf numFmtId="41" fontId="36" fillId="0" borderId="0" xfId="2186" applyFont="1" applyAlignment="1"/>
    <xf numFmtId="176" fontId="17" fillId="0" borderId="0" xfId="2258" applyFont="1" applyAlignment="1">
      <alignment horizontal="center" vertical="center"/>
    </xf>
    <xf numFmtId="0" fontId="17" fillId="3" borderId="0" xfId="2162" applyFont="1" applyFill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33" xfId="0" applyFont="1" applyBorder="1" applyAlignment="1">
      <alignment vertical="center"/>
    </xf>
    <xf numFmtId="0" fontId="18" fillId="0" borderId="34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8" fillId="0" borderId="32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2288" applyFont="1" applyAlignment="1">
      <alignment vertical="center"/>
    </xf>
    <xf numFmtId="0" fontId="18" fillId="0" borderId="0" xfId="0" quotePrefix="1" applyFont="1" applyAlignment="1">
      <alignment vertical="center"/>
    </xf>
    <xf numFmtId="41" fontId="18" fillId="0" borderId="0" xfId="2186" applyFont="1" applyBorder="1" applyAlignment="1">
      <alignment vertical="center"/>
    </xf>
    <xf numFmtId="0" fontId="120" fillId="0" borderId="0" xfId="0" applyFont="1" applyAlignment="1">
      <alignment vertical="center"/>
    </xf>
    <xf numFmtId="41" fontId="18" fillId="0" borderId="0" xfId="2186" applyFont="1" applyAlignment="1">
      <alignment vertical="center"/>
    </xf>
    <xf numFmtId="41" fontId="120" fillId="0" borderId="0" xfId="2186" applyFont="1" applyAlignment="1">
      <alignment vertical="center"/>
    </xf>
    <xf numFmtId="41" fontId="120" fillId="0" borderId="0" xfId="0" applyNumberFormat="1" applyFont="1" applyAlignment="1">
      <alignment vertical="center"/>
    </xf>
    <xf numFmtId="41" fontId="121" fillId="8" borderId="0" xfId="2186" applyFont="1" applyFill="1" applyAlignment="1"/>
    <xf numFmtId="265" fontId="27" fillId="3" borderId="0" xfId="2258" applyNumberFormat="1" applyFont="1" applyFill="1" applyBorder="1" applyAlignment="1">
      <alignment horizontal="center" vertical="center"/>
    </xf>
    <xf numFmtId="0" fontId="122" fillId="0" borderId="0" xfId="2291" applyFont="1" applyAlignment="1">
      <alignment vertical="center"/>
    </xf>
    <xf numFmtId="41" fontId="8" fillId="0" borderId="2" xfId="2186" applyFont="1" applyFill="1" applyBorder="1" applyAlignment="1">
      <alignment horizontal="left" vertical="center"/>
    </xf>
    <xf numFmtId="0" fontId="8" fillId="0" borderId="0" xfId="2186" applyNumberFormat="1" applyFont="1" applyFill="1" applyAlignment="1">
      <alignment vertical="center"/>
    </xf>
    <xf numFmtId="189" fontId="8" fillId="0" borderId="0" xfId="0" applyNumberFormat="1" applyFont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41" fontId="13" fillId="0" borderId="18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0" fontId="16" fillId="0" borderId="0" xfId="0" applyFont="1" applyAlignment="1">
      <alignment vertical="center"/>
    </xf>
    <xf numFmtId="41" fontId="8" fillId="0" borderId="8" xfId="2186" applyFont="1" applyFill="1" applyBorder="1" applyAlignment="1">
      <alignment horizontal="left" vertical="center"/>
    </xf>
    <xf numFmtId="3" fontId="8" fillId="0" borderId="8" xfId="2186" applyNumberFormat="1" applyFont="1" applyFill="1" applyBorder="1" applyAlignment="1">
      <alignment horizontal="center" vertical="center"/>
    </xf>
    <xf numFmtId="0" fontId="17" fillId="0" borderId="0" xfId="2289" applyFont="1">
      <alignment vertical="center"/>
    </xf>
    <xf numFmtId="0" fontId="8" fillId="0" borderId="29" xfId="2289" applyFont="1" applyBorder="1" applyAlignment="1">
      <alignment horizontal="center" vertical="center"/>
    </xf>
    <xf numFmtId="235" fontId="8" fillId="0" borderId="8" xfId="2186" applyNumberFormat="1" applyFont="1" applyBorder="1" applyAlignment="1">
      <alignment horizontal="center" vertical="center"/>
    </xf>
    <xf numFmtId="234" fontId="8" fillId="0" borderId="2" xfId="2186" applyNumberFormat="1" applyFont="1" applyBorder="1" applyAlignment="1">
      <alignment horizontal="right" vertical="center"/>
    </xf>
    <xf numFmtId="234" fontId="8" fillId="0" borderId="25" xfId="2186" applyNumberFormat="1" applyFont="1" applyBorder="1" applyAlignment="1">
      <alignment horizontal="center" vertical="center"/>
    </xf>
    <xf numFmtId="235" fontId="8" fillId="0" borderId="25" xfId="2289" applyNumberFormat="1" applyFont="1" applyBorder="1" applyAlignment="1">
      <alignment horizontal="left" vertical="center"/>
    </xf>
    <xf numFmtId="0" fontId="8" fillId="0" borderId="25" xfId="2289" applyFont="1" applyBorder="1" applyAlignment="1">
      <alignment horizontal="center" vertical="center"/>
    </xf>
    <xf numFmtId="234" fontId="8" fillId="0" borderId="31" xfId="2186" applyNumberFormat="1" applyFont="1" applyBorder="1" applyAlignment="1">
      <alignment horizontal="right" vertical="center"/>
    </xf>
    <xf numFmtId="234" fontId="8" fillId="0" borderId="8" xfId="2186" applyNumberFormat="1" applyFont="1" applyBorder="1" applyAlignment="1">
      <alignment horizontal="right" vertical="center"/>
    </xf>
    <xf numFmtId="234" fontId="8" fillId="0" borderId="8" xfId="2186" applyNumberFormat="1" applyFont="1" applyBorder="1" applyAlignment="1">
      <alignment horizontal="center" vertical="center"/>
    </xf>
    <xf numFmtId="0" fontId="8" fillId="0" borderId="8" xfId="2289" applyFont="1" applyBorder="1">
      <alignment vertical="center"/>
    </xf>
    <xf numFmtId="0" fontId="8" fillId="0" borderId="8" xfId="2289" applyFont="1" applyBorder="1" applyAlignment="1">
      <alignment horizontal="center" vertical="center"/>
    </xf>
    <xf numFmtId="0" fontId="8" fillId="0" borderId="31" xfId="2289" applyFont="1" applyBorder="1" applyAlignment="1">
      <alignment horizontal="center" vertical="center"/>
    </xf>
    <xf numFmtId="234" fontId="8" fillId="0" borderId="31" xfId="2186" applyNumberFormat="1" applyFont="1" applyBorder="1" applyAlignment="1">
      <alignment horizontal="center" vertical="center"/>
    </xf>
    <xf numFmtId="0" fontId="8" fillId="0" borderId="19" xfId="2289" applyFont="1" applyBorder="1" applyAlignment="1">
      <alignment horizontal="center" vertical="center"/>
    </xf>
    <xf numFmtId="9" fontId="8" fillId="0" borderId="19" xfId="2289" applyNumberFormat="1" applyFont="1" applyBorder="1" applyAlignment="1">
      <alignment horizontal="center" vertical="center"/>
    </xf>
    <xf numFmtId="234" fontId="8" fillId="0" borderId="32" xfId="2186" applyNumberFormat="1" applyFont="1" applyBorder="1" applyAlignment="1">
      <alignment horizontal="right" vertical="center"/>
    </xf>
    <xf numFmtId="234" fontId="8" fillId="0" borderId="0" xfId="2186" applyNumberFormat="1" applyFont="1" applyBorder="1" applyAlignment="1">
      <alignment horizontal="center" vertical="center"/>
    </xf>
    <xf numFmtId="235" fontId="8" fillId="0" borderId="0" xfId="2289" applyNumberFormat="1" applyFont="1" applyAlignment="1">
      <alignment horizontal="left" vertical="center"/>
    </xf>
    <xf numFmtId="0" fontId="8" fillId="0" borderId="0" xfId="2289" applyFont="1" applyAlignment="1">
      <alignment horizontal="center" vertical="center"/>
    </xf>
    <xf numFmtId="234" fontId="8" fillId="0" borderId="14" xfId="2186" applyNumberFormat="1" applyFont="1" applyBorder="1" applyAlignment="1">
      <alignment horizontal="center" vertical="center"/>
    </xf>
    <xf numFmtId="234" fontId="8" fillId="0" borderId="20" xfId="2186" applyNumberFormat="1" applyFont="1" applyBorder="1" applyAlignment="1">
      <alignment horizontal="right" vertical="center"/>
    </xf>
    <xf numFmtId="234" fontId="8" fillId="3" borderId="24" xfId="2186" applyNumberFormat="1" applyFont="1" applyFill="1" applyBorder="1" applyAlignment="1">
      <alignment horizontal="right" vertical="center"/>
    </xf>
    <xf numFmtId="234" fontId="8" fillId="3" borderId="24" xfId="2186" applyNumberFormat="1" applyFont="1" applyFill="1" applyBorder="1" applyAlignment="1">
      <alignment horizontal="center" vertical="center"/>
    </xf>
    <xf numFmtId="235" fontId="8" fillId="3" borderId="24" xfId="2289" applyNumberFormat="1" applyFont="1" applyFill="1" applyBorder="1" applyAlignment="1">
      <alignment horizontal="left" vertical="center"/>
    </xf>
    <xf numFmtId="0" fontId="8" fillId="3" borderId="24" xfId="2289" applyFont="1" applyFill="1" applyBorder="1" applyAlignment="1">
      <alignment horizontal="center" vertical="center"/>
    </xf>
    <xf numFmtId="234" fontId="16" fillId="3" borderId="24" xfId="2186" applyNumberFormat="1" applyFont="1" applyFill="1" applyBorder="1" applyAlignment="1">
      <alignment horizontal="right" vertical="center"/>
    </xf>
    <xf numFmtId="234" fontId="8" fillId="3" borderId="35" xfId="2186" applyNumberFormat="1" applyFont="1" applyFill="1" applyBorder="1" applyAlignment="1">
      <alignment horizontal="right" vertical="center"/>
    </xf>
    <xf numFmtId="0" fontId="8" fillId="0" borderId="36" xfId="2289" applyFont="1" applyBorder="1">
      <alignment vertical="center"/>
    </xf>
    <xf numFmtId="0" fontId="16" fillId="0" borderId="0" xfId="2290" applyFont="1" applyAlignment="1">
      <alignment vertical="center"/>
    </xf>
    <xf numFmtId="0" fontId="16" fillId="0" borderId="2" xfId="2293" applyFont="1" applyBorder="1" applyAlignment="1">
      <alignment vertical="center"/>
    </xf>
    <xf numFmtId="0" fontId="8" fillId="0" borderId="8" xfId="2293" applyFont="1" applyBorder="1" applyAlignment="1">
      <alignment horizontal="left" vertical="center"/>
    </xf>
    <xf numFmtId="0" fontId="8" fillId="0" borderId="8" xfId="2293" applyFont="1" applyBorder="1" applyAlignment="1">
      <alignment horizontal="left" vertical="center" shrinkToFit="1"/>
    </xf>
    <xf numFmtId="0" fontId="8" fillId="0" borderId="8" xfId="2293" applyFont="1" applyBorder="1" applyAlignment="1">
      <alignment horizontal="center" vertical="center"/>
    </xf>
    <xf numFmtId="0" fontId="8" fillId="0" borderId="0" xfId="2290" applyFont="1" applyAlignment="1">
      <alignment vertical="center"/>
    </xf>
    <xf numFmtId="41" fontId="8" fillId="0" borderId="0" xfId="2186" applyFont="1" applyFill="1" applyAlignment="1">
      <alignment vertical="center" shrinkToFit="1"/>
    </xf>
    <xf numFmtId="0" fontId="16" fillId="0" borderId="0" xfId="2292" applyFont="1" applyAlignment="1">
      <alignment horizontal="centerContinuous" vertical="center"/>
    </xf>
    <xf numFmtId="0" fontId="8" fillId="0" borderId="0" xfId="2292" applyFont="1" applyAlignment="1">
      <alignment horizontal="centerContinuous" vertical="center"/>
    </xf>
    <xf numFmtId="0" fontId="8" fillId="0" borderId="0" xfId="2292" applyFont="1" applyAlignment="1">
      <alignment vertical="center" shrinkToFit="1"/>
    </xf>
    <xf numFmtId="0" fontId="8" fillId="0" borderId="0" xfId="2292" applyFont="1" applyAlignment="1">
      <alignment horizontal="center" vertical="center"/>
    </xf>
    <xf numFmtId="0" fontId="8" fillId="0" borderId="0" xfId="2292" applyFont="1" applyAlignment="1">
      <alignment vertical="center"/>
    </xf>
    <xf numFmtId="3" fontId="8" fillId="0" borderId="0" xfId="2186" applyNumberFormat="1" applyFont="1" applyFill="1" applyAlignment="1">
      <alignment vertical="center"/>
    </xf>
    <xf numFmtId="41" fontId="8" fillId="0" borderId="0" xfId="2186" applyFont="1" applyFill="1" applyAlignment="1">
      <alignment vertical="center"/>
    </xf>
    <xf numFmtId="3" fontId="8" fillId="0" borderId="8" xfId="2186" applyNumberFormat="1" applyFont="1" applyFill="1" applyBorder="1" applyAlignment="1">
      <alignment vertical="center"/>
    </xf>
    <xf numFmtId="189" fontId="8" fillId="0" borderId="8" xfId="0" applyNumberFormat="1" applyFont="1" applyBorder="1" applyAlignment="1">
      <alignment horizontal="center" vertical="center"/>
    </xf>
    <xf numFmtId="179" fontId="8" fillId="0" borderId="0" xfId="0" applyNumberFormat="1" applyFont="1" applyAlignment="1">
      <alignment vertical="center"/>
    </xf>
    <xf numFmtId="41" fontId="8" fillId="0" borderId="8" xfId="0" applyNumberFormat="1" applyFont="1" applyBorder="1" applyAlignment="1">
      <alignment horizontal="center" vertical="center" shrinkToFit="1"/>
    </xf>
    <xf numFmtId="0" fontId="8" fillId="0" borderId="8" xfId="2187" applyNumberFormat="1" applyFont="1" applyFill="1" applyBorder="1" applyAlignment="1">
      <alignment vertical="center"/>
    </xf>
    <xf numFmtId="0" fontId="16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0" fontId="8" fillId="9" borderId="8" xfId="0" applyFont="1" applyFill="1" applyBorder="1" applyAlignment="1">
      <alignment horizontal="center" vertical="center"/>
    </xf>
    <xf numFmtId="0" fontId="8" fillId="0" borderId="8" xfId="2186" applyNumberFormat="1" applyFont="1" applyBorder="1" applyAlignment="1">
      <alignment vertical="center"/>
    </xf>
    <xf numFmtId="41" fontId="8" fillId="0" borderId="8" xfId="2186" applyFont="1" applyFill="1" applyBorder="1" applyAlignment="1">
      <alignment horizontal="center" vertical="center"/>
    </xf>
    <xf numFmtId="41" fontId="8" fillId="0" borderId="10" xfId="2186" applyFont="1" applyBorder="1" applyAlignment="1">
      <alignment vertical="center" shrinkToFit="1"/>
    </xf>
    <xf numFmtId="0" fontId="8" fillId="0" borderId="10" xfId="0" applyFont="1" applyBorder="1" applyAlignment="1">
      <alignment horizontal="center" vertical="center" shrinkToFit="1"/>
    </xf>
    <xf numFmtId="41" fontId="8" fillId="0" borderId="8" xfId="0" applyNumberFormat="1" applyFont="1" applyBorder="1" applyAlignment="1">
      <alignment horizontal="center" vertical="center"/>
    </xf>
    <xf numFmtId="282" fontId="8" fillId="0" borderId="8" xfId="2186" applyNumberFormat="1" applyFont="1" applyBorder="1" applyAlignment="1">
      <alignment horizontal="center" vertical="center"/>
    </xf>
    <xf numFmtId="282" fontId="8" fillId="0" borderId="25" xfId="2289" applyNumberFormat="1" applyFont="1" applyBorder="1" applyAlignment="1">
      <alignment horizontal="left" vertical="center"/>
    </xf>
    <xf numFmtId="285" fontId="8" fillId="0" borderId="8" xfId="2186" applyNumberFormat="1" applyFont="1" applyBorder="1" applyAlignment="1">
      <alignment horizontal="center" vertical="center"/>
    </xf>
    <xf numFmtId="285" fontId="8" fillId="0" borderId="25" xfId="2289" applyNumberFormat="1" applyFont="1" applyBorder="1" applyAlignment="1">
      <alignment horizontal="left" vertical="center"/>
    </xf>
    <xf numFmtId="284" fontId="13" fillId="0" borderId="8" xfId="2293" applyNumberFormat="1" applyFont="1" applyBorder="1" applyAlignment="1">
      <alignment vertical="center"/>
    </xf>
    <xf numFmtId="284" fontId="13" fillId="0" borderId="2" xfId="2287" applyNumberFormat="1" applyFont="1" applyBorder="1" applyAlignment="1">
      <alignment vertical="center" shrinkToFit="1"/>
    </xf>
    <xf numFmtId="41" fontId="8" fillId="0" borderId="2" xfId="2186" applyFont="1" applyFill="1" applyBorder="1" applyAlignment="1">
      <alignment vertical="center" shrinkToFit="1"/>
    </xf>
    <xf numFmtId="0" fontId="13" fillId="0" borderId="18" xfId="0" applyFont="1" applyBorder="1" applyAlignment="1">
      <alignment horizontal="left" vertical="center" shrinkToFit="1"/>
    </xf>
    <xf numFmtId="0" fontId="8" fillId="0" borderId="10" xfId="0" applyFont="1" applyBorder="1" applyAlignment="1">
      <alignment vertical="center"/>
    </xf>
    <xf numFmtId="0" fontId="8" fillId="0" borderId="8" xfId="5436" applyFont="1" applyFill="1" applyBorder="1" applyAlignment="1">
      <alignment vertical="center"/>
    </xf>
    <xf numFmtId="284" fontId="13" fillId="9" borderId="8" xfId="2293" applyNumberFormat="1" applyFont="1" applyFill="1" applyBorder="1" applyAlignment="1">
      <alignment vertical="center"/>
    </xf>
    <xf numFmtId="284" fontId="13" fillId="9" borderId="2" xfId="2287" applyNumberFormat="1" applyFont="1" applyFill="1" applyBorder="1" applyAlignment="1">
      <alignment vertical="center" shrinkToFit="1"/>
    </xf>
    <xf numFmtId="0" fontId="8" fillId="9" borderId="8" xfId="2186" applyNumberFormat="1" applyFont="1" applyFill="1" applyBorder="1" applyAlignment="1">
      <alignment vertical="center"/>
    </xf>
    <xf numFmtId="3" fontId="8" fillId="9" borderId="8" xfId="2186" applyNumberFormat="1" applyFont="1" applyFill="1" applyBorder="1" applyAlignment="1">
      <alignment vertical="center"/>
    </xf>
    <xf numFmtId="0" fontId="8" fillId="9" borderId="0" xfId="0" applyFont="1" applyFill="1" applyAlignment="1">
      <alignment vertical="center"/>
    </xf>
    <xf numFmtId="41" fontId="8" fillId="0" borderId="2" xfId="2186" applyFont="1" applyBorder="1" applyAlignment="1">
      <alignment horizontal="left" vertical="center" indent="1"/>
    </xf>
    <xf numFmtId="41" fontId="8" fillId="0" borderId="31" xfId="2186" applyFont="1" applyBorder="1" applyAlignment="1">
      <alignment horizontal="left" vertical="center" indent="1"/>
    </xf>
    <xf numFmtId="179" fontId="13" fillId="0" borderId="8" xfId="0" applyNumberFormat="1" applyFont="1" applyBorder="1" applyAlignment="1">
      <alignment horizontal="center" vertical="center"/>
    </xf>
    <xf numFmtId="179" fontId="13" fillId="0" borderId="8" xfId="0" applyNumberFormat="1" applyFont="1" applyBorder="1" applyAlignment="1">
      <alignment horizontal="center" vertical="center" textRotation="255"/>
    </xf>
    <xf numFmtId="41" fontId="16" fillId="0" borderId="2" xfId="2186" applyFont="1" applyBorder="1" applyAlignment="1">
      <alignment horizontal="center" vertical="center"/>
    </xf>
    <xf numFmtId="41" fontId="16" fillId="0" borderId="31" xfId="2186" applyFont="1" applyBorder="1" applyAlignment="1">
      <alignment horizontal="center" vertical="center"/>
    </xf>
    <xf numFmtId="41" fontId="13" fillId="0" borderId="8" xfId="0" applyNumberFormat="1" applyFont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center"/>
    </xf>
    <xf numFmtId="3" fontId="13" fillId="0" borderId="19" xfId="0" applyNumberFormat="1" applyFont="1" applyBorder="1" applyAlignment="1">
      <alignment horizontal="center" vertical="center"/>
    </xf>
    <xf numFmtId="3" fontId="13" fillId="0" borderId="10" xfId="0" applyNumberFormat="1" applyFont="1" applyBorder="1" applyAlignment="1">
      <alignment horizontal="center" vertical="center"/>
    </xf>
    <xf numFmtId="41" fontId="8" fillId="0" borderId="8" xfId="0" applyNumberFormat="1" applyFont="1" applyBorder="1" applyAlignment="1">
      <alignment horizontal="center" vertical="center"/>
    </xf>
    <xf numFmtId="189" fontId="8" fillId="0" borderId="8" xfId="0" applyNumberFormat="1" applyFont="1" applyBorder="1" applyAlignment="1">
      <alignment horizontal="center" vertical="center"/>
    </xf>
    <xf numFmtId="3" fontId="8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9" fontId="8" fillId="0" borderId="19" xfId="0" applyNumberFormat="1" applyFont="1" applyBorder="1" applyAlignment="1">
      <alignment horizontal="center" vertical="center"/>
    </xf>
    <xf numFmtId="179" fontId="8" fillId="0" borderId="10" xfId="0" applyNumberFormat="1" applyFont="1" applyBorder="1" applyAlignment="1">
      <alignment horizontal="center" vertical="center"/>
    </xf>
    <xf numFmtId="0" fontId="32" fillId="0" borderId="0" xfId="2295" applyFont="1" applyAlignment="1">
      <alignment horizontal="center" vertical="center"/>
    </xf>
    <xf numFmtId="179" fontId="13" fillId="0" borderId="19" xfId="0" applyNumberFormat="1" applyFont="1" applyBorder="1" applyAlignment="1">
      <alignment horizontal="center" vertical="center"/>
    </xf>
    <xf numFmtId="179" fontId="13" fillId="0" borderId="10" xfId="0" applyNumberFormat="1" applyFont="1" applyBorder="1" applyAlignment="1">
      <alignment horizontal="center" vertical="center"/>
    </xf>
    <xf numFmtId="41" fontId="8" fillId="0" borderId="8" xfId="2186" applyFont="1" applyBorder="1" applyAlignment="1">
      <alignment horizontal="left" vertical="center" shrinkToFit="1"/>
    </xf>
    <xf numFmtId="0" fontId="8" fillId="0" borderId="19" xfId="2292" applyFont="1" applyBorder="1" applyAlignment="1">
      <alignment horizontal="center" vertical="center"/>
    </xf>
    <xf numFmtId="0" fontId="8" fillId="0" borderId="10" xfId="2292" applyFont="1" applyBorder="1" applyAlignment="1">
      <alignment horizontal="center" vertical="center"/>
    </xf>
    <xf numFmtId="3" fontId="8" fillId="0" borderId="2" xfId="2186" applyNumberFormat="1" applyFont="1" applyFill="1" applyBorder="1" applyAlignment="1">
      <alignment horizontal="center" vertical="center"/>
    </xf>
    <xf numFmtId="3" fontId="8" fillId="0" borderId="31" xfId="2186" applyNumberFormat="1" applyFont="1" applyFill="1" applyBorder="1" applyAlignment="1">
      <alignment horizontal="center" vertical="center"/>
    </xf>
    <xf numFmtId="3" fontId="8" fillId="0" borderId="19" xfId="2286" applyNumberFormat="1" applyFont="1" applyBorder="1" applyAlignment="1">
      <alignment horizontal="center" vertical="center"/>
    </xf>
    <xf numFmtId="3" fontId="8" fillId="0" borderId="10" xfId="2286" applyNumberFormat="1" applyFont="1" applyBorder="1" applyAlignment="1">
      <alignment horizontal="center" vertical="center"/>
    </xf>
    <xf numFmtId="0" fontId="8" fillId="0" borderId="8" xfId="2292" applyFont="1" applyBorder="1" applyAlignment="1">
      <alignment horizontal="center" vertical="center"/>
    </xf>
    <xf numFmtId="3" fontId="8" fillId="0" borderId="8" xfId="2186" applyNumberFormat="1" applyFont="1" applyFill="1" applyBorder="1" applyAlignment="1">
      <alignment horizontal="center" vertical="center"/>
    </xf>
    <xf numFmtId="3" fontId="8" fillId="0" borderId="8" xfId="2286" applyNumberFormat="1" applyFont="1" applyBorder="1" applyAlignment="1">
      <alignment horizontal="center" vertical="center"/>
    </xf>
    <xf numFmtId="0" fontId="8" fillId="0" borderId="8" xfId="2292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41" fontId="18" fillId="0" borderId="0" xfId="2186" applyFont="1" applyBorder="1" applyAlignment="1">
      <alignment horizontal="center" vertical="center"/>
    </xf>
    <xf numFmtId="2" fontId="18" fillId="0" borderId="0" xfId="0" applyNumberFormat="1" applyFont="1" applyAlignment="1">
      <alignment horizontal="center" vertical="center"/>
    </xf>
    <xf numFmtId="264" fontId="18" fillId="0" borderId="0" xfId="0" applyNumberFormat="1" applyFont="1" applyAlignment="1">
      <alignment horizontal="center" vertical="center"/>
    </xf>
    <xf numFmtId="0" fontId="16" fillId="0" borderId="8" xfId="2286" applyFont="1" applyBorder="1" applyAlignment="1">
      <alignment horizontal="center" vertical="center"/>
    </xf>
    <xf numFmtId="0" fontId="16" fillId="0" borderId="19" xfId="2286" applyFont="1" applyBorder="1" applyAlignment="1">
      <alignment horizontal="center" vertical="center"/>
    </xf>
    <xf numFmtId="0" fontId="8" fillId="0" borderId="10" xfId="2286" applyFont="1" applyBorder="1">
      <alignment vertical="center"/>
    </xf>
    <xf numFmtId="0" fontId="8" fillId="0" borderId="10" xfId="2286" applyFont="1" applyBorder="1" applyAlignment="1">
      <alignment horizontal="center" vertical="center"/>
    </xf>
    <xf numFmtId="0" fontId="16" fillId="0" borderId="19" xfId="2286" applyFont="1" applyBorder="1" applyAlignment="1">
      <alignment horizontal="center" vertical="center" wrapText="1"/>
    </xf>
    <xf numFmtId="0" fontId="16" fillId="0" borderId="10" xfId="2286" applyFont="1" applyBorder="1" applyAlignment="1">
      <alignment horizontal="center" vertical="center"/>
    </xf>
    <xf numFmtId="0" fontId="16" fillId="0" borderId="2" xfId="2286" applyFont="1" applyBorder="1" applyAlignment="1">
      <alignment horizontal="center" vertical="center"/>
    </xf>
    <xf numFmtId="0" fontId="16" fillId="0" borderId="25" xfId="2286" applyFont="1" applyBorder="1" applyAlignment="1">
      <alignment horizontal="center" vertical="center"/>
    </xf>
    <xf numFmtId="0" fontId="8" fillId="0" borderId="8" xfId="2286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9" xfId="2289" applyFont="1" applyBorder="1" applyAlignment="1">
      <alignment horizontal="center" vertical="center"/>
    </xf>
    <xf numFmtId="0" fontId="146" fillId="0" borderId="0" xfId="2289" applyFont="1" applyAlignment="1">
      <alignment horizontal="center" vertical="center"/>
    </xf>
    <xf numFmtId="0" fontId="8" fillId="3" borderId="37" xfId="2289" applyFont="1" applyFill="1" applyBorder="1" applyAlignment="1">
      <alignment horizontal="center" vertical="center"/>
    </xf>
    <xf numFmtId="0" fontId="8" fillId="3" borderId="24" xfId="2289" applyFont="1" applyFill="1" applyBorder="1" applyAlignment="1">
      <alignment horizontal="center" vertical="center"/>
    </xf>
  </cellXfs>
  <cellStyles count="5630">
    <cellStyle name="_x0014_" xfId="2629" xr:uid="{00000000-0005-0000-0000-000000000000}"/>
    <cellStyle name="' '" xfId="2630" xr:uid="{00000000-0005-0000-0000-000001000000}"/>
    <cellStyle name="          _x000d__x000a_386grabber=vga.3gr_x000d__x000a_" xfId="2" xr:uid="{00000000-0005-0000-0000-000002000000}"/>
    <cellStyle name="Ი_x000b_" xfId="2631" xr:uid="{00000000-0005-0000-0000-000003000000}"/>
    <cellStyle name="&quot;" xfId="4" xr:uid="{00000000-0005-0000-0000-000004000000}"/>
    <cellStyle name="&quot;_china" xfId="2632" xr:uid="{00000000-0005-0000-0000-000005000000}"/>
    <cellStyle name="&quot;_산출서-작업부산물공제" xfId="5" xr:uid="{00000000-0005-0000-0000-000006000000}"/>
    <cellStyle name="&quot;큰제목&quot;" xfId="6" xr:uid="{00000000-0005-0000-0000-000007000000}"/>
    <cellStyle name="#" xfId="7" xr:uid="{00000000-0005-0000-0000-000008000000}"/>
    <cellStyle name="#,##0" xfId="8" xr:uid="{00000000-0005-0000-0000-000009000000}"/>
    <cellStyle name="#,##0 2" xfId="5137" xr:uid="{00000000-0005-0000-0000-00000A000000}"/>
    <cellStyle name="#,##0.0" xfId="9" xr:uid="{00000000-0005-0000-0000-00000B000000}"/>
    <cellStyle name="#,##0.00" xfId="10" xr:uid="{00000000-0005-0000-0000-00000C000000}"/>
    <cellStyle name="#,##0.000" xfId="11" xr:uid="{00000000-0005-0000-0000-00000D000000}"/>
    <cellStyle name="#,##0_1. 전시시설물_지역홍보관" xfId="2633" xr:uid="{00000000-0005-0000-0000-00000E000000}"/>
    <cellStyle name="#_cost9702 (2)_계통도 (2)_계통도 " xfId="2637" xr:uid="{00000000-0005-0000-0000-00000F000000}"/>
    <cellStyle name="#_cost9702 (2)_공사비예산서 (2)_계통도 " xfId="2638" xr:uid="{00000000-0005-0000-0000-000010000000}"/>
    <cellStyle name="#_cost9702 (2)_공사비예산서_계통도 " xfId="2639" xr:uid="{00000000-0005-0000-0000-000011000000}"/>
    <cellStyle name="#_cost9702 (2)_예정공정표 (2)_계통도 " xfId="2640" xr:uid="{00000000-0005-0000-0000-000012000000}"/>
    <cellStyle name="#_cost9702 (2)_주요자재_계통도 " xfId="2641" xr:uid="{00000000-0005-0000-0000-000013000000}"/>
    <cellStyle name="#_산출서-작업부산물공제" xfId="12" xr:uid="{00000000-0005-0000-0000-000014000000}"/>
    <cellStyle name="#_예정공정표_계통도 " xfId="2634" xr:uid="{00000000-0005-0000-0000-000015000000}"/>
    <cellStyle name="#_품셈 " xfId="2635" xr:uid="{00000000-0005-0000-0000-000016000000}"/>
    <cellStyle name="#_품셈_계통도 " xfId="2636" xr:uid="{00000000-0005-0000-0000-000017000000}"/>
    <cellStyle name="$" xfId="13" xr:uid="{00000000-0005-0000-0000-000018000000}"/>
    <cellStyle name="_x0004__x0004__x0019__x001b__x0004_$_x0010__x0010__x0008__x0001_" xfId="14" xr:uid="{00000000-0005-0000-0000-000019000000}"/>
    <cellStyle name="$_0008금감원통합감독검사정보시스템" xfId="2642" xr:uid="{00000000-0005-0000-0000-00001A000000}"/>
    <cellStyle name="$_0009김포공항LED교체공사(광일)" xfId="2643" xr:uid="{00000000-0005-0000-0000-00001B000000}"/>
    <cellStyle name="$_0011KIST소각설비제작설치" xfId="2653" xr:uid="{00000000-0005-0000-0000-00001C000000}"/>
    <cellStyle name="$_0011긴급전화기정산(99년형광일)" xfId="2644" xr:uid="{00000000-0005-0000-0000-00001D000000}"/>
    <cellStyle name="$_0011부산종합경기장전광판" xfId="2645" xr:uid="{00000000-0005-0000-0000-00001E000000}"/>
    <cellStyle name="$_0011부산종합경기장전광판_강원지역본부(2006년_060109)" xfId="2646" xr:uid="{00000000-0005-0000-0000-00001F000000}"/>
    <cellStyle name="$_0011부산종합경기장전광판_경남지역본부-" xfId="2647" xr:uid="{00000000-0005-0000-0000-000020000000}"/>
    <cellStyle name="$_0011부산종합경기장전광판_경북지역본부-" xfId="2648" xr:uid="{00000000-0005-0000-0000-000021000000}"/>
    <cellStyle name="$_0011부산종합경기장전광판_중부지역본부-" xfId="2649" xr:uid="{00000000-0005-0000-0000-000022000000}"/>
    <cellStyle name="$_0011부산종합경기장전광판_충청지역본부-" xfId="2650" xr:uid="{00000000-0005-0000-0000-000023000000}"/>
    <cellStyle name="$_0011부산종합경기장전광판_통행료면탈방지시스템(최종)" xfId="2651" xr:uid="{00000000-0005-0000-0000-000024000000}"/>
    <cellStyle name="$_0011부산종합경기장전광판_호남지역본부-" xfId="2652" xr:uid="{00000000-0005-0000-0000-000025000000}"/>
    <cellStyle name="$_0012문화유적지표석제작설치" xfId="2654" xr:uid="{00000000-0005-0000-0000-000026000000}"/>
    <cellStyle name="$_0102국제조명신공항분수조명" xfId="2655" xr:uid="{00000000-0005-0000-0000-000027000000}"/>
    <cellStyle name="$_0102국제조명신공항분수조명_강원지역본부(2006년_060109)" xfId="2656" xr:uid="{00000000-0005-0000-0000-000028000000}"/>
    <cellStyle name="$_0102국제조명신공항분수조명_경남지역본부-" xfId="2657" xr:uid="{00000000-0005-0000-0000-000029000000}"/>
    <cellStyle name="$_0102국제조명신공항분수조명_경북지역본부-" xfId="2658" xr:uid="{00000000-0005-0000-0000-00002A000000}"/>
    <cellStyle name="$_0102국제조명신공항분수조명_중부지역본부-" xfId="2659" xr:uid="{00000000-0005-0000-0000-00002B000000}"/>
    <cellStyle name="$_0102국제조명신공항분수조명_충청지역본부-" xfId="2660" xr:uid="{00000000-0005-0000-0000-00002C000000}"/>
    <cellStyle name="$_0102국제조명신공항분수조명_통행료면탈방지시스템(최종)" xfId="2661" xr:uid="{00000000-0005-0000-0000-00002D000000}"/>
    <cellStyle name="$_0102국제조명신공항분수조명_호남지역본부-" xfId="2662" xr:uid="{00000000-0005-0000-0000-00002E000000}"/>
    <cellStyle name="$_0103회전식현수막게시대제작설치" xfId="2663" xr:uid="{00000000-0005-0000-0000-00002F000000}"/>
    <cellStyle name="$_0104포항시침출수처리시스템" xfId="2664" xr:uid="{00000000-0005-0000-0000-000030000000}"/>
    <cellStyle name="$_0105담배자판기개조원가" xfId="2665" xr:uid="{00000000-0005-0000-0000-000031000000}"/>
    <cellStyle name="$_0105담배자판기개조원가_강원지역본부(2006년_060109)" xfId="2666" xr:uid="{00000000-0005-0000-0000-000032000000}"/>
    <cellStyle name="$_0105담배자판기개조원가_경남지역본부-" xfId="2667" xr:uid="{00000000-0005-0000-0000-000033000000}"/>
    <cellStyle name="$_0105담배자판기개조원가_경북지역본부-" xfId="2668" xr:uid="{00000000-0005-0000-0000-000034000000}"/>
    <cellStyle name="$_0105담배자판기개조원가_중부지역본부-" xfId="2669" xr:uid="{00000000-0005-0000-0000-000035000000}"/>
    <cellStyle name="$_0105담배자판기개조원가_충청지역본부-" xfId="2670" xr:uid="{00000000-0005-0000-0000-000036000000}"/>
    <cellStyle name="$_0105담배자판기개조원가_통행료면탈방지시스템(최종)" xfId="2671" xr:uid="{00000000-0005-0000-0000-000037000000}"/>
    <cellStyle name="$_0105담배자판기개조원가_호남지역본부-" xfId="2672" xr:uid="{00000000-0005-0000-0000-000038000000}"/>
    <cellStyle name="$_0106LG인버터냉난방기제작-1" xfId="2673" xr:uid="{00000000-0005-0000-0000-000039000000}"/>
    <cellStyle name="$_0106LG인버터냉난방기제작-1_강원지역본부(2006년_060109)" xfId="2674" xr:uid="{00000000-0005-0000-0000-00003A000000}"/>
    <cellStyle name="$_0106LG인버터냉난방기제작-1_경남지역본부-" xfId="2675" xr:uid="{00000000-0005-0000-0000-00003B000000}"/>
    <cellStyle name="$_0106LG인버터냉난방기제작-1_경북지역본부-" xfId="2676" xr:uid="{00000000-0005-0000-0000-00003C000000}"/>
    <cellStyle name="$_0106LG인버터냉난방기제작-1_중부지역본부-" xfId="2677" xr:uid="{00000000-0005-0000-0000-00003D000000}"/>
    <cellStyle name="$_0106LG인버터냉난방기제작-1_충청지역본부-" xfId="2678" xr:uid="{00000000-0005-0000-0000-00003E000000}"/>
    <cellStyle name="$_0106LG인버터냉난방기제작-1_통행료면탈방지시스템(최종)" xfId="2679" xr:uid="{00000000-0005-0000-0000-00003F000000}"/>
    <cellStyle name="$_0106LG인버터냉난방기제작-1_호남지역본부-" xfId="2680" xr:uid="{00000000-0005-0000-0000-000040000000}"/>
    <cellStyle name="$_0107광전송장비구매설치" xfId="2681" xr:uid="{00000000-0005-0000-0000-000041000000}"/>
    <cellStyle name="$_0107도공IBS설비SW부문(참조)" xfId="2682" xr:uid="{00000000-0005-0000-0000-000042000000}"/>
    <cellStyle name="$_0107문화재복원용목재-8월6일" xfId="2683" xr:uid="{00000000-0005-0000-0000-000043000000}"/>
    <cellStyle name="$_0107문화재복원용목재-8월6일_강원지역본부(2006년_060109)" xfId="2684" xr:uid="{00000000-0005-0000-0000-000044000000}"/>
    <cellStyle name="$_0107문화재복원용목재-8월6일_경남지역본부-" xfId="2685" xr:uid="{00000000-0005-0000-0000-000045000000}"/>
    <cellStyle name="$_0107문화재복원용목재-8월6일_경북지역본부-" xfId="2686" xr:uid="{00000000-0005-0000-0000-000046000000}"/>
    <cellStyle name="$_0107문화재복원용목재-8월6일_중부지역본부-" xfId="2687" xr:uid="{00000000-0005-0000-0000-000047000000}"/>
    <cellStyle name="$_0107문화재복원용목재-8월6일_충청지역본부-" xfId="2688" xr:uid="{00000000-0005-0000-0000-000048000000}"/>
    <cellStyle name="$_0107문화재복원용목재-8월6일_통행료면탈방지시스템(최종)" xfId="2689" xr:uid="{00000000-0005-0000-0000-000049000000}"/>
    <cellStyle name="$_0107문화재복원용목재-8월6일_호남지역본부-" xfId="2690" xr:uid="{00000000-0005-0000-0000-00004A000000}"/>
    <cellStyle name="$_0107포천영중수배전반(제조,설치)" xfId="2691" xr:uid="{00000000-0005-0000-0000-00004B000000}"/>
    <cellStyle name="$_0108농기반미곡건조기제작설치" xfId="2692" xr:uid="{00000000-0005-0000-0000-00004C000000}"/>
    <cellStyle name="$_0108담배인삼공사영업춘추복" xfId="2693" xr:uid="{00000000-0005-0000-0000-00004D000000}"/>
    <cellStyle name="$_0108한국전기교통-LED교통신호등((원본))" xfId="2694" xr:uid="{00000000-0005-0000-0000-00004E000000}"/>
    <cellStyle name="$_0108한국전기교통-LED교통신호등((원본))_강원지역본부(2006년_060109)" xfId="2695" xr:uid="{00000000-0005-0000-0000-00004F000000}"/>
    <cellStyle name="$_0108한국전기교통-LED교통신호등((원본))_경남지역본부-" xfId="2696" xr:uid="{00000000-0005-0000-0000-000050000000}"/>
    <cellStyle name="$_0108한국전기교통-LED교통신호등((원본))_경북지역본부-" xfId="2697" xr:uid="{00000000-0005-0000-0000-000051000000}"/>
    <cellStyle name="$_0108한국전기교통-LED교통신호등((원본))_중부지역본부-" xfId="2698" xr:uid="{00000000-0005-0000-0000-000052000000}"/>
    <cellStyle name="$_0108한국전기교통-LED교통신호등((원본))_충청지역본부-" xfId="2699" xr:uid="{00000000-0005-0000-0000-000053000000}"/>
    <cellStyle name="$_0108한국전기교통-LED교통신호등((원본))_통행료면탈방지시스템(최종)" xfId="2700" xr:uid="{00000000-0005-0000-0000-000054000000}"/>
    <cellStyle name="$_0108한국전기교통-LED교통신호등((원본))_호남지역본부-" xfId="2701" xr:uid="{00000000-0005-0000-0000-000055000000}"/>
    <cellStyle name="$_0111해양수산부등명기제작" xfId="2702" xr:uid="{00000000-0005-0000-0000-000056000000}"/>
    <cellStyle name="$_0111핸디소프트-전자표준문서시스템" xfId="2703" xr:uid="{00000000-0005-0000-0000-000057000000}"/>
    <cellStyle name="$_0112금감원사무자동화시스템" xfId="2704" xr:uid="{00000000-0005-0000-0000-000058000000}"/>
    <cellStyle name="$_0112수도권매립지SW원가" xfId="2705" xr:uid="{00000000-0005-0000-0000-000059000000}"/>
    <cellStyle name="$_0112중고원-HRD종합정보망구축(完)" xfId="2706" xr:uid="{00000000-0005-0000-0000-00005A000000}"/>
    <cellStyle name="$_0201종합예술회관의자제작설치" xfId="2707" xr:uid="{00000000-0005-0000-0000-00005B000000}"/>
    <cellStyle name="$_0201종합예술회관의자제작설치-1" xfId="2708" xr:uid="{00000000-0005-0000-0000-00005C000000}"/>
    <cellStyle name="$_0202마사회근무복" xfId="2709" xr:uid="{00000000-0005-0000-0000-00005D000000}"/>
    <cellStyle name="$_0202마사회근무복_강원지역본부(2006년_060109)" xfId="2710" xr:uid="{00000000-0005-0000-0000-00005E000000}"/>
    <cellStyle name="$_0202마사회근무복_경남지역본부-" xfId="2711" xr:uid="{00000000-0005-0000-0000-00005F000000}"/>
    <cellStyle name="$_0202마사회근무복_경북지역본부-" xfId="2712" xr:uid="{00000000-0005-0000-0000-000060000000}"/>
    <cellStyle name="$_0202마사회근무복_중부지역본부-" xfId="2713" xr:uid="{00000000-0005-0000-0000-000061000000}"/>
    <cellStyle name="$_0202마사회근무복_충청지역본부-" xfId="2714" xr:uid="{00000000-0005-0000-0000-000062000000}"/>
    <cellStyle name="$_0202마사회근무복_통행료면탈방지시스템(최종)" xfId="2715" xr:uid="{00000000-0005-0000-0000-000063000000}"/>
    <cellStyle name="$_0202마사회근무복_호남지역본부-" xfId="2716" xr:uid="{00000000-0005-0000-0000-000064000000}"/>
    <cellStyle name="$_0202부경교재-승강칠판" xfId="2717" xr:uid="{00000000-0005-0000-0000-000065000000}"/>
    <cellStyle name="$_0202부경교재-승강칠판_강원지역본부(2006년_060109)" xfId="2718" xr:uid="{00000000-0005-0000-0000-000066000000}"/>
    <cellStyle name="$_0202부경교재-승강칠판_경남지역본부-" xfId="2719" xr:uid="{00000000-0005-0000-0000-000067000000}"/>
    <cellStyle name="$_0202부경교재-승강칠판_경북지역본부-" xfId="2720" xr:uid="{00000000-0005-0000-0000-000068000000}"/>
    <cellStyle name="$_0202부경교재-승강칠판_중부지역본부-" xfId="2721" xr:uid="{00000000-0005-0000-0000-000069000000}"/>
    <cellStyle name="$_0202부경교재-승강칠판_충청지역본부-" xfId="2722" xr:uid="{00000000-0005-0000-0000-00006A000000}"/>
    <cellStyle name="$_0202부경교재-승강칠판_통행료면탈방지시스템(최종)" xfId="2723" xr:uid="{00000000-0005-0000-0000-00006B000000}"/>
    <cellStyle name="$_0202부경교재-승강칠판_호남지역본부-" xfId="2724" xr:uid="{00000000-0005-0000-0000-00006C000000}"/>
    <cellStyle name="$_0204한국석묘납골함-1규격" xfId="2725" xr:uid="{00000000-0005-0000-0000-00006D000000}"/>
    <cellStyle name="$_0205TTMS-긴급전화기&amp;전체총괄" xfId="2726" xr:uid="{00000000-0005-0000-0000-00006E000000}"/>
    <cellStyle name="$_0206금감원금융정보교환망재구축" xfId="2727" xr:uid="{00000000-0005-0000-0000-00006F000000}"/>
    <cellStyle name="$_0206정통부수납장표기기제작설치" xfId="2728" xr:uid="{00000000-0005-0000-0000-000070000000}"/>
    <cellStyle name="$_0207담배인삼공사-담요" xfId="2729" xr:uid="{00000000-0005-0000-0000-000071000000}"/>
    <cellStyle name="$_0208레비텍-다층여과기설계변경" xfId="2730" xr:uid="{00000000-0005-0000-0000-000072000000}"/>
    <cellStyle name="$_0209이산화염소발생기-설치(50K)" xfId="2731" xr:uid="{00000000-0005-0000-0000-000073000000}"/>
    <cellStyle name="$_0210현대정보기술-TD이중계" xfId="2732" xr:uid="{00000000-0005-0000-0000-000074000000}"/>
    <cellStyle name="$_0211조달청-#1대북지원사업정산(1월7일)" xfId="2733" xr:uid="{00000000-0005-0000-0000-000075000000}"/>
    <cellStyle name="$_0212금감원-법규정보시스템(完)" xfId="2734" xr:uid="{00000000-0005-0000-0000-000076000000}"/>
    <cellStyle name="$_0301교통방송-CCTV유지보수" xfId="2735" xr:uid="{00000000-0005-0000-0000-000077000000}"/>
    <cellStyle name="$_0302인천경찰청-무인단속기위탁관리" xfId="2736" xr:uid="{00000000-0005-0000-0000-000078000000}"/>
    <cellStyle name="$_0302조달청-대북지원2차(안성연)" xfId="2737" xr:uid="{00000000-0005-0000-0000-000079000000}"/>
    <cellStyle name="$_0302조달청-대북지원2차(최수현)" xfId="2738" xr:uid="{00000000-0005-0000-0000-00007A000000}"/>
    <cellStyle name="$_0302표준문서-쌍용정보통신(신)" xfId="2739" xr:uid="{00000000-0005-0000-0000-00007B000000}"/>
    <cellStyle name="$_0304소프트파워-정부표준전자문서시스템" xfId="2740" xr:uid="{00000000-0005-0000-0000-00007C000000}"/>
    <cellStyle name="$_0304소프트파워-정부표준전자문서시스템(完)" xfId="2741" xr:uid="{00000000-0005-0000-0000-00007D000000}"/>
    <cellStyle name="$_0304철도청-주변환장치-1" xfId="2742" xr:uid="{00000000-0005-0000-0000-00007E000000}"/>
    <cellStyle name="$_0305금감원-금융통계정보시스템구축(完)" xfId="2743" xr:uid="{00000000-0005-0000-0000-00007F000000}"/>
    <cellStyle name="$_0305제낭조합-면범포지" xfId="2744" xr:uid="{00000000-0005-0000-0000-000080000000}"/>
    <cellStyle name="$_0306제낭공업협동조합-면범포지원단(경비까지)" xfId="2745" xr:uid="{00000000-0005-0000-0000-000081000000}"/>
    <cellStyle name="$_0307경찰청-무인교통단속표준SW개발용역(完)" xfId="2746" xr:uid="{00000000-0005-0000-0000-000082000000}"/>
    <cellStyle name="$_0308조달청-#8대북지원사업정산" xfId="2747" xr:uid="{00000000-0005-0000-0000-000083000000}"/>
    <cellStyle name="$_0309두합크린텍-설치원가" xfId="2748" xr:uid="{00000000-0005-0000-0000-000084000000}"/>
    <cellStyle name="$_0309조달청-#9대북지원사업정산" xfId="2749" xr:uid="{00000000-0005-0000-0000-000085000000}"/>
    <cellStyle name="$_0310여주상수도-탈수기(유천ENG)" xfId="2750" xr:uid="{00000000-0005-0000-0000-000086000000}"/>
    <cellStyle name="$_0311대기해양작업시간" xfId="2751" xr:uid="{00000000-0005-0000-0000-000087000000}"/>
    <cellStyle name="$_0311대기해양중형등명기" xfId="2752" xr:uid="{00000000-0005-0000-0000-000088000000}"/>
    <cellStyle name="$_0312국민체육진흥공단-전기부문" xfId="2753" xr:uid="{00000000-0005-0000-0000-000089000000}"/>
    <cellStyle name="$_0312대기해양-중형등명기제작설치" xfId="2754" xr:uid="{00000000-0005-0000-0000-00008A000000}"/>
    <cellStyle name="$_0312라이준-칼라아스콘4규격" xfId="2755" xr:uid="{00000000-0005-0000-0000-00008B000000}"/>
    <cellStyle name="$_0401집진기프로그램SW개발비산정" xfId="2756" xr:uid="{00000000-0005-0000-0000-00008C000000}"/>
    <cellStyle name="$_13. 관리동" xfId="2757" xr:uid="{00000000-0005-0000-0000-00008D000000}"/>
    <cellStyle name="$_2001-06조달청신성-한냉지형" xfId="2758" xr:uid="{00000000-0005-0000-0000-00008E000000}"/>
    <cellStyle name="$_2002-03경찰대학-졸업식" xfId="2759" xr:uid="{00000000-0005-0000-0000-00008F000000}"/>
    <cellStyle name="$_2002-03경찰청-경찰표지장" xfId="2760" xr:uid="{00000000-0005-0000-0000-000090000000}"/>
    <cellStyle name="$_2002-03반디-가로등(열주형)" xfId="2761" xr:uid="{00000000-0005-0000-0000-000091000000}"/>
    <cellStyle name="$_2002-03신화전자-감지기" xfId="2762" xr:uid="{00000000-0005-0000-0000-000092000000}"/>
    <cellStyle name="$_2002-04강원랜드-슬러트머신" xfId="2763" xr:uid="{00000000-0005-0000-0000-000093000000}"/>
    <cellStyle name="$_2002-04메가컴-외주무대" xfId="2764" xr:uid="{00000000-0005-0000-0000-000094000000}"/>
    <cellStyle name="$_2002-04엘지애드-무대" xfId="2765" xr:uid="{00000000-0005-0000-0000-000095000000}"/>
    <cellStyle name="$_2002-05강원랜드-슬러트머신(넥스터)" xfId="2766" xr:uid="{00000000-0005-0000-0000-000096000000}"/>
    <cellStyle name="$_2002-05경기경찰청-냉온수기공사" xfId="2767" xr:uid="{00000000-0005-0000-0000-000097000000}"/>
    <cellStyle name="$_2002-05대통령비서실-카페트" xfId="2768" xr:uid="{00000000-0005-0000-0000-000098000000}"/>
    <cellStyle name="$_2002결과표" xfId="2769" xr:uid="{00000000-0005-0000-0000-000099000000}"/>
    <cellStyle name="$_2002결과표_강원지역본부(2006년_060109)" xfId="2770" xr:uid="{00000000-0005-0000-0000-00009A000000}"/>
    <cellStyle name="$_2002결과표_경남지역본부-" xfId="2771" xr:uid="{00000000-0005-0000-0000-00009B000000}"/>
    <cellStyle name="$_2002결과표_경북지역본부-" xfId="2772" xr:uid="{00000000-0005-0000-0000-00009C000000}"/>
    <cellStyle name="$_2002결과표_중부지역본부-" xfId="2773" xr:uid="{00000000-0005-0000-0000-00009D000000}"/>
    <cellStyle name="$_2002결과표_충청지역본부-" xfId="2774" xr:uid="{00000000-0005-0000-0000-00009E000000}"/>
    <cellStyle name="$_2002결과표_통행료면탈방지시스템(최종)" xfId="2775" xr:uid="{00000000-0005-0000-0000-00009F000000}"/>
    <cellStyle name="$_2002결과표_호남지역본부-" xfId="2776" xr:uid="{00000000-0005-0000-0000-0000A0000000}"/>
    <cellStyle name="$_2002결과표1" xfId="2777" xr:uid="{00000000-0005-0000-0000-0000A1000000}"/>
    <cellStyle name="$_2003-01정일사-표창5종" xfId="2778" xr:uid="{00000000-0005-0000-0000-0000A2000000}"/>
    <cellStyle name="$_db진흥" xfId="17" xr:uid="{00000000-0005-0000-0000-0000A3000000}"/>
    <cellStyle name="$_Pilot플랜트-계변경" xfId="2850" xr:uid="{00000000-0005-0000-0000-0000A4000000}"/>
    <cellStyle name="$_Pilot플랜트이전설치-변경최종" xfId="2851" xr:uid="{00000000-0005-0000-0000-0000A5000000}"/>
    <cellStyle name="$_SE40" xfId="18" xr:uid="{00000000-0005-0000-0000-0000A6000000}"/>
    <cellStyle name="$_SW(케이비)" xfId="2852" xr:uid="{00000000-0005-0000-0000-0000A7000000}"/>
    <cellStyle name="$_간지,목차,페이지,표지" xfId="2779" xr:uid="{00000000-0005-0000-0000-0000A8000000}"/>
    <cellStyle name="$_강원지역본부(2006년_060109)" xfId="2780" xr:uid="{00000000-0005-0000-0000-0000A9000000}"/>
    <cellStyle name="$_강진(내역)" xfId="2781" xr:uid="{00000000-0005-0000-0000-0000AA000000}"/>
    <cellStyle name="$_강진(내역)-적용" xfId="2782" xr:uid="{00000000-0005-0000-0000-0000AB000000}"/>
    <cellStyle name="$_강진체육공원" xfId="2783" xr:uid="{00000000-0005-0000-0000-0000AC000000}"/>
    <cellStyle name="$_견적2" xfId="15" xr:uid="{00000000-0005-0000-0000-0000AD000000}"/>
    <cellStyle name="$_경남지역본부-" xfId="2784" xr:uid="{00000000-0005-0000-0000-0000AE000000}"/>
    <cellStyle name="$_경북지역본부-" xfId="2785" xr:uid="{00000000-0005-0000-0000-0000AF000000}"/>
    <cellStyle name="$_경찰청-근무,기동복" xfId="2786" xr:uid="{00000000-0005-0000-0000-0000B0000000}"/>
    <cellStyle name="$_공사비2001-06" xfId="2787" xr:uid="{00000000-0005-0000-0000-0000B1000000}"/>
    <cellStyle name="$_공사일반관리비양식" xfId="2788" xr:uid="{00000000-0005-0000-0000-0000B2000000}"/>
    <cellStyle name="$_관리동sw" xfId="2789" xr:uid="{00000000-0005-0000-0000-0000B3000000}"/>
    <cellStyle name="$_기아" xfId="16" xr:uid="{00000000-0005-0000-0000-0000B4000000}"/>
    <cellStyle name="$_기초공사" xfId="2790" xr:uid="{00000000-0005-0000-0000-0000B5000000}"/>
    <cellStyle name="$_네인텍정보기술-회로카드(수현)" xfId="2791" xr:uid="{00000000-0005-0000-0000-0000B6000000}"/>
    <cellStyle name="$_대기해양노무비" xfId="2792" xr:uid="{00000000-0005-0000-0000-0000B7000000}"/>
    <cellStyle name="$_대북자재8월분" xfId="2793" xr:uid="{00000000-0005-0000-0000-0000B8000000}"/>
    <cellStyle name="$_대북자재8월분-1" xfId="2794" xr:uid="{00000000-0005-0000-0000-0000B9000000}"/>
    <cellStyle name="$_동산용사촌수현(원본)" xfId="2795" xr:uid="{00000000-0005-0000-0000-0000BA000000}"/>
    <cellStyle name="$_목차" xfId="2796" xr:uid="{00000000-0005-0000-0000-0000BB000000}"/>
    <cellStyle name="$_백제군사전시1" xfId="2797" xr:uid="{00000000-0005-0000-0000-0000BC000000}"/>
    <cellStyle name="$_변경내역1(낙찰적용)" xfId="2798" xr:uid="{00000000-0005-0000-0000-0000BD000000}"/>
    <cellStyle name="$_수초제거기(대양기계)" xfId="2799" xr:uid="{00000000-0005-0000-0000-0000BE000000}"/>
    <cellStyle name="$_수초제거기(대양기계)_강원지역본부(2006년_060109)" xfId="2800" xr:uid="{00000000-0005-0000-0000-0000BF000000}"/>
    <cellStyle name="$_수초제거기(대양기계)_경남지역본부-" xfId="2801" xr:uid="{00000000-0005-0000-0000-0000C0000000}"/>
    <cellStyle name="$_수초제거기(대양기계)_경북지역본부-" xfId="2802" xr:uid="{00000000-0005-0000-0000-0000C1000000}"/>
    <cellStyle name="$_수초제거기(대양기계)_중부지역본부-" xfId="2803" xr:uid="{00000000-0005-0000-0000-0000C2000000}"/>
    <cellStyle name="$_수초제거기(대양기계)_충청지역본부-" xfId="2804" xr:uid="{00000000-0005-0000-0000-0000C3000000}"/>
    <cellStyle name="$_수초제거기(대양기계)_통행료면탈방지시스템(최종)" xfId="2805" xr:uid="{00000000-0005-0000-0000-0000C4000000}"/>
    <cellStyle name="$_수초제거기(대양기계)_호남지역본부-" xfId="2806" xr:uid="{00000000-0005-0000-0000-0000C5000000}"/>
    <cellStyle name="$_시설용역" xfId="2807" xr:uid="{00000000-0005-0000-0000-0000C6000000}"/>
    <cellStyle name="$_암전정밀실체현미경(수현)" xfId="2808" xr:uid="{00000000-0005-0000-0000-0000C7000000}"/>
    <cellStyle name="$_오리엔탈" xfId="2809" xr:uid="{00000000-0005-0000-0000-0000C8000000}"/>
    <cellStyle name="$_원본 - 한국전기교통-개선형신호등 4종" xfId="2810" xr:uid="{00000000-0005-0000-0000-0000C9000000}"/>
    <cellStyle name="$_원본 - 한국전기교통-개선형신호등 4종_강원지역본부(2006년_060109)" xfId="2811" xr:uid="{00000000-0005-0000-0000-0000CA000000}"/>
    <cellStyle name="$_원본 - 한국전기교통-개선형신호등 4종_경남지역본부-" xfId="2812" xr:uid="{00000000-0005-0000-0000-0000CB000000}"/>
    <cellStyle name="$_원본 - 한국전기교통-개선형신호등 4종_경북지역본부-" xfId="2813" xr:uid="{00000000-0005-0000-0000-0000CC000000}"/>
    <cellStyle name="$_원본 - 한국전기교통-개선형신호등 4종_중부지역본부-" xfId="2814" xr:uid="{00000000-0005-0000-0000-0000CD000000}"/>
    <cellStyle name="$_원본 - 한국전기교통-개선형신호등 4종_충청지역본부-" xfId="2815" xr:uid="{00000000-0005-0000-0000-0000CE000000}"/>
    <cellStyle name="$_원본 - 한국전기교통-개선형신호등 4종_통행료면탈방지시스템(최종)" xfId="2816" xr:uid="{00000000-0005-0000-0000-0000CF000000}"/>
    <cellStyle name="$_원본 - 한국전기교통-개선형신호등 4종_호남지역본부-" xfId="2817" xr:uid="{00000000-0005-0000-0000-0000D0000000}"/>
    <cellStyle name="$_정산변경" xfId="2818" xr:uid="{00000000-0005-0000-0000-0000D1000000}"/>
    <cellStyle name="$_제경비율모음" xfId="2819" xr:uid="{00000000-0005-0000-0000-0000D2000000}"/>
    <cellStyle name="$_제조원가" xfId="2820" xr:uid="{00000000-0005-0000-0000-0000D3000000}"/>
    <cellStyle name="$_조달청-B판사천강교제작(최종본)" xfId="2829" xr:uid="{00000000-0005-0000-0000-0000D4000000}"/>
    <cellStyle name="$_조달청-대북지원3차(최수현)" xfId="2821" xr:uid="{00000000-0005-0000-0000-0000D5000000}"/>
    <cellStyle name="$_조달청-대북지원4차(최수현)" xfId="2822" xr:uid="{00000000-0005-0000-0000-0000D6000000}"/>
    <cellStyle name="$_조달청-대북지원5차(최수현)" xfId="2823" xr:uid="{00000000-0005-0000-0000-0000D7000000}"/>
    <cellStyle name="$_조달청-대북지원6차(번호)" xfId="2824" xr:uid="{00000000-0005-0000-0000-0000D8000000}"/>
    <cellStyle name="$_조달청-대북지원6차(최수현)" xfId="2825" xr:uid="{00000000-0005-0000-0000-0000D9000000}"/>
    <cellStyle name="$_조달청-대북지원7차(최수현)" xfId="2826" xr:uid="{00000000-0005-0000-0000-0000DA000000}"/>
    <cellStyle name="$_조달청-대북지원8차(최수현)" xfId="2827" xr:uid="{00000000-0005-0000-0000-0000DB000000}"/>
    <cellStyle name="$_조달청-대북지원9차(최수현)" xfId="2828" xr:uid="{00000000-0005-0000-0000-0000DC000000}"/>
    <cellStyle name="$_중부지역본부-" xfId="2830" xr:uid="{00000000-0005-0000-0000-0000DD000000}"/>
    <cellStyle name="$_중앙선관위(투표,개표)" xfId="2831" xr:uid="{00000000-0005-0000-0000-0000DE000000}"/>
    <cellStyle name="$_중앙선관위(투표,개표)-사본" xfId="2832" xr:uid="{00000000-0005-0000-0000-0000DF000000}"/>
    <cellStyle name="$_철공가공조립" xfId="2833" xr:uid="{00000000-0005-0000-0000-0000E0000000}"/>
    <cellStyle name="$_최종-한국전기교통-개선형신호등 4종(공수조정)" xfId="2834" xr:uid="{00000000-0005-0000-0000-0000E1000000}"/>
    <cellStyle name="$_최종-한국전기교통-개선형신호등 4종(공수조정)_강원지역본부(2006년_060109)" xfId="2835" xr:uid="{00000000-0005-0000-0000-0000E2000000}"/>
    <cellStyle name="$_최종-한국전기교통-개선형신호등 4종(공수조정)_경남지역본부-" xfId="2836" xr:uid="{00000000-0005-0000-0000-0000E3000000}"/>
    <cellStyle name="$_최종-한국전기교통-개선형신호등 4종(공수조정)_경북지역본부-" xfId="2837" xr:uid="{00000000-0005-0000-0000-0000E4000000}"/>
    <cellStyle name="$_최종-한국전기교통-개선형신호등 4종(공수조정)_중부지역본부-" xfId="2838" xr:uid="{00000000-0005-0000-0000-0000E5000000}"/>
    <cellStyle name="$_최종-한국전기교통-개선형신호등 4종(공수조정)_충청지역본부-" xfId="2839" xr:uid="{00000000-0005-0000-0000-0000E6000000}"/>
    <cellStyle name="$_최종-한국전기교통-개선형신호등 4종(공수조정)_통행료면탈방지시스템(최종)" xfId="2840" xr:uid="{00000000-0005-0000-0000-0000E7000000}"/>
    <cellStyle name="$_최종-한국전기교통-개선형신호등 4종(공수조정)_호남지역본부-" xfId="2841" xr:uid="{00000000-0005-0000-0000-0000E8000000}"/>
    <cellStyle name="$_충청지역본부-" xfId="2842" xr:uid="{00000000-0005-0000-0000-0000E9000000}"/>
    <cellStyle name="$_코솔라-제조원가" xfId="2843" xr:uid="{00000000-0005-0000-0000-0000EA000000}"/>
    <cellStyle name="$_토지공사-간접비" xfId="2844" xr:uid="{00000000-0005-0000-0000-0000EB000000}"/>
    <cellStyle name="$_통행료면탈방지시스템(최종)" xfId="2845" xr:uid="{00000000-0005-0000-0000-0000EC000000}"/>
    <cellStyle name="$_한국도로공사" xfId="2846" xr:uid="{00000000-0005-0000-0000-0000ED000000}"/>
    <cellStyle name="$_한전내역서-최종" xfId="2847" xr:uid="{00000000-0005-0000-0000-0000EE000000}"/>
    <cellStyle name="$_합판거푸집" xfId="2848" xr:uid="{00000000-0005-0000-0000-0000EF000000}"/>
    <cellStyle name="$_호남지역본부-" xfId="2849" xr:uid="{00000000-0005-0000-0000-0000F0000000}"/>
    <cellStyle name="(##.00)" xfId="2853" xr:uid="{00000000-0005-0000-0000-0000F1000000}"/>
    <cellStyle name="(△콤마)" xfId="19" xr:uid="{00000000-0005-0000-0000-0000F2000000}"/>
    <cellStyle name="(1)" xfId="2854" xr:uid="{00000000-0005-0000-0000-0000F3000000}"/>
    <cellStyle name="(백분율)" xfId="20" xr:uid="{00000000-0005-0000-0000-0000F4000000}"/>
    <cellStyle name="(콤마)" xfId="21" xr:uid="{00000000-0005-0000-0000-0000F5000000}"/>
    <cellStyle name="(표준)" xfId="2855" xr:uid="{00000000-0005-0000-0000-0000F6000000}"/>
    <cellStyle name=".0000001" xfId="22" xr:uid="{00000000-0005-0000-0000-0000F7000000}"/>
    <cellStyle name=";;;" xfId="23" xr:uid="{00000000-0005-0000-0000-0000F8000000}"/>
    <cellStyle name="?? [0.00]_Region Orders (2)" xfId="2856" xr:uid="{00000000-0005-0000-0000-0000F9000000}"/>
    <cellStyle name="?? [0]_????? " xfId="2857" xr:uid="{00000000-0005-0000-0000-0000FA000000}"/>
    <cellStyle name="??_x000c_둄_x001b__x000d_|?_x0001_?_x0003__x0014__x0007__x0001__x0001_" xfId="2858" xr:uid="{00000000-0005-0000-0000-0000FB000000}"/>
    <cellStyle name="??&amp;O?&amp;H?_x0008__x000f__x0007_?_x0007__x0001__x0001_" xfId="25" xr:uid="{00000000-0005-0000-0000-0000FC000000}"/>
    <cellStyle name="??&amp;O?&amp;H?_x0008_??_x0007__x0001__x0001_" xfId="26" xr:uid="{00000000-0005-0000-0000-0000FD000000}"/>
    <cellStyle name="??&amp;O?&amp;H?_x0008_??_x0007__x0001__x0001_ 2" xfId="5138" xr:uid="{00000000-0005-0000-0000-0000FE000000}"/>
    <cellStyle name="??&amp;O?&amp;H?_x0008__x000f__x0007_?_x0007__x0001__x0001__유아교육진흥원 신축전기공사" xfId="2859" xr:uid="{00000000-0005-0000-0000-0000FF000000}"/>
    <cellStyle name="??&amp;쏗?뷐9_x0008__x0011__x0007_?_x0007__x0001__x0001_" xfId="24" xr:uid="{00000000-0005-0000-0000-000000010000}"/>
    <cellStyle name="???­ [0]_¸ð??¸·" xfId="2860" xr:uid="{00000000-0005-0000-0000-000001010000}"/>
    <cellStyle name="???­_¸ð??¸·" xfId="2861" xr:uid="{00000000-0005-0000-0000-000002010000}"/>
    <cellStyle name="???Ø_??¾÷º?º° ??°? " xfId="2862" xr:uid="{00000000-0005-0000-0000-000003010000}"/>
    <cellStyle name="??_????? " xfId="2863" xr:uid="{00000000-0005-0000-0000-000004010000}"/>
    <cellStyle name="?Þ¸¶ [0]_¸ð??¸·" xfId="2867" xr:uid="{00000000-0005-0000-0000-000005010000}"/>
    <cellStyle name="?Þ¸¶_¸ð??¸·" xfId="2868" xr:uid="{00000000-0005-0000-0000-000006010000}"/>
    <cellStyle name="?W?_laroux" xfId="27" xr:uid="{00000000-0005-0000-0000-000007010000}"/>
    <cellStyle name="?曹%∨?뷐9_x0008_?c_x0006__x0007__x0001__x0001_" xfId="2864" xr:uid="{00000000-0005-0000-0000-000008010000}"/>
    <cellStyle name="?曹%U?&amp;H?_x0008_?s_x000a__x0007__x0001__x0001_" xfId="2865" xr:uid="{00000000-0005-0000-0000-000009010000}"/>
    <cellStyle name="?핺_CASH FLOW " xfId="2866" xr:uid="{00000000-0005-0000-0000-00000A010000}"/>
    <cellStyle name="@_laroux" xfId="2869" xr:uid="{00000000-0005-0000-0000-00000B010000}"/>
    <cellStyle name="@_laroux_제트베인" xfId="2870" xr:uid="{00000000-0005-0000-0000-00000C010000}"/>
    <cellStyle name="@_laroux_제트베인_1" xfId="2871" xr:uid="{00000000-0005-0000-0000-00000D010000}"/>
    <cellStyle name="_(01-14)광양항인건비" xfId="28" xr:uid="{00000000-0005-0000-0000-00000E010000}"/>
    <cellStyle name="_(20041229)" xfId="2872" xr:uid="{00000000-0005-0000-0000-00000F010000}"/>
    <cellStyle name="_(수정)한강물환경생태 산출서" xfId="2873" xr:uid="{00000000-0005-0000-0000-000010010000}"/>
    <cellStyle name="_(최종)노인전문 요양시설원가계산(건축설비)" xfId="2874" xr:uid="{00000000-0005-0000-0000-000011010000}"/>
    <cellStyle name="_(표준품셈원가계산)-예제" xfId="29" xr:uid="{00000000-0005-0000-0000-000012010000}"/>
    <cellStyle name="_▷기본자료기록" xfId="2875" xr:uid="{00000000-0005-0000-0000-000013010000}"/>
    <cellStyle name="_▷기본자료들" xfId="2876" xr:uid="{00000000-0005-0000-0000-000014010000}"/>
    <cellStyle name="_0.VMS내역서-A,B사" xfId="2877" xr:uid="{00000000-0005-0000-0000-000015010000}"/>
    <cellStyle name="_00 단가산출서 9호선,공항,공용" xfId="30" xr:uid="{00000000-0005-0000-0000-000016010000}"/>
    <cellStyle name="_0001 (2)" xfId="2878" xr:uid="{00000000-0005-0000-0000-000017010000}"/>
    <cellStyle name="_0002 (2)" xfId="2879" xr:uid="{00000000-0005-0000-0000-000018010000}"/>
    <cellStyle name="_0006 (2)" xfId="2880" xr:uid="{00000000-0005-0000-0000-000019010000}"/>
    <cellStyle name="_0006 (3)" xfId="2881" xr:uid="{00000000-0005-0000-0000-00001A010000}"/>
    <cellStyle name="_01" xfId="2882" xr:uid="{00000000-0005-0000-0000-00001B010000}"/>
    <cellStyle name="_01. 김천 양천초등학교 전기-2차" xfId="2883" xr:uid="{00000000-0005-0000-0000-00001C010000}"/>
    <cellStyle name="_01. 전기내역서(전체)-1" xfId="2884" xr:uid="{00000000-0005-0000-0000-00001D010000}"/>
    <cellStyle name="_01. 전기내역서2" xfId="31" xr:uid="{00000000-0005-0000-0000-00001E010000}"/>
    <cellStyle name="_01.시설(의왕)0129" xfId="2885" xr:uid="{00000000-0005-0000-0000-00001F010000}"/>
    <cellStyle name="_01.전시시설(곡성심청)" xfId="2886" xr:uid="{00000000-0005-0000-0000-000020010000}"/>
    <cellStyle name="_01.전시시설물(남원국악2층)" xfId="2887" xr:uid="{00000000-0005-0000-0000-000021010000}"/>
    <cellStyle name="_01~02 1-1A,1B 구간 공사용 임시전력공사 내역서" xfId="32" xr:uid="{00000000-0005-0000-0000-000022010000}"/>
    <cellStyle name="_0106-06-007 금속 및 수장공사 단가견적- 대림" xfId="2888" xr:uid="{00000000-0005-0000-0000-000023010000}"/>
    <cellStyle name="_01-가로등(삼성상용차)" xfId="33" xr:uid="{00000000-0005-0000-0000-000024010000}"/>
    <cellStyle name="_01-가로등(수성못오거리)" xfId="34" xr:uid="{00000000-0005-0000-0000-000025010000}"/>
    <cellStyle name="_01-가로등(신암로)" xfId="35" xr:uid="{00000000-0005-0000-0000-000026010000}"/>
    <cellStyle name="_01-공원등" xfId="36" xr:uid="{00000000-0005-0000-0000-000027010000}"/>
    <cellStyle name="_01년하반기계획" xfId="2889" xr:uid="{00000000-0005-0000-0000-000028010000}"/>
    <cellStyle name="_01-도급성서이곡운동장0316" xfId="37" xr:uid="{00000000-0005-0000-0000-000029010000}"/>
    <cellStyle name="_01-신호기(도촌삼거리)" xfId="38" xr:uid="{00000000-0005-0000-0000-00002A010000}"/>
    <cellStyle name="_02 원가계산서" xfId="2890" xr:uid="{00000000-0005-0000-0000-00002B010000}"/>
    <cellStyle name="_02. 통신내역서2" xfId="39" xr:uid="{00000000-0005-0000-0000-00002C010000}"/>
    <cellStyle name="_02.연출조명(남원국악2층)" xfId="2891" xr:uid="{00000000-0005-0000-0000-00002D010000}"/>
    <cellStyle name="_02년03월" xfId="2892" xr:uid="{00000000-0005-0000-0000-00002E010000}"/>
    <cellStyle name="_03.실물모형연출(곡성심청)" xfId="2893" xr:uid="{00000000-0005-0000-0000-00002F010000}"/>
    <cellStyle name="_03-신호등(삼성상용차)" xfId="40" xr:uid="{00000000-0005-0000-0000-000030010000}"/>
    <cellStyle name="_04 일위대가표" xfId="2894" xr:uid="{00000000-0005-0000-0000-000031010000}"/>
    <cellStyle name="_04. 총괄집계갑지-1" xfId="41" xr:uid="{00000000-0005-0000-0000-000032010000}"/>
    <cellStyle name="_05 단가산출조서" xfId="2895" xr:uid="{00000000-0005-0000-0000-000033010000}"/>
    <cellStyle name="_05 산출근거(방송)" xfId="2896" xr:uid="{00000000-0005-0000-0000-000034010000}"/>
    <cellStyle name="_050726_gg_hw" xfId="2897" xr:uid="{00000000-0005-0000-0000-000035010000}"/>
    <cellStyle name="_06.내역서(경관설비공사)-설계비 변경(9월14일)" xfId="2898" xr:uid="{00000000-0005-0000-0000-000036010000}"/>
    <cellStyle name="_06년)하이패스_점검내역" xfId="2899" xr:uid="{00000000-0005-0000-0000-000037010000}"/>
    <cellStyle name="_06월소장단회의" xfId="2900" xr:uid="{00000000-0005-0000-0000-000038010000}"/>
    <cellStyle name="_070122마산창원하수처리장_(전기)" xfId="42" xr:uid="{00000000-0005-0000-0000-000039010000}"/>
    <cellStyle name="_0803" xfId="43" xr:uid="{00000000-0005-0000-0000-00003A010000}"/>
    <cellStyle name="_1-(1).사격장신축전기" xfId="2901" xr:uid="{00000000-0005-0000-0000-00003B010000}"/>
    <cellStyle name="_1)낙동강전시(변)" xfId="2902" xr:uid="{00000000-0005-0000-0000-00003C010000}"/>
    <cellStyle name="_1)차소리전시" xfId="2903" xr:uid="{00000000-0005-0000-0000-00003D010000}"/>
    <cellStyle name="_1. 경기35차로하이패스" xfId="2904" xr:uid="{00000000-0005-0000-0000-00003E010000}"/>
    <cellStyle name="_1. 전기" xfId="2905" xr:uid="{00000000-0005-0000-0000-00003F010000}"/>
    <cellStyle name="_1. 총괄(제조+설치)" xfId="2907" xr:uid="{00000000-0005-0000-0000-000040010000}"/>
    <cellStyle name="_1.남북교류센터(총괄)" xfId="2908" xr:uid="{00000000-0005-0000-0000-000041010000}"/>
    <cellStyle name="_1.이에이스(의정부제조)-전시" xfId="2909" xr:uid="{00000000-0005-0000-0000-000042010000}"/>
    <cellStyle name="_1.전기내역서(0928)(1차분)" xfId="44" xr:uid="{00000000-0005-0000-0000-000043010000}"/>
    <cellStyle name="_1.조명탑 설치" xfId="2910" xr:uid="{00000000-0005-0000-0000-000044010000}"/>
    <cellStyle name="_1.조선테마(전시시설)" xfId="2911" xr:uid="{00000000-0005-0000-0000-000045010000}"/>
    <cellStyle name="_1.청소년신축전기" xfId="2912" xr:uid="{00000000-0005-0000-0000-000046010000}"/>
    <cellStyle name="_1_터널교통관리시설구축_공사설계서(달성12터널외2개소)" xfId="2913" xr:uid="{00000000-0005-0000-0000-000047010000}"/>
    <cellStyle name="_1+2.무인발매기(제조+구매)-2" xfId="2914" xr:uid="{00000000-0005-0000-0000-000048010000}"/>
    <cellStyle name="_101-대구제일중(전기-고압)" xfId="45" xr:uid="{00000000-0005-0000-0000-000049010000}"/>
    <cellStyle name="_101-수성중(전기-고압)-11" xfId="46" xr:uid="{00000000-0005-0000-0000-00004A010000}"/>
    <cellStyle name="_1-1. 조명탑" xfId="2915" xr:uid="{00000000-0005-0000-0000-00004B010000}"/>
    <cellStyle name="_11.통합보안관리서버" xfId="2916" xr:uid="{00000000-0005-0000-0000-00004C010000}"/>
    <cellStyle name="_11-방송내역서" xfId="47" xr:uid="{00000000-0005-0000-0000-00004D010000}"/>
    <cellStyle name="_1220-원가조사-전자지불" xfId="2917" xr:uid="{00000000-0005-0000-0000-00004E010000}"/>
    <cellStyle name="_1408 barracks" xfId="2918" xr:uid="{00000000-0005-0000-0000-00004F010000}"/>
    <cellStyle name="_1차1회변경" xfId="48" xr:uid="{00000000-0005-0000-0000-000050010000}"/>
    <cellStyle name="_1차1회변경_예정공정표" xfId="49" xr:uid="{00000000-0005-0000-0000-000051010000}"/>
    <cellStyle name="_1-토공" xfId="2920" xr:uid="{00000000-0005-0000-0000-000052010000}"/>
    <cellStyle name="_2. 모형제조" xfId="2921" xr:uid="{00000000-0005-0000-0000-000053010000}"/>
    <cellStyle name="_2.민속박물관(제조-전시)-완" xfId="2922" xr:uid="{00000000-0005-0000-0000-000054010000}"/>
    <cellStyle name="_2.통신내역서" xfId="50" xr:uid="{00000000-0005-0000-0000-000055010000}"/>
    <cellStyle name="_2.통신내역서(0928)(1차분)" xfId="51" xr:uid="{00000000-0005-0000-0000-000056010000}"/>
    <cellStyle name="_2.통신내역서(0928)(전체분)" xfId="52" xr:uid="{00000000-0005-0000-0000-000057010000}"/>
    <cellStyle name="_2000-10회의" xfId="2923" xr:uid="{00000000-0005-0000-0000-000058010000}"/>
    <cellStyle name="_2001 장애조치" xfId="2924" xr:uid="{00000000-0005-0000-0000-000059010000}"/>
    <cellStyle name="_2001년분 실행" xfId="2925" xr:uid="{00000000-0005-0000-0000-00005A010000}"/>
    <cellStyle name="_2001년스케쥴" xfId="2926" xr:uid="{00000000-0005-0000-0000-00005B010000}"/>
    <cellStyle name="_2001년업무(재조정)" xfId="2927" xr:uid="{00000000-0005-0000-0000-00005C010000}"/>
    <cellStyle name="_2002결과표1" xfId="2928" xr:uid="{00000000-0005-0000-0000-00005D010000}"/>
    <cellStyle name="_2004년공정표(발주처)" xfId="2929" xr:uid="{00000000-0005-0000-0000-00005E010000}"/>
    <cellStyle name="_200KW_구조물내역서" xfId="2930" xr:uid="{00000000-0005-0000-0000-00005F010000}"/>
    <cellStyle name="_2차공사예정공정표" xfId="2931" xr:uid="{00000000-0005-0000-0000-000060010000}"/>
    <cellStyle name="_2차공사예정공정표_6월기성" xfId="2932" xr:uid="{00000000-0005-0000-0000-000061010000}"/>
    <cellStyle name="_2차공사예정공정표_6월기성_원등수량" xfId="2933" xr:uid="{00000000-0005-0000-0000-000062010000}"/>
    <cellStyle name="_2차공사예정공정표_원등수량" xfId="2934" xr:uid="{00000000-0005-0000-0000-000063010000}"/>
    <cellStyle name="_2층홀" xfId="2935" xr:uid="{00000000-0005-0000-0000-000064010000}"/>
    <cellStyle name="_3. 영상SW(용역)" xfId="2936" xr:uid="{00000000-0005-0000-0000-000065010000}"/>
    <cellStyle name="_3.소방내역서" xfId="2937" xr:uid="{00000000-0005-0000-0000-000066010000}"/>
    <cellStyle name="_3.소방내역서(0928)(전체분)" xfId="53" xr:uid="{00000000-0005-0000-0000-000067010000}"/>
    <cellStyle name="_3-2(1).다사초소방기계내역서" xfId="54" xr:uid="{00000000-0005-0000-0000-000068010000}"/>
    <cellStyle name="_4.단가대비표" xfId="55" xr:uid="{00000000-0005-0000-0000-000069010000}"/>
    <cellStyle name="_4.파주시(용역_정보영상)" xfId="2938" xr:uid="{00000000-0005-0000-0000-00006A010000}"/>
    <cellStyle name="_5.국악의성지(전시모형제조)" xfId="2939" xr:uid="{00000000-0005-0000-0000-00006B010000}"/>
    <cellStyle name="_5.남북(정보영상)" xfId="2940" xr:uid="{00000000-0005-0000-0000-00006C010000}"/>
    <cellStyle name="_5.소설태백(전시용영상)" xfId="2941" xr:uid="{00000000-0005-0000-0000-00006D010000}"/>
    <cellStyle name="_5.영상HW-1" xfId="2942" xr:uid="{00000000-0005-0000-0000-00006E010000}"/>
    <cellStyle name="_6)소설태백전기(변환)" xfId="2943" xr:uid="{00000000-0005-0000-0000-00006F010000}"/>
    <cellStyle name="_6.조선테마(전시용정보영상장비)" xfId="2944" xr:uid="{00000000-0005-0000-0000-000070010000}"/>
    <cellStyle name="_6.태백산맥(전기)" xfId="2945" xr:uid="{00000000-0005-0000-0000-000071010000}"/>
    <cellStyle name="_7월예정공정표" xfId="2946" xr:uid="{00000000-0005-0000-0000-000072010000}"/>
    <cellStyle name="_8. 전시정보영상SW-원가기관 샘플-2" xfId="2947" xr:uid="{00000000-0005-0000-0000-000073010000}"/>
    <cellStyle name="_8.차소리전기" xfId="2948" xr:uid="{00000000-0005-0000-0000-000074010000}"/>
    <cellStyle name="_8월공무정산(서동조정)" xfId="2949" xr:uid="{00000000-0005-0000-0000-000075010000}"/>
    <cellStyle name="_99광통신간석외1개소" xfId="2950" xr:uid="{00000000-0005-0000-0000-000076010000}"/>
    <cellStyle name="_99광통신간석외1개소_1" xfId="2951" xr:uid="{00000000-0005-0000-0000-000077010000}"/>
    <cellStyle name="_99광통신간석외1개소_견적" xfId="2952" xr:uid="{00000000-0005-0000-0000-000078010000}"/>
    <cellStyle name="_99광통신간석외1개소_통합국사트레이" xfId="2953" xr:uid="{00000000-0005-0000-0000-000079010000}"/>
    <cellStyle name="_99광통신간석외1개소_한미우석" xfId="2954" xr:uid="{00000000-0005-0000-0000-00007A010000}"/>
    <cellStyle name="_99광통신간석외1개소_한미우석_견적" xfId="2955" xr:uid="{00000000-0005-0000-0000-00007B010000}"/>
    <cellStyle name="_99광통신간석외1개소_한미우석_계양등7개소" xfId="2956" xr:uid="{00000000-0005-0000-0000-00007C010000}"/>
    <cellStyle name="_99광통신간석외1개소_한미우석_통합국사전원선" xfId="2957" xr:uid="{00000000-0005-0000-0000-00007D010000}"/>
    <cellStyle name="_99광통신간석외1개소_한미우석_통합국사트레이" xfId="2958" xr:uid="{00000000-0005-0000-0000-00007E010000}"/>
    <cellStyle name="_99광통신간석외1개소_한미우석_한미은행1" xfId="2959" xr:uid="{00000000-0005-0000-0000-00007F010000}"/>
    <cellStyle name="_99광통신간석외1개소_한미우석_한미은행1_통합국사트레이" xfId="2960" xr:uid="{00000000-0005-0000-0000-000080010000}"/>
    <cellStyle name="_99광통신간석외1개소_한미우석_한미은행2" xfId="2961" xr:uid="{00000000-0005-0000-0000-000081010000}"/>
    <cellStyle name="_99광통신간석외1개소_한미우석_한미은행2_견적" xfId="2962" xr:uid="{00000000-0005-0000-0000-000082010000}"/>
    <cellStyle name="_99광통신간석외1개소_한미우석_한미은행2_통합국사트레이" xfId="2963" xr:uid="{00000000-0005-0000-0000-000083010000}"/>
    <cellStyle name="_99광통신간석외1개소_한미우석_한미은행본사" xfId="2964" xr:uid="{00000000-0005-0000-0000-000084010000}"/>
    <cellStyle name="_99광통신간석외1개소_한미우석_한미은행본사_견적" xfId="2965" xr:uid="{00000000-0005-0000-0000-000085010000}"/>
    <cellStyle name="_99광통신간석외1개소_한미우석_한미은행본사_통합국사트레이" xfId="2966" xr:uid="{00000000-0005-0000-0000-000086010000}"/>
    <cellStyle name="_99광통신간석외1개소_한미우석_한미은행본사1" xfId="2967" xr:uid="{00000000-0005-0000-0000-000087010000}"/>
    <cellStyle name="_99광통신간석외1개소_한미우석_한미은행본사1_견적" xfId="2968" xr:uid="{00000000-0005-0000-0000-000088010000}"/>
    <cellStyle name="_99광통신간석외1개소_한미우석_한미은행본사1_통합국사트레이" xfId="2969" xr:uid="{00000000-0005-0000-0000-000089010000}"/>
    <cellStyle name="_99광통신간석외1개소_한미은행본사" xfId="2970" xr:uid="{00000000-0005-0000-0000-00008A010000}"/>
    <cellStyle name="_99광통신간석외1개소_한미은행본사_견적" xfId="2971" xr:uid="{00000000-0005-0000-0000-00008B010000}"/>
    <cellStyle name="_99광통신간석외1개소_한미은행본사_계양등7개소" xfId="2972" xr:uid="{00000000-0005-0000-0000-00008C010000}"/>
    <cellStyle name="_99광통신간석외1개소_한미은행본사_통합국사전원선" xfId="2973" xr:uid="{00000000-0005-0000-0000-00008D010000}"/>
    <cellStyle name="_99광통신간석외1개소_한미은행본사_통합국사트레이" xfId="2974" xr:uid="{00000000-0005-0000-0000-00008E010000}"/>
    <cellStyle name="_99광통신간석외1개소_한미은행본사_한미은행1" xfId="2975" xr:uid="{00000000-0005-0000-0000-00008F010000}"/>
    <cellStyle name="_99광통신간석외1개소_한미은행본사_한미은행1_통합국사트레이" xfId="2976" xr:uid="{00000000-0005-0000-0000-000090010000}"/>
    <cellStyle name="_99광통신간석외1개소_한미은행본사_한미은행2" xfId="2977" xr:uid="{00000000-0005-0000-0000-000091010000}"/>
    <cellStyle name="_99광통신간석외1개소_한미은행본사_한미은행2_견적" xfId="2978" xr:uid="{00000000-0005-0000-0000-000092010000}"/>
    <cellStyle name="_99광통신간석외1개소_한미은행본사_한미은행2_통합국사트레이" xfId="2979" xr:uid="{00000000-0005-0000-0000-000093010000}"/>
    <cellStyle name="_99광통신간석외1개소_한미은행본사_한미은행본사" xfId="2980" xr:uid="{00000000-0005-0000-0000-000094010000}"/>
    <cellStyle name="_99광통신간석외1개소_한미은행본사_한미은행본사_견적" xfId="2981" xr:uid="{00000000-0005-0000-0000-000095010000}"/>
    <cellStyle name="_99광통신간석외1개소_한미은행본사_한미은행본사_통합국사트레이" xfId="2982" xr:uid="{00000000-0005-0000-0000-000096010000}"/>
    <cellStyle name="_99광통신간석외1개소_한미은행본사_한미은행본사1" xfId="2983" xr:uid="{00000000-0005-0000-0000-000097010000}"/>
    <cellStyle name="_99광통신간석외1개소_한미은행본사_한미은행본사1_견적" xfId="2984" xr:uid="{00000000-0005-0000-0000-000098010000}"/>
    <cellStyle name="_99광통신간석외1개소_한미은행본사_한미은행본사1_통합국사트레이" xfId="2985" xr:uid="{00000000-0005-0000-0000-000099010000}"/>
    <cellStyle name="_99광통신간석외1개소_한미케이블" xfId="2986" xr:uid="{00000000-0005-0000-0000-00009A010000}"/>
    <cellStyle name="_99광통신간석외1개소_한미케이블_견적" xfId="2987" xr:uid="{00000000-0005-0000-0000-00009B010000}"/>
    <cellStyle name="_99광통신간석외1개소_한미케이블_계양등7개소" xfId="2988" xr:uid="{00000000-0005-0000-0000-00009C010000}"/>
    <cellStyle name="_99광통신간석외1개소_한미케이블_통합국사전원선" xfId="2989" xr:uid="{00000000-0005-0000-0000-00009D010000}"/>
    <cellStyle name="_99광통신간석외1개소_한미케이블_통합국사트레이" xfId="2990" xr:uid="{00000000-0005-0000-0000-00009E010000}"/>
    <cellStyle name="_99광통신간석외1개소_한미케이블_한미은행1" xfId="2991" xr:uid="{00000000-0005-0000-0000-00009F010000}"/>
    <cellStyle name="_99광통신간석외1개소_한미케이블_한미은행1_통합국사트레이" xfId="2992" xr:uid="{00000000-0005-0000-0000-0000A0010000}"/>
    <cellStyle name="_99광통신간석외1개소_한미케이블_한미은행2" xfId="2993" xr:uid="{00000000-0005-0000-0000-0000A1010000}"/>
    <cellStyle name="_99광통신간석외1개소_한미케이블_한미은행2_견적" xfId="2994" xr:uid="{00000000-0005-0000-0000-0000A2010000}"/>
    <cellStyle name="_99광통신간석외1개소_한미케이블_한미은행2_통합국사트레이" xfId="2995" xr:uid="{00000000-0005-0000-0000-0000A3010000}"/>
    <cellStyle name="_99광통신간석외1개소_한미케이블_한미은행본사" xfId="2996" xr:uid="{00000000-0005-0000-0000-0000A4010000}"/>
    <cellStyle name="_99광통신간석외1개소_한미케이블_한미은행본사_견적" xfId="2997" xr:uid="{00000000-0005-0000-0000-0000A5010000}"/>
    <cellStyle name="_99광통신간석외1개소_한미케이블_한미은행본사_통합국사트레이" xfId="2998" xr:uid="{00000000-0005-0000-0000-0000A6010000}"/>
    <cellStyle name="_99광통신간석외1개소_한미케이블_한미은행본사1" xfId="2999" xr:uid="{00000000-0005-0000-0000-0000A7010000}"/>
    <cellStyle name="_99광통신간석외1개소_한미케이블_한미은행본사1_견적" xfId="3000" xr:uid="{00000000-0005-0000-0000-0000A8010000}"/>
    <cellStyle name="_99광통신간석외1개소_한미케이블_한미은행본사1_통합국사트레이" xfId="3001" xr:uid="{00000000-0005-0000-0000-0000A9010000}"/>
    <cellStyle name="_99광통신네트워크 중구 연안지역 보강공사" xfId="3002" xr:uid="{00000000-0005-0000-0000-0000AA010000}"/>
    <cellStyle name="_99광통신네트워크 중구 연안지역 보강공사_1" xfId="3003" xr:uid="{00000000-0005-0000-0000-0000AB010000}"/>
    <cellStyle name="_99광통신네트워크 중구 연안지역 보강공사_견적" xfId="3004" xr:uid="{00000000-0005-0000-0000-0000AC010000}"/>
    <cellStyle name="_99광통신네트워크 중구 연안지역 보강공사_통합국사트레이" xfId="3005" xr:uid="{00000000-0005-0000-0000-0000AD010000}"/>
    <cellStyle name="_99광통신네트워크 중구 연안지역 보강공사_한미우석" xfId="3006" xr:uid="{00000000-0005-0000-0000-0000AE010000}"/>
    <cellStyle name="_99광통신네트워크 중구 연안지역 보강공사_한미우석_견적" xfId="3007" xr:uid="{00000000-0005-0000-0000-0000AF010000}"/>
    <cellStyle name="_99광통신네트워크 중구 연안지역 보강공사_한미우석_계양등7개소" xfId="3008" xr:uid="{00000000-0005-0000-0000-0000B0010000}"/>
    <cellStyle name="_99광통신네트워크 중구 연안지역 보강공사_한미우석_통합국사전원선" xfId="3009" xr:uid="{00000000-0005-0000-0000-0000B1010000}"/>
    <cellStyle name="_99광통신네트워크 중구 연안지역 보강공사_한미우석_통합국사트레이" xfId="3010" xr:uid="{00000000-0005-0000-0000-0000B2010000}"/>
    <cellStyle name="_99광통신네트워크 중구 연안지역 보강공사_한미우석_한미은행1" xfId="3011" xr:uid="{00000000-0005-0000-0000-0000B3010000}"/>
    <cellStyle name="_99광통신네트워크 중구 연안지역 보강공사_한미우석_한미은행1_통합국사트레이" xfId="3012" xr:uid="{00000000-0005-0000-0000-0000B4010000}"/>
    <cellStyle name="_99광통신네트워크 중구 연안지역 보강공사_한미우석_한미은행2" xfId="3013" xr:uid="{00000000-0005-0000-0000-0000B5010000}"/>
    <cellStyle name="_99광통신네트워크 중구 연안지역 보강공사_한미우석_한미은행2_견적" xfId="3014" xr:uid="{00000000-0005-0000-0000-0000B6010000}"/>
    <cellStyle name="_99광통신네트워크 중구 연안지역 보강공사_한미우석_한미은행2_통합국사트레이" xfId="3015" xr:uid="{00000000-0005-0000-0000-0000B7010000}"/>
    <cellStyle name="_99광통신네트워크 중구 연안지역 보강공사_한미우석_한미은행본사" xfId="3016" xr:uid="{00000000-0005-0000-0000-0000B8010000}"/>
    <cellStyle name="_99광통신네트워크 중구 연안지역 보강공사_한미우석_한미은행본사_견적" xfId="3017" xr:uid="{00000000-0005-0000-0000-0000B9010000}"/>
    <cellStyle name="_99광통신네트워크 중구 연안지역 보강공사_한미우석_한미은행본사_통합국사트레이" xfId="3018" xr:uid="{00000000-0005-0000-0000-0000BA010000}"/>
    <cellStyle name="_99광통신네트워크 중구 연안지역 보강공사_한미우석_한미은행본사1" xfId="3019" xr:uid="{00000000-0005-0000-0000-0000BB010000}"/>
    <cellStyle name="_99광통신네트워크 중구 연안지역 보강공사_한미우석_한미은행본사1_견적" xfId="3020" xr:uid="{00000000-0005-0000-0000-0000BC010000}"/>
    <cellStyle name="_99광통신네트워크 중구 연안지역 보강공사_한미우석_한미은행본사1_통합국사트레이" xfId="3021" xr:uid="{00000000-0005-0000-0000-0000BD010000}"/>
    <cellStyle name="_99광통신네트워크 중구 연안지역 보강공사_한미은행본사" xfId="3022" xr:uid="{00000000-0005-0000-0000-0000BE010000}"/>
    <cellStyle name="_99광통신네트워크 중구 연안지역 보강공사_한미은행본사_견적" xfId="3023" xr:uid="{00000000-0005-0000-0000-0000BF010000}"/>
    <cellStyle name="_99광통신네트워크 중구 연안지역 보강공사_한미은행본사_계양등7개소" xfId="3024" xr:uid="{00000000-0005-0000-0000-0000C0010000}"/>
    <cellStyle name="_99광통신네트워크 중구 연안지역 보강공사_한미은행본사_통합국사전원선" xfId="3025" xr:uid="{00000000-0005-0000-0000-0000C1010000}"/>
    <cellStyle name="_99광통신네트워크 중구 연안지역 보강공사_한미은행본사_통합국사트레이" xfId="3026" xr:uid="{00000000-0005-0000-0000-0000C2010000}"/>
    <cellStyle name="_99광통신네트워크 중구 연안지역 보강공사_한미은행본사_한미은행1" xfId="3027" xr:uid="{00000000-0005-0000-0000-0000C3010000}"/>
    <cellStyle name="_99광통신네트워크 중구 연안지역 보강공사_한미은행본사_한미은행1_통합국사트레이" xfId="3028" xr:uid="{00000000-0005-0000-0000-0000C4010000}"/>
    <cellStyle name="_99광통신네트워크 중구 연안지역 보강공사_한미은행본사_한미은행2" xfId="3029" xr:uid="{00000000-0005-0000-0000-0000C5010000}"/>
    <cellStyle name="_99광통신네트워크 중구 연안지역 보강공사_한미은행본사_한미은행2_견적" xfId="3030" xr:uid="{00000000-0005-0000-0000-0000C6010000}"/>
    <cellStyle name="_99광통신네트워크 중구 연안지역 보강공사_한미은행본사_한미은행2_통합국사트레이" xfId="3031" xr:uid="{00000000-0005-0000-0000-0000C7010000}"/>
    <cellStyle name="_99광통신네트워크 중구 연안지역 보강공사_한미은행본사_한미은행본사" xfId="3032" xr:uid="{00000000-0005-0000-0000-0000C8010000}"/>
    <cellStyle name="_99광통신네트워크 중구 연안지역 보강공사_한미은행본사_한미은행본사_견적" xfId="3033" xr:uid="{00000000-0005-0000-0000-0000C9010000}"/>
    <cellStyle name="_99광통신네트워크 중구 연안지역 보강공사_한미은행본사_한미은행본사_통합국사트레이" xfId="3034" xr:uid="{00000000-0005-0000-0000-0000CA010000}"/>
    <cellStyle name="_99광통신네트워크 중구 연안지역 보강공사_한미은행본사_한미은행본사1" xfId="3035" xr:uid="{00000000-0005-0000-0000-0000CB010000}"/>
    <cellStyle name="_99광통신네트워크 중구 연안지역 보강공사_한미은행본사_한미은행본사1_견적" xfId="3036" xr:uid="{00000000-0005-0000-0000-0000CC010000}"/>
    <cellStyle name="_99광통신네트워크 중구 연안지역 보강공사_한미은행본사_한미은행본사1_통합국사트레이" xfId="3037" xr:uid="{00000000-0005-0000-0000-0000CD010000}"/>
    <cellStyle name="_99광통신네트워크 중구 연안지역 보강공사_한미케이블" xfId="3038" xr:uid="{00000000-0005-0000-0000-0000CE010000}"/>
    <cellStyle name="_99광통신네트워크 중구 연안지역 보강공사_한미케이블_견적" xfId="3039" xr:uid="{00000000-0005-0000-0000-0000CF010000}"/>
    <cellStyle name="_99광통신네트워크 중구 연안지역 보강공사_한미케이블_계양등7개소" xfId="3040" xr:uid="{00000000-0005-0000-0000-0000D0010000}"/>
    <cellStyle name="_99광통신네트워크 중구 연안지역 보강공사_한미케이블_통합국사전원선" xfId="3041" xr:uid="{00000000-0005-0000-0000-0000D1010000}"/>
    <cellStyle name="_99광통신네트워크 중구 연안지역 보강공사_한미케이블_통합국사트레이" xfId="3042" xr:uid="{00000000-0005-0000-0000-0000D2010000}"/>
    <cellStyle name="_99광통신네트워크 중구 연안지역 보강공사_한미케이블_한미은행1" xfId="3043" xr:uid="{00000000-0005-0000-0000-0000D3010000}"/>
    <cellStyle name="_99광통신네트워크 중구 연안지역 보강공사_한미케이블_한미은행1_통합국사트레이" xfId="3044" xr:uid="{00000000-0005-0000-0000-0000D4010000}"/>
    <cellStyle name="_99광통신네트워크 중구 연안지역 보강공사_한미케이블_한미은행2" xfId="3045" xr:uid="{00000000-0005-0000-0000-0000D5010000}"/>
    <cellStyle name="_99광통신네트워크 중구 연안지역 보강공사_한미케이블_한미은행2_견적" xfId="3046" xr:uid="{00000000-0005-0000-0000-0000D6010000}"/>
    <cellStyle name="_99광통신네트워크 중구 연안지역 보강공사_한미케이블_한미은행2_통합국사트레이" xfId="3047" xr:uid="{00000000-0005-0000-0000-0000D7010000}"/>
    <cellStyle name="_99광통신네트워크 중구 연안지역 보강공사_한미케이블_한미은행본사" xfId="3048" xr:uid="{00000000-0005-0000-0000-0000D8010000}"/>
    <cellStyle name="_99광통신네트워크 중구 연안지역 보강공사_한미케이블_한미은행본사_견적" xfId="3049" xr:uid="{00000000-0005-0000-0000-0000D9010000}"/>
    <cellStyle name="_99광통신네트워크 중구 연안지역 보강공사_한미케이블_한미은행본사_통합국사트레이" xfId="3050" xr:uid="{00000000-0005-0000-0000-0000DA010000}"/>
    <cellStyle name="_99광통신네트워크 중구 연안지역 보강공사_한미케이블_한미은행본사1" xfId="3051" xr:uid="{00000000-0005-0000-0000-0000DB010000}"/>
    <cellStyle name="_99광통신네트워크 중구 연안지역 보강공사_한미케이블_한미은행본사1_견적" xfId="3052" xr:uid="{00000000-0005-0000-0000-0000DC010000}"/>
    <cellStyle name="_99광통신네트워크 중구 연안지역 보강공사_한미케이블_한미은행본사1_통합국사트레이" xfId="3053" xr:uid="{00000000-0005-0000-0000-0000DD010000}"/>
    <cellStyle name="_99광통신네트워크남구용현외1개소" xfId="3054" xr:uid="{00000000-0005-0000-0000-0000DE010000}"/>
    <cellStyle name="_99광통신네트워크남구용현외1개소_1" xfId="3055" xr:uid="{00000000-0005-0000-0000-0000DF010000}"/>
    <cellStyle name="_99광통신네트워크남구용현외1개소_1_견적" xfId="3056" xr:uid="{00000000-0005-0000-0000-0000E0010000}"/>
    <cellStyle name="_99광통신네트워크남구용현외1개소_1_용현한양외계약및준공관련" xfId="3057" xr:uid="{00000000-0005-0000-0000-0000E1010000}"/>
    <cellStyle name="_99광통신네트워크남구용현외1개소_1_통합국사트레이" xfId="3058" xr:uid="{00000000-0005-0000-0000-0000E2010000}"/>
    <cellStyle name="_99광통신네트워크남구용현외1개소_1_파워콤간이공사관련" xfId="3059" xr:uid="{00000000-0005-0000-0000-0000E3010000}"/>
    <cellStyle name="_99광통신네트워크남구용현외1개소_1_한미우석" xfId="3060" xr:uid="{00000000-0005-0000-0000-0000E4010000}"/>
    <cellStyle name="_99광통신네트워크남구용현외1개소_1_한미우석_견적" xfId="3061" xr:uid="{00000000-0005-0000-0000-0000E5010000}"/>
    <cellStyle name="_99광통신네트워크남구용현외1개소_1_한미우석_계양등7개소" xfId="3062" xr:uid="{00000000-0005-0000-0000-0000E6010000}"/>
    <cellStyle name="_99광통신네트워크남구용현외1개소_1_한미우석_통합국사전원선" xfId="3063" xr:uid="{00000000-0005-0000-0000-0000E7010000}"/>
    <cellStyle name="_99광통신네트워크남구용현외1개소_1_한미우석_통합국사트레이" xfId="3064" xr:uid="{00000000-0005-0000-0000-0000E8010000}"/>
    <cellStyle name="_99광통신네트워크남구용현외1개소_1_한미우석_한미은행1" xfId="3065" xr:uid="{00000000-0005-0000-0000-0000E9010000}"/>
    <cellStyle name="_99광통신네트워크남구용현외1개소_1_한미우석_한미은행1_통합국사트레이" xfId="3066" xr:uid="{00000000-0005-0000-0000-0000EA010000}"/>
    <cellStyle name="_99광통신네트워크남구용현외1개소_1_한미우석_한미은행2" xfId="3067" xr:uid="{00000000-0005-0000-0000-0000EB010000}"/>
    <cellStyle name="_99광통신네트워크남구용현외1개소_1_한미우석_한미은행2_견적" xfId="3068" xr:uid="{00000000-0005-0000-0000-0000EC010000}"/>
    <cellStyle name="_99광통신네트워크남구용현외1개소_1_한미우석_한미은행2_통합국사트레이" xfId="3069" xr:uid="{00000000-0005-0000-0000-0000ED010000}"/>
    <cellStyle name="_99광통신네트워크남구용현외1개소_1_한미우석_한미은행본사" xfId="3070" xr:uid="{00000000-0005-0000-0000-0000EE010000}"/>
    <cellStyle name="_99광통신네트워크남구용현외1개소_1_한미우석_한미은행본사_견적" xfId="3071" xr:uid="{00000000-0005-0000-0000-0000EF010000}"/>
    <cellStyle name="_99광통신네트워크남구용현외1개소_1_한미우석_한미은행본사_통합국사트레이" xfId="3072" xr:uid="{00000000-0005-0000-0000-0000F0010000}"/>
    <cellStyle name="_99광통신네트워크남구용현외1개소_1_한미우석_한미은행본사1" xfId="3073" xr:uid="{00000000-0005-0000-0000-0000F1010000}"/>
    <cellStyle name="_99광통신네트워크남구용현외1개소_1_한미우석_한미은행본사1_견적" xfId="3074" xr:uid="{00000000-0005-0000-0000-0000F2010000}"/>
    <cellStyle name="_99광통신네트워크남구용현외1개소_1_한미우석_한미은행본사1_통합국사트레이" xfId="3075" xr:uid="{00000000-0005-0000-0000-0000F3010000}"/>
    <cellStyle name="_99광통신네트워크남구용현외1개소_1_한미은행본사" xfId="3076" xr:uid="{00000000-0005-0000-0000-0000F4010000}"/>
    <cellStyle name="_99광통신네트워크남구용현외1개소_1_한미은행본사_견적" xfId="3077" xr:uid="{00000000-0005-0000-0000-0000F5010000}"/>
    <cellStyle name="_99광통신네트워크남구용현외1개소_1_한미은행본사_계양등7개소" xfId="3078" xr:uid="{00000000-0005-0000-0000-0000F6010000}"/>
    <cellStyle name="_99광통신네트워크남구용현외1개소_1_한미은행본사_통합국사전원선" xfId="3079" xr:uid="{00000000-0005-0000-0000-0000F7010000}"/>
    <cellStyle name="_99광통신네트워크남구용현외1개소_1_한미은행본사_통합국사트레이" xfId="3080" xr:uid="{00000000-0005-0000-0000-0000F8010000}"/>
    <cellStyle name="_99광통신네트워크남구용현외1개소_1_한미은행본사_한미은행1" xfId="3081" xr:uid="{00000000-0005-0000-0000-0000F9010000}"/>
    <cellStyle name="_99광통신네트워크남구용현외1개소_1_한미은행본사_한미은행1_통합국사트레이" xfId="3082" xr:uid="{00000000-0005-0000-0000-0000FA010000}"/>
    <cellStyle name="_99광통신네트워크남구용현외1개소_1_한미은행본사_한미은행2" xfId="3083" xr:uid="{00000000-0005-0000-0000-0000FB010000}"/>
    <cellStyle name="_99광통신네트워크남구용현외1개소_1_한미은행본사_한미은행2_견적" xfId="3084" xr:uid="{00000000-0005-0000-0000-0000FC010000}"/>
    <cellStyle name="_99광통신네트워크남구용현외1개소_1_한미은행본사_한미은행2_통합국사트레이" xfId="3085" xr:uid="{00000000-0005-0000-0000-0000FD010000}"/>
    <cellStyle name="_99광통신네트워크남구용현외1개소_1_한미은행본사_한미은행본사" xfId="3086" xr:uid="{00000000-0005-0000-0000-0000FE010000}"/>
    <cellStyle name="_99광통신네트워크남구용현외1개소_1_한미은행본사_한미은행본사_견적" xfId="3087" xr:uid="{00000000-0005-0000-0000-0000FF010000}"/>
    <cellStyle name="_99광통신네트워크남구용현외1개소_1_한미은행본사_한미은행본사_통합국사트레이" xfId="3088" xr:uid="{00000000-0005-0000-0000-000000020000}"/>
    <cellStyle name="_99광통신네트워크남구용현외1개소_1_한미은행본사_한미은행본사1" xfId="3089" xr:uid="{00000000-0005-0000-0000-000001020000}"/>
    <cellStyle name="_99광통신네트워크남구용현외1개소_1_한미은행본사_한미은행본사1_견적" xfId="3090" xr:uid="{00000000-0005-0000-0000-000002020000}"/>
    <cellStyle name="_99광통신네트워크남구용현외1개소_1_한미은행본사_한미은행본사1_통합국사트레이" xfId="3091" xr:uid="{00000000-0005-0000-0000-000003020000}"/>
    <cellStyle name="_99광통신네트워크남구용현외1개소_1_한미케이블" xfId="3092" xr:uid="{00000000-0005-0000-0000-000004020000}"/>
    <cellStyle name="_99광통신네트워크남구용현외1개소_1_한미케이블_견적" xfId="3093" xr:uid="{00000000-0005-0000-0000-000005020000}"/>
    <cellStyle name="_99광통신네트워크남구용현외1개소_1_한미케이블_계양등7개소" xfId="3094" xr:uid="{00000000-0005-0000-0000-000006020000}"/>
    <cellStyle name="_99광통신네트워크남구용현외1개소_1_한미케이블_통합국사전원선" xfId="3095" xr:uid="{00000000-0005-0000-0000-000007020000}"/>
    <cellStyle name="_99광통신네트워크남구용현외1개소_1_한미케이블_통합국사트레이" xfId="3096" xr:uid="{00000000-0005-0000-0000-000008020000}"/>
    <cellStyle name="_99광통신네트워크남구용현외1개소_1_한미케이블_한미은행1" xfId="3097" xr:uid="{00000000-0005-0000-0000-000009020000}"/>
    <cellStyle name="_99광통신네트워크남구용현외1개소_1_한미케이블_한미은행1_통합국사트레이" xfId="3098" xr:uid="{00000000-0005-0000-0000-00000A020000}"/>
    <cellStyle name="_99광통신네트워크남구용현외1개소_1_한미케이블_한미은행2" xfId="3099" xr:uid="{00000000-0005-0000-0000-00000B020000}"/>
    <cellStyle name="_99광통신네트워크남구용현외1개소_1_한미케이블_한미은행2_견적" xfId="3100" xr:uid="{00000000-0005-0000-0000-00000C020000}"/>
    <cellStyle name="_99광통신네트워크남구용현외1개소_1_한미케이블_한미은행2_통합국사트레이" xfId="3101" xr:uid="{00000000-0005-0000-0000-00000D020000}"/>
    <cellStyle name="_99광통신네트워크남구용현외1개소_1_한미케이블_한미은행본사" xfId="3102" xr:uid="{00000000-0005-0000-0000-00000E020000}"/>
    <cellStyle name="_99광통신네트워크남구용현외1개소_1_한미케이블_한미은행본사_견적" xfId="3103" xr:uid="{00000000-0005-0000-0000-00000F020000}"/>
    <cellStyle name="_99광통신네트워크남구용현외1개소_1_한미케이블_한미은행본사_통합국사트레이" xfId="3104" xr:uid="{00000000-0005-0000-0000-000010020000}"/>
    <cellStyle name="_99광통신네트워크남구용현외1개소_1_한미케이블_한미은행본사1" xfId="3105" xr:uid="{00000000-0005-0000-0000-000011020000}"/>
    <cellStyle name="_99광통신네트워크남구용현외1개소_1_한미케이블_한미은행본사1_견적" xfId="3106" xr:uid="{00000000-0005-0000-0000-000012020000}"/>
    <cellStyle name="_99광통신네트워크남구용현외1개소_1_한미케이블_한미은행본사1_통합국사트레이" xfId="3107" xr:uid="{00000000-0005-0000-0000-000013020000}"/>
    <cellStyle name="_99광통신네트워크남구용현외1개소_용현한양외계약및준공관련" xfId="3108" xr:uid="{00000000-0005-0000-0000-000014020000}"/>
    <cellStyle name="_99광통신네트워크남구용현외1개소_용현한양외계약및준공관련_견적" xfId="3109" xr:uid="{00000000-0005-0000-0000-000015020000}"/>
    <cellStyle name="_99광통신네트워크남구용현외1개소_용현한양외계약및준공관련_통합국사트레이" xfId="3110" xr:uid="{00000000-0005-0000-0000-000016020000}"/>
    <cellStyle name="_99광통신네트워크남구용현외1개소_용현한양외계약및준공관련_한미우석" xfId="3111" xr:uid="{00000000-0005-0000-0000-000017020000}"/>
    <cellStyle name="_99광통신네트워크남구용현외1개소_용현한양외계약및준공관련_한미우석_견적" xfId="3112" xr:uid="{00000000-0005-0000-0000-000018020000}"/>
    <cellStyle name="_99광통신네트워크남구용현외1개소_용현한양외계약및준공관련_한미우석_계양등7개소" xfId="3113" xr:uid="{00000000-0005-0000-0000-000019020000}"/>
    <cellStyle name="_99광통신네트워크남구용현외1개소_용현한양외계약및준공관련_한미우석_통합국사전원선" xfId="3114" xr:uid="{00000000-0005-0000-0000-00001A020000}"/>
    <cellStyle name="_99광통신네트워크남구용현외1개소_용현한양외계약및준공관련_한미우석_통합국사트레이" xfId="3115" xr:uid="{00000000-0005-0000-0000-00001B020000}"/>
    <cellStyle name="_99광통신네트워크남구용현외1개소_용현한양외계약및준공관련_한미우석_한미은행1" xfId="3116" xr:uid="{00000000-0005-0000-0000-00001C020000}"/>
    <cellStyle name="_99광통신네트워크남구용현외1개소_용현한양외계약및준공관련_한미우석_한미은행1_통합국사트레이" xfId="3117" xr:uid="{00000000-0005-0000-0000-00001D020000}"/>
    <cellStyle name="_99광통신네트워크남구용현외1개소_용현한양외계약및준공관련_한미우석_한미은행2" xfId="3118" xr:uid="{00000000-0005-0000-0000-00001E020000}"/>
    <cellStyle name="_99광통신네트워크남구용현외1개소_용현한양외계약및준공관련_한미우석_한미은행2_견적" xfId="3119" xr:uid="{00000000-0005-0000-0000-00001F020000}"/>
    <cellStyle name="_99광통신네트워크남구용현외1개소_용현한양외계약및준공관련_한미우석_한미은행2_통합국사트레이" xfId="3120" xr:uid="{00000000-0005-0000-0000-000020020000}"/>
    <cellStyle name="_99광통신네트워크남구용현외1개소_용현한양외계약및준공관련_한미우석_한미은행본사" xfId="3121" xr:uid="{00000000-0005-0000-0000-000021020000}"/>
    <cellStyle name="_99광통신네트워크남구용현외1개소_용현한양외계약및준공관련_한미우석_한미은행본사_견적" xfId="3122" xr:uid="{00000000-0005-0000-0000-000022020000}"/>
    <cellStyle name="_99광통신네트워크남구용현외1개소_용현한양외계약및준공관련_한미우석_한미은행본사_통합국사트레이" xfId="3123" xr:uid="{00000000-0005-0000-0000-000023020000}"/>
    <cellStyle name="_99광통신네트워크남구용현외1개소_용현한양외계약및준공관련_한미우석_한미은행본사1" xfId="3124" xr:uid="{00000000-0005-0000-0000-000024020000}"/>
    <cellStyle name="_99광통신네트워크남구용현외1개소_용현한양외계약및준공관련_한미우석_한미은행본사1_견적" xfId="3125" xr:uid="{00000000-0005-0000-0000-000025020000}"/>
    <cellStyle name="_99광통신네트워크남구용현외1개소_용현한양외계약및준공관련_한미우석_한미은행본사1_통합국사트레이" xfId="3126" xr:uid="{00000000-0005-0000-0000-000026020000}"/>
    <cellStyle name="_99광통신네트워크남구용현외1개소_용현한양외계약및준공관련_한미은행본사" xfId="3127" xr:uid="{00000000-0005-0000-0000-000027020000}"/>
    <cellStyle name="_99광통신네트워크남구용현외1개소_용현한양외계약및준공관련_한미은행본사_견적" xfId="3128" xr:uid="{00000000-0005-0000-0000-000028020000}"/>
    <cellStyle name="_99광통신네트워크남구용현외1개소_용현한양외계약및준공관련_한미은행본사_계양등7개소" xfId="3129" xr:uid="{00000000-0005-0000-0000-000029020000}"/>
    <cellStyle name="_99광통신네트워크남구용현외1개소_용현한양외계약및준공관련_한미은행본사_통합국사전원선" xfId="3130" xr:uid="{00000000-0005-0000-0000-00002A020000}"/>
    <cellStyle name="_99광통신네트워크남구용현외1개소_용현한양외계약및준공관련_한미은행본사_통합국사트레이" xfId="3131" xr:uid="{00000000-0005-0000-0000-00002B020000}"/>
    <cellStyle name="_99광통신네트워크남구용현외1개소_용현한양외계약및준공관련_한미은행본사_한미은행1" xfId="3132" xr:uid="{00000000-0005-0000-0000-00002C020000}"/>
    <cellStyle name="_99광통신네트워크남구용현외1개소_용현한양외계약및준공관련_한미은행본사_한미은행1_통합국사트레이" xfId="3133" xr:uid="{00000000-0005-0000-0000-00002D020000}"/>
    <cellStyle name="_99광통신네트워크남구용현외1개소_용현한양외계약및준공관련_한미은행본사_한미은행2" xfId="3134" xr:uid="{00000000-0005-0000-0000-00002E020000}"/>
    <cellStyle name="_99광통신네트워크남구용현외1개소_용현한양외계약및준공관련_한미은행본사_한미은행2_견적" xfId="3135" xr:uid="{00000000-0005-0000-0000-00002F020000}"/>
    <cellStyle name="_99광통신네트워크남구용현외1개소_용현한양외계약및준공관련_한미은행본사_한미은행2_통합국사트레이" xfId="3136" xr:uid="{00000000-0005-0000-0000-000030020000}"/>
    <cellStyle name="_99광통신네트워크남구용현외1개소_용현한양외계약및준공관련_한미은행본사_한미은행본사" xfId="3137" xr:uid="{00000000-0005-0000-0000-000031020000}"/>
    <cellStyle name="_99광통신네트워크남구용현외1개소_용현한양외계약및준공관련_한미은행본사_한미은행본사_견적" xfId="3138" xr:uid="{00000000-0005-0000-0000-000032020000}"/>
    <cellStyle name="_99광통신네트워크남구용현외1개소_용현한양외계약및준공관련_한미은행본사_한미은행본사_통합국사트레이" xfId="3139" xr:uid="{00000000-0005-0000-0000-000033020000}"/>
    <cellStyle name="_99광통신네트워크남구용현외1개소_용현한양외계약및준공관련_한미은행본사_한미은행본사1" xfId="3140" xr:uid="{00000000-0005-0000-0000-000034020000}"/>
    <cellStyle name="_99광통신네트워크남구용현외1개소_용현한양외계약및준공관련_한미은행본사_한미은행본사1_견적" xfId="3141" xr:uid="{00000000-0005-0000-0000-000035020000}"/>
    <cellStyle name="_99광통신네트워크남구용현외1개소_용현한양외계약및준공관련_한미은행본사_한미은행본사1_통합국사트레이" xfId="3142" xr:uid="{00000000-0005-0000-0000-000036020000}"/>
    <cellStyle name="_99광통신네트워크남구용현외1개소_용현한양외계약및준공관련_한미케이블" xfId="3143" xr:uid="{00000000-0005-0000-0000-000037020000}"/>
    <cellStyle name="_99광통신네트워크남구용현외1개소_용현한양외계약및준공관련_한미케이블_견적" xfId="3144" xr:uid="{00000000-0005-0000-0000-000038020000}"/>
    <cellStyle name="_99광통신네트워크남구용현외1개소_용현한양외계약및준공관련_한미케이블_계양등7개소" xfId="3145" xr:uid="{00000000-0005-0000-0000-000039020000}"/>
    <cellStyle name="_99광통신네트워크남구용현외1개소_용현한양외계약및준공관련_한미케이블_통합국사전원선" xfId="3146" xr:uid="{00000000-0005-0000-0000-00003A020000}"/>
    <cellStyle name="_99광통신네트워크남구용현외1개소_용현한양외계약및준공관련_한미케이블_통합국사트레이" xfId="3147" xr:uid="{00000000-0005-0000-0000-00003B020000}"/>
    <cellStyle name="_99광통신네트워크남구용현외1개소_용현한양외계약및준공관련_한미케이블_한미은행1" xfId="3148" xr:uid="{00000000-0005-0000-0000-00003C020000}"/>
    <cellStyle name="_99광통신네트워크남구용현외1개소_용현한양외계약및준공관련_한미케이블_한미은행1_통합국사트레이" xfId="3149" xr:uid="{00000000-0005-0000-0000-00003D020000}"/>
    <cellStyle name="_99광통신네트워크남구용현외1개소_용현한양외계약및준공관련_한미케이블_한미은행2" xfId="3150" xr:uid="{00000000-0005-0000-0000-00003E020000}"/>
    <cellStyle name="_99광통신네트워크남구용현외1개소_용현한양외계약및준공관련_한미케이블_한미은행2_견적" xfId="3151" xr:uid="{00000000-0005-0000-0000-00003F020000}"/>
    <cellStyle name="_99광통신네트워크남구용현외1개소_용현한양외계약및준공관련_한미케이블_한미은행2_통합국사트레이" xfId="3152" xr:uid="{00000000-0005-0000-0000-000040020000}"/>
    <cellStyle name="_99광통신네트워크남구용현외1개소_용현한양외계약및준공관련_한미케이블_한미은행본사" xfId="3153" xr:uid="{00000000-0005-0000-0000-000041020000}"/>
    <cellStyle name="_99광통신네트워크남구용현외1개소_용현한양외계약및준공관련_한미케이블_한미은행본사_견적" xfId="3154" xr:uid="{00000000-0005-0000-0000-000042020000}"/>
    <cellStyle name="_99광통신네트워크남구용현외1개소_용현한양외계약및준공관련_한미케이블_한미은행본사_통합국사트레이" xfId="3155" xr:uid="{00000000-0005-0000-0000-000043020000}"/>
    <cellStyle name="_99광통신네트워크남구용현외1개소_용현한양외계약및준공관련_한미케이블_한미은행본사1" xfId="3156" xr:uid="{00000000-0005-0000-0000-000044020000}"/>
    <cellStyle name="_99광통신네트워크남구용현외1개소_용현한양외계약및준공관련_한미케이블_한미은행본사1_견적" xfId="3157" xr:uid="{00000000-0005-0000-0000-000045020000}"/>
    <cellStyle name="_99광통신네트워크남구용현외1개소_용현한양외계약및준공관련_한미케이블_한미은행본사1_통합국사트레이" xfId="3158" xr:uid="{00000000-0005-0000-0000-000046020000}"/>
    <cellStyle name="_99광통신네트워크남구용현외1개소_파워콤간이공사관련" xfId="3159" xr:uid="{00000000-0005-0000-0000-000047020000}"/>
    <cellStyle name="_99광통신네트워크남구용현외1개소_파워콤간이공사관련_견적" xfId="3160" xr:uid="{00000000-0005-0000-0000-000048020000}"/>
    <cellStyle name="_99광통신네트워크남구용현외1개소_파워콤간이공사관련_통합국사트레이" xfId="3161" xr:uid="{00000000-0005-0000-0000-000049020000}"/>
    <cellStyle name="_99광통신네트워크남구용현외1개소_파워콤간이공사관련_한미우석" xfId="3162" xr:uid="{00000000-0005-0000-0000-00004A020000}"/>
    <cellStyle name="_99광통신네트워크남구용현외1개소_파워콤간이공사관련_한미우석_견적" xfId="3163" xr:uid="{00000000-0005-0000-0000-00004B020000}"/>
    <cellStyle name="_99광통신네트워크남구용현외1개소_파워콤간이공사관련_한미우석_계양등7개소" xfId="3164" xr:uid="{00000000-0005-0000-0000-00004C020000}"/>
    <cellStyle name="_99광통신네트워크남구용현외1개소_파워콤간이공사관련_한미우석_통합국사전원선" xfId="3165" xr:uid="{00000000-0005-0000-0000-00004D020000}"/>
    <cellStyle name="_99광통신네트워크남구용현외1개소_파워콤간이공사관련_한미우석_통합국사트레이" xfId="3166" xr:uid="{00000000-0005-0000-0000-00004E020000}"/>
    <cellStyle name="_99광통신네트워크남구용현외1개소_파워콤간이공사관련_한미우석_한미은행1" xfId="3167" xr:uid="{00000000-0005-0000-0000-00004F020000}"/>
    <cellStyle name="_99광통신네트워크남구용현외1개소_파워콤간이공사관련_한미우석_한미은행1_통합국사트레이" xfId="3168" xr:uid="{00000000-0005-0000-0000-000050020000}"/>
    <cellStyle name="_99광통신네트워크남구용현외1개소_파워콤간이공사관련_한미우석_한미은행2" xfId="3169" xr:uid="{00000000-0005-0000-0000-000051020000}"/>
    <cellStyle name="_99광통신네트워크남구용현외1개소_파워콤간이공사관련_한미우석_한미은행2_견적" xfId="3170" xr:uid="{00000000-0005-0000-0000-000052020000}"/>
    <cellStyle name="_99광통신네트워크남구용현외1개소_파워콤간이공사관련_한미우석_한미은행2_통합국사트레이" xfId="3171" xr:uid="{00000000-0005-0000-0000-000053020000}"/>
    <cellStyle name="_99광통신네트워크남구용현외1개소_파워콤간이공사관련_한미우석_한미은행본사" xfId="3172" xr:uid="{00000000-0005-0000-0000-000054020000}"/>
    <cellStyle name="_99광통신네트워크남구용현외1개소_파워콤간이공사관련_한미우석_한미은행본사_견적" xfId="3173" xr:uid="{00000000-0005-0000-0000-000055020000}"/>
    <cellStyle name="_99광통신네트워크남구용현외1개소_파워콤간이공사관련_한미우석_한미은행본사_통합국사트레이" xfId="3174" xr:uid="{00000000-0005-0000-0000-000056020000}"/>
    <cellStyle name="_99광통신네트워크남구용현외1개소_파워콤간이공사관련_한미우석_한미은행본사1" xfId="3175" xr:uid="{00000000-0005-0000-0000-000057020000}"/>
    <cellStyle name="_99광통신네트워크남구용현외1개소_파워콤간이공사관련_한미우석_한미은행본사1_견적" xfId="3176" xr:uid="{00000000-0005-0000-0000-000058020000}"/>
    <cellStyle name="_99광통신네트워크남구용현외1개소_파워콤간이공사관련_한미우석_한미은행본사1_통합국사트레이" xfId="3177" xr:uid="{00000000-0005-0000-0000-000059020000}"/>
    <cellStyle name="_99광통신네트워크남구용현외1개소_파워콤간이공사관련_한미은행본사" xfId="3178" xr:uid="{00000000-0005-0000-0000-00005A020000}"/>
    <cellStyle name="_99광통신네트워크남구용현외1개소_파워콤간이공사관련_한미은행본사_견적" xfId="3179" xr:uid="{00000000-0005-0000-0000-00005B020000}"/>
    <cellStyle name="_99광통신네트워크남구용현외1개소_파워콤간이공사관련_한미은행본사_계양등7개소" xfId="3180" xr:uid="{00000000-0005-0000-0000-00005C020000}"/>
    <cellStyle name="_99광통신네트워크남구용현외1개소_파워콤간이공사관련_한미은행본사_통합국사전원선" xfId="3181" xr:uid="{00000000-0005-0000-0000-00005D020000}"/>
    <cellStyle name="_99광통신네트워크남구용현외1개소_파워콤간이공사관련_한미은행본사_통합국사트레이" xfId="3182" xr:uid="{00000000-0005-0000-0000-00005E020000}"/>
    <cellStyle name="_99광통신네트워크남구용현외1개소_파워콤간이공사관련_한미은행본사_한미은행1" xfId="3183" xr:uid="{00000000-0005-0000-0000-00005F020000}"/>
    <cellStyle name="_99광통신네트워크남구용현외1개소_파워콤간이공사관련_한미은행본사_한미은행1_통합국사트레이" xfId="3184" xr:uid="{00000000-0005-0000-0000-000060020000}"/>
    <cellStyle name="_99광통신네트워크남구용현외1개소_파워콤간이공사관련_한미은행본사_한미은행2" xfId="3185" xr:uid="{00000000-0005-0000-0000-000061020000}"/>
    <cellStyle name="_99광통신네트워크남구용현외1개소_파워콤간이공사관련_한미은행본사_한미은행2_견적" xfId="3186" xr:uid="{00000000-0005-0000-0000-000062020000}"/>
    <cellStyle name="_99광통신네트워크남구용현외1개소_파워콤간이공사관련_한미은행본사_한미은행2_통합국사트레이" xfId="3187" xr:uid="{00000000-0005-0000-0000-000063020000}"/>
    <cellStyle name="_99광통신네트워크남구용현외1개소_파워콤간이공사관련_한미은행본사_한미은행본사" xfId="3188" xr:uid="{00000000-0005-0000-0000-000064020000}"/>
    <cellStyle name="_99광통신네트워크남구용현외1개소_파워콤간이공사관련_한미은행본사_한미은행본사_견적" xfId="3189" xr:uid="{00000000-0005-0000-0000-000065020000}"/>
    <cellStyle name="_99광통신네트워크남구용현외1개소_파워콤간이공사관련_한미은행본사_한미은행본사_통합국사트레이" xfId="3190" xr:uid="{00000000-0005-0000-0000-000066020000}"/>
    <cellStyle name="_99광통신네트워크남구용현외1개소_파워콤간이공사관련_한미은행본사_한미은행본사1" xfId="3191" xr:uid="{00000000-0005-0000-0000-000067020000}"/>
    <cellStyle name="_99광통신네트워크남구용현외1개소_파워콤간이공사관련_한미은행본사_한미은행본사1_견적" xfId="3192" xr:uid="{00000000-0005-0000-0000-000068020000}"/>
    <cellStyle name="_99광통신네트워크남구용현외1개소_파워콤간이공사관련_한미은행본사_한미은행본사1_통합국사트레이" xfId="3193" xr:uid="{00000000-0005-0000-0000-000069020000}"/>
    <cellStyle name="_99광통신네트워크남구용현외1개소_파워콤간이공사관련_한미케이블" xfId="3194" xr:uid="{00000000-0005-0000-0000-00006A020000}"/>
    <cellStyle name="_99광통신네트워크남구용현외1개소_파워콤간이공사관련_한미케이블_견적" xfId="3195" xr:uid="{00000000-0005-0000-0000-00006B020000}"/>
    <cellStyle name="_99광통신네트워크남구용현외1개소_파워콤간이공사관련_한미케이블_계양등7개소" xfId="3196" xr:uid="{00000000-0005-0000-0000-00006C020000}"/>
    <cellStyle name="_99광통신네트워크남구용현외1개소_파워콤간이공사관련_한미케이블_통합국사전원선" xfId="3197" xr:uid="{00000000-0005-0000-0000-00006D020000}"/>
    <cellStyle name="_99광통신네트워크남구용현외1개소_파워콤간이공사관련_한미케이블_통합국사트레이" xfId="3198" xr:uid="{00000000-0005-0000-0000-00006E020000}"/>
    <cellStyle name="_99광통신네트워크남구용현외1개소_파워콤간이공사관련_한미케이블_한미은행1" xfId="3199" xr:uid="{00000000-0005-0000-0000-00006F020000}"/>
    <cellStyle name="_99광통신네트워크남구용현외1개소_파워콤간이공사관련_한미케이블_한미은행1_통합국사트레이" xfId="3200" xr:uid="{00000000-0005-0000-0000-000070020000}"/>
    <cellStyle name="_99광통신네트워크남구용현외1개소_파워콤간이공사관련_한미케이블_한미은행2" xfId="3201" xr:uid="{00000000-0005-0000-0000-000071020000}"/>
    <cellStyle name="_99광통신네트워크남구용현외1개소_파워콤간이공사관련_한미케이블_한미은행2_견적" xfId="3202" xr:uid="{00000000-0005-0000-0000-000072020000}"/>
    <cellStyle name="_99광통신네트워크남구용현외1개소_파워콤간이공사관련_한미케이블_한미은행2_통합국사트레이" xfId="3203" xr:uid="{00000000-0005-0000-0000-000073020000}"/>
    <cellStyle name="_99광통신네트워크남구용현외1개소_파워콤간이공사관련_한미케이블_한미은행본사" xfId="3204" xr:uid="{00000000-0005-0000-0000-000074020000}"/>
    <cellStyle name="_99광통신네트워크남구용현외1개소_파워콤간이공사관련_한미케이블_한미은행본사_견적" xfId="3205" xr:uid="{00000000-0005-0000-0000-000075020000}"/>
    <cellStyle name="_99광통신네트워크남구용현외1개소_파워콤간이공사관련_한미케이블_한미은행본사_통합국사트레이" xfId="3206" xr:uid="{00000000-0005-0000-0000-000076020000}"/>
    <cellStyle name="_99광통신네트워크남구용현외1개소_파워콤간이공사관련_한미케이블_한미은행본사1" xfId="3207" xr:uid="{00000000-0005-0000-0000-000077020000}"/>
    <cellStyle name="_99광통신네트워크남구용현외1개소_파워콤간이공사관련_한미케이블_한미은행본사1_견적" xfId="3208" xr:uid="{00000000-0005-0000-0000-000078020000}"/>
    <cellStyle name="_99광통신네트워크남구용현외1개소_파워콤간이공사관련_한미케이블_한미은행본사1_통합국사트레이" xfId="3209" xr:uid="{00000000-0005-0000-0000-000079020000}"/>
    <cellStyle name="_99광통신시흥방산" xfId="3210" xr:uid="{00000000-0005-0000-0000-00007A020000}"/>
    <cellStyle name="_99광통신시흥방산_1" xfId="3211" xr:uid="{00000000-0005-0000-0000-00007B020000}"/>
    <cellStyle name="_99광통신시흥방산_1_견적" xfId="3212" xr:uid="{00000000-0005-0000-0000-00007C020000}"/>
    <cellStyle name="_99광통신시흥방산_1_통합국사트레이" xfId="3213" xr:uid="{00000000-0005-0000-0000-00007D020000}"/>
    <cellStyle name="_99광통신시흥방산_1_한미우석" xfId="3214" xr:uid="{00000000-0005-0000-0000-00007E020000}"/>
    <cellStyle name="_99광통신시흥방산_1_한미우석_견적" xfId="3215" xr:uid="{00000000-0005-0000-0000-00007F020000}"/>
    <cellStyle name="_99광통신시흥방산_1_한미우석_계양등7개소" xfId="3216" xr:uid="{00000000-0005-0000-0000-000080020000}"/>
    <cellStyle name="_99광통신시흥방산_1_한미우석_통합국사전원선" xfId="3217" xr:uid="{00000000-0005-0000-0000-000081020000}"/>
    <cellStyle name="_99광통신시흥방산_1_한미우석_통합국사트레이" xfId="3218" xr:uid="{00000000-0005-0000-0000-000082020000}"/>
    <cellStyle name="_99광통신시흥방산_1_한미우석_한미은행1" xfId="3219" xr:uid="{00000000-0005-0000-0000-000083020000}"/>
    <cellStyle name="_99광통신시흥방산_1_한미우석_한미은행1_통합국사트레이" xfId="3220" xr:uid="{00000000-0005-0000-0000-000084020000}"/>
    <cellStyle name="_99광통신시흥방산_1_한미우석_한미은행2" xfId="3221" xr:uid="{00000000-0005-0000-0000-000085020000}"/>
    <cellStyle name="_99광통신시흥방산_1_한미우석_한미은행2_견적" xfId="3222" xr:uid="{00000000-0005-0000-0000-000086020000}"/>
    <cellStyle name="_99광통신시흥방산_1_한미우석_한미은행2_통합국사트레이" xfId="3223" xr:uid="{00000000-0005-0000-0000-000087020000}"/>
    <cellStyle name="_99광통신시흥방산_1_한미우석_한미은행본사" xfId="3224" xr:uid="{00000000-0005-0000-0000-000088020000}"/>
    <cellStyle name="_99광통신시흥방산_1_한미우석_한미은행본사_견적" xfId="3225" xr:uid="{00000000-0005-0000-0000-000089020000}"/>
    <cellStyle name="_99광통신시흥방산_1_한미우석_한미은행본사_통합국사트레이" xfId="3226" xr:uid="{00000000-0005-0000-0000-00008A020000}"/>
    <cellStyle name="_99광통신시흥방산_1_한미우석_한미은행본사1" xfId="3227" xr:uid="{00000000-0005-0000-0000-00008B020000}"/>
    <cellStyle name="_99광통신시흥방산_1_한미우석_한미은행본사1_견적" xfId="3228" xr:uid="{00000000-0005-0000-0000-00008C020000}"/>
    <cellStyle name="_99광통신시흥방산_1_한미우석_한미은행본사1_통합국사트레이" xfId="3229" xr:uid="{00000000-0005-0000-0000-00008D020000}"/>
    <cellStyle name="_99광통신시흥방산_1_한미은행본사" xfId="3230" xr:uid="{00000000-0005-0000-0000-00008E020000}"/>
    <cellStyle name="_99광통신시흥방산_1_한미은행본사_견적" xfId="3231" xr:uid="{00000000-0005-0000-0000-00008F020000}"/>
    <cellStyle name="_99광통신시흥방산_1_한미은행본사_계양등7개소" xfId="3232" xr:uid="{00000000-0005-0000-0000-000090020000}"/>
    <cellStyle name="_99광통신시흥방산_1_한미은행본사_통합국사전원선" xfId="3233" xr:uid="{00000000-0005-0000-0000-000091020000}"/>
    <cellStyle name="_99광통신시흥방산_1_한미은행본사_통합국사트레이" xfId="3234" xr:uid="{00000000-0005-0000-0000-000092020000}"/>
    <cellStyle name="_99광통신시흥방산_1_한미은행본사_한미은행1" xfId="3235" xr:uid="{00000000-0005-0000-0000-000093020000}"/>
    <cellStyle name="_99광통신시흥방산_1_한미은행본사_한미은행1_통합국사트레이" xfId="3236" xr:uid="{00000000-0005-0000-0000-000094020000}"/>
    <cellStyle name="_99광통신시흥방산_1_한미은행본사_한미은행2" xfId="3237" xr:uid="{00000000-0005-0000-0000-000095020000}"/>
    <cellStyle name="_99광통신시흥방산_1_한미은행본사_한미은행2_견적" xfId="3238" xr:uid="{00000000-0005-0000-0000-000096020000}"/>
    <cellStyle name="_99광통신시흥방산_1_한미은행본사_한미은행2_통합국사트레이" xfId="3239" xr:uid="{00000000-0005-0000-0000-000097020000}"/>
    <cellStyle name="_99광통신시흥방산_1_한미은행본사_한미은행본사" xfId="3240" xr:uid="{00000000-0005-0000-0000-000098020000}"/>
    <cellStyle name="_99광통신시흥방산_1_한미은행본사_한미은행본사_견적" xfId="3241" xr:uid="{00000000-0005-0000-0000-000099020000}"/>
    <cellStyle name="_99광통신시흥방산_1_한미은행본사_한미은행본사_통합국사트레이" xfId="3242" xr:uid="{00000000-0005-0000-0000-00009A020000}"/>
    <cellStyle name="_99광통신시흥방산_1_한미은행본사_한미은행본사1" xfId="3243" xr:uid="{00000000-0005-0000-0000-00009B020000}"/>
    <cellStyle name="_99광통신시흥방산_1_한미은행본사_한미은행본사1_견적" xfId="3244" xr:uid="{00000000-0005-0000-0000-00009C020000}"/>
    <cellStyle name="_99광통신시흥방산_1_한미은행본사_한미은행본사1_통합국사트레이" xfId="3245" xr:uid="{00000000-0005-0000-0000-00009D020000}"/>
    <cellStyle name="_99광통신시흥방산_1_한미케이블" xfId="3246" xr:uid="{00000000-0005-0000-0000-00009E020000}"/>
    <cellStyle name="_99광통신시흥방산_1_한미케이블_견적" xfId="3247" xr:uid="{00000000-0005-0000-0000-00009F020000}"/>
    <cellStyle name="_99광통신시흥방산_1_한미케이블_계양등7개소" xfId="3248" xr:uid="{00000000-0005-0000-0000-0000A0020000}"/>
    <cellStyle name="_99광통신시흥방산_1_한미케이블_통합국사전원선" xfId="3249" xr:uid="{00000000-0005-0000-0000-0000A1020000}"/>
    <cellStyle name="_99광통신시흥방산_1_한미케이블_통합국사트레이" xfId="3250" xr:uid="{00000000-0005-0000-0000-0000A2020000}"/>
    <cellStyle name="_99광통신시흥방산_1_한미케이블_한미은행1" xfId="3251" xr:uid="{00000000-0005-0000-0000-0000A3020000}"/>
    <cellStyle name="_99광통신시흥방산_1_한미케이블_한미은행1_통합국사트레이" xfId="3252" xr:uid="{00000000-0005-0000-0000-0000A4020000}"/>
    <cellStyle name="_99광통신시흥방산_1_한미케이블_한미은행2" xfId="3253" xr:uid="{00000000-0005-0000-0000-0000A5020000}"/>
    <cellStyle name="_99광통신시흥방산_1_한미케이블_한미은행2_견적" xfId="3254" xr:uid="{00000000-0005-0000-0000-0000A6020000}"/>
    <cellStyle name="_99광통신시흥방산_1_한미케이블_한미은행2_통합국사트레이" xfId="3255" xr:uid="{00000000-0005-0000-0000-0000A7020000}"/>
    <cellStyle name="_99광통신시흥방산_1_한미케이블_한미은행본사" xfId="3256" xr:uid="{00000000-0005-0000-0000-0000A8020000}"/>
    <cellStyle name="_99광통신시흥방산_1_한미케이블_한미은행본사_견적" xfId="3257" xr:uid="{00000000-0005-0000-0000-0000A9020000}"/>
    <cellStyle name="_99광통신시흥방산_1_한미케이블_한미은행본사_통합국사트레이" xfId="3258" xr:uid="{00000000-0005-0000-0000-0000AA020000}"/>
    <cellStyle name="_99광통신시흥방산_1_한미케이블_한미은행본사1" xfId="3259" xr:uid="{00000000-0005-0000-0000-0000AB020000}"/>
    <cellStyle name="_99광통신시흥방산_1_한미케이블_한미은행본사1_견적" xfId="3260" xr:uid="{00000000-0005-0000-0000-0000AC020000}"/>
    <cellStyle name="_99광통신시흥방산_1_한미케이블_한미은행본사1_통합국사트레이" xfId="3261" xr:uid="{00000000-0005-0000-0000-0000AD020000}"/>
    <cellStyle name="_99광통신시흥방산_2" xfId="3262" xr:uid="{00000000-0005-0000-0000-0000AE020000}"/>
    <cellStyle name="_99신현외1개소보강" xfId="3263" xr:uid="{00000000-0005-0000-0000-0000AF020000}"/>
    <cellStyle name="_9월" xfId="5139" xr:uid="{00000000-0005-0000-0000-0000B0020000}"/>
    <cellStyle name="_9월소장단회의" xfId="3264" xr:uid="{00000000-0005-0000-0000-0000B1020000}"/>
    <cellStyle name="_A,C부지 예산서" xfId="4058" xr:uid="{00000000-0005-0000-0000-0000B2020000}"/>
    <cellStyle name="_aasCost조정1" xfId="4059" xr:uid="{00000000-0005-0000-0000-0000B3020000}"/>
    <cellStyle name="_AEf입찰견적01" xfId="4060" xr:uid="{00000000-0005-0000-0000-0000B4020000}"/>
    <cellStyle name="_Book1" xfId="2002" xr:uid="{00000000-0005-0000-0000-0000B5020000}"/>
    <cellStyle name="_Book1 2" xfId="5140" xr:uid="{00000000-0005-0000-0000-0000B6020000}"/>
    <cellStyle name="_Book1_집계표" xfId="4062" xr:uid="{00000000-0005-0000-0000-0000B7020000}"/>
    <cellStyle name="_Book2" xfId="4063" xr:uid="{00000000-0005-0000-0000-0000B8020000}"/>
    <cellStyle name="_Book3" xfId="4064" xr:uid="{00000000-0005-0000-0000-0000B9020000}"/>
    <cellStyle name="_B업체(최종)" xfId="4061" xr:uid="{00000000-0005-0000-0000-0000BA020000}"/>
    <cellStyle name="_C_견적서(한국환경에너지)" xfId="4065" xr:uid="{00000000-0005-0000-0000-0000BB020000}"/>
    <cellStyle name="_cover" xfId="4069" xr:uid="{00000000-0005-0000-0000-0000BC020000}"/>
    <cellStyle name="_C앤C" xfId="4066" xr:uid="{00000000-0005-0000-0000-0000BD020000}"/>
    <cellStyle name="_C앤C(네트웍)" xfId="4067" xr:uid="{00000000-0005-0000-0000-0000BE020000}"/>
    <cellStyle name="_C앤C원가계산" xfId="4068" xr:uid="{00000000-0005-0000-0000-0000BF020000}"/>
    <cellStyle name="_esco-설비" xfId="4070" xr:uid="{00000000-0005-0000-0000-0000C0020000}"/>
    <cellStyle name="_FCST (2)" xfId="4071" xr:uid="{00000000-0005-0000-0000-0000C1020000}"/>
    <cellStyle name="_GN_극동건설(주)_덕정병원_토목(작업)-1" xfId="4072" xr:uid="{00000000-0005-0000-0000-0000C2020000}"/>
    <cellStyle name="_jCC입찰견적" xfId="4073" xr:uid="{00000000-0005-0000-0000-0000C3020000}"/>
    <cellStyle name="_jCC입찰견적01" xfId="4074" xr:uid="{00000000-0005-0000-0000-0000C4020000}"/>
    <cellStyle name="_MBR1~3 (version 1)" xfId="4075" xr:uid="{00000000-0005-0000-0000-0000C5020000}"/>
    <cellStyle name="_Project brief" xfId="4076" xr:uid="{00000000-0005-0000-0000-0000C6020000}"/>
    <cellStyle name="_r양주회암사지-전기산출서" xfId="4077" xr:uid="{00000000-0005-0000-0000-0000C7020000}"/>
    <cellStyle name="_Sheet1" xfId="4078" xr:uid="{00000000-0005-0000-0000-0000C8020000}"/>
    <cellStyle name="_Sheet1_1" xfId="4079" xr:uid="{00000000-0005-0000-0000-0000C9020000}"/>
    <cellStyle name="_Sheet2" xfId="4080" xr:uid="{00000000-0005-0000-0000-0000CA020000}"/>
    <cellStyle name="_Sheet2_1" xfId="4081" xr:uid="{00000000-0005-0000-0000-0000CB020000}"/>
    <cellStyle name="_Sheet3" xfId="4082" xr:uid="{00000000-0005-0000-0000-0000CC020000}"/>
    <cellStyle name="_Sheet3_1" xfId="4083" xr:uid="{00000000-0005-0000-0000-0000CD020000}"/>
    <cellStyle name="_ss" xfId="4084" xr:uid="{00000000-0005-0000-0000-0000CE020000}"/>
    <cellStyle name="_TCS 영업소(050214)" xfId="4085" xr:uid="{00000000-0005-0000-0000-0000CF020000}"/>
    <cellStyle name="_Virus" xfId="2003" xr:uid="{00000000-0005-0000-0000-0000D0020000}"/>
    <cellStyle name="_X" xfId="4088" xr:uid="{00000000-0005-0000-0000-0000D1020000}"/>
    <cellStyle name="_가(내역서)기본형식" xfId="56" xr:uid="{00000000-0005-0000-0000-0000D2020000}"/>
    <cellStyle name="_가로-1" xfId="5141" xr:uid="{00000000-0005-0000-0000-0000D3020000}"/>
    <cellStyle name="_가로등+점검등산출" xfId="3265" xr:uid="{00000000-0005-0000-0000-0000D4020000}"/>
    <cellStyle name="_가로등3차공사전체분" xfId="57" xr:uid="{00000000-0005-0000-0000-0000D5020000}"/>
    <cellStyle name="_가로등3차공사전체분_1. 전기(구지면사무소)" xfId="3266" xr:uid="{00000000-0005-0000-0000-0000D6020000}"/>
    <cellStyle name="_가로등3차공사전체분_내역서,공량(어린이회관)-1" xfId="58" xr:uid="{00000000-0005-0000-0000-0000D7020000}"/>
    <cellStyle name="_가로등3차공사전체분_전기내역서" xfId="59" xr:uid="{00000000-0005-0000-0000-0000D8020000}"/>
    <cellStyle name="_가로등도급내역서" xfId="60" xr:uid="{00000000-0005-0000-0000-0000D9020000}"/>
    <cellStyle name="_가시설" xfId="3268" xr:uid="{00000000-0005-0000-0000-0000DA020000}"/>
    <cellStyle name="_간지" xfId="3269" xr:uid="{00000000-0005-0000-0000-0000DB020000}"/>
    <cellStyle name="_간지,목차,페이지,표지" xfId="3270" xr:uid="{00000000-0005-0000-0000-0000DC020000}"/>
    <cellStyle name="_감가상각(01년도) (2)" xfId="3271" xr:uid="{00000000-0005-0000-0000-0000DD020000}"/>
    <cellStyle name="_감가상각(01년도) (3)" xfId="3272" xr:uid="{00000000-0005-0000-0000-0000DE020000}"/>
    <cellStyle name="_감귤박물관영상제작설치내역(뷰로테크)" xfId="3273" xr:uid="{00000000-0005-0000-0000-0000DF020000}"/>
    <cellStyle name="_감삼중학교교사증축공사3.3" xfId="5142" xr:uid="{00000000-0005-0000-0000-0000E0020000}"/>
    <cellStyle name="_감포축구장" xfId="61" xr:uid="{00000000-0005-0000-0000-0000E1020000}"/>
    <cellStyle name="_갑지" xfId="62" xr:uid="{00000000-0005-0000-0000-0000E2020000}"/>
    <cellStyle name="_갑지(1221)" xfId="63" xr:uid="{00000000-0005-0000-0000-0000E3020000}"/>
    <cellStyle name="_갑지(총)" xfId="64" xr:uid="{00000000-0005-0000-0000-0000E4020000}"/>
    <cellStyle name="_갑지,원가1104" xfId="65" xr:uid="{00000000-0005-0000-0000-0000E5020000}"/>
    <cellStyle name="_강과장(Fronnix,설계가1126)" xfId="66" xr:uid="{00000000-0005-0000-0000-0000E6020000}"/>
    <cellStyle name="_강남 상면 환경공사" xfId="3274" xr:uid="{00000000-0005-0000-0000-0000E7020000}"/>
    <cellStyle name="_강내투찰내역서-x" xfId="67" xr:uid="{00000000-0005-0000-0000-0000E8020000}"/>
    <cellStyle name="_강내투찰내역서-x_예정공정표" xfId="68" xr:uid="{00000000-0005-0000-0000-0000E9020000}"/>
    <cellStyle name="_강내투찰내역서-x_왜관-태평건설" xfId="69" xr:uid="{00000000-0005-0000-0000-0000EA020000}"/>
    <cellStyle name="_강내투찰내역서-x_왜관-태평건설_예정공정표" xfId="70" xr:uid="{00000000-0005-0000-0000-0000EB020000}"/>
    <cellStyle name="_강릉남산교-제출본" xfId="3275" xr:uid="{00000000-0005-0000-0000-0000EC020000}"/>
    <cellStyle name="_강산FRP" xfId="3276" xr:uid="{00000000-0005-0000-0000-0000ED020000}"/>
    <cellStyle name="_강원지역본부(2006년_060109)" xfId="3279" xr:uid="{00000000-0005-0000-0000-0000EE020000}"/>
    <cellStyle name="_개선형표지판(제조)-전송" xfId="3283" xr:uid="{00000000-0005-0000-0000-0000EF020000}"/>
    <cellStyle name="_개신초등학교 다목적강당 방송설비" xfId="3285" xr:uid="{00000000-0005-0000-0000-0000F0020000}"/>
    <cellStyle name="_개요" xfId="71" xr:uid="{00000000-0005-0000-0000-0000F1020000}"/>
    <cellStyle name="_개요(봉림)-참고용" xfId="72" xr:uid="{00000000-0005-0000-0000-0000F2020000}"/>
    <cellStyle name="_개요(봉림)-최종" xfId="73" xr:uid="{00000000-0005-0000-0000-0000F3020000}"/>
    <cellStyle name="_개요(주안-인천)" xfId="74" xr:uid="{00000000-0005-0000-0000-0000F4020000}"/>
    <cellStyle name="_거게관광호텔 일위대가" xfId="3286" xr:uid="{00000000-0005-0000-0000-0000F5020000}"/>
    <cellStyle name="_거래실례" xfId="3287" xr:uid="{00000000-0005-0000-0000-0000F6020000}"/>
    <cellStyle name="_건설관리과" xfId="3288" xr:uid="{00000000-0005-0000-0000-0000F7020000}"/>
    <cellStyle name="_건축내역" xfId="75" xr:uid="{00000000-0005-0000-0000-0000F8020000}"/>
    <cellStyle name="_검사수수료" xfId="76" xr:uid="{00000000-0005-0000-0000-0000F9020000}"/>
    <cellStyle name="_견적" xfId="3289" xr:uid="{00000000-0005-0000-0000-0000FA020000}"/>
    <cellStyle name="_견적샘플" xfId="3290" xr:uid="{00000000-0005-0000-0000-0000FB020000}"/>
    <cellStyle name="_견적서" xfId="3291" xr:uid="{00000000-0005-0000-0000-0000FC020000}"/>
    <cellStyle name="_견적서(040713)" xfId="3292" xr:uid="{00000000-0005-0000-0000-0000FD020000}"/>
    <cellStyle name="_견적서(1014)" xfId="77" xr:uid="{00000000-0005-0000-0000-0000FE020000}"/>
    <cellStyle name="_견적서(5월14일)" xfId="3293" xr:uid="{00000000-0005-0000-0000-0000FF020000}"/>
    <cellStyle name="_견적서(달성군태양광 12kW(최종)" xfId="78" xr:uid="{00000000-0005-0000-0000-000000030000}"/>
    <cellStyle name="_견적서(한국경제정책연구소)-20050128" xfId="3294" xr:uid="{00000000-0005-0000-0000-000001030000}"/>
    <cellStyle name="_견적서_모바일경기-정현창" xfId="3295" xr:uid="{00000000-0005-0000-0000-000002030000}"/>
    <cellStyle name="_견적서-0213-CACC" xfId="79" xr:uid="{00000000-0005-0000-0000-000003030000}"/>
    <cellStyle name="_견적서갑지양식" xfId="3296" xr:uid="{00000000-0005-0000-0000-000004030000}"/>
    <cellStyle name="_견적서양식(동진)" xfId="3297" xr:uid="{00000000-0005-0000-0000-000005030000}"/>
    <cellStyle name="_견적서양식(동진)_04-HS013(두산중공업)" xfId="3298" xr:uid="{00000000-0005-0000-0000-000006030000}"/>
    <cellStyle name="_견적서양식(동진)_04-HS013(두산중공업)_부산대학교-연구동(샘플)" xfId="3299" xr:uid="{00000000-0005-0000-0000-000007030000}"/>
    <cellStyle name="_견적서양식(동진)_04-KH002(홍원제지)" xfId="3300" xr:uid="{00000000-0005-0000-0000-000008030000}"/>
    <cellStyle name="_견적서양식(동진)_04-KH002(홍원제지)_부산대학교-연구동(샘플)" xfId="3301" xr:uid="{00000000-0005-0000-0000-000009030000}"/>
    <cellStyle name="_견적서양식(동진)_04-KW002(수지정수장대양)" xfId="3302" xr:uid="{00000000-0005-0000-0000-00000A030000}"/>
    <cellStyle name="_견적서양식(동진)_04-KW002(수지정수장대양)_부산대학교-연구동(샘플)" xfId="3303" xr:uid="{00000000-0005-0000-0000-00000B030000}"/>
    <cellStyle name="_견적서양식(동진)_05-HH001" xfId="3304" xr:uid="{00000000-0005-0000-0000-00000C030000}"/>
    <cellStyle name="_견적서양식(동진)_05-HH001_부산대학교-연구동(샘플)" xfId="3305" xr:uid="{00000000-0005-0000-0000-00000D030000}"/>
    <cellStyle name="_견적서양식(동진)_부산대학교-연구동(샘플)" xfId="3306" xr:uid="{00000000-0005-0000-0000-00000E030000}"/>
    <cellStyle name="_견적서-제출용0325-서울시" xfId="80" xr:uid="{00000000-0005-0000-0000-00000F030000}"/>
    <cellStyle name="_견적서-클래러스-경기도청-이정환이사님-SUN 480.xls" xfId="3307" xr:uid="{00000000-0005-0000-0000-000010030000}"/>
    <cellStyle name="_견적요청자료(일위대가)(1)" xfId="3308" xr:uid="{00000000-0005-0000-0000-000011030000}"/>
    <cellStyle name="_견적조건서" xfId="3309" xr:uid="{00000000-0005-0000-0000-000012030000}"/>
    <cellStyle name="_견적폼(1)" xfId="3310" xr:uid="{00000000-0005-0000-0000-000013030000}"/>
    <cellStyle name="_결재문서 정보공개시스템" xfId="3311" xr:uid="{00000000-0005-0000-0000-000014030000}"/>
    <cellStyle name="_경기산림전시관전기공사" xfId="3312" xr:uid="{00000000-0005-0000-0000-000015030000}"/>
    <cellStyle name="_경남유통CCTV(040302)최종" xfId="3316" xr:uid="{00000000-0005-0000-0000-000016030000}"/>
    <cellStyle name="_경남지역본부-" xfId="3317" xr:uid="{00000000-0005-0000-0000-000017030000}"/>
    <cellStyle name="_경북031002" xfId="81" xr:uid="{00000000-0005-0000-0000-000018030000}"/>
    <cellStyle name="_경북고 외 3교 장애인 편의시설 전기내역(화장실)" xfId="82" xr:uid="{00000000-0005-0000-0000-000019030000}"/>
    <cellStyle name="_경북지역본부-" xfId="3351" xr:uid="{00000000-0005-0000-0000-00001A030000}"/>
    <cellStyle name="_경상북도교육청 본관 장애인승강기 설치공사" xfId="5143" xr:uid="{00000000-0005-0000-0000-00001B030000}"/>
    <cellStyle name="_경상북도생물건강산업-설계변경(제1회)내역서" xfId="83" xr:uid="{00000000-0005-0000-0000-00001C030000}"/>
    <cellStyle name="_경주여중신축-전기소방" xfId="3353" xr:uid="{00000000-0005-0000-0000-00001D030000}"/>
    <cellStyle name="_경주축구공원-전기0116" xfId="84" xr:uid="{00000000-0005-0000-0000-00001E030000}"/>
    <cellStyle name="_계량기내역서" xfId="3354" xr:uid="{00000000-0005-0000-0000-00001F030000}"/>
    <cellStyle name="_계중기(051216)" xfId="3355" xr:uid="{00000000-0005-0000-0000-000020030000}"/>
    <cellStyle name="_고객서비스모니터링" xfId="3356" xr:uid="{00000000-0005-0000-0000-000021030000}"/>
    <cellStyle name="_고산투찰" xfId="85" xr:uid="{00000000-0005-0000-0000-000022030000}"/>
    <cellStyle name="_고속철도11-1부대품의" xfId="3357" xr:uid="{00000000-0005-0000-0000-000023030000}"/>
    <cellStyle name="_고속철도11-1부대품의_6월기성" xfId="3358" xr:uid="{00000000-0005-0000-0000-000024030000}"/>
    <cellStyle name="_고속철도11-1부대품의_6월기성_원등수량" xfId="3359" xr:uid="{00000000-0005-0000-0000-000025030000}"/>
    <cellStyle name="_고속철도11-1부대품의_원등수량" xfId="3360" xr:uid="{00000000-0005-0000-0000-000026030000}"/>
    <cellStyle name="_고철11-1부대현설" xfId="3361" xr:uid="{00000000-0005-0000-0000-000027030000}"/>
    <cellStyle name="_고철11-1부대현설_6월기성" xfId="3362" xr:uid="{00000000-0005-0000-0000-000028030000}"/>
    <cellStyle name="_고철11-1부대현설_6월기성_원등수량" xfId="3363" xr:uid="{00000000-0005-0000-0000-000029030000}"/>
    <cellStyle name="_고철11-1부대현설_원등수량" xfId="3364" xr:uid="{00000000-0005-0000-0000-00002A030000}"/>
    <cellStyle name="_곡성고_생활관_증축공사(분전반)1" xfId="3365" xr:uid="{00000000-0005-0000-0000-00002B030000}"/>
    <cellStyle name="_공무월간보고" xfId="3366" xr:uid="{00000000-0005-0000-0000-00002C030000}"/>
    <cellStyle name="_공무월간보고_공무정산양식(10월초)" xfId="3367" xr:uid="{00000000-0005-0000-0000-00002D030000}"/>
    <cellStyle name="_공무월간보고_공무정산양식(10월초)_기성내역서" xfId="3368" xr:uid="{00000000-0005-0000-0000-00002E030000}"/>
    <cellStyle name="_공무월간보고_공무정산양식(10월초)_기성내역서_전체계약변경(03)" xfId="3369" xr:uid="{00000000-0005-0000-0000-00002F030000}"/>
    <cellStyle name="_공무월간보고_공무정산양식(10월초)_전체계약변경(03)" xfId="3370" xr:uid="{00000000-0005-0000-0000-000030030000}"/>
    <cellStyle name="_공무월간보고_공무정산양식(10월초)_포장외건(최종)" xfId="3371" xr:uid="{00000000-0005-0000-0000-000031030000}"/>
    <cellStyle name="_공무월간보고_기성내역서" xfId="3372" xr:uid="{00000000-0005-0000-0000-000032030000}"/>
    <cellStyle name="_공무월간보고_기성내역서_전체계약변경(03)" xfId="3373" xr:uid="{00000000-0005-0000-0000-000033030000}"/>
    <cellStyle name="_공무월간보고_전체계약변경(03)" xfId="3374" xr:uid="{00000000-0005-0000-0000-000034030000}"/>
    <cellStyle name="_공무월간보고_포장외건(최종)" xfId="3375" xr:uid="{00000000-0005-0000-0000-000035030000}"/>
    <cellStyle name="_공무정산0104" xfId="3376" xr:uid="{00000000-0005-0000-0000-000036030000}"/>
    <cellStyle name="_공무정산0104_공무정산양식(10월초)" xfId="3377" xr:uid="{00000000-0005-0000-0000-000037030000}"/>
    <cellStyle name="_공무정산0104_공무정산양식(10월초)_기성내역서" xfId="3378" xr:uid="{00000000-0005-0000-0000-000038030000}"/>
    <cellStyle name="_공무정산0104_공무정산양식(10월초)_기성내역서_전체계약변경(03)" xfId="3379" xr:uid="{00000000-0005-0000-0000-000039030000}"/>
    <cellStyle name="_공무정산0104_공무정산양식(10월초)_전체계약변경(03)" xfId="3380" xr:uid="{00000000-0005-0000-0000-00003A030000}"/>
    <cellStyle name="_공무정산0104_공무정산양식(10월초)_포장외건(최종)" xfId="3381" xr:uid="{00000000-0005-0000-0000-00003B030000}"/>
    <cellStyle name="_공무정산0104_기성내역서" xfId="3382" xr:uid="{00000000-0005-0000-0000-00003C030000}"/>
    <cellStyle name="_공무정산0104_기성내역서_전체계약변경(03)" xfId="3383" xr:uid="{00000000-0005-0000-0000-00003D030000}"/>
    <cellStyle name="_공무정산0104_전체계약변경(03)" xfId="3384" xr:uid="{00000000-0005-0000-0000-00003E030000}"/>
    <cellStyle name="_공무정산0104_포장외건(최종)" xfId="3385" xr:uid="{00000000-0005-0000-0000-00003F030000}"/>
    <cellStyle name="_공조기~1" xfId="86" xr:uid="{00000000-0005-0000-0000-000040030000}"/>
    <cellStyle name="_공주서천4실행" xfId="3386" xr:uid="{00000000-0005-0000-0000-000041030000}"/>
    <cellStyle name="_공주서천4실행_6월기성" xfId="3387" xr:uid="{00000000-0005-0000-0000-000042030000}"/>
    <cellStyle name="_공주서천4실행_6월기성_원등수량" xfId="3388" xr:uid="{00000000-0005-0000-0000-000043030000}"/>
    <cellStyle name="_공주서천4실행_원등수량" xfId="3389" xr:uid="{00000000-0005-0000-0000-000044030000}"/>
    <cellStyle name="_과학의 날 행사용 영상물제작" xfId="3390" xr:uid="{00000000-0005-0000-0000-000045030000}"/>
    <cellStyle name="_관급내역서" xfId="87" xr:uid="{00000000-0005-0000-0000-000046030000}"/>
    <cellStyle name="_관급내역서(1)" xfId="88" xr:uid="{00000000-0005-0000-0000-000047030000}"/>
    <cellStyle name="_관급자재내역(전기)" xfId="89" xr:uid="{00000000-0005-0000-0000-000048030000}"/>
    <cellStyle name="_관리비&amp; 공통부대공(원덕)" xfId="3391" xr:uid="{00000000-0005-0000-0000-000049030000}"/>
    <cellStyle name="_광가입자전송장비(FLC)삼성" xfId="3392" xr:uid="{00000000-0005-0000-0000-00004A030000}"/>
    <cellStyle name="_광릉투찰" xfId="90" xr:uid="{00000000-0005-0000-0000-00004B030000}"/>
    <cellStyle name="_광릉투찰_예정공정표" xfId="91" xr:uid="{00000000-0005-0000-0000-00004C030000}"/>
    <cellStyle name="_광릉투찰_왜관-태평건설" xfId="92" xr:uid="{00000000-0005-0000-0000-00004D030000}"/>
    <cellStyle name="_광릉투찰_왜관-태평건설_예정공정표" xfId="93" xr:uid="{00000000-0005-0000-0000-00004E030000}"/>
    <cellStyle name="_광메카실행내역1106" xfId="3393" xr:uid="{00000000-0005-0000-0000-00004F030000}"/>
    <cellStyle name="_광안리내역서(구도)" xfId="3394" xr:uid="{00000000-0005-0000-0000-000050030000}"/>
    <cellStyle name="_광주증설교체" xfId="3395" xr:uid="{00000000-0005-0000-0000-000051030000}"/>
    <cellStyle name="_광주평동투찰" xfId="5144" xr:uid="{00000000-0005-0000-0000-000052030000}"/>
    <cellStyle name="_광주평동투찰3" xfId="5145" xr:uid="{00000000-0005-0000-0000-000053030000}"/>
    <cellStyle name="_광주평동품의1" xfId="5146" xr:uid="{00000000-0005-0000-0000-000054030000}"/>
    <cellStyle name="_광케이블_SNI_LGCNS_1" xfId="3396" xr:uid="{00000000-0005-0000-0000-000055030000}"/>
    <cellStyle name="_교사동 통신내역서" xfId="3397" xr:uid="{00000000-0005-0000-0000-000056030000}"/>
    <cellStyle name="_구로지사 증축 및 보수공사 2차(최종)-12.16(신규)" xfId="3398" xr:uid="{00000000-0005-0000-0000-000057030000}"/>
    <cellStyle name="_구로지사 증축 및 보수공사(최종)+개요" xfId="3399" xr:uid="{00000000-0005-0000-0000-000058030000}"/>
    <cellStyle name="_구문소철암투찰" xfId="94" xr:uid="{00000000-0005-0000-0000-000059030000}"/>
    <cellStyle name="_구문소철암투찰_광릉투찰" xfId="95" xr:uid="{00000000-0005-0000-0000-00005A030000}"/>
    <cellStyle name="_구문소철암투찰_광릉투찰_예정공정표" xfId="96" xr:uid="{00000000-0005-0000-0000-00005B030000}"/>
    <cellStyle name="_구문소철암투찰_광릉투찰_왜관-태평건설" xfId="97" xr:uid="{00000000-0005-0000-0000-00005C030000}"/>
    <cellStyle name="_구문소철암투찰_광릉투찰_왜관-태평건설_예정공정표" xfId="98" xr:uid="{00000000-0005-0000-0000-00005D030000}"/>
    <cellStyle name="_구문소철암투찰_무창투찰" xfId="99" xr:uid="{00000000-0005-0000-0000-00005E030000}"/>
    <cellStyle name="_구문소철암투찰_무창투찰_예정공정표" xfId="100" xr:uid="{00000000-0005-0000-0000-00005F030000}"/>
    <cellStyle name="_구문소철암투찰_예정공정표" xfId="101" xr:uid="{00000000-0005-0000-0000-000060030000}"/>
    <cellStyle name="_구문소철암투찰_왜관-태평건설" xfId="102" xr:uid="{00000000-0005-0000-0000-000061030000}"/>
    <cellStyle name="_구문소철암투찰_왜관-태평건설_예정공정표" xfId="103" xr:uid="{00000000-0005-0000-0000-000062030000}"/>
    <cellStyle name="_구미고 도서관 내역서" xfId="3400" xr:uid="{00000000-0005-0000-0000-000063030000}"/>
    <cellStyle name="_구미중학교내역서-1" xfId="104" xr:uid="{00000000-0005-0000-0000-000064030000}"/>
    <cellStyle name="_구조물적산(안양지청)-20080501" xfId="3401" xr:uid="{00000000-0005-0000-0000-000065030000}"/>
    <cellStyle name="_국도23호선영암연소지구내역서" xfId="105" xr:uid="{00000000-0005-0000-0000-000066030000}"/>
    <cellStyle name="_국도38호선통리지구내역서" xfId="106" xr:uid="{00000000-0005-0000-0000-000067030000}"/>
    <cellStyle name="_국도42호선여량지구오르막차로" xfId="107" xr:uid="{00000000-0005-0000-0000-000068030000}"/>
    <cellStyle name="_군위내역서(A동)" xfId="108" xr:uid="{00000000-0005-0000-0000-000069030000}"/>
    <cellStyle name="_궁안교시행구분" xfId="3402" xr:uid="{00000000-0005-0000-0000-00006A030000}"/>
    <cellStyle name="_궁안교用" xfId="3403" xr:uid="{00000000-0005-0000-0000-00006B030000}"/>
    <cellStyle name="_근로자 복지관(전기)-830납품" xfId="109" xr:uid="{00000000-0005-0000-0000-00006C030000}"/>
    <cellStyle name="_금천청소년수련관(토목林)" xfId="110" xr:uid="{00000000-0005-0000-0000-00006D030000}"/>
    <cellStyle name="_급식소 소방내역서" xfId="111" xr:uid="{00000000-0005-0000-0000-00006E030000}"/>
    <cellStyle name="_기별명세서(견본양식)" xfId="3404" xr:uid="{00000000-0005-0000-0000-00006F030000}"/>
    <cellStyle name="_기본설계1" xfId="3405" xr:uid="{00000000-0005-0000-0000-000070030000}"/>
    <cellStyle name="_기존+신규추가소프트웨어" xfId="3406" xr:uid="{00000000-0005-0000-0000-000071030000}"/>
    <cellStyle name="_기초공사" xfId="3407" xr:uid="{00000000-0005-0000-0000-000072030000}"/>
    <cellStyle name="_기초공사일위대가(최종)" xfId="112" xr:uid="{00000000-0005-0000-0000-000073030000}"/>
    <cellStyle name="_기타경비" xfId="3408" xr:uid="{00000000-0005-0000-0000-000074030000}"/>
    <cellStyle name="_김천동부초교사증축(4)" xfId="113" xr:uid="{00000000-0005-0000-0000-000075030000}"/>
    <cellStyle name="_김포ER(세종)" xfId="114" xr:uid="{00000000-0005-0000-0000-000076030000}"/>
    <cellStyle name="_나노엔텍(임금)" xfId="3409" xr:uid="{00000000-0005-0000-0000-000077030000}"/>
    <cellStyle name="_난계국악당일위대가" xfId="3410" xr:uid="{00000000-0005-0000-0000-000078030000}"/>
    <cellStyle name="_난계국악당일위대가_1" xfId="3411" xr:uid="{00000000-0005-0000-0000-000079030000}"/>
    <cellStyle name="_난계국악당일위대가_2" xfId="3412" xr:uid="{00000000-0005-0000-0000-00007A030000}"/>
    <cellStyle name="_남산-전기" xfId="5147" xr:uid="{00000000-0005-0000-0000-00007B030000}"/>
    <cellStyle name="_남양-팔탄(+0%)" xfId="3413" xr:uid="{00000000-0005-0000-0000-00007C030000}"/>
    <cellStyle name="_남양-팔탄(+0%)_(가)실행" xfId="3414" xr:uid="{00000000-0005-0000-0000-00007D030000}"/>
    <cellStyle name="_남양-팔탄(+0%)_(가)실행_(가)실행" xfId="3415" xr:uid="{00000000-0005-0000-0000-00007E030000}"/>
    <cellStyle name="_남양-팔탄(+0%)_(가)실행_(가)실행2" xfId="3416" xr:uid="{00000000-0005-0000-0000-00007F030000}"/>
    <cellStyle name="_남양-팔탄(+0%)_(가)실행_중동성황(가)실행" xfId="3417" xr:uid="{00000000-0005-0000-0000-000080030000}"/>
    <cellStyle name="_남양-팔탄(+0%)_가실행(공설운동장)" xfId="3418" xr:uid="{00000000-0005-0000-0000-000081030000}"/>
    <cellStyle name="_남양-팔탄(+0%)_가실행(공설운동장)_(가)실행" xfId="3419" xr:uid="{00000000-0005-0000-0000-000082030000}"/>
    <cellStyle name="_남양-팔탄(+0%)_가실행(공설운동장)_(가)실행2" xfId="3420" xr:uid="{00000000-0005-0000-0000-000083030000}"/>
    <cellStyle name="_남양-팔탄(+0%)_가실행(공설운동장)_중동성황(가)실행" xfId="3421" xr:uid="{00000000-0005-0000-0000-000084030000}"/>
    <cellStyle name="_남양-팔탄(+0%)_가실행(송탄IC)" xfId="3422" xr:uid="{00000000-0005-0000-0000-000085030000}"/>
    <cellStyle name="_남양-팔탄(+0%)_가실행(송탄IC)_(가)실행" xfId="3423" xr:uid="{00000000-0005-0000-0000-000086030000}"/>
    <cellStyle name="_남양-팔탄(+0%)_가실행(송탄IC)_(가)실행2" xfId="3424" xr:uid="{00000000-0005-0000-0000-000087030000}"/>
    <cellStyle name="_남양-팔탄(+0%)_가실행(송탄IC)_중동성황(가)실행" xfId="3425" xr:uid="{00000000-0005-0000-0000-000088030000}"/>
    <cellStyle name="_남양-팔탄(+0%)_중동성황(가)실행" xfId="3426" xr:uid="{00000000-0005-0000-0000-000089030000}"/>
    <cellStyle name="_남양-팔탄(+0%)_중동성황(가)실행_(가)실행" xfId="3427" xr:uid="{00000000-0005-0000-0000-00008A030000}"/>
    <cellStyle name="_남양-팔탄(+0%)_중동성황(가)실행_(가)실행2" xfId="3428" xr:uid="{00000000-0005-0000-0000-00008B030000}"/>
    <cellStyle name="_남양-팔탄(+0%)_중동성황(가)실행_중동성황(가)실행" xfId="3429" xr:uid="{00000000-0005-0000-0000-00008C030000}"/>
    <cellStyle name="_남양-팔탄(+0%)_중동-성황투찰(new)(발주자변경)" xfId="3430" xr:uid="{00000000-0005-0000-0000-00008D030000}"/>
    <cellStyle name="_남양-팔탄(+0%)_중동-성황투찰(new)(발주자변경)_(가)실행" xfId="3431" xr:uid="{00000000-0005-0000-0000-00008E030000}"/>
    <cellStyle name="_남양-팔탄(+0%)_중동-성황투찰(new)(발주자변경)_(가)실행2" xfId="3432" xr:uid="{00000000-0005-0000-0000-00008F030000}"/>
    <cellStyle name="_남양-팔탄(+0%)_중동-성황투찰(new)(발주자변경)_중동성황(가)실행" xfId="3433" xr:uid="{00000000-0005-0000-0000-000090030000}"/>
    <cellStyle name="_남양-팔탄(+0%)_토공및구조물" xfId="3434" xr:uid="{00000000-0005-0000-0000-000091030000}"/>
    <cellStyle name="_남양-팔탄(+0%)_토공및구조물_(가)실행" xfId="3435" xr:uid="{00000000-0005-0000-0000-000092030000}"/>
    <cellStyle name="_남양-팔탄(+0%)_토공및구조물_(가)실행2" xfId="3436" xr:uid="{00000000-0005-0000-0000-000093030000}"/>
    <cellStyle name="_남양-팔탄(+0%)_토공및구조물_중동성황(가)실행" xfId="3437" xr:uid="{00000000-0005-0000-0000-000094030000}"/>
    <cellStyle name="_남양-팔탄(공무)" xfId="3438" xr:uid="{00000000-0005-0000-0000-000095030000}"/>
    <cellStyle name="_남양-팔탄(공무)_(가)실행" xfId="3439" xr:uid="{00000000-0005-0000-0000-000096030000}"/>
    <cellStyle name="_남양-팔탄(공무)_(가)실행2" xfId="3440" xr:uid="{00000000-0005-0000-0000-000097030000}"/>
    <cellStyle name="_남양-팔탄(공무)_중동성황(가)실행" xfId="3441" xr:uid="{00000000-0005-0000-0000-000098030000}"/>
    <cellStyle name="_남원국악2층-전기공사" xfId="3442" xr:uid="{00000000-0005-0000-0000-000099030000}"/>
    <cellStyle name="_남원국악2층-전기공사-수정" xfId="3443" xr:uid="{00000000-0005-0000-0000-00009A030000}"/>
    <cellStyle name="_내역" xfId="3444" xr:uid="{00000000-0005-0000-0000-00009B030000}"/>
    <cellStyle name="_내역(991895-7)" xfId="115" xr:uid="{00000000-0005-0000-0000-00009C030000}"/>
    <cellStyle name="_내역(991895-7)-01" xfId="116" xr:uid="{00000000-0005-0000-0000-00009D030000}"/>
    <cellStyle name="_내역(991895-7)-12-3일작업" xfId="117" xr:uid="{00000000-0005-0000-0000-00009E030000}"/>
    <cellStyle name="_내역(AV)" xfId="3445" xr:uid="{00000000-0005-0000-0000-00009F030000}"/>
    <cellStyle name="_내역-1" xfId="3446" xr:uid="{00000000-0005-0000-0000-0000A0030000}"/>
    <cellStyle name="_내역서" xfId="118" xr:uid="{00000000-0005-0000-0000-0000A1030000}"/>
    <cellStyle name="_내역서(밀양시)" xfId="3447" xr:uid="{00000000-0005-0000-0000-0000A2030000}"/>
    <cellStyle name="_내역서(서남권)" xfId="3448" xr:uid="{00000000-0005-0000-0000-0000A3030000}"/>
    <cellStyle name="_내역서(전광판)-1" xfId="3449" xr:uid="{00000000-0005-0000-0000-0000A4030000}"/>
    <cellStyle name="_내역서(전기,소방)080116(7,8,9층)" xfId="119" xr:uid="{00000000-0005-0000-0000-0000A5030000}"/>
    <cellStyle name="_내역서(조명기구)" xfId="3450" xr:uid="{00000000-0005-0000-0000-0000A6030000}"/>
    <cellStyle name="_내역서,공량(동산병원)" xfId="120" xr:uid="{00000000-0005-0000-0000-0000A7030000}"/>
    <cellStyle name="_내역서,공량(어린이회관)-1" xfId="121" xr:uid="{00000000-0005-0000-0000-0000A8030000}"/>
    <cellStyle name="_내역서_1" xfId="3451" xr:uid="{00000000-0005-0000-0000-0000A9030000}"/>
    <cellStyle name="_내역서_1. 전시시설물_지역홍보관" xfId="3452" xr:uid="{00000000-0005-0000-0000-0000AA030000}"/>
    <cellStyle name="_내역서_ALD SYSTEM" xfId="3457" xr:uid="{00000000-0005-0000-0000-0000AB030000}"/>
    <cellStyle name="_내역서_가로등주" xfId="3453" xr:uid="{00000000-0005-0000-0000-0000AC030000}"/>
    <cellStyle name="_내역서_내역서" xfId="3454" xr:uid="{00000000-0005-0000-0000-0000AD030000}"/>
    <cellStyle name="_내역서_승강기 및 CRT 감시반(0416)" xfId="3455" xr:uid="{00000000-0005-0000-0000-0000AE030000}"/>
    <cellStyle name="_내역서_일위대가표 " xfId="3456" xr:uid="{00000000-0005-0000-0000-0000AF030000}"/>
    <cellStyle name="_내역서+개요(월배통신)" xfId="122" xr:uid="{00000000-0005-0000-0000-0000B0030000}"/>
    <cellStyle name="_내역서+개요(전기)-6.7(최종)" xfId="123" xr:uid="{00000000-0005-0000-0000-0000B1030000}"/>
    <cellStyle name="_내역서+개요(통신)" xfId="124" xr:uid="{00000000-0005-0000-0000-0000B2030000}"/>
    <cellStyle name="_내역서1작업" xfId="3458" xr:uid="{00000000-0005-0000-0000-0000B3030000}"/>
    <cellStyle name="_내역서및산출근거(변경전안양지청)" xfId="3459" xr:uid="{00000000-0005-0000-0000-0000B4030000}"/>
    <cellStyle name="_내역서및설계서" xfId="125" xr:uid="{00000000-0005-0000-0000-0000B5030000}"/>
    <cellStyle name="_내연산(토목)" xfId="3460" xr:uid="{00000000-0005-0000-0000-0000B6030000}"/>
    <cellStyle name="_노천1지구1공구" xfId="3461" xr:uid="{00000000-0005-0000-0000-0000B7030000}"/>
    <cellStyle name="_노천1지구2공구" xfId="3462" xr:uid="{00000000-0005-0000-0000-0000B8030000}"/>
    <cellStyle name="_노천1지구2공구_사본 - 하마2교-수량" xfId="3463" xr:uid="{00000000-0005-0000-0000-0000B9030000}"/>
    <cellStyle name="_노천1지구2공구_사본 - 하마2교-수량_토공량" xfId="3464" xr:uid="{00000000-0005-0000-0000-0000BA030000}"/>
    <cellStyle name="_노천1지구2공구_토공량" xfId="3465" xr:uid="{00000000-0005-0000-0000-0000BB030000}"/>
    <cellStyle name="_노천1지구2공구_하마1교-수량" xfId="3466" xr:uid="{00000000-0005-0000-0000-0000BC030000}"/>
    <cellStyle name="_노천1지구2공구_하마1교-수량_토공량" xfId="3467" xr:uid="{00000000-0005-0000-0000-0000BD030000}"/>
    <cellStyle name="_노천1지구2공구_하마2교-수량" xfId="3468" xr:uid="{00000000-0005-0000-0000-0000BE030000}"/>
    <cellStyle name="_노천1지구2공구_하마2교-수량_토공량" xfId="3469" xr:uid="{00000000-0005-0000-0000-0000BF030000}"/>
    <cellStyle name="_노천1지구2공구_하마읍3교대" xfId="3470" xr:uid="{00000000-0005-0000-0000-0000C0030000}"/>
    <cellStyle name="_노천1지구2공구_하마읍3교대_토공량" xfId="3471" xr:uid="{00000000-0005-0000-0000-0000C1030000}"/>
    <cellStyle name="_노천1지구2공구_하마읍3교토공" xfId="3472" xr:uid="{00000000-0005-0000-0000-0000C2030000}"/>
    <cellStyle name="_노천1지구2공구_하마읍3교토공_토공량" xfId="3473" xr:uid="{00000000-0005-0000-0000-0000C3030000}"/>
    <cellStyle name="_노천3지구3공구" xfId="3474" xr:uid="{00000000-0005-0000-0000-0000C4030000}"/>
    <cellStyle name="_노후창호개체공사" xfId="126" xr:uid="{00000000-0005-0000-0000-0000C5030000}"/>
    <cellStyle name="_논공남리내역서" xfId="127" xr:uid="{00000000-0005-0000-0000-0000C6030000}"/>
    <cellStyle name="_농소투찰(32152)" xfId="128" xr:uid="{00000000-0005-0000-0000-0000C7030000}"/>
    <cellStyle name="_농소투찰(32152)_예정공정표" xfId="129" xr:uid="{00000000-0005-0000-0000-0000C8030000}"/>
    <cellStyle name="_농소투찰(32152)_왜관-태평건설" xfId="130" xr:uid="{00000000-0005-0000-0000-0000C9030000}"/>
    <cellStyle name="_농소투찰(32152)_왜관-태평건설_예정공정표" xfId="131" xr:uid="{00000000-0005-0000-0000-0000CA030000}"/>
    <cellStyle name="_농수로3종외-최종" xfId="3475" xr:uid="{00000000-0005-0000-0000-0000CB030000}"/>
    <cellStyle name="_다목적강당(2.1)" xfId="132" xr:uid="{00000000-0005-0000-0000-0000CC030000}"/>
    <cellStyle name="_다사초보험료정산서" xfId="133" xr:uid="{00000000-0005-0000-0000-0000CD030000}"/>
    <cellStyle name="_다산2지방산업단지(신호등)" xfId="134" xr:uid="{00000000-0005-0000-0000-0000CE030000}"/>
    <cellStyle name="_단가 산출조서" xfId="3476" xr:uid="{00000000-0005-0000-0000-0000CF030000}"/>
    <cellStyle name="_단가,제조노임업데이트(2006.1)" xfId="3477" xr:uid="{00000000-0005-0000-0000-0000D0030000}"/>
    <cellStyle name="_단가대비(8월)" xfId="135" xr:uid="{00000000-0005-0000-0000-0000D1030000}"/>
    <cellStyle name="_단가비교" xfId="3478" xr:uid="{00000000-0005-0000-0000-0000D2030000}"/>
    <cellStyle name="_단가산출서(합)" xfId="3479" xr:uid="{00000000-0005-0000-0000-0000D3030000}"/>
    <cellStyle name="_단가표" xfId="3480" xr:uid="{00000000-0005-0000-0000-0000D4030000}"/>
    <cellStyle name="_단양내역서" xfId="136" xr:uid="{00000000-0005-0000-0000-0000D5030000}"/>
    <cellStyle name="_달산대학用" xfId="3481" xr:uid="{00000000-0005-0000-0000-0000D6030000}"/>
    <cellStyle name="_달성군 청소녕 수련관 신축공사(일상감사후전체분)" xfId="137" xr:uid="{00000000-0005-0000-0000-0000D7030000}"/>
    <cellStyle name="_달성군청소년(전기)-1-최종" xfId="138" xr:uid="{00000000-0005-0000-0000-0000D8030000}"/>
    <cellStyle name="_당진대전7부대품의" xfId="3482" xr:uid="{00000000-0005-0000-0000-0000D9030000}"/>
    <cellStyle name="_당진대전7부대품의_6월기성" xfId="3483" xr:uid="{00000000-0005-0000-0000-0000DA030000}"/>
    <cellStyle name="_당진대전7부대품의_6월기성_원등수량" xfId="3484" xr:uid="{00000000-0005-0000-0000-0000DB030000}"/>
    <cellStyle name="_당진대전7부대품의_원등수량" xfId="3485" xr:uid="{00000000-0005-0000-0000-0000DC030000}"/>
    <cellStyle name="_대갑견적" xfId="3486" xr:uid="{00000000-0005-0000-0000-0000DD030000}"/>
    <cellStyle name="_대갑견적1" xfId="3487" xr:uid="{00000000-0005-0000-0000-0000DE030000}"/>
    <cellStyle name="_대곡이설(투찰)" xfId="139" xr:uid="{00000000-0005-0000-0000-0000DF030000}"/>
    <cellStyle name="_대곡이설(투찰)_1" xfId="140" xr:uid="{00000000-0005-0000-0000-0000E0030000}"/>
    <cellStyle name="_대곡이설(투찰)_1_경찰서-터미널간도로(투찰)②" xfId="141" xr:uid="{00000000-0005-0000-0000-0000E1030000}"/>
    <cellStyle name="_대곡이설(투찰)_1_경찰서-터미널간도로(투찰)②_마현생창(동양고속)" xfId="142" xr:uid="{00000000-0005-0000-0000-0000E2030000}"/>
    <cellStyle name="_대곡이설(투찰)_1_경찰서-터미널간도로(투찰)②_마현생창(동양고속)_예정공정표" xfId="143" xr:uid="{00000000-0005-0000-0000-0000E3030000}"/>
    <cellStyle name="_대곡이설(투찰)_1_경찰서-터미널간도로(투찰)②_마현생창(동양고속)_왜관-태평건설" xfId="144" xr:uid="{00000000-0005-0000-0000-0000E4030000}"/>
    <cellStyle name="_대곡이설(투찰)_1_경찰서-터미널간도로(투찰)②_마현생창(동양고속)_왜관-태평건설_예정공정표" xfId="145" xr:uid="{00000000-0005-0000-0000-0000E5030000}"/>
    <cellStyle name="_대곡이설(투찰)_1_경찰서-터미널간도로(투찰)②_예정공정표" xfId="146" xr:uid="{00000000-0005-0000-0000-0000E6030000}"/>
    <cellStyle name="_대곡이설(투찰)_1_경찰서-터미널간도로(투찰)②_왜관-태평건설" xfId="147" xr:uid="{00000000-0005-0000-0000-0000E7030000}"/>
    <cellStyle name="_대곡이설(투찰)_1_경찰서-터미널간도로(투찰)②_왜관-태평건설_예정공정표" xfId="148" xr:uid="{00000000-0005-0000-0000-0000E8030000}"/>
    <cellStyle name="_대곡이설(투찰)_1_마현생창(동양고속)" xfId="149" xr:uid="{00000000-0005-0000-0000-0000E9030000}"/>
    <cellStyle name="_대곡이설(투찰)_1_마현생창(동양고속)_예정공정표" xfId="150" xr:uid="{00000000-0005-0000-0000-0000EA030000}"/>
    <cellStyle name="_대곡이설(투찰)_1_마현생창(동양고속)_왜관-태평건설" xfId="151" xr:uid="{00000000-0005-0000-0000-0000EB030000}"/>
    <cellStyle name="_대곡이설(투찰)_1_마현생창(동양고속)_왜관-태평건설_예정공정표" xfId="152" xr:uid="{00000000-0005-0000-0000-0000EC030000}"/>
    <cellStyle name="_대곡이설(투찰)_1_봉무지방산업단지도로(투찰)②" xfId="153" xr:uid="{00000000-0005-0000-0000-0000ED030000}"/>
    <cellStyle name="_대곡이설(투찰)_1_봉무지방산업단지도로(투찰)②_마현생창(동양고속)" xfId="154" xr:uid="{00000000-0005-0000-0000-0000EE030000}"/>
    <cellStyle name="_대곡이설(투찰)_1_봉무지방산업단지도로(투찰)②_마현생창(동양고속)_예정공정표" xfId="155" xr:uid="{00000000-0005-0000-0000-0000EF030000}"/>
    <cellStyle name="_대곡이설(투찰)_1_봉무지방산업단지도로(투찰)②_마현생창(동양고속)_왜관-태평건설" xfId="156" xr:uid="{00000000-0005-0000-0000-0000F0030000}"/>
    <cellStyle name="_대곡이설(투찰)_1_봉무지방산업단지도로(투찰)②_마현생창(동양고속)_왜관-태평건설_예정공정표" xfId="157" xr:uid="{00000000-0005-0000-0000-0000F1030000}"/>
    <cellStyle name="_대곡이설(투찰)_1_봉무지방산업단지도로(투찰)②_예정공정표" xfId="158" xr:uid="{00000000-0005-0000-0000-0000F2030000}"/>
    <cellStyle name="_대곡이설(투찰)_1_봉무지방산업단지도로(투찰)②_왜관-태평건설" xfId="159" xr:uid="{00000000-0005-0000-0000-0000F3030000}"/>
    <cellStyle name="_대곡이설(투찰)_1_봉무지방산업단지도로(투찰)②_왜관-태평건설_예정공정표" xfId="160" xr:uid="{00000000-0005-0000-0000-0000F4030000}"/>
    <cellStyle name="_대곡이설(투찰)_1_봉무지방산업단지도로(투찰)②+0.250%" xfId="161" xr:uid="{00000000-0005-0000-0000-0000F5030000}"/>
    <cellStyle name="_대곡이설(투찰)_1_봉무지방산업단지도로(투찰)②+0.250%_마현생창(동양고속)" xfId="162" xr:uid="{00000000-0005-0000-0000-0000F6030000}"/>
    <cellStyle name="_대곡이설(투찰)_1_봉무지방산업단지도로(투찰)②+0.250%_마현생창(동양고속)_예정공정표" xfId="163" xr:uid="{00000000-0005-0000-0000-0000F7030000}"/>
    <cellStyle name="_대곡이설(투찰)_1_봉무지방산업단지도로(투찰)②+0.250%_마현생창(동양고속)_왜관-태평건설" xfId="164" xr:uid="{00000000-0005-0000-0000-0000F8030000}"/>
    <cellStyle name="_대곡이설(투찰)_1_봉무지방산업단지도로(투찰)②+0.250%_마현생창(동양고속)_왜관-태평건설_예정공정표" xfId="165" xr:uid="{00000000-0005-0000-0000-0000F9030000}"/>
    <cellStyle name="_대곡이설(투찰)_1_봉무지방산업단지도로(투찰)②+0.250%_예정공정표" xfId="166" xr:uid="{00000000-0005-0000-0000-0000FA030000}"/>
    <cellStyle name="_대곡이설(투찰)_1_봉무지방산업단지도로(투찰)②+0.250%_왜관-태평건설" xfId="167" xr:uid="{00000000-0005-0000-0000-0000FB030000}"/>
    <cellStyle name="_대곡이설(투찰)_1_봉무지방산업단지도로(투찰)②+0.250%_왜관-태평건설_예정공정표" xfId="168" xr:uid="{00000000-0005-0000-0000-0000FC030000}"/>
    <cellStyle name="_대곡이설(투찰)_1_예정공정표" xfId="169" xr:uid="{00000000-0005-0000-0000-0000FD030000}"/>
    <cellStyle name="_대곡이설(투찰)_1_왜관-태평건설" xfId="170" xr:uid="{00000000-0005-0000-0000-0000FE030000}"/>
    <cellStyle name="_대곡이설(투찰)_1_왜관-태평건설_예정공정표" xfId="171" xr:uid="{00000000-0005-0000-0000-0000FF030000}"/>
    <cellStyle name="_대곡이설(투찰)_1_합덕-신례원(2공구)투찰" xfId="172" xr:uid="{00000000-0005-0000-0000-000000040000}"/>
    <cellStyle name="_대곡이설(투찰)_1_합덕-신례원(2공구)투찰_경찰서-터미널간도로(투찰)②" xfId="173" xr:uid="{00000000-0005-0000-0000-000001040000}"/>
    <cellStyle name="_대곡이설(투찰)_1_합덕-신례원(2공구)투찰_경찰서-터미널간도로(투찰)②_마현생창(동양고속)" xfId="174" xr:uid="{00000000-0005-0000-0000-000002040000}"/>
    <cellStyle name="_대곡이설(투찰)_1_합덕-신례원(2공구)투찰_경찰서-터미널간도로(투찰)②_마현생창(동양고속)_예정공정표" xfId="175" xr:uid="{00000000-0005-0000-0000-000003040000}"/>
    <cellStyle name="_대곡이설(투찰)_1_합덕-신례원(2공구)투찰_경찰서-터미널간도로(투찰)②_마현생창(동양고속)_왜관-태평건설" xfId="176" xr:uid="{00000000-0005-0000-0000-000004040000}"/>
    <cellStyle name="_대곡이설(투찰)_1_합덕-신례원(2공구)투찰_경찰서-터미널간도로(투찰)②_마현생창(동양고속)_왜관-태평건설_예정공정표" xfId="177" xr:uid="{00000000-0005-0000-0000-000005040000}"/>
    <cellStyle name="_대곡이설(투찰)_1_합덕-신례원(2공구)투찰_경찰서-터미널간도로(투찰)②_예정공정표" xfId="178" xr:uid="{00000000-0005-0000-0000-000006040000}"/>
    <cellStyle name="_대곡이설(투찰)_1_합덕-신례원(2공구)투찰_경찰서-터미널간도로(투찰)②_왜관-태평건설" xfId="179" xr:uid="{00000000-0005-0000-0000-000007040000}"/>
    <cellStyle name="_대곡이설(투찰)_1_합덕-신례원(2공구)투찰_경찰서-터미널간도로(투찰)②_왜관-태평건설_예정공정표" xfId="180" xr:uid="{00000000-0005-0000-0000-000008040000}"/>
    <cellStyle name="_대곡이설(투찰)_1_합덕-신례원(2공구)투찰_마현생창(동양고속)" xfId="181" xr:uid="{00000000-0005-0000-0000-000009040000}"/>
    <cellStyle name="_대곡이설(투찰)_1_합덕-신례원(2공구)투찰_마현생창(동양고속)_예정공정표" xfId="182" xr:uid="{00000000-0005-0000-0000-00000A040000}"/>
    <cellStyle name="_대곡이설(투찰)_1_합덕-신례원(2공구)투찰_마현생창(동양고속)_왜관-태평건설" xfId="183" xr:uid="{00000000-0005-0000-0000-00000B040000}"/>
    <cellStyle name="_대곡이설(투찰)_1_합덕-신례원(2공구)투찰_마현생창(동양고속)_왜관-태평건설_예정공정표" xfId="184" xr:uid="{00000000-0005-0000-0000-00000C040000}"/>
    <cellStyle name="_대곡이설(투찰)_1_합덕-신례원(2공구)투찰_봉무지방산업단지도로(투찰)②" xfId="185" xr:uid="{00000000-0005-0000-0000-00000D040000}"/>
    <cellStyle name="_대곡이설(투찰)_1_합덕-신례원(2공구)투찰_봉무지방산업단지도로(투찰)②_마현생창(동양고속)" xfId="186" xr:uid="{00000000-0005-0000-0000-00000E040000}"/>
    <cellStyle name="_대곡이설(투찰)_1_합덕-신례원(2공구)투찰_봉무지방산업단지도로(투찰)②_마현생창(동양고속)_예정공정표" xfId="187" xr:uid="{00000000-0005-0000-0000-00000F040000}"/>
    <cellStyle name="_대곡이설(투찰)_1_합덕-신례원(2공구)투찰_봉무지방산업단지도로(투찰)②_마현생창(동양고속)_왜관-태평건설" xfId="188" xr:uid="{00000000-0005-0000-0000-000010040000}"/>
    <cellStyle name="_대곡이설(투찰)_1_합덕-신례원(2공구)투찰_봉무지방산업단지도로(투찰)②_마현생창(동양고속)_왜관-태평건설_예정공정표" xfId="189" xr:uid="{00000000-0005-0000-0000-000011040000}"/>
    <cellStyle name="_대곡이설(투찰)_1_합덕-신례원(2공구)투찰_봉무지방산업단지도로(투찰)②_예정공정표" xfId="190" xr:uid="{00000000-0005-0000-0000-000012040000}"/>
    <cellStyle name="_대곡이설(투찰)_1_합덕-신례원(2공구)투찰_봉무지방산업단지도로(투찰)②_왜관-태평건설" xfId="191" xr:uid="{00000000-0005-0000-0000-000013040000}"/>
    <cellStyle name="_대곡이설(투찰)_1_합덕-신례원(2공구)투찰_봉무지방산업단지도로(투찰)②_왜관-태평건설_예정공정표" xfId="192" xr:uid="{00000000-0005-0000-0000-000014040000}"/>
    <cellStyle name="_대곡이설(투찰)_1_합덕-신례원(2공구)투찰_봉무지방산업단지도로(투찰)②+0.250%" xfId="193" xr:uid="{00000000-0005-0000-0000-000015040000}"/>
    <cellStyle name="_대곡이설(투찰)_1_합덕-신례원(2공구)투찰_봉무지방산업단지도로(투찰)②+0.250%_마현생창(동양고속)" xfId="194" xr:uid="{00000000-0005-0000-0000-000016040000}"/>
    <cellStyle name="_대곡이설(투찰)_1_합덕-신례원(2공구)투찰_봉무지방산업단지도로(투찰)②+0.250%_마현생창(동양고속)_예정공정표" xfId="195" xr:uid="{00000000-0005-0000-0000-000017040000}"/>
    <cellStyle name="_대곡이설(투찰)_1_합덕-신례원(2공구)투찰_봉무지방산업단지도로(투찰)②+0.250%_마현생창(동양고속)_왜관-태평건설" xfId="196" xr:uid="{00000000-0005-0000-0000-000018040000}"/>
    <cellStyle name="_대곡이설(투찰)_1_합덕-신례원(2공구)투찰_봉무지방산업단지도로(투찰)②+0.250%_마현생창(동양고속)_왜관-태평건설_예정공정표" xfId="197" xr:uid="{00000000-0005-0000-0000-000019040000}"/>
    <cellStyle name="_대곡이설(투찰)_1_합덕-신례원(2공구)투찰_봉무지방산업단지도로(투찰)②+0.250%_예정공정표" xfId="198" xr:uid="{00000000-0005-0000-0000-00001A040000}"/>
    <cellStyle name="_대곡이설(투찰)_1_합덕-신례원(2공구)투찰_봉무지방산업단지도로(투찰)②+0.250%_왜관-태평건설" xfId="199" xr:uid="{00000000-0005-0000-0000-00001B040000}"/>
    <cellStyle name="_대곡이설(투찰)_1_합덕-신례원(2공구)투찰_봉무지방산업단지도로(투찰)②+0.250%_왜관-태평건설_예정공정표" xfId="200" xr:uid="{00000000-0005-0000-0000-00001C040000}"/>
    <cellStyle name="_대곡이설(투찰)_1_합덕-신례원(2공구)투찰_예정공정표" xfId="201" xr:uid="{00000000-0005-0000-0000-00001D040000}"/>
    <cellStyle name="_대곡이설(투찰)_1_합덕-신례원(2공구)투찰_왜관-태평건설" xfId="202" xr:uid="{00000000-0005-0000-0000-00001E040000}"/>
    <cellStyle name="_대곡이설(투찰)_1_합덕-신례원(2공구)투찰_왜관-태평건설_예정공정표" xfId="203" xr:uid="{00000000-0005-0000-0000-00001F040000}"/>
    <cellStyle name="_대곡이설(투찰)_1_합덕-신례원(2공구)투찰_합덕-신례원(2공구)투찰" xfId="204" xr:uid="{00000000-0005-0000-0000-000020040000}"/>
    <cellStyle name="_대곡이설(투찰)_1_합덕-신례원(2공구)투찰_합덕-신례원(2공구)투찰_경찰서-터미널간도로(투찰)②" xfId="205" xr:uid="{00000000-0005-0000-0000-000021040000}"/>
    <cellStyle name="_대곡이설(투찰)_1_합덕-신례원(2공구)투찰_합덕-신례원(2공구)투찰_경찰서-터미널간도로(투찰)②_마현생창(동양고속)" xfId="206" xr:uid="{00000000-0005-0000-0000-000022040000}"/>
    <cellStyle name="_대곡이설(투찰)_1_합덕-신례원(2공구)투찰_합덕-신례원(2공구)투찰_경찰서-터미널간도로(투찰)②_마현생창(동양고속)_예정공정표" xfId="207" xr:uid="{00000000-0005-0000-0000-000023040000}"/>
    <cellStyle name="_대곡이설(투찰)_1_합덕-신례원(2공구)투찰_합덕-신례원(2공구)투찰_경찰서-터미널간도로(투찰)②_마현생창(동양고속)_왜관-태평건설" xfId="208" xr:uid="{00000000-0005-0000-0000-000024040000}"/>
    <cellStyle name="_대곡이설(투찰)_1_합덕-신례원(2공구)투찰_합덕-신례원(2공구)투찰_경찰서-터미널간도로(투찰)②_마현생창(동양고속)_왜관-태평건설_예정공정표" xfId="209" xr:uid="{00000000-0005-0000-0000-000025040000}"/>
    <cellStyle name="_대곡이설(투찰)_1_합덕-신례원(2공구)투찰_합덕-신례원(2공구)투찰_경찰서-터미널간도로(투찰)②_예정공정표" xfId="210" xr:uid="{00000000-0005-0000-0000-000026040000}"/>
    <cellStyle name="_대곡이설(투찰)_1_합덕-신례원(2공구)투찰_합덕-신례원(2공구)투찰_경찰서-터미널간도로(투찰)②_왜관-태평건설" xfId="211" xr:uid="{00000000-0005-0000-0000-000027040000}"/>
    <cellStyle name="_대곡이설(투찰)_1_합덕-신례원(2공구)투찰_합덕-신례원(2공구)투찰_경찰서-터미널간도로(투찰)②_왜관-태평건설_예정공정표" xfId="212" xr:uid="{00000000-0005-0000-0000-000028040000}"/>
    <cellStyle name="_대곡이설(투찰)_1_합덕-신례원(2공구)투찰_합덕-신례원(2공구)투찰_마현생창(동양고속)" xfId="213" xr:uid="{00000000-0005-0000-0000-000029040000}"/>
    <cellStyle name="_대곡이설(투찰)_1_합덕-신례원(2공구)투찰_합덕-신례원(2공구)투찰_마현생창(동양고속)_예정공정표" xfId="214" xr:uid="{00000000-0005-0000-0000-00002A040000}"/>
    <cellStyle name="_대곡이설(투찰)_1_합덕-신례원(2공구)투찰_합덕-신례원(2공구)투찰_마현생창(동양고속)_왜관-태평건설" xfId="215" xr:uid="{00000000-0005-0000-0000-00002B040000}"/>
    <cellStyle name="_대곡이설(투찰)_1_합덕-신례원(2공구)투찰_합덕-신례원(2공구)투찰_마현생창(동양고속)_왜관-태평건설_예정공정표" xfId="216" xr:uid="{00000000-0005-0000-0000-00002C040000}"/>
    <cellStyle name="_대곡이설(투찰)_1_합덕-신례원(2공구)투찰_합덕-신례원(2공구)투찰_봉무지방산업단지도로(투찰)②" xfId="217" xr:uid="{00000000-0005-0000-0000-00002D040000}"/>
    <cellStyle name="_대곡이설(투찰)_1_합덕-신례원(2공구)투찰_합덕-신례원(2공구)투찰_봉무지방산업단지도로(투찰)②_마현생창(동양고속)" xfId="218" xr:uid="{00000000-0005-0000-0000-00002E040000}"/>
    <cellStyle name="_대곡이설(투찰)_1_합덕-신례원(2공구)투찰_합덕-신례원(2공구)투찰_봉무지방산업단지도로(투찰)②_마현생창(동양고속)_예정공정표" xfId="219" xr:uid="{00000000-0005-0000-0000-00002F040000}"/>
    <cellStyle name="_대곡이설(투찰)_1_합덕-신례원(2공구)투찰_합덕-신례원(2공구)투찰_봉무지방산업단지도로(투찰)②_마현생창(동양고속)_왜관-태평건설" xfId="220" xr:uid="{00000000-0005-0000-0000-000030040000}"/>
    <cellStyle name="_대곡이설(투찰)_1_합덕-신례원(2공구)투찰_합덕-신례원(2공구)투찰_봉무지방산업단지도로(투찰)②_마현생창(동양고속)_왜관-태평건설_예정공정표" xfId="221" xr:uid="{00000000-0005-0000-0000-000031040000}"/>
    <cellStyle name="_대곡이설(투찰)_1_합덕-신례원(2공구)투찰_합덕-신례원(2공구)투찰_봉무지방산업단지도로(투찰)②_예정공정표" xfId="222" xr:uid="{00000000-0005-0000-0000-000032040000}"/>
    <cellStyle name="_대곡이설(투찰)_1_합덕-신례원(2공구)투찰_합덕-신례원(2공구)투찰_봉무지방산업단지도로(투찰)②_왜관-태평건설" xfId="223" xr:uid="{00000000-0005-0000-0000-000033040000}"/>
    <cellStyle name="_대곡이설(투찰)_1_합덕-신례원(2공구)투찰_합덕-신례원(2공구)투찰_봉무지방산업단지도로(투찰)②_왜관-태평건설_예정공정표" xfId="224" xr:uid="{00000000-0005-0000-0000-000034040000}"/>
    <cellStyle name="_대곡이설(투찰)_1_합덕-신례원(2공구)투찰_합덕-신례원(2공구)투찰_봉무지방산업단지도로(투찰)②+0.250%" xfId="225" xr:uid="{00000000-0005-0000-0000-000035040000}"/>
    <cellStyle name="_대곡이설(투찰)_1_합덕-신례원(2공구)투찰_합덕-신례원(2공구)투찰_봉무지방산업단지도로(투찰)②+0.250%_마현생창(동양고속)" xfId="226" xr:uid="{00000000-0005-0000-0000-000036040000}"/>
    <cellStyle name="_대곡이설(투찰)_1_합덕-신례원(2공구)투찰_합덕-신례원(2공구)투찰_봉무지방산업단지도로(투찰)②+0.250%_마현생창(동양고속)_예정공정표" xfId="227" xr:uid="{00000000-0005-0000-0000-000037040000}"/>
    <cellStyle name="_대곡이설(투찰)_1_합덕-신례원(2공구)투찰_합덕-신례원(2공구)투찰_봉무지방산업단지도로(투찰)②+0.250%_마현생창(동양고속)_왜관-태평건설" xfId="228" xr:uid="{00000000-0005-0000-0000-000038040000}"/>
    <cellStyle name="_대곡이설(투찰)_1_합덕-신례원(2공구)투찰_합덕-신례원(2공구)투찰_봉무지방산업단지도로(투찰)②+0.250%_마현생창(동양고속)_왜관-태평건설_예정공정표" xfId="229" xr:uid="{00000000-0005-0000-0000-000039040000}"/>
    <cellStyle name="_대곡이설(투찰)_1_합덕-신례원(2공구)투찰_합덕-신례원(2공구)투찰_봉무지방산업단지도로(투찰)②+0.250%_예정공정표" xfId="230" xr:uid="{00000000-0005-0000-0000-00003A040000}"/>
    <cellStyle name="_대곡이설(투찰)_1_합덕-신례원(2공구)투찰_합덕-신례원(2공구)투찰_봉무지방산업단지도로(투찰)②+0.250%_왜관-태평건설" xfId="231" xr:uid="{00000000-0005-0000-0000-00003B040000}"/>
    <cellStyle name="_대곡이설(투찰)_1_합덕-신례원(2공구)투찰_합덕-신례원(2공구)투찰_봉무지방산업단지도로(투찰)②+0.250%_왜관-태평건설_예정공정표" xfId="232" xr:uid="{00000000-0005-0000-0000-00003C040000}"/>
    <cellStyle name="_대곡이설(투찰)_1_합덕-신례원(2공구)투찰_합덕-신례원(2공구)투찰_예정공정표" xfId="233" xr:uid="{00000000-0005-0000-0000-00003D040000}"/>
    <cellStyle name="_대곡이설(투찰)_1_합덕-신례원(2공구)투찰_합덕-신례원(2공구)투찰_왜관-태평건설" xfId="234" xr:uid="{00000000-0005-0000-0000-00003E040000}"/>
    <cellStyle name="_대곡이설(투찰)_1_합덕-신례원(2공구)투찰_합덕-신례원(2공구)투찰_왜관-태평건설_예정공정표" xfId="235" xr:uid="{00000000-0005-0000-0000-00003F040000}"/>
    <cellStyle name="_대곡이설(투찰)_경찰서-터미널간도로(투찰)②" xfId="236" xr:uid="{00000000-0005-0000-0000-000040040000}"/>
    <cellStyle name="_대곡이설(투찰)_경찰서-터미널간도로(투찰)②_마현생창(동양고속)" xfId="237" xr:uid="{00000000-0005-0000-0000-000041040000}"/>
    <cellStyle name="_대곡이설(투찰)_경찰서-터미널간도로(투찰)②_마현생창(동양고속)_예정공정표" xfId="238" xr:uid="{00000000-0005-0000-0000-000042040000}"/>
    <cellStyle name="_대곡이설(투찰)_경찰서-터미널간도로(투찰)②_마현생창(동양고속)_왜관-태평건설" xfId="239" xr:uid="{00000000-0005-0000-0000-000043040000}"/>
    <cellStyle name="_대곡이설(투찰)_경찰서-터미널간도로(투찰)②_마현생창(동양고속)_왜관-태평건설_예정공정표" xfId="240" xr:uid="{00000000-0005-0000-0000-000044040000}"/>
    <cellStyle name="_대곡이설(투찰)_경찰서-터미널간도로(투찰)②_예정공정표" xfId="241" xr:uid="{00000000-0005-0000-0000-000045040000}"/>
    <cellStyle name="_대곡이설(투찰)_경찰서-터미널간도로(투찰)②_왜관-태평건설" xfId="242" xr:uid="{00000000-0005-0000-0000-000046040000}"/>
    <cellStyle name="_대곡이설(투찰)_경찰서-터미널간도로(투찰)②_왜관-태평건설_예정공정표" xfId="243" xr:uid="{00000000-0005-0000-0000-000047040000}"/>
    <cellStyle name="_대곡이설(투찰)_도덕-고흥도로(투찰)" xfId="244" xr:uid="{00000000-0005-0000-0000-000048040000}"/>
    <cellStyle name="_대곡이설(투찰)_도덕-고흥도로(투찰)_경찰서-터미널간도로(투찰)②" xfId="245" xr:uid="{00000000-0005-0000-0000-000049040000}"/>
    <cellStyle name="_대곡이설(투찰)_도덕-고흥도로(투찰)_경찰서-터미널간도로(투찰)②_마현생창(동양고속)" xfId="246" xr:uid="{00000000-0005-0000-0000-00004A040000}"/>
    <cellStyle name="_대곡이설(투찰)_도덕-고흥도로(투찰)_경찰서-터미널간도로(투찰)②_마현생창(동양고속)_예정공정표" xfId="247" xr:uid="{00000000-0005-0000-0000-00004B040000}"/>
    <cellStyle name="_대곡이설(투찰)_도덕-고흥도로(투찰)_경찰서-터미널간도로(투찰)②_마현생창(동양고속)_왜관-태평건설" xfId="248" xr:uid="{00000000-0005-0000-0000-00004C040000}"/>
    <cellStyle name="_대곡이설(투찰)_도덕-고흥도로(투찰)_경찰서-터미널간도로(투찰)②_마현생창(동양고속)_왜관-태평건설_예정공정표" xfId="249" xr:uid="{00000000-0005-0000-0000-00004D040000}"/>
    <cellStyle name="_대곡이설(투찰)_도덕-고흥도로(투찰)_경찰서-터미널간도로(투찰)②_예정공정표" xfId="250" xr:uid="{00000000-0005-0000-0000-00004E040000}"/>
    <cellStyle name="_대곡이설(투찰)_도덕-고흥도로(투찰)_경찰서-터미널간도로(투찰)②_왜관-태평건설" xfId="251" xr:uid="{00000000-0005-0000-0000-00004F040000}"/>
    <cellStyle name="_대곡이설(투찰)_도덕-고흥도로(투찰)_경찰서-터미널간도로(투찰)②_왜관-태평건설_예정공정표" xfId="252" xr:uid="{00000000-0005-0000-0000-000050040000}"/>
    <cellStyle name="_대곡이설(투찰)_도덕-고흥도로(투찰)_마현생창(동양고속)" xfId="253" xr:uid="{00000000-0005-0000-0000-000051040000}"/>
    <cellStyle name="_대곡이설(투찰)_도덕-고흥도로(투찰)_마현생창(동양고속)_예정공정표" xfId="254" xr:uid="{00000000-0005-0000-0000-000052040000}"/>
    <cellStyle name="_대곡이설(투찰)_도덕-고흥도로(투찰)_마현생창(동양고속)_왜관-태평건설" xfId="255" xr:uid="{00000000-0005-0000-0000-000053040000}"/>
    <cellStyle name="_대곡이설(투찰)_도덕-고흥도로(투찰)_마현생창(동양고속)_왜관-태평건설_예정공정표" xfId="256" xr:uid="{00000000-0005-0000-0000-000054040000}"/>
    <cellStyle name="_대곡이설(투찰)_도덕-고흥도로(투찰)_봉무지방산업단지도로(투찰)②" xfId="257" xr:uid="{00000000-0005-0000-0000-000055040000}"/>
    <cellStyle name="_대곡이설(투찰)_도덕-고흥도로(투찰)_봉무지방산업단지도로(투찰)②_마현생창(동양고속)" xfId="258" xr:uid="{00000000-0005-0000-0000-000056040000}"/>
    <cellStyle name="_대곡이설(투찰)_도덕-고흥도로(투찰)_봉무지방산업단지도로(투찰)②_마현생창(동양고속)_예정공정표" xfId="259" xr:uid="{00000000-0005-0000-0000-000057040000}"/>
    <cellStyle name="_대곡이설(투찰)_도덕-고흥도로(투찰)_봉무지방산업단지도로(투찰)②_마현생창(동양고속)_왜관-태평건설" xfId="260" xr:uid="{00000000-0005-0000-0000-000058040000}"/>
    <cellStyle name="_대곡이설(투찰)_도덕-고흥도로(투찰)_봉무지방산업단지도로(투찰)②_마현생창(동양고속)_왜관-태평건설_예정공정표" xfId="261" xr:uid="{00000000-0005-0000-0000-000059040000}"/>
    <cellStyle name="_대곡이설(투찰)_도덕-고흥도로(투찰)_봉무지방산업단지도로(투찰)②_예정공정표" xfId="262" xr:uid="{00000000-0005-0000-0000-00005A040000}"/>
    <cellStyle name="_대곡이설(투찰)_도덕-고흥도로(투찰)_봉무지방산업단지도로(투찰)②_왜관-태평건설" xfId="263" xr:uid="{00000000-0005-0000-0000-00005B040000}"/>
    <cellStyle name="_대곡이설(투찰)_도덕-고흥도로(투찰)_봉무지방산업단지도로(투찰)②_왜관-태평건설_예정공정표" xfId="264" xr:uid="{00000000-0005-0000-0000-00005C040000}"/>
    <cellStyle name="_대곡이설(투찰)_도덕-고흥도로(투찰)_봉무지방산업단지도로(투찰)②+0.250%" xfId="265" xr:uid="{00000000-0005-0000-0000-00005D040000}"/>
    <cellStyle name="_대곡이설(투찰)_도덕-고흥도로(투찰)_봉무지방산업단지도로(투찰)②+0.250%_마현생창(동양고속)" xfId="266" xr:uid="{00000000-0005-0000-0000-00005E040000}"/>
    <cellStyle name="_대곡이설(투찰)_도덕-고흥도로(투찰)_봉무지방산업단지도로(투찰)②+0.250%_마현생창(동양고속)_예정공정표" xfId="267" xr:uid="{00000000-0005-0000-0000-00005F040000}"/>
    <cellStyle name="_대곡이설(투찰)_도덕-고흥도로(투찰)_봉무지방산업단지도로(투찰)②+0.250%_마현생창(동양고속)_왜관-태평건설" xfId="268" xr:uid="{00000000-0005-0000-0000-000060040000}"/>
    <cellStyle name="_대곡이설(투찰)_도덕-고흥도로(투찰)_봉무지방산업단지도로(투찰)②+0.250%_마현생창(동양고속)_왜관-태평건설_예정공정표" xfId="269" xr:uid="{00000000-0005-0000-0000-000061040000}"/>
    <cellStyle name="_대곡이설(투찰)_도덕-고흥도로(투찰)_봉무지방산업단지도로(투찰)②+0.250%_예정공정표" xfId="270" xr:uid="{00000000-0005-0000-0000-000062040000}"/>
    <cellStyle name="_대곡이설(투찰)_도덕-고흥도로(투찰)_봉무지방산업단지도로(투찰)②+0.250%_왜관-태평건설" xfId="271" xr:uid="{00000000-0005-0000-0000-000063040000}"/>
    <cellStyle name="_대곡이설(투찰)_도덕-고흥도로(투찰)_봉무지방산업단지도로(투찰)②+0.250%_왜관-태평건설_예정공정표" xfId="272" xr:uid="{00000000-0005-0000-0000-000064040000}"/>
    <cellStyle name="_대곡이설(투찰)_도덕-고흥도로(투찰)_예정공정표" xfId="273" xr:uid="{00000000-0005-0000-0000-000065040000}"/>
    <cellStyle name="_대곡이설(투찰)_도덕-고흥도로(투찰)_왜관-태평건설" xfId="274" xr:uid="{00000000-0005-0000-0000-000066040000}"/>
    <cellStyle name="_대곡이설(투찰)_도덕-고흥도로(투찰)_왜관-태평건설_예정공정표" xfId="275" xr:uid="{00000000-0005-0000-0000-000067040000}"/>
    <cellStyle name="_대곡이설(투찰)_도덕-고흥도로(투찰)_합덕-신례원(2공구)투찰" xfId="276" xr:uid="{00000000-0005-0000-0000-000068040000}"/>
    <cellStyle name="_대곡이설(투찰)_도덕-고흥도로(투찰)_합덕-신례원(2공구)투찰_경찰서-터미널간도로(투찰)②" xfId="277" xr:uid="{00000000-0005-0000-0000-000069040000}"/>
    <cellStyle name="_대곡이설(투찰)_도덕-고흥도로(투찰)_합덕-신례원(2공구)투찰_경찰서-터미널간도로(투찰)②_마현생창(동양고속)" xfId="278" xr:uid="{00000000-0005-0000-0000-00006A040000}"/>
    <cellStyle name="_대곡이설(투찰)_도덕-고흥도로(투찰)_합덕-신례원(2공구)투찰_경찰서-터미널간도로(투찰)②_마현생창(동양고속)_예정공정표" xfId="279" xr:uid="{00000000-0005-0000-0000-00006B040000}"/>
    <cellStyle name="_대곡이설(투찰)_도덕-고흥도로(투찰)_합덕-신례원(2공구)투찰_경찰서-터미널간도로(투찰)②_마현생창(동양고속)_왜관-태평건설" xfId="280" xr:uid="{00000000-0005-0000-0000-00006C040000}"/>
    <cellStyle name="_대곡이설(투찰)_도덕-고흥도로(투찰)_합덕-신례원(2공구)투찰_경찰서-터미널간도로(투찰)②_마현생창(동양고속)_왜관-태평건설_예정공정표" xfId="281" xr:uid="{00000000-0005-0000-0000-00006D040000}"/>
    <cellStyle name="_대곡이설(투찰)_도덕-고흥도로(투찰)_합덕-신례원(2공구)투찰_경찰서-터미널간도로(투찰)②_예정공정표" xfId="282" xr:uid="{00000000-0005-0000-0000-00006E040000}"/>
    <cellStyle name="_대곡이설(투찰)_도덕-고흥도로(투찰)_합덕-신례원(2공구)투찰_경찰서-터미널간도로(투찰)②_왜관-태평건설" xfId="283" xr:uid="{00000000-0005-0000-0000-00006F040000}"/>
    <cellStyle name="_대곡이설(투찰)_도덕-고흥도로(투찰)_합덕-신례원(2공구)투찰_경찰서-터미널간도로(투찰)②_왜관-태평건설_예정공정표" xfId="284" xr:uid="{00000000-0005-0000-0000-000070040000}"/>
    <cellStyle name="_대곡이설(투찰)_도덕-고흥도로(투찰)_합덕-신례원(2공구)투찰_마현생창(동양고속)" xfId="285" xr:uid="{00000000-0005-0000-0000-000071040000}"/>
    <cellStyle name="_대곡이설(투찰)_도덕-고흥도로(투찰)_합덕-신례원(2공구)투찰_마현생창(동양고속)_예정공정표" xfId="286" xr:uid="{00000000-0005-0000-0000-000072040000}"/>
    <cellStyle name="_대곡이설(투찰)_도덕-고흥도로(투찰)_합덕-신례원(2공구)투찰_마현생창(동양고속)_왜관-태평건설" xfId="287" xr:uid="{00000000-0005-0000-0000-000073040000}"/>
    <cellStyle name="_대곡이설(투찰)_도덕-고흥도로(투찰)_합덕-신례원(2공구)투찰_마현생창(동양고속)_왜관-태평건설_예정공정표" xfId="288" xr:uid="{00000000-0005-0000-0000-000074040000}"/>
    <cellStyle name="_대곡이설(투찰)_도덕-고흥도로(투찰)_합덕-신례원(2공구)투찰_봉무지방산업단지도로(투찰)②" xfId="289" xr:uid="{00000000-0005-0000-0000-000075040000}"/>
    <cellStyle name="_대곡이설(투찰)_도덕-고흥도로(투찰)_합덕-신례원(2공구)투찰_봉무지방산업단지도로(투찰)②_마현생창(동양고속)" xfId="290" xr:uid="{00000000-0005-0000-0000-000076040000}"/>
    <cellStyle name="_대곡이설(투찰)_도덕-고흥도로(투찰)_합덕-신례원(2공구)투찰_봉무지방산업단지도로(투찰)②_마현생창(동양고속)_예정공정표" xfId="291" xr:uid="{00000000-0005-0000-0000-000077040000}"/>
    <cellStyle name="_대곡이설(투찰)_도덕-고흥도로(투찰)_합덕-신례원(2공구)투찰_봉무지방산업단지도로(투찰)②_마현생창(동양고속)_왜관-태평건설" xfId="292" xr:uid="{00000000-0005-0000-0000-000078040000}"/>
    <cellStyle name="_대곡이설(투찰)_도덕-고흥도로(투찰)_합덕-신례원(2공구)투찰_봉무지방산업단지도로(투찰)②_마현생창(동양고속)_왜관-태평건설_예정공정표" xfId="293" xr:uid="{00000000-0005-0000-0000-000079040000}"/>
    <cellStyle name="_대곡이설(투찰)_도덕-고흥도로(투찰)_합덕-신례원(2공구)투찰_봉무지방산업단지도로(투찰)②_예정공정표" xfId="294" xr:uid="{00000000-0005-0000-0000-00007A040000}"/>
    <cellStyle name="_대곡이설(투찰)_도덕-고흥도로(투찰)_합덕-신례원(2공구)투찰_봉무지방산업단지도로(투찰)②_왜관-태평건설" xfId="295" xr:uid="{00000000-0005-0000-0000-00007B040000}"/>
    <cellStyle name="_대곡이설(투찰)_도덕-고흥도로(투찰)_합덕-신례원(2공구)투찰_봉무지방산업단지도로(투찰)②_왜관-태평건설_예정공정표" xfId="296" xr:uid="{00000000-0005-0000-0000-00007C040000}"/>
    <cellStyle name="_대곡이설(투찰)_도덕-고흥도로(투찰)_합덕-신례원(2공구)투찰_봉무지방산업단지도로(투찰)②+0.250%" xfId="297" xr:uid="{00000000-0005-0000-0000-00007D040000}"/>
    <cellStyle name="_대곡이설(투찰)_도덕-고흥도로(투찰)_합덕-신례원(2공구)투찰_봉무지방산업단지도로(투찰)②+0.250%_마현생창(동양고속)" xfId="298" xr:uid="{00000000-0005-0000-0000-00007E040000}"/>
    <cellStyle name="_대곡이설(투찰)_도덕-고흥도로(투찰)_합덕-신례원(2공구)투찰_봉무지방산업단지도로(투찰)②+0.250%_마현생창(동양고속)_예정공정표" xfId="299" xr:uid="{00000000-0005-0000-0000-00007F040000}"/>
    <cellStyle name="_대곡이설(투찰)_도덕-고흥도로(투찰)_합덕-신례원(2공구)투찰_봉무지방산업단지도로(투찰)②+0.250%_마현생창(동양고속)_왜관-태평건설" xfId="300" xr:uid="{00000000-0005-0000-0000-000080040000}"/>
    <cellStyle name="_대곡이설(투찰)_도덕-고흥도로(투찰)_합덕-신례원(2공구)투찰_봉무지방산업단지도로(투찰)②+0.250%_마현생창(동양고속)_왜관-태평건설_예정공정표" xfId="301" xr:uid="{00000000-0005-0000-0000-000081040000}"/>
    <cellStyle name="_대곡이설(투찰)_도덕-고흥도로(투찰)_합덕-신례원(2공구)투찰_봉무지방산업단지도로(투찰)②+0.250%_예정공정표" xfId="302" xr:uid="{00000000-0005-0000-0000-000082040000}"/>
    <cellStyle name="_대곡이설(투찰)_도덕-고흥도로(투찰)_합덕-신례원(2공구)투찰_봉무지방산업단지도로(투찰)②+0.250%_왜관-태평건설" xfId="303" xr:uid="{00000000-0005-0000-0000-000083040000}"/>
    <cellStyle name="_대곡이설(투찰)_도덕-고흥도로(투찰)_합덕-신례원(2공구)투찰_봉무지방산업단지도로(투찰)②+0.250%_왜관-태평건설_예정공정표" xfId="304" xr:uid="{00000000-0005-0000-0000-000084040000}"/>
    <cellStyle name="_대곡이설(투찰)_도덕-고흥도로(투찰)_합덕-신례원(2공구)투찰_예정공정표" xfId="305" xr:uid="{00000000-0005-0000-0000-000085040000}"/>
    <cellStyle name="_대곡이설(투찰)_도덕-고흥도로(투찰)_합덕-신례원(2공구)투찰_왜관-태평건설" xfId="306" xr:uid="{00000000-0005-0000-0000-000086040000}"/>
    <cellStyle name="_대곡이설(투찰)_도덕-고흥도로(투찰)_합덕-신례원(2공구)투찰_왜관-태평건설_예정공정표" xfId="307" xr:uid="{00000000-0005-0000-0000-000087040000}"/>
    <cellStyle name="_대곡이설(투찰)_도덕-고흥도로(투찰)_합덕-신례원(2공구)투찰_합덕-신례원(2공구)투찰" xfId="308" xr:uid="{00000000-0005-0000-0000-000088040000}"/>
    <cellStyle name="_대곡이설(투찰)_도덕-고흥도로(투찰)_합덕-신례원(2공구)투찰_합덕-신례원(2공구)투찰_경찰서-터미널간도로(투찰)②" xfId="309" xr:uid="{00000000-0005-0000-0000-000089040000}"/>
    <cellStyle name="_대곡이설(투찰)_도덕-고흥도로(투찰)_합덕-신례원(2공구)투찰_합덕-신례원(2공구)투찰_경찰서-터미널간도로(투찰)②_마현생창(동양고속)" xfId="310" xr:uid="{00000000-0005-0000-0000-00008A040000}"/>
    <cellStyle name="_대곡이설(투찰)_도덕-고흥도로(투찰)_합덕-신례원(2공구)투찰_합덕-신례원(2공구)투찰_경찰서-터미널간도로(투찰)②_마현생창(동양고속)_예정공정표" xfId="311" xr:uid="{00000000-0005-0000-0000-00008B040000}"/>
    <cellStyle name="_대곡이설(투찰)_도덕-고흥도로(투찰)_합덕-신례원(2공구)투찰_합덕-신례원(2공구)투찰_경찰서-터미널간도로(투찰)②_마현생창(동양고속)_왜관-태평건설" xfId="312" xr:uid="{00000000-0005-0000-0000-00008C040000}"/>
    <cellStyle name="_대곡이설(투찰)_도덕-고흥도로(투찰)_합덕-신례원(2공구)투찰_합덕-신례원(2공구)투찰_경찰서-터미널간도로(투찰)②_마현생창(동양고속)_왜관-태평건설_예정공정표" xfId="313" xr:uid="{00000000-0005-0000-0000-00008D040000}"/>
    <cellStyle name="_대곡이설(투찰)_도덕-고흥도로(투찰)_합덕-신례원(2공구)투찰_합덕-신례원(2공구)투찰_경찰서-터미널간도로(투찰)②_예정공정표" xfId="314" xr:uid="{00000000-0005-0000-0000-00008E040000}"/>
    <cellStyle name="_대곡이설(투찰)_도덕-고흥도로(투찰)_합덕-신례원(2공구)투찰_합덕-신례원(2공구)투찰_경찰서-터미널간도로(투찰)②_왜관-태평건설" xfId="315" xr:uid="{00000000-0005-0000-0000-00008F040000}"/>
    <cellStyle name="_대곡이설(투찰)_도덕-고흥도로(투찰)_합덕-신례원(2공구)투찰_합덕-신례원(2공구)투찰_경찰서-터미널간도로(투찰)②_왜관-태평건설_예정공정표" xfId="316" xr:uid="{00000000-0005-0000-0000-000090040000}"/>
    <cellStyle name="_대곡이설(투찰)_도덕-고흥도로(투찰)_합덕-신례원(2공구)투찰_합덕-신례원(2공구)투찰_마현생창(동양고속)" xfId="317" xr:uid="{00000000-0005-0000-0000-000091040000}"/>
    <cellStyle name="_대곡이설(투찰)_도덕-고흥도로(투찰)_합덕-신례원(2공구)투찰_합덕-신례원(2공구)투찰_마현생창(동양고속)_예정공정표" xfId="318" xr:uid="{00000000-0005-0000-0000-000092040000}"/>
    <cellStyle name="_대곡이설(투찰)_도덕-고흥도로(투찰)_합덕-신례원(2공구)투찰_합덕-신례원(2공구)투찰_마현생창(동양고속)_왜관-태평건설" xfId="319" xr:uid="{00000000-0005-0000-0000-000093040000}"/>
    <cellStyle name="_대곡이설(투찰)_도덕-고흥도로(투찰)_합덕-신례원(2공구)투찰_합덕-신례원(2공구)투찰_마현생창(동양고속)_왜관-태평건설_예정공정표" xfId="320" xr:uid="{00000000-0005-0000-0000-000094040000}"/>
    <cellStyle name="_대곡이설(투찰)_도덕-고흥도로(투찰)_합덕-신례원(2공구)투찰_합덕-신례원(2공구)투찰_봉무지방산업단지도로(투찰)②" xfId="321" xr:uid="{00000000-0005-0000-0000-000095040000}"/>
    <cellStyle name="_대곡이설(투찰)_도덕-고흥도로(투찰)_합덕-신례원(2공구)투찰_합덕-신례원(2공구)투찰_봉무지방산업단지도로(투찰)②_마현생창(동양고속)" xfId="322" xr:uid="{00000000-0005-0000-0000-000096040000}"/>
    <cellStyle name="_대곡이설(투찰)_도덕-고흥도로(투찰)_합덕-신례원(2공구)투찰_합덕-신례원(2공구)투찰_봉무지방산업단지도로(투찰)②_마현생창(동양고속)_예정공정표" xfId="323" xr:uid="{00000000-0005-0000-0000-000097040000}"/>
    <cellStyle name="_대곡이설(투찰)_도덕-고흥도로(투찰)_합덕-신례원(2공구)투찰_합덕-신례원(2공구)투찰_봉무지방산업단지도로(투찰)②_마현생창(동양고속)_왜관-태평건설" xfId="324" xr:uid="{00000000-0005-0000-0000-000098040000}"/>
    <cellStyle name="_대곡이설(투찰)_도덕-고흥도로(투찰)_합덕-신례원(2공구)투찰_합덕-신례원(2공구)투찰_봉무지방산업단지도로(투찰)②_마현생창(동양고속)_왜관-태평건설_예정공정표" xfId="325" xr:uid="{00000000-0005-0000-0000-000099040000}"/>
    <cellStyle name="_대곡이설(투찰)_도덕-고흥도로(투찰)_합덕-신례원(2공구)투찰_합덕-신례원(2공구)투찰_봉무지방산업단지도로(투찰)②_예정공정표" xfId="326" xr:uid="{00000000-0005-0000-0000-00009A040000}"/>
    <cellStyle name="_대곡이설(투찰)_도덕-고흥도로(투찰)_합덕-신례원(2공구)투찰_합덕-신례원(2공구)투찰_봉무지방산업단지도로(투찰)②_왜관-태평건설" xfId="327" xr:uid="{00000000-0005-0000-0000-00009B040000}"/>
    <cellStyle name="_대곡이설(투찰)_도덕-고흥도로(투찰)_합덕-신례원(2공구)투찰_합덕-신례원(2공구)투찰_봉무지방산업단지도로(투찰)②_왜관-태평건설_예정공정표" xfId="328" xr:uid="{00000000-0005-0000-0000-00009C040000}"/>
    <cellStyle name="_대곡이설(투찰)_도덕-고흥도로(투찰)_합덕-신례원(2공구)투찰_합덕-신례원(2공구)투찰_봉무지방산업단지도로(투찰)②+0.250%" xfId="329" xr:uid="{00000000-0005-0000-0000-00009D040000}"/>
    <cellStyle name="_대곡이설(투찰)_도덕-고흥도로(투찰)_합덕-신례원(2공구)투찰_합덕-신례원(2공구)투찰_봉무지방산업단지도로(투찰)②+0.250%_마현생창(동양고속)" xfId="330" xr:uid="{00000000-0005-0000-0000-00009E040000}"/>
    <cellStyle name="_대곡이설(투찰)_도덕-고흥도로(투찰)_합덕-신례원(2공구)투찰_합덕-신례원(2공구)투찰_봉무지방산업단지도로(투찰)②+0.250%_마현생창(동양고속)_예정공정표" xfId="331" xr:uid="{00000000-0005-0000-0000-00009F040000}"/>
    <cellStyle name="_대곡이설(투찰)_도덕-고흥도로(투찰)_합덕-신례원(2공구)투찰_합덕-신례원(2공구)투찰_봉무지방산업단지도로(투찰)②+0.250%_마현생창(동양고속)_왜관-태평건설" xfId="332" xr:uid="{00000000-0005-0000-0000-0000A0040000}"/>
    <cellStyle name="_대곡이설(투찰)_도덕-고흥도로(투찰)_합덕-신례원(2공구)투찰_합덕-신례원(2공구)투찰_봉무지방산업단지도로(투찰)②+0.250%_마현생창(동양고속)_왜관-태평건설_예정공정표" xfId="333" xr:uid="{00000000-0005-0000-0000-0000A1040000}"/>
    <cellStyle name="_대곡이설(투찰)_도덕-고흥도로(투찰)_합덕-신례원(2공구)투찰_합덕-신례원(2공구)투찰_봉무지방산업단지도로(투찰)②+0.250%_예정공정표" xfId="334" xr:uid="{00000000-0005-0000-0000-0000A2040000}"/>
    <cellStyle name="_대곡이설(투찰)_도덕-고흥도로(투찰)_합덕-신례원(2공구)투찰_합덕-신례원(2공구)투찰_봉무지방산업단지도로(투찰)②+0.250%_왜관-태평건설" xfId="335" xr:uid="{00000000-0005-0000-0000-0000A3040000}"/>
    <cellStyle name="_대곡이설(투찰)_도덕-고흥도로(투찰)_합덕-신례원(2공구)투찰_합덕-신례원(2공구)투찰_봉무지방산업단지도로(투찰)②+0.250%_왜관-태평건설_예정공정표" xfId="336" xr:uid="{00000000-0005-0000-0000-0000A4040000}"/>
    <cellStyle name="_대곡이설(투찰)_도덕-고흥도로(투찰)_합덕-신례원(2공구)투찰_합덕-신례원(2공구)투찰_예정공정표" xfId="337" xr:uid="{00000000-0005-0000-0000-0000A5040000}"/>
    <cellStyle name="_대곡이설(투찰)_도덕-고흥도로(투찰)_합덕-신례원(2공구)투찰_합덕-신례원(2공구)투찰_왜관-태평건설" xfId="338" xr:uid="{00000000-0005-0000-0000-0000A6040000}"/>
    <cellStyle name="_대곡이설(투찰)_도덕-고흥도로(투찰)_합덕-신례원(2공구)투찰_합덕-신례원(2공구)투찰_왜관-태평건설_예정공정표" xfId="339" xr:uid="{00000000-0005-0000-0000-0000A7040000}"/>
    <cellStyle name="_대곡이설(투찰)_마현생창(동양고속)" xfId="340" xr:uid="{00000000-0005-0000-0000-0000A8040000}"/>
    <cellStyle name="_대곡이설(투찰)_마현생창(동양고속)_예정공정표" xfId="341" xr:uid="{00000000-0005-0000-0000-0000A9040000}"/>
    <cellStyle name="_대곡이설(투찰)_마현생창(동양고속)_왜관-태평건설" xfId="342" xr:uid="{00000000-0005-0000-0000-0000AA040000}"/>
    <cellStyle name="_대곡이설(투찰)_마현생창(동양고속)_왜관-태평건설_예정공정표" xfId="343" xr:uid="{00000000-0005-0000-0000-0000AB040000}"/>
    <cellStyle name="_대곡이설(투찰)_봉무지방산업단지도로(투찰)②" xfId="344" xr:uid="{00000000-0005-0000-0000-0000AC040000}"/>
    <cellStyle name="_대곡이설(투찰)_봉무지방산업단지도로(투찰)②_마현생창(동양고속)" xfId="345" xr:uid="{00000000-0005-0000-0000-0000AD040000}"/>
    <cellStyle name="_대곡이설(투찰)_봉무지방산업단지도로(투찰)②_마현생창(동양고속)_예정공정표" xfId="346" xr:uid="{00000000-0005-0000-0000-0000AE040000}"/>
    <cellStyle name="_대곡이설(투찰)_봉무지방산업단지도로(투찰)②_마현생창(동양고속)_왜관-태평건설" xfId="347" xr:uid="{00000000-0005-0000-0000-0000AF040000}"/>
    <cellStyle name="_대곡이설(투찰)_봉무지방산업단지도로(투찰)②_마현생창(동양고속)_왜관-태평건설_예정공정표" xfId="348" xr:uid="{00000000-0005-0000-0000-0000B0040000}"/>
    <cellStyle name="_대곡이설(투찰)_봉무지방산업단지도로(투찰)②_예정공정표" xfId="349" xr:uid="{00000000-0005-0000-0000-0000B1040000}"/>
    <cellStyle name="_대곡이설(투찰)_봉무지방산업단지도로(투찰)②_왜관-태평건설" xfId="350" xr:uid="{00000000-0005-0000-0000-0000B2040000}"/>
    <cellStyle name="_대곡이설(투찰)_봉무지방산업단지도로(투찰)②_왜관-태평건설_예정공정표" xfId="351" xr:uid="{00000000-0005-0000-0000-0000B3040000}"/>
    <cellStyle name="_대곡이설(투찰)_봉무지방산업단지도로(투찰)②+0.250%" xfId="352" xr:uid="{00000000-0005-0000-0000-0000B4040000}"/>
    <cellStyle name="_대곡이설(투찰)_봉무지방산업단지도로(투찰)②+0.250%_마현생창(동양고속)" xfId="353" xr:uid="{00000000-0005-0000-0000-0000B5040000}"/>
    <cellStyle name="_대곡이설(투찰)_봉무지방산업단지도로(투찰)②+0.250%_마현생창(동양고속)_예정공정표" xfId="354" xr:uid="{00000000-0005-0000-0000-0000B6040000}"/>
    <cellStyle name="_대곡이설(투찰)_봉무지방산업단지도로(투찰)②+0.250%_마현생창(동양고속)_왜관-태평건설" xfId="355" xr:uid="{00000000-0005-0000-0000-0000B7040000}"/>
    <cellStyle name="_대곡이설(투찰)_봉무지방산업단지도로(투찰)②+0.250%_마현생창(동양고속)_왜관-태평건설_예정공정표" xfId="356" xr:uid="{00000000-0005-0000-0000-0000B8040000}"/>
    <cellStyle name="_대곡이설(투찰)_봉무지방산업단지도로(투찰)②+0.250%_예정공정표" xfId="357" xr:uid="{00000000-0005-0000-0000-0000B9040000}"/>
    <cellStyle name="_대곡이설(투찰)_봉무지방산업단지도로(투찰)②+0.250%_왜관-태평건설" xfId="358" xr:uid="{00000000-0005-0000-0000-0000BA040000}"/>
    <cellStyle name="_대곡이설(투찰)_봉무지방산업단지도로(투찰)②+0.250%_왜관-태평건설_예정공정표" xfId="359" xr:uid="{00000000-0005-0000-0000-0000BB040000}"/>
    <cellStyle name="_대곡이설(투찰)_안산부대(투찰)⑤" xfId="360" xr:uid="{00000000-0005-0000-0000-0000BC040000}"/>
    <cellStyle name="_대곡이설(투찰)_안산부대(투찰)⑤_경찰서-터미널간도로(투찰)②" xfId="361" xr:uid="{00000000-0005-0000-0000-0000BD040000}"/>
    <cellStyle name="_대곡이설(투찰)_안산부대(투찰)⑤_경찰서-터미널간도로(투찰)②_마현생창(동양고속)" xfId="362" xr:uid="{00000000-0005-0000-0000-0000BE040000}"/>
    <cellStyle name="_대곡이설(투찰)_안산부대(투찰)⑤_경찰서-터미널간도로(투찰)②_마현생창(동양고속)_예정공정표" xfId="363" xr:uid="{00000000-0005-0000-0000-0000BF040000}"/>
    <cellStyle name="_대곡이설(투찰)_안산부대(투찰)⑤_경찰서-터미널간도로(투찰)②_마현생창(동양고속)_왜관-태평건설" xfId="364" xr:uid="{00000000-0005-0000-0000-0000C0040000}"/>
    <cellStyle name="_대곡이설(투찰)_안산부대(투찰)⑤_경찰서-터미널간도로(투찰)②_마현생창(동양고속)_왜관-태평건설_예정공정표" xfId="365" xr:uid="{00000000-0005-0000-0000-0000C1040000}"/>
    <cellStyle name="_대곡이설(투찰)_안산부대(투찰)⑤_경찰서-터미널간도로(투찰)②_예정공정표" xfId="366" xr:uid="{00000000-0005-0000-0000-0000C2040000}"/>
    <cellStyle name="_대곡이설(투찰)_안산부대(투찰)⑤_경찰서-터미널간도로(투찰)②_왜관-태평건설" xfId="367" xr:uid="{00000000-0005-0000-0000-0000C3040000}"/>
    <cellStyle name="_대곡이설(투찰)_안산부대(투찰)⑤_경찰서-터미널간도로(투찰)②_왜관-태평건설_예정공정표" xfId="368" xr:uid="{00000000-0005-0000-0000-0000C4040000}"/>
    <cellStyle name="_대곡이설(투찰)_안산부대(투찰)⑤_마현생창(동양고속)" xfId="369" xr:uid="{00000000-0005-0000-0000-0000C5040000}"/>
    <cellStyle name="_대곡이설(투찰)_안산부대(투찰)⑤_마현생창(동양고속)_예정공정표" xfId="370" xr:uid="{00000000-0005-0000-0000-0000C6040000}"/>
    <cellStyle name="_대곡이설(투찰)_안산부대(투찰)⑤_마현생창(동양고속)_왜관-태평건설" xfId="371" xr:uid="{00000000-0005-0000-0000-0000C7040000}"/>
    <cellStyle name="_대곡이설(투찰)_안산부대(투찰)⑤_마현생창(동양고속)_왜관-태평건설_예정공정표" xfId="372" xr:uid="{00000000-0005-0000-0000-0000C8040000}"/>
    <cellStyle name="_대곡이설(투찰)_안산부대(투찰)⑤_봉무지방산업단지도로(투찰)②" xfId="373" xr:uid="{00000000-0005-0000-0000-0000C9040000}"/>
    <cellStyle name="_대곡이설(투찰)_안산부대(투찰)⑤_봉무지방산업단지도로(투찰)②_마현생창(동양고속)" xfId="374" xr:uid="{00000000-0005-0000-0000-0000CA040000}"/>
    <cellStyle name="_대곡이설(투찰)_안산부대(투찰)⑤_봉무지방산업단지도로(투찰)②_마현생창(동양고속)_예정공정표" xfId="375" xr:uid="{00000000-0005-0000-0000-0000CB040000}"/>
    <cellStyle name="_대곡이설(투찰)_안산부대(투찰)⑤_봉무지방산업단지도로(투찰)②_마현생창(동양고속)_왜관-태평건설" xfId="376" xr:uid="{00000000-0005-0000-0000-0000CC040000}"/>
    <cellStyle name="_대곡이설(투찰)_안산부대(투찰)⑤_봉무지방산업단지도로(투찰)②_마현생창(동양고속)_왜관-태평건설_예정공정표" xfId="377" xr:uid="{00000000-0005-0000-0000-0000CD040000}"/>
    <cellStyle name="_대곡이설(투찰)_안산부대(투찰)⑤_봉무지방산업단지도로(투찰)②_예정공정표" xfId="378" xr:uid="{00000000-0005-0000-0000-0000CE040000}"/>
    <cellStyle name="_대곡이설(투찰)_안산부대(투찰)⑤_봉무지방산업단지도로(투찰)②_왜관-태평건설" xfId="379" xr:uid="{00000000-0005-0000-0000-0000CF040000}"/>
    <cellStyle name="_대곡이설(투찰)_안산부대(투찰)⑤_봉무지방산업단지도로(투찰)②_왜관-태평건설_예정공정표" xfId="380" xr:uid="{00000000-0005-0000-0000-0000D0040000}"/>
    <cellStyle name="_대곡이설(투찰)_안산부대(투찰)⑤_봉무지방산업단지도로(투찰)②+0.250%" xfId="381" xr:uid="{00000000-0005-0000-0000-0000D1040000}"/>
    <cellStyle name="_대곡이설(투찰)_안산부대(투찰)⑤_봉무지방산업단지도로(투찰)②+0.250%_마현생창(동양고속)" xfId="382" xr:uid="{00000000-0005-0000-0000-0000D2040000}"/>
    <cellStyle name="_대곡이설(투찰)_안산부대(투찰)⑤_봉무지방산업단지도로(투찰)②+0.250%_마현생창(동양고속)_예정공정표" xfId="383" xr:uid="{00000000-0005-0000-0000-0000D3040000}"/>
    <cellStyle name="_대곡이설(투찰)_안산부대(투찰)⑤_봉무지방산업단지도로(투찰)②+0.250%_마현생창(동양고속)_왜관-태평건설" xfId="384" xr:uid="{00000000-0005-0000-0000-0000D4040000}"/>
    <cellStyle name="_대곡이설(투찰)_안산부대(투찰)⑤_봉무지방산업단지도로(투찰)②+0.250%_마현생창(동양고속)_왜관-태평건설_예정공정표" xfId="385" xr:uid="{00000000-0005-0000-0000-0000D5040000}"/>
    <cellStyle name="_대곡이설(투찰)_안산부대(투찰)⑤_봉무지방산업단지도로(투찰)②+0.250%_예정공정표" xfId="386" xr:uid="{00000000-0005-0000-0000-0000D6040000}"/>
    <cellStyle name="_대곡이설(투찰)_안산부대(투찰)⑤_봉무지방산업단지도로(투찰)②+0.250%_왜관-태평건설" xfId="387" xr:uid="{00000000-0005-0000-0000-0000D7040000}"/>
    <cellStyle name="_대곡이설(투찰)_안산부대(투찰)⑤_봉무지방산업단지도로(투찰)②+0.250%_왜관-태평건설_예정공정표" xfId="388" xr:uid="{00000000-0005-0000-0000-0000D8040000}"/>
    <cellStyle name="_대곡이설(투찰)_안산부대(투찰)⑤_예정공정표" xfId="389" xr:uid="{00000000-0005-0000-0000-0000D9040000}"/>
    <cellStyle name="_대곡이설(투찰)_안산부대(투찰)⑤_왜관-태평건설" xfId="390" xr:uid="{00000000-0005-0000-0000-0000DA040000}"/>
    <cellStyle name="_대곡이설(투찰)_안산부대(투찰)⑤_왜관-태평건설_예정공정표" xfId="391" xr:uid="{00000000-0005-0000-0000-0000DB040000}"/>
    <cellStyle name="_대곡이설(투찰)_안산부대(투찰)⑤_합덕-신례원(2공구)투찰" xfId="392" xr:uid="{00000000-0005-0000-0000-0000DC040000}"/>
    <cellStyle name="_대곡이설(투찰)_안산부대(투찰)⑤_합덕-신례원(2공구)투찰_경찰서-터미널간도로(투찰)②" xfId="393" xr:uid="{00000000-0005-0000-0000-0000DD040000}"/>
    <cellStyle name="_대곡이설(투찰)_안산부대(투찰)⑤_합덕-신례원(2공구)투찰_경찰서-터미널간도로(투찰)②_마현생창(동양고속)" xfId="394" xr:uid="{00000000-0005-0000-0000-0000DE040000}"/>
    <cellStyle name="_대곡이설(투찰)_안산부대(투찰)⑤_합덕-신례원(2공구)투찰_경찰서-터미널간도로(투찰)②_마현생창(동양고속)_예정공정표" xfId="395" xr:uid="{00000000-0005-0000-0000-0000DF040000}"/>
    <cellStyle name="_대곡이설(투찰)_안산부대(투찰)⑤_합덕-신례원(2공구)투찰_경찰서-터미널간도로(투찰)②_마현생창(동양고속)_왜관-태평건설" xfId="396" xr:uid="{00000000-0005-0000-0000-0000E0040000}"/>
    <cellStyle name="_대곡이설(투찰)_안산부대(투찰)⑤_합덕-신례원(2공구)투찰_경찰서-터미널간도로(투찰)②_마현생창(동양고속)_왜관-태평건설_예정공정표" xfId="397" xr:uid="{00000000-0005-0000-0000-0000E1040000}"/>
    <cellStyle name="_대곡이설(투찰)_안산부대(투찰)⑤_합덕-신례원(2공구)투찰_경찰서-터미널간도로(투찰)②_예정공정표" xfId="398" xr:uid="{00000000-0005-0000-0000-0000E2040000}"/>
    <cellStyle name="_대곡이설(투찰)_안산부대(투찰)⑤_합덕-신례원(2공구)투찰_경찰서-터미널간도로(투찰)②_왜관-태평건설" xfId="399" xr:uid="{00000000-0005-0000-0000-0000E3040000}"/>
    <cellStyle name="_대곡이설(투찰)_안산부대(투찰)⑤_합덕-신례원(2공구)투찰_경찰서-터미널간도로(투찰)②_왜관-태평건설_예정공정표" xfId="400" xr:uid="{00000000-0005-0000-0000-0000E4040000}"/>
    <cellStyle name="_대곡이설(투찰)_안산부대(투찰)⑤_합덕-신례원(2공구)투찰_마현생창(동양고속)" xfId="401" xr:uid="{00000000-0005-0000-0000-0000E5040000}"/>
    <cellStyle name="_대곡이설(투찰)_안산부대(투찰)⑤_합덕-신례원(2공구)투찰_마현생창(동양고속)_예정공정표" xfId="402" xr:uid="{00000000-0005-0000-0000-0000E6040000}"/>
    <cellStyle name="_대곡이설(투찰)_안산부대(투찰)⑤_합덕-신례원(2공구)투찰_마현생창(동양고속)_왜관-태평건설" xfId="403" xr:uid="{00000000-0005-0000-0000-0000E7040000}"/>
    <cellStyle name="_대곡이설(투찰)_안산부대(투찰)⑤_합덕-신례원(2공구)투찰_마현생창(동양고속)_왜관-태평건설_예정공정표" xfId="404" xr:uid="{00000000-0005-0000-0000-0000E8040000}"/>
    <cellStyle name="_대곡이설(투찰)_안산부대(투찰)⑤_합덕-신례원(2공구)투찰_봉무지방산업단지도로(투찰)②" xfId="405" xr:uid="{00000000-0005-0000-0000-0000E9040000}"/>
    <cellStyle name="_대곡이설(투찰)_안산부대(투찰)⑤_합덕-신례원(2공구)투찰_봉무지방산업단지도로(투찰)②_마현생창(동양고속)" xfId="406" xr:uid="{00000000-0005-0000-0000-0000EA040000}"/>
    <cellStyle name="_대곡이설(투찰)_안산부대(투찰)⑤_합덕-신례원(2공구)투찰_봉무지방산업단지도로(투찰)②_마현생창(동양고속)_예정공정표" xfId="407" xr:uid="{00000000-0005-0000-0000-0000EB040000}"/>
    <cellStyle name="_대곡이설(투찰)_안산부대(투찰)⑤_합덕-신례원(2공구)투찰_봉무지방산업단지도로(투찰)②_마현생창(동양고속)_왜관-태평건설" xfId="408" xr:uid="{00000000-0005-0000-0000-0000EC040000}"/>
    <cellStyle name="_대곡이설(투찰)_안산부대(투찰)⑤_합덕-신례원(2공구)투찰_봉무지방산업단지도로(투찰)②_마현생창(동양고속)_왜관-태평건설_예정공정표" xfId="409" xr:uid="{00000000-0005-0000-0000-0000ED040000}"/>
    <cellStyle name="_대곡이설(투찰)_안산부대(투찰)⑤_합덕-신례원(2공구)투찰_봉무지방산업단지도로(투찰)②_예정공정표" xfId="410" xr:uid="{00000000-0005-0000-0000-0000EE040000}"/>
    <cellStyle name="_대곡이설(투찰)_안산부대(투찰)⑤_합덕-신례원(2공구)투찰_봉무지방산업단지도로(투찰)②_왜관-태평건설" xfId="411" xr:uid="{00000000-0005-0000-0000-0000EF040000}"/>
    <cellStyle name="_대곡이설(투찰)_안산부대(투찰)⑤_합덕-신례원(2공구)투찰_봉무지방산업단지도로(투찰)②_왜관-태평건설_예정공정표" xfId="412" xr:uid="{00000000-0005-0000-0000-0000F0040000}"/>
    <cellStyle name="_대곡이설(투찰)_안산부대(투찰)⑤_합덕-신례원(2공구)투찰_봉무지방산업단지도로(투찰)②+0.250%" xfId="413" xr:uid="{00000000-0005-0000-0000-0000F1040000}"/>
    <cellStyle name="_대곡이설(투찰)_안산부대(투찰)⑤_합덕-신례원(2공구)투찰_봉무지방산업단지도로(투찰)②+0.250%_마현생창(동양고속)" xfId="414" xr:uid="{00000000-0005-0000-0000-0000F2040000}"/>
    <cellStyle name="_대곡이설(투찰)_안산부대(투찰)⑤_합덕-신례원(2공구)투찰_봉무지방산업단지도로(투찰)②+0.250%_마현생창(동양고속)_예정공정표" xfId="415" xr:uid="{00000000-0005-0000-0000-0000F3040000}"/>
    <cellStyle name="_대곡이설(투찰)_안산부대(투찰)⑤_합덕-신례원(2공구)투찰_봉무지방산업단지도로(투찰)②+0.250%_마현생창(동양고속)_왜관-태평건설" xfId="416" xr:uid="{00000000-0005-0000-0000-0000F4040000}"/>
    <cellStyle name="_대곡이설(투찰)_안산부대(투찰)⑤_합덕-신례원(2공구)투찰_봉무지방산업단지도로(투찰)②+0.250%_마현생창(동양고속)_왜관-태평건설_예정공정표" xfId="417" xr:uid="{00000000-0005-0000-0000-0000F5040000}"/>
    <cellStyle name="_대곡이설(투찰)_안산부대(투찰)⑤_합덕-신례원(2공구)투찰_봉무지방산업단지도로(투찰)②+0.250%_예정공정표" xfId="418" xr:uid="{00000000-0005-0000-0000-0000F6040000}"/>
    <cellStyle name="_대곡이설(투찰)_안산부대(투찰)⑤_합덕-신례원(2공구)투찰_봉무지방산업단지도로(투찰)②+0.250%_왜관-태평건설" xfId="419" xr:uid="{00000000-0005-0000-0000-0000F7040000}"/>
    <cellStyle name="_대곡이설(투찰)_안산부대(투찰)⑤_합덕-신례원(2공구)투찰_봉무지방산업단지도로(투찰)②+0.250%_왜관-태평건설_예정공정표" xfId="420" xr:uid="{00000000-0005-0000-0000-0000F8040000}"/>
    <cellStyle name="_대곡이설(투찰)_안산부대(투찰)⑤_합덕-신례원(2공구)투찰_예정공정표" xfId="421" xr:uid="{00000000-0005-0000-0000-0000F9040000}"/>
    <cellStyle name="_대곡이설(투찰)_안산부대(투찰)⑤_합덕-신례원(2공구)투찰_왜관-태평건설" xfId="422" xr:uid="{00000000-0005-0000-0000-0000FA040000}"/>
    <cellStyle name="_대곡이설(투찰)_안산부대(투찰)⑤_합덕-신례원(2공구)투찰_왜관-태평건설_예정공정표" xfId="423" xr:uid="{00000000-0005-0000-0000-0000FB040000}"/>
    <cellStyle name="_대곡이설(투찰)_안산부대(투찰)⑤_합덕-신례원(2공구)투찰_합덕-신례원(2공구)투찰" xfId="424" xr:uid="{00000000-0005-0000-0000-0000FC040000}"/>
    <cellStyle name="_대곡이설(투찰)_안산부대(투찰)⑤_합덕-신례원(2공구)투찰_합덕-신례원(2공구)투찰_경찰서-터미널간도로(투찰)②" xfId="425" xr:uid="{00000000-0005-0000-0000-0000FD040000}"/>
    <cellStyle name="_대곡이설(투찰)_안산부대(투찰)⑤_합덕-신례원(2공구)투찰_합덕-신례원(2공구)투찰_경찰서-터미널간도로(투찰)②_마현생창(동양고속)" xfId="426" xr:uid="{00000000-0005-0000-0000-0000FE040000}"/>
    <cellStyle name="_대곡이설(투찰)_안산부대(투찰)⑤_합덕-신례원(2공구)투찰_합덕-신례원(2공구)투찰_경찰서-터미널간도로(투찰)②_마현생창(동양고속)_예정공정표" xfId="427" xr:uid="{00000000-0005-0000-0000-0000FF040000}"/>
    <cellStyle name="_대곡이설(투찰)_안산부대(투찰)⑤_합덕-신례원(2공구)투찰_합덕-신례원(2공구)투찰_경찰서-터미널간도로(투찰)②_마현생창(동양고속)_왜관-태평건설" xfId="428" xr:uid="{00000000-0005-0000-0000-000000050000}"/>
    <cellStyle name="_대곡이설(투찰)_안산부대(투찰)⑤_합덕-신례원(2공구)투찰_합덕-신례원(2공구)투찰_경찰서-터미널간도로(투찰)②_마현생창(동양고속)_왜관-태평건설_예정공정표" xfId="429" xr:uid="{00000000-0005-0000-0000-000001050000}"/>
    <cellStyle name="_대곡이설(투찰)_안산부대(투찰)⑤_합덕-신례원(2공구)투찰_합덕-신례원(2공구)투찰_경찰서-터미널간도로(투찰)②_예정공정표" xfId="430" xr:uid="{00000000-0005-0000-0000-000002050000}"/>
    <cellStyle name="_대곡이설(투찰)_안산부대(투찰)⑤_합덕-신례원(2공구)투찰_합덕-신례원(2공구)투찰_경찰서-터미널간도로(투찰)②_왜관-태평건설" xfId="431" xr:uid="{00000000-0005-0000-0000-000003050000}"/>
    <cellStyle name="_대곡이설(투찰)_안산부대(투찰)⑤_합덕-신례원(2공구)투찰_합덕-신례원(2공구)투찰_경찰서-터미널간도로(투찰)②_왜관-태평건설_예정공정표" xfId="432" xr:uid="{00000000-0005-0000-0000-000004050000}"/>
    <cellStyle name="_대곡이설(투찰)_안산부대(투찰)⑤_합덕-신례원(2공구)투찰_합덕-신례원(2공구)투찰_마현생창(동양고속)" xfId="433" xr:uid="{00000000-0005-0000-0000-000005050000}"/>
    <cellStyle name="_대곡이설(투찰)_안산부대(투찰)⑤_합덕-신례원(2공구)투찰_합덕-신례원(2공구)투찰_마현생창(동양고속)_예정공정표" xfId="434" xr:uid="{00000000-0005-0000-0000-000006050000}"/>
    <cellStyle name="_대곡이설(투찰)_안산부대(투찰)⑤_합덕-신례원(2공구)투찰_합덕-신례원(2공구)투찰_마현생창(동양고속)_왜관-태평건설" xfId="435" xr:uid="{00000000-0005-0000-0000-000007050000}"/>
    <cellStyle name="_대곡이설(투찰)_안산부대(투찰)⑤_합덕-신례원(2공구)투찰_합덕-신례원(2공구)투찰_마현생창(동양고속)_왜관-태평건설_예정공정표" xfId="436" xr:uid="{00000000-0005-0000-0000-000008050000}"/>
    <cellStyle name="_대곡이설(투찰)_안산부대(투찰)⑤_합덕-신례원(2공구)투찰_합덕-신례원(2공구)투찰_봉무지방산업단지도로(투찰)②" xfId="437" xr:uid="{00000000-0005-0000-0000-000009050000}"/>
    <cellStyle name="_대곡이설(투찰)_안산부대(투찰)⑤_합덕-신례원(2공구)투찰_합덕-신례원(2공구)투찰_봉무지방산업단지도로(투찰)②_마현생창(동양고속)" xfId="438" xr:uid="{00000000-0005-0000-0000-00000A050000}"/>
    <cellStyle name="_대곡이설(투찰)_안산부대(투찰)⑤_합덕-신례원(2공구)투찰_합덕-신례원(2공구)투찰_봉무지방산업단지도로(투찰)②_마현생창(동양고속)_예정공정표" xfId="439" xr:uid="{00000000-0005-0000-0000-00000B050000}"/>
    <cellStyle name="_대곡이설(투찰)_안산부대(투찰)⑤_합덕-신례원(2공구)투찰_합덕-신례원(2공구)투찰_봉무지방산업단지도로(투찰)②_마현생창(동양고속)_왜관-태평건설" xfId="440" xr:uid="{00000000-0005-0000-0000-00000C050000}"/>
    <cellStyle name="_대곡이설(투찰)_안산부대(투찰)⑤_합덕-신례원(2공구)투찰_합덕-신례원(2공구)투찰_봉무지방산업단지도로(투찰)②_마현생창(동양고속)_왜관-태평건설_예정공정표" xfId="441" xr:uid="{00000000-0005-0000-0000-00000D050000}"/>
    <cellStyle name="_대곡이설(투찰)_안산부대(투찰)⑤_합덕-신례원(2공구)투찰_합덕-신례원(2공구)투찰_봉무지방산업단지도로(투찰)②_예정공정표" xfId="442" xr:uid="{00000000-0005-0000-0000-00000E050000}"/>
    <cellStyle name="_대곡이설(투찰)_안산부대(투찰)⑤_합덕-신례원(2공구)투찰_합덕-신례원(2공구)투찰_봉무지방산업단지도로(투찰)②_왜관-태평건설" xfId="443" xr:uid="{00000000-0005-0000-0000-00000F050000}"/>
    <cellStyle name="_대곡이설(투찰)_안산부대(투찰)⑤_합덕-신례원(2공구)투찰_합덕-신례원(2공구)투찰_봉무지방산업단지도로(투찰)②_왜관-태평건설_예정공정표" xfId="444" xr:uid="{00000000-0005-0000-0000-000010050000}"/>
    <cellStyle name="_대곡이설(투찰)_안산부대(투찰)⑤_합덕-신례원(2공구)투찰_합덕-신례원(2공구)투찰_봉무지방산업단지도로(투찰)②+0.250%" xfId="445" xr:uid="{00000000-0005-0000-0000-000011050000}"/>
    <cellStyle name="_대곡이설(투찰)_안산부대(투찰)⑤_합덕-신례원(2공구)투찰_합덕-신례원(2공구)투찰_봉무지방산업단지도로(투찰)②+0.250%_마현생창(동양고속)" xfId="446" xr:uid="{00000000-0005-0000-0000-000012050000}"/>
    <cellStyle name="_대곡이설(투찰)_안산부대(투찰)⑤_합덕-신례원(2공구)투찰_합덕-신례원(2공구)투찰_봉무지방산업단지도로(투찰)②+0.250%_마현생창(동양고속)_예정공정표" xfId="447" xr:uid="{00000000-0005-0000-0000-000013050000}"/>
    <cellStyle name="_대곡이설(투찰)_안산부대(투찰)⑤_합덕-신례원(2공구)투찰_합덕-신례원(2공구)투찰_봉무지방산업단지도로(투찰)②+0.250%_마현생창(동양고속)_왜관-태평건설" xfId="448" xr:uid="{00000000-0005-0000-0000-000014050000}"/>
    <cellStyle name="_대곡이설(투찰)_안산부대(투찰)⑤_합덕-신례원(2공구)투찰_합덕-신례원(2공구)투찰_봉무지방산업단지도로(투찰)②+0.250%_마현생창(동양고속)_왜관-태평건설_예정공정표" xfId="449" xr:uid="{00000000-0005-0000-0000-000015050000}"/>
    <cellStyle name="_대곡이설(투찰)_안산부대(투찰)⑤_합덕-신례원(2공구)투찰_합덕-신례원(2공구)투찰_봉무지방산업단지도로(투찰)②+0.250%_예정공정표" xfId="450" xr:uid="{00000000-0005-0000-0000-000016050000}"/>
    <cellStyle name="_대곡이설(투찰)_안산부대(투찰)⑤_합덕-신례원(2공구)투찰_합덕-신례원(2공구)투찰_봉무지방산업단지도로(투찰)②+0.250%_왜관-태평건설" xfId="451" xr:uid="{00000000-0005-0000-0000-000017050000}"/>
    <cellStyle name="_대곡이설(투찰)_안산부대(투찰)⑤_합덕-신례원(2공구)투찰_합덕-신례원(2공구)투찰_봉무지방산업단지도로(투찰)②+0.250%_왜관-태평건설_예정공정표" xfId="452" xr:uid="{00000000-0005-0000-0000-000018050000}"/>
    <cellStyle name="_대곡이설(투찰)_안산부대(투찰)⑤_합덕-신례원(2공구)투찰_합덕-신례원(2공구)투찰_예정공정표" xfId="453" xr:uid="{00000000-0005-0000-0000-000019050000}"/>
    <cellStyle name="_대곡이설(투찰)_안산부대(투찰)⑤_합덕-신례원(2공구)투찰_합덕-신례원(2공구)투찰_왜관-태평건설" xfId="454" xr:uid="{00000000-0005-0000-0000-00001A050000}"/>
    <cellStyle name="_대곡이설(투찰)_안산부대(투찰)⑤_합덕-신례원(2공구)투찰_합덕-신례원(2공구)투찰_왜관-태평건설_예정공정표" xfId="455" xr:uid="{00000000-0005-0000-0000-00001B050000}"/>
    <cellStyle name="_대곡이설(투찰)_양곡부두(투찰)-0.31%" xfId="456" xr:uid="{00000000-0005-0000-0000-00001C050000}"/>
    <cellStyle name="_대곡이설(투찰)_양곡부두(투찰)-0.31%_경찰서-터미널간도로(투찰)②" xfId="457" xr:uid="{00000000-0005-0000-0000-00001D050000}"/>
    <cellStyle name="_대곡이설(투찰)_양곡부두(투찰)-0.31%_경찰서-터미널간도로(투찰)②_마현생창(동양고속)" xfId="458" xr:uid="{00000000-0005-0000-0000-00001E050000}"/>
    <cellStyle name="_대곡이설(투찰)_양곡부두(투찰)-0.31%_경찰서-터미널간도로(투찰)②_마현생창(동양고속)_예정공정표" xfId="459" xr:uid="{00000000-0005-0000-0000-00001F050000}"/>
    <cellStyle name="_대곡이설(투찰)_양곡부두(투찰)-0.31%_경찰서-터미널간도로(투찰)②_마현생창(동양고속)_왜관-태평건설" xfId="460" xr:uid="{00000000-0005-0000-0000-000020050000}"/>
    <cellStyle name="_대곡이설(투찰)_양곡부두(투찰)-0.31%_경찰서-터미널간도로(투찰)②_마현생창(동양고속)_왜관-태평건설_예정공정표" xfId="461" xr:uid="{00000000-0005-0000-0000-000021050000}"/>
    <cellStyle name="_대곡이설(투찰)_양곡부두(투찰)-0.31%_경찰서-터미널간도로(투찰)②_예정공정표" xfId="462" xr:uid="{00000000-0005-0000-0000-000022050000}"/>
    <cellStyle name="_대곡이설(투찰)_양곡부두(투찰)-0.31%_경찰서-터미널간도로(투찰)②_왜관-태평건설" xfId="463" xr:uid="{00000000-0005-0000-0000-000023050000}"/>
    <cellStyle name="_대곡이설(투찰)_양곡부두(투찰)-0.31%_경찰서-터미널간도로(투찰)②_왜관-태평건설_예정공정표" xfId="464" xr:uid="{00000000-0005-0000-0000-000024050000}"/>
    <cellStyle name="_대곡이설(투찰)_양곡부두(투찰)-0.31%_마현생창(동양고속)" xfId="465" xr:uid="{00000000-0005-0000-0000-000025050000}"/>
    <cellStyle name="_대곡이설(투찰)_양곡부두(투찰)-0.31%_마현생창(동양고속)_예정공정표" xfId="466" xr:uid="{00000000-0005-0000-0000-000026050000}"/>
    <cellStyle name="_대곡이설(투찰)_양곡부두(투찰)-0.31%_마현생창(동양고속)_왜관-태평건설" xfId="467" xr:uid="{00000000-0005-0000-0000-000027050000}"/>
    <cellStyle name="_대곡이설(투찰)_양곡부두(투찰)-0.31%_마현생창(동양고속)_왜관-태평건설_예정공정표" xfId="468" xr:uid="{00000000-0005-0000-0000-000028050000}"/>
    <cellStyle name="_대곡이설(투찰)_양곡부두(투찰)-0.31%_봉무지방산업단지도로(투찰)②" xfId="469" xr:uid="{00000000-0005-0000-0000-000029050000}"/>
    <cellStyle name="_대곡이설(투찰)_양곡부두(투찰)-0.31%_봉무지방산업단지도로(투찰)②_마현생창(동양고속)" xfId="470" xr:uid="{00000000-0005-0000-0000-00002A050000}"/>
    <cellStyle name="_대곡이설(투찰)_양곡부두(투찰)-0.31%_봉무지방산업단지도로(투찰)②_마현생창(동양고속)_예정공정표" xfId="471" xr:uid="{00000000-0005-0000-0000-00002B050000}"/>
    <cellStyle name="_대곡이설(투찰)_양곡부두(투찰)-0.31%_봉무지방산업단지도로(투찰)②_마현생창(동양고속)_왜관-태평건설" xfId="472" xr:uid="{00000000-0005-0000-0000-00002C050000}"/>
    <cellStyle name="_대곡이설(투찰)_양곡부두(투찰)-0.31%_봉무지방산업단지도로(투찰)②_마현생창(동양고속)_왜관-태평건설_예정공정표" xfId="473" xr:uid="{00000000-0005-0000-0000-00002D050000}"/>
    <cellStyle name="_대곡이설(투찰)_양곡부두(투찰)-0.31%_봉무지방산업단지도로(투찰)②_예정공정표" xfId="474" xr:uid="{00000000-0005-0000-0000-00002E050000}"/>
    <cellStyle name="_대곡이설(투찰)_양곡부두(투찰)-0.31%_봉무지방산업단지도로(투찰)②_왜관-태평건설" xfId="475" xr:uid="{00000000-0005-0000-0000-00002F050000}"/>
    <cellStyle name="_대곡이설(투찰)_양곡부두(투찰)-0.31%_봉무지방산업단지도로(투찰)②_왜관-태평건설_예정공정표" xfId="476" xr:uid="{00000000-0005-0000-0000-000030050000}"/>
    <cellStyle name="_대곡이설(투찰)_양곡부두(투찰)-0.31%_봉무지방산업단지도로(투찰)②+0.250%" xfId="477" xr:uid="{00000000-0005-0000-0000-000031050000}"/>
    <cellStyle name="_대곡이설(투찰)_양곡부두(투찰)-0.31%_봉무지방산업단지도로(투찰)②+0.250%_마현생창(동양고속)" xfId="478" xr:uid="{00000000-0005-0000-0000-000032050000}"/>
    <cellStyle name="_대곡이설(투찰)_양곡부두(투찰)-0.31%_봉무지방산업단지도로(투찰)②+0.250%_마현생창(동양고속)_예정공정표" xfId="479" xr:uid="{00000000-0005-0000-0000-000033050000}"/>
    <cellStyle name="_대곡이설(투찰)_양곡부두(투찰)-0.31%_봉무지방산업단지도로(투찰)②+0.250%_마현생창(동양고속)_왜관-태평건설" xfId="480" xr:uid="{00000000-0005-0000-0000-000034050000}"/>
    <cellStyle name="_대곡이설(투찰)_양곡부두(투찰)-0.31%_봉무지방산업단지도로(투찰)②+0.250%_마현생창(동양고속)_왜관-태평건설_예정공정표" xfId="481" xr:uid="{00000000-0005-0000-0000-000035050000}"/>
    <cellStyle name="_대곡이설(투찰)_양곡부두(투찰)-0.31%_봉무지방산업단지도로(투찰)②+0.250%_예정공정표" xfId="482" xr:uid="{00000000-0005-0000-0000-000036050000}"/>
    <cellStyle name="_대곡이설(투찰)_양곡부두(투찰)-0.31%_봉무지방산업단지도로(투찰)②+0.250%_왜관-태평건설" xfId="483" xr:uid="{00000000-0005-0000-0000-000037050000}"/>
    <cellStyle name="_대곡이설(투찰)_양곡부두(투찰)-0.31%_봉무지방산업단지도로(투찰)②+0.250%_왜관-태평건설_예정공정표" xfId="484" xr:uid="{00000000-0005-0000-0000-000038050000}"/>
    <cellStyle name="_대곡이설(투찰)_양곡부두(투찰)-0.31%_예정공정표" xfId="485" xr:uid="{00000000-0005-0000-0000-000039050000}"/>
    <cellStyle name="_대곡이설(투찰)_양곡부두(투찰)-0.31%_왜관-태평건설" xfId="486" xr:uid="{00000000-0005-0000-0000-00003A050000}"/>
    <cellStyle name="_대곡이설(투찰)_양곡부두(투찰)-0.31%_왜관-태평건설_예정공정표" xfId="487" xr:uid="{00000000-0005-0000-0000-00003B050000}"/>
    <cellStyle name="_대곡이설(투찰)_양곡부두(투찰)-0.31%_합덕-신례원(2공구)투찰" xfId="488" xr:uid="{00000000-0005-0000-0000-00003C050000}"/>
    <cellStyle name="_대곡이설(투찰)_양곡부두(투찰)-0.31%_합덕-신례원(2공구)투찰_경찰서-터미널간도로(투찰)②" xfId="489" xr:uid="{00000000-0005-0000-0000-00003D050000}"/>
    <cellStyle name="_대곡이설(투찰)_양곡부두(투찰)-0.31%_합덕-신례원(2공구)투찰_경찰서-터미널간도로(투찰)②_마현생창(동양고속)" xfId="490" xr:uid="{00000000-0005-0000-0000-00003E050000}"/>
    <cellStyle name="_대곡이설(투찰)_양곡부두(투찰)-0.31%_합덕-신례원(2공구)투찰_경찰서-터미널간도로(투찰)②_마현생창(동양고속)_예정공정표" xfId="491" xr:uid="{00000000-0005-0000-0000-00003F050000}"/>
    <cellStyle name="_대곡이설(투찰)_양곡부두(투찰)-0.31%_합덕-신례원(2공구)투찰_경찰서-터미널간도로(투찰)②_마현생창(동양고속)_왜관-태평건설" xfId="492" xr:uid="{00000000-0005-0000-0000-000040050000}"/>
    <cellStyle name="_대곡이설(투찰)_양곡부두(투찰)-0.31%_합덕-신례원(2공구)투찰_경찰서-터미널간도로(투찰)②_마현생창(동양고속)_왜관-태평건설_예정공정표" xfId="493" xr:uid="{00000000-0005-0000-0000-000041050000}"/>
    <cellStyle name="_대곡이설(투찰)_양곡부두(투찰)-0.31%_합덕-신례원(2공구)투찰_경찰서-터미널간도로(투찰)②_예정공정표" xfId="494" xr:uid="{00000000-0005-0000-0000-000042050000}"/>
    <cellStyle name="_대곡이설(투찰)_양곡부두(투찰)-0.31%_합덕-신례원(2공구)투찰_경찰서-터미널간도로(투찰)②_왜관-태평건설" xfId="495" xr:uid="{00000000-0005-0000-0000-000043050000}"/>
    <cellStyle name="_대곡이설(투찰)_양곡부두(투찰)-0.31%_합덕-신례원(2공구)투찰_경찰서-터미널간도로(투찰)②_왜관-태평건설_예정공정표" xfId="496" xr:uid="{00000000-0005-0000-0000-000044050000}"/>
    <cellStyle name="_대곡이설(투찰)_양곡부두(투찰)-0.31%_합덕-신례원(2공구)투찰_마현생창(동양고속)" xfId="497" xr:uid="{00000000-0005-0000-0000-000045050000}"/>
    <cellStyle name="_대곡이설(투찰)_양곡부두(투찰)-0.31%_합덕-신례원(2공구)투찰_마현생창(동양고속)_예정공정표" xfId="498" xr:uid="{00000000-0005-0000-0000-000046050000}"/>
    <cellStyle name="_대곡이설(투찰)_양곡부두(투찰)-0.31%_합덕-신례원(2공구)투찰_마현생창(동양고속)_왜관-태평건설" xfId="499" xr:uid="{00000000-0005-0000-0000-000047050000}"/>
    <cellStyle name="_대곡이설(투찰)_양곡부두(투찰)-0.31%_합덕-신례원(2공구)투찰_마현생창(동양고속)_왜관-태평건설_예정공정표" xfId="500" xr:uid="{00000000-0005-0000-0000-000048050000}"/>
    <cellStyle name="_대곡이설(투찰)_양곡부두(투찰)-0.31%_합덕-신례원(2공구)투찰_봉무지방산업단지도로(투찰)②" xfId="501" xr:uid="{00000000-0005-0000-0000-000049050000}"/>
    <cellStyle name="_대곡이설(투찰)_양곡부두(투찰)-0.31%_합덕-신례원(2공구)투찰_봉무지방산업단지도로(투찰)②_마현생창(동양고속)" xfId="502" xr:uid="{00000000-0005-0000-0000-00004A050000}"/>
    <cellStyle name="_대곡이설(투찰)_양곡부두(투찰)-0.31%_합덕-신례원(2공구)투찰_봉무지방산업단지도로(투찰)②_마현생창(동양고속)_예정공정표" xfId="503" xr:uid="{00000000-0005-0000-0000-00004B050000}"/>
    <cellStyle name="_대곡이설(투찰)_양곡부두(투찰)-0.31%_합덕-신례원(2공구)투찰_봉무지방산업단지도로(투찰)②_마현생창(동양고속)_왜관-태평건설" xfId="504" xr:uid="{00000000-0005-0000-0000-00004C050000}"/>
    <cellStyle name="_대곡이설(투찰)_양곡부두(투찰)-0.31%_합덕-신례원(2공구)투찰_봉무지방산업단지도로(투찰)②_마현생창(동양고속)_왜관-태평건설_예정공정표" xfId="505" xr:uid="{00000000-0005-0000-0000-00004D050000}"/>
    <cellStyle name="_대곡이설(투찰)_양곡부두(투찰)-0.31%_합덕-신례원(2공구)투찰_봉무지방산업단지도로(투찰)②_예정공정표" xfId="506" xr:uid="{00000000-0005-0000-0000-00004E050000}"/>
    <cellStyle name="_대곡이설(투찰)_양곡부두(투찰)-0.31%_합덕-신례원(2공구)투찰_봉무지방산업단지도로(투찰)②_왜관-태평건설" xfId="507" xr:uid="{00000000-0005-0000-0000-00004F050000}"/>
    <cellStyle name="_대곡이설(투찰)_양곡부두(투찰)-0.31%_합덕-신례원(2공구)투찰_봉무지방산업단지도로(투찰)②_왜관-태평건설_예정공정표" xfId="508" xr:uid="{00000000-0005-0000-0000-000050050000}"/>
    <cellStyle name="_대곡이설(투찰)_양곡부두(투찰)-0.31%_합덕-신례원(2공구)투찰_봉무지방산업단지도로(투찰)②+0.250%" xfId="509" xr:uid="{00000000-0005-0000-0000-000051050000}"/>
    <cellStyle name="_대곡이설(투찰)_양곡부두(투찰)-0.31%_합덕-신례원(2공구)투찰_봉무지방산업단지도로(투찰)②+0.250%_마현생창(동양고속)" xfId="510" xr:uid="{00000000-0005-0000-0000-000052050000}"/>
    <cellStyle name="_대곡이설(투찰)_양곡부두(투찰)-0.31%_합덕-신례원(2공구)투찰_봉무지방산업단지도로(투찰)②+0.250%_마현생창(동양고속)_예정공정표" xfId="511" xr:uid="{00000000-0005-0000-0000-000053050000}"/>
    <cellStyle name="_대곡이설(투찰)_양곡부두(투찰)-0.31%_합덕-신례원(2공구)투찰_봉무지방산업단지도로(투찰)②+0.250%_마현생창(동양고속)_왜관-태평건설" xfId="512" xr:uid="{00000000-0005-0000-0000-000054050000}"/>
    <cellStyle name="_대곡이설(투찰)_양곡부두(투찰)-0.31%_합덕-신례원(2공구)투찰_봉무지방산업단지도로(투찰)②+0.250%_마현생창(동양고속)_왜관-태평건설_예정공정표" xfId="513" xr:uid="{00000000-0005-0000-0000-000055050000}"/>
    <cellStyle name="_대곡이설(투찰)_양곡부두(투찰)-0.31%_합덕-신례원(2공구)투찰_봉무지방산업단지도로(투찰)②+0.250%_예정공정표" xfId="514" xr:uid="{00000000-0005-0000-0000-000056050000}"/>
    <cellStyle name="_대곡이설(투찰)_양곡부두(투찰)-0.31%_합덕-신례원(2공구)투찰_봉무지방산업단지도로(투찰)②+0.250%_왜관-태평건설" xfId="515" xr:uid="{00000000-0005-0000-0000-000057050000}"/>
    <cellStyle name="_대곡이설(투찰)_양곡부두(투찰)-0.31%_합덕-신례원(2공구)투찰_봉무지방산업단지도로(투찰)②+0.250%_왜관-태평건설_예정공정표" xfId="516" xr:uid="{00000000-0005-0000-0000-000058050000}"/>
    <cellStyle name="_대곡이설(투찰)_양곡부두(투찰)-0.31%_합덕-신례원(2공구)투찰_예정공정표" xfId="517" xr:uid="{00000000-0005-0000-0000-000059050000}"/>
    <cellStyle name="_대곡이설(투찰)_양곡부두(투찰)-0.31%_합덕-신례원(2공구)투찰_왜관-태평건설" xfId="518" xr:uid="{00000000-0005-0000-0000-00005A050000}"/>
    <cellStyle name="_대곡이설(투찰)_양곡부두(투찰)-0.31%_합덕-신례원(2공구)투찰_왜관-태평건설_예정공정표" xfId="519" xr:uid="{00000000-0005-0000-0000-00005B050000}"/>
    <cellStyle name="_대곡이설(투찰)_양곡부두(투찰)-0.31%_합덕-신례원(2공구)투찰_합덕-신례원(2공구)투찰" xfId="520" xr:uid="{00000000-0005-0000-0000-00005C050000}"/>
    <cellStyle name="_대곡이설(투찰)_양곡부두(투찰)-0.31%_합덕-신례원(2공구)투찰_합덕-신례원(2공구)투찰_경찰서-터미널간도로(투찰)②" xfId="521" xr:uid="{00000000-0005-0000-0000-00005D050000}"/>
    <cellStyle name="_대곡이설(투찰)_양곡부두(투찰)-0.31%_합덕-신례원(2공구)투찰_합덕-신례원(2공구)투찰_경찰서-터미널간도로(투찰)②_마현생창(동양고속)" xfId="522" xr:uid="{00000000-0005-0000-0000-00005E050000}"/>
    <cellStyle name="_대곡이설(투찰)_양곡부두(투찰)-0.31%_합덕-신례원(2공구)투찰_합덕-신례원(2공구)투찰_경찰서-터미널간도로(투찰)②_마현생창(동양고속)_예정공정표" xfId="523" xr:uid="{00000000-0005-0000-0000-00005F050000}"/>
    <cellStyle name="_대곡이설(투찰)_양곡부두(투찰)-0.31%_합덕-신례원(2공구)투찰_합덕-신례원(2공구)투찰_경찰서-터미널간도로(투찰)②_마현생창(동양고속)_왜관-태평건설" xfId="524" xr:uid="{00000000-0005-0000-0000-000060050000}"/>
    <cellStyle name="_대곡이설(투찰)_양곡부두(투찰)-0.31%_합덕-신례원(2공구)투찰_합덕-신례원(2공구)투찰_경찰서-터미널간도로(투찰)②_마현생창(동양고속)_왜관-태평건설_예정공정표" xfId="525" xr:uid="{00000000-0005-0000-0000-000061050000}"/>
    <cellStyle name="_대곡이설(투찰)_양곡부두(투찰)-0.31%_합덕-신례원(2공구)투찰_합덕-신례원(2공구)투찰_경찰서-터미널간도로(투찰)②_예정공정표" xfId="526" xr:uid="{00000000-0005-0000-0000-000062050000}"/>
    <cellStyle name="_대곡이설(투찰)_양곡부두(투찰)-0.31%_합덕-신례원(2공구)투찰_합덕-신례원(2공구)투찰_경찰서-터미널간도로(투찰)②_왜관-태평건설" xfId="527" xr:uid="{00000000-0005-0000-0000-000063050000}"/>
    <cellStyle name="_대곡이설(투찰)_양곡부두(투찰)-0.31%_합덕-신례원(2공구)투찰_합덕-신례원(2공구)투찰_경찰서-터미널간도로(투찰)②_왜관-태평건설_예정공정표" xfId="528" xr:uid="{00000000-0005-0000-0000-000064050000}"/>
    <cellStyle name="_대곡이설(투찰)_양곡부두(투찰)-0.31%_합덕-신례원(2공구)투찰_합덕-신례원(2공구)투찰_마현생창(동양고속)" xfId="529" xr:uid="{00000000-0005-0000-0000-000065050000}"/>
    <cellStyle name="_대곡이설(투찰)_양곡부두(투찰)-0.31%_합덕-신례원(2공구)투찰_합덕-신례원(2공구)투찰_마현생창(동양고속)_예정공정표" xfId="530" xr:uid="{00000000-0005-0000-0000-000066050000}"/>
    <cellStyle name="_대곡이설(투찰)_양곡부두(투찰)-0.31%_합덕-신례원(2공구)투찰_합덕-신례원(2공구)투찰_마현생창(동양고속)_왜관-태평건설" xfId="531" xr:uid="{00000000-0005-0000-0000-000067050000}"/>
    <cellStyle name="_대곡이설(투찰)_양곡부두(투찰)-0.31%_합덕-신례원(2공구)투찰_합덕-신례원(2공구)투찰_마현생창(동양고속)_왜관-태평건설_예정공정표" xfId="532" xr:uid="{00000000-0005-0000-0000-000068050000}"/>
    <cellStyle name="_대곡이설(투찰)_양곡부두(투찰)-0.31%_합덕-신례원(2공구)투찰_합덕-신례원(2공구)투찰_봉무지방산업단지도로(투찰)②" xfId="533" xr:uid="{00000000-0005-0000-0000-000069050000}"/>
    <cellStyle name="_대곡이설(투찰)_양곡부두(투찰)-0.31%_합덕-신례원(2공구)투찰_합덕-신례원(2공구)투찰_봉무지방산업단지도로(투찰)②_마현생창(동양고속)" xfId="534" xr:uid="{00000000-0005-0000-0000-00006A050000}"/>
    <cellStyle name="_대곡이설(투찰)_양곡부두(투찰)-0.31%_합덕-신례원(2공구)투찰_합덕-신례원(2공구)투찰_봉무지방산업단지도로(투찰)②_마현생창(동양고속)_예정공정표" xfId="535" xr:uid="{00000000-0005-0000-0000-00006B050000}"/>
    <cellStyle name="_대곡이설(투찰)_양곡부두(투찰)-0.31%_합덕-신례원(2공구)투찰_합덕-신례원(2공구)투찰_봉무지방산업단지도로(투찰)②_마현생창(동양고속)_왜관-태평건설" xfId="536" xr:uid="{00000000-0005-0000-0000-00006C050000}"/>
    <cellStyle name="_대곡이설(투찰)_양곡부두(투찰)-0.31%_합덕-신례원(2공구)투찰_합덕-신례원(2공구)투찰_봉무지방산업단지도로(투찰)②_마현생창(동양고속)_왜관-태평건설_예정공정표" xfId="537" xr:uid="{00000000-0005-0000-0000-00006D050000}"/>
    <cellStyle name="_대곡이설(투찰)_양곡부두(투찰)-0.31%_합덕-신례원(2공구)투찰_합덕-신례원(2공구)투찰_봉무지방산업단지도로(투찰)②_예정공정표" xfId="538" xr:uid="{00000000-0005-0000-0000-00006E050000}"/>
    <cellStyle name="_대곡이설(투찰)_양곡부두(투찰)-0.31%_합덕-신례원(2공구)투찰_합덕-신례원(2공구)투찰_봉무지방산업단지도로(투찰)②_왜관-태평건설" xfId="539" xr:uid="{00000000-0005-0000-0000-00006F050000}"/>
    <cellStyle name="_대곡이설(투찰)_양곡부두(투찰)-0.31%_합덕-신례원(2공구)투찰_합덕-신례원(2공구)투찰_봉무지방산업단지도로(투찰)②_왜관-태평건설_예정공정표" xfId="540" xr:uid="{00000000-0005-0000-0000-000070050000}"/>
    <cellStyle name="_대곡이설(투찰)_양곡부두(투찰)-0.31%_합덕-신례원(2공구)투찰_합덕-신례원(2공구)투찰_봉무지방산업단지도로(투찰)②+0.250%" xfId="541" xr:uid="{00000000-0005-0000-0000-000071050000}"/>
    <cellStyle name="_대곡이설(투찰)_양곡부두(투찰)-0.31%_합덕-신례원(2공구)투찰_합덕-신례원(2공구)투찰_봉무지방산업단지도로(투찰)②+0.250%_마현생창(동양고속)" xfId="542" xr:uid="{00000000-0005-0000-0000-000072050000}"/>
    <cellStyle name="_대곡이설(투찰)_양곡부두(투찰)-0.31%_합덕-신례원(2공구)투찰_합덕-신례원(2공구)투찰_봉무지방산업단지도로(투찰)②+0.250%_마현생창(동양고속)_예정공정표" xfId="543" xr:uid="{00000000-0005-0000-0000-000073050000}"/>
    <cellStyle name="_대곡이설(투찰)_양곡부두(투찰)-0.31%_합덕-신례원(2공구)투찰_합덕-신례원(2공구)투찰_봉무지방산업단지도로(투찰)②+0.250%_마현생창(동양고속)_왜관-태평건설" xfId="544" xr:uid="{00000000-0005-0000-0000-000074050000}"/>
    <cellStyle name="_대곡이설(투찰)_양곡부두(투찰)-0.31%_합덕-신례원(2공구)투찰_합덕-신례원(2공구)투찰_봉무지방산업단지도로(투찰)②+0.250%_마현생창(동양고속)_왜관-태평건설_예정공정표" xfId="545" xr:uid="{00000000-0005-0000-0000-000075050000}"/>
    <cellStyle name="_대곡이설(투찰)_양곡부두(투찰)-0.31%_합덕-신례원(2공구)투찰_합덕-신례원(2공구)투찰_봉무지방산업단지도로(투찰)②+0.250%_예정공정표" xfId="546" xr:uid="{00000000-0005-0000-0000-000076050000}"/>
    <cellStyle name="_대곡이설(투찰)_양곡부두(투찰)-0.31%_합덕-신례원(2공구)투찰_합덕-신례원(2공구)투찰_봉무지방산업단지도로(투찰)②+0.250%_왜관-태평건설" xfId="547" xr:uid="{00000000-0005-0000-0000-000077050000}"/>
    <cellStyle name="_대곡이설(투찰)_양곡부두(투찰)-0.31%_합덕-신례원(2공구)투찰_합덕-신례원(2공구)투찰_봉무지방산업단지도로(투찰)②+0.250%_왜관-태평건설_예정공정표" xfId="548" xr:uid="{00000000-0005-0000-0000-000078050000}"/>
    <cellStyle name="_대곡이설(투찰)_양곡부두(투찰)-0.31%_합덕-신례원(2공구)투찰_합덕-신례원(2공구)투찰_예정공정표" xfId="549" xr:uid="{00000000-0005-0000-0000-000079050000}"/>
    <cellStyle name="_대곡이설(투찰)_양곡부두(투찰)-0.31%_합덕-신례원(2공구)투찰_합덕-신례원(2공구)투찰_왜관-태평건설" xfId="550" xr:uid="{00000000-0005-0000-0000-00007A050000}"/>
    <cellStyle name="_대곡이설(투찰)_양곡부두(투찰)-0.31%_합덕-신례원(2공구)투찰_합덕-신례원(2공구)투찰_왜관-태평건설_예정공정표" xfId="551" xr:uid="{00000000-0005-0000-0000-00007B050000}"/>
    <cellStyle name="_대곡이설(투찰)_예정공정표" xfId="552" xr:uid="{00000000-0005-0000-0000-00007C050000}"/>
    <cellStyle name="_대곡이설(투찰)_왜관-태평건설" xfId="553" xr:uid="{00000000-0005-0000-0000-00007D050000}"/>
    <cellStyle name="_대곡이설(투찰)_왜관-태평건설_예정공정표" xfId="554" xr:uid="{00000000-0005-0000-0000-00007E050000}"/>
    <cellStyle name="_대곡이설(투찰)_창원상수도(토목)투찰" xfId="555" xr:uid="{00000000-0005-0000-0000-00007F050000}"/>
    <cellStyle name="_대곡이설(투찰)_창원상수도(토목)투찰_경찰서-터미널간도로(투찰)②" xfId="556" xr:uid="{00000000-0005-0000-0000-000080050000}"/>
    <cellStyle name="_대곡이설(투찰)_창원상수도(토목)투찰_경찰서-터미널간도로(투찰)②_마현생창(동양고속)" xfId="557" xr:uid="{00000000-0005-0000-0000-000081050000}"/>
    <cellStyle name="_대곡이설(투찰)_창원상수도(토목)투찰_경찰서-터미널간도로(투찰)②_마현생창(동양고속)_예정공정표" xfId="558" xr:uid="{00000000-0005-0000-0000-000082050000}"/>
    <cellStyle name="_대곡이설(투찰)_창원상수도(토목)투찰_경찰서-터미널간도로(투찰)②_마현생창(동양고속)_왜관-태평건설" xfId="559" xr:uid="{00000000-0005-0000-0000-000083050000}"/>
    <cellStyle name="_대곡이설(투찰)_창원상수도(토목)투찰_경찰서-터미널간도로(투찰)②_마현생창(동양고속)_왜관-태평건설_예정공정표" xfId="560" xr:uid="{00000000-0005-0000-0000-000084050000}"/>
    <cellStyle name="_대곡이설(투찰)_창원상수도(토목)투찰_경찰서-터미널간도로(투찰)②_예정공정표" xfId="561" xr:uid="{00000000-0005-0000-0000-000085050000}"/>
    <cellStyle name="_대곡이설(투찰)_창원상수도(토목)투찰_경찰서-터미널간도로(투찰)②_왜관-태평건설" xfId="562" xr:uid="{00000000-0005-0000-0000-000086050000}"/>
    <cellStyle name="_대곡이설(투찰)_창원상수도(토목)투찰_경찰서-터미널간도로(투찰)②_왜관-태평건설_예정공정표" xfId="563" xr:uid="{00000000-0005-0000-0000-000087050000}"/>
    <cellStyle name="_대곡이설(투찰)_창원상수도(토목)투찰_마현생창(동양고속)" xfId="564" xr:uid="{00000000-0005-0000-0000-000088050000}"/>
    <cellStyle name="_대곡이설(투찰)_창원상수도(토목)투찰_마현생창(동양고속)_예정공정표" xfId="565" xr:uid="{00000000-0005-0000-0000-000089050000}"/>
    <cellStyle name="_대곡이설(투찰)_창원상수도(토목)투찰_마현생창(동양고속)_왜관-태평건설" xfId="566" xr:uid="{00000000-0005-0000-0000-00008A050000}"/>
    <cellStyle name="_대곡이설(투찰)_창원상수도(토목)투찰_마현생창(동양고속)_왜관-태평건설_예정공정표" xfId="567" xr:uid="{00000000-0005-0000-0000-00008B050000}"/>
    <cellStyle name="_대곡이설(투찰)_창원상수도(토목)투찰_봉무지방산업단지도로(투찰)②" xfId="568" xr:uid="{00000000-0005-0000-0000-00008C050000}"/>
    <cellStyle name="_대곡이설(투찰)_창원상수도(토목)투찰_봉무지방산업단지도로(투찰)②_마현생창(동양고속)" xfId="569" xr:uid="{00000000-0005-0000-0000-00008D050000}"/>
    <cellStyle name="_대곡이설(투찰)_창원상수도(토목)투찰_봉무지방산업단지도로(투찰)②_마현생창(동양고속)_예정공정표" xfId="570" xr:uid="{00000000-0005-0000-0000-00008E050000}"/>
    <cellStyle name="_대곡이설(투찰)_창원상수도(토목)투찰_봉무지방산업단지도로(투찰)②_마현생창(동양고속)_왜관-태평건설" xfId="571" xr:uid="{00000000-0005-0000-0000-00008F050000}"/>
    <cellStyle name="_대곡이설(투찰)_창원상수도(토목)투찰_봉무지방산업단지도로(투찰)②_마현생창(동양고속)_왜관-태평건설_예정공정표" xfId="572" xr:uid="{00000000-0005-0000-0000-000090050000}"/>
    <cellStyle name="_대곡이설(투찰)_창원상수도(토목)투찰_봉무지방산업단지도로(투찰)②_예정공정표" xfId="573" xr:uid="{00000000-0005-0000-0000-000091050000}"/>
    <cellStyle name="_대곡이설(투찰)_창원상수도(토목)투찰_봉무지방산업단지도로(투찰)②_왜관-태평건설" xfId="574" xr:uid="{00000000-0005-0000-0000-000092050000}"/>
    <cellStyle name="_대곡이설(투찰)_창원상수도(토목)투찰_봉무지방산업단지도로(투찰)②_왜관-태평건설_예정공정표" xfId="575" xr:uid="{00000000-0005-0000-0000-000093050000}"/>
    <cellStyle name="_대곡이설(투찰)_창원상수도(토목)투찰_봉무지방산업단지도로(투찰)②+0.250%" xfId="576" xr:uid="{00000000-0005-0000-0000-000094050000}"/>
    <cellStyle name="_대곡이설(투찰)_창원상수도(토목)투찰_봉무지방산업단지도로(투찰)②+0.250%_마현생창(동양고속)" xfId="577" xr:uid="{00000000-0005-0000-0000-000095050000}"/>
    <cellStyle name="_대곡이설(투찰)_창원상수도(토목)투찰_봉무지방산업단지도로(투찰)②+0.250%_마현생창(동양고속)_예정공정표" xfId="578" xr:uid="{00000000-0005-0000-0000-000096050000}"/>
    <cellStyle name="_대곡이설(투찰)_창원상수도(토목)투찰_봉무지방산업단지도로(투찰)②+0.250%_마현생창(동양고속)_왜관-태평건설" xfId="579" xr:uid="{00000000-0005-0000-0000-000097050000}"/>
    <cellStyle name="_대곡이설(투찰)_창원상수도(토목)투찰_봉무지방산업단지도로(투찰)②+0.250%_마현생창(동양고속)_왜관-태평건설_예정공정표" xfId="580" xr:uid="{00000000-0005-0000-0000-000098050000}"/>
    <cellStyle name="_대곡이설(투찰)_창원상수도(토목)투찰_봉무지방산업단지도로(투찰)②+0.250%_예정공정표" xfId="581" xr:uid="{00000000-0005-0000-0000-000099050000}"/>
    <cellStyle name="_대곡이설(투찰)_창원상수도(토목)투찰_봉무지방산업단지도로(투찰)②+0.250%_왜관-태평건설" xfId="582" xr:uid="{00000000-0005-0000-0000-00009A050000}"/>
    <cellStyle name="_대곡이설(투찰)_창원상수도(토목)투찰_봉무지방산업단지도로(투찰)②+0.250%_왜관-태평건설_예정공정표" xfId="583" xr:uid="{00000000-0005-0000-0000-00009B050000}"/>
    <cellStyle name="_대곡이설(투찰)_창원상수도(토목)투찰_예정공정표" xfId="584" xr:uid="{00000000-0005-0000-0000-00009C050000}"/>
    <cellStyle name="_대곡이설(투찰)_창원상수도(토목)투찰_왜관-태평건설" xfId="585" xr:uid="{00000000-0005-0000-0000-00009D050000}"/>
    <cellStyle name="_대곡이설(투찰)_창원상수도(토목)투찰_왜관-태평건설_예정공정표" xfId="586" xr:uid="{00000000-0005-0000-0000-00009E050000}"/>
    <cellStyle name="_대곡이설(투찰)_창원상수도(토목)투찰_합덕-신례원(2공구)투찰" xfId="587" xr:uid="{00000000-0005-0000-0000-00009F050000}"/>
    <cellStyle name="_대곡이설(투찰)_창원상수도(토목)투찰_합덕-신례원(2공구)투찰_경찰서-터미널간도로(투찰)②" xfId="588" xr:uid="{00000000-0005-0000-0000-0000A0050000}"/>
    <cellStyle name="_대곡이설(투찰)_창원상수도(토목)투찰_합덕-신례원(2공구)투찰_경찰서-터미널간도로(투찰)②_마현생창(동양고속)" xfId="589" xr:uid="{00000000-0005-0000-0000-0000A1050000}"/>
    <cellStyle name="_대곡이설(투찰)_창원상수도(토목)투찰_합덕-신례원(2공구)투찰_경찰서-터미널간도로(투찰)②_마현생창(동양고속)_예정공정표" xfId="590" xr:uid="{00000000-0005-0000-0000-0000A2050000}"/>
    <cellStyle name="_대곡이설(투찰)_창원상수도(토목)투찰_합덕-신례원(2공구)투찰_경찰서-터미널간도로(투찰)②_마현생창(동양고속)_왜관-태평건설" xfId="591" xr:uid="{00000000-0005-0000-0000-0000A3050000}"/>
    <cellStyle name="_대곡이설(투찰)_창원상수도(토목)투찰_합덕-신례원(2공구)투찰_경찰서-터미널간도로(투찰)②_마현생창(동양고속)_왜관-태평건설_예정공정표" xfId="592" xr:uid="{00000000-0005-0000-0000-0000A4050000}"/>
    <cellStyle name="_대곡이설(투찰)_창원상수도(토목)투찰_합덕-신례원(2공구)투찰_경찰서-터미널간도로(투찰)②_예정공정표" xfId="593" xr:uid="{00000000-0005-0000-0000-0000A5050000}"/>
    <cellStyle name="_대곡이설(투찰)_창원상수도(토목)투찰_합덕-신례원(2공구)투찰_경찰서-터미널간도로(투찰)②_왜관-태평건설" xfId="594" xr:uid="{00000000-0005-0000-0000-0000A6050000}"/>
    <cellStyle name="_대곡이설(투찰)_창원상수도(토목)투찰_합덕-신례원(2공구)투찰_경찰서-터미널간도로(투찰)②_왜관-태평건설_예정공정표" xfId="595" xr:uid="{00000000-0005-0000-0000-0000A7050000}"/>
    <cellStyle name="_대곡이설(투찰)_창원상수도(토목)투찰_합덕-신례원(2공구)투찰_마현생창(동양고속)" xfId="596" xr:uid="{00000000-0005-0000-0000-0000A8050000}"/>
    <cellStyle name="_대곡이설(투찰)_창원상수도(토목)투찰_합덕-신례원(2공구)투찰_마현생창(동양고속)_예정공정표" xfId="597" xr:uid="{00000000-0005-0000-0000-0000A9050000}"/>
    <cellStyle name="_대곡이설(투찰)_창원상수도(토목)투찰_합덕-신례원(2공구)투찰_마현생창(동양고속)_왜관-태평건설" xfId="598" xr:uid="{00000000-0005-0000-0000-0000AA050000}"/>
    <cellStyle name="_대곡이설(투찰)_창원상수도(토목)투찰_합덕-신례원(2공구)투찰_마현생창(동양고속)_왜관-태평건설_예정공정표" xfId="599" xr:uid="{00000000-0005-0000-0000-0000AB050000}"/>
    <cellStyle name="_대곡이설(투찰)_창원상수도(토목)투찰_합덕-신례원(2공구)투찰_봉무지방산업단지도로(투찰)②" xfId="600" xr:uid="{00000000-0005-0000-0000-0000AC050000}"/>
    <cellStyle name="_대곡이설(투찰)_창원상수도(토목)투찰_합덕-신례원(2공구)투찰_봉무지방산업단지도로(투찰)②_마현생창(동양고속)" xfId="601" xr:uid="{00000000-0005-0000-0000-0000AD050000}"/>
    <cellStyle name="_대곡이설(투찰)_창원상수도(토목)투찰_합덕-신례원(2공구)투찰_봉무지방산업단지도로(투찰)②_마현생창(동양고속)_예정공정표" xfId="602" xr:uid="{00000000-0005-0000-0000-0000AE050000}"/>
    <cellStyle name="_대곡이설(투찰)_창원상수도(토목)투찰_합덕-신례원(2공구)투찰_봉무지방산업단지도로(투찰)②_마현생창(동양고속)_왜관-태평건설" xfId="603" xr:uid="{00000000-0005-0000-0000-0000AF050000}"/>
    <cellStyle name="_대곡이설(투찰)_창원상수도(토목)투찰_합덕-신례원(2공구)투찰_봉무지방산업단지도로(투찰)②_마현생창(동양고속)_왜관-태평건설_예정공정표" xfId="604" xr:uid="{00000000-0005-0000-0000-0000B0050000}"/>
    <cellStyle name="_대곡이설(투찰)_창원상수도(토목)투찰_합덕-신례원(2공구)투찰_봉무지방산업단지도로(투찰)②_예정공정표" xfId="605" xr:uid="{00000000-0005-0000-0000-0000B1050000}"/>
    <cellStyle name="_대곡이설(투찰)_창원상수도(토목)투찰_합덕-신례원(2공구)투찰_봉무지방산업단지도로(투찰)②_왜관-태평건설" xfId="606" xr:uid="{00000000-0005-0000-0000-0000B2050000}"/>
    <cellStyle name="_대곡이설(투찰)_창원상수도(토목)투찰_합덕-신례원(2공구)투찰_봉무지방산업단지도로(투찰)②_왜관-태평건설_예정공정표" xfId="607" xr:uid="{00000000-0005-0000-0000-0000B3050000}"/>
    <cellStyle name="_대곡이설(투찰)_창원상수도(토목)투찰_합덕-신례원(2공구)투찰_봉무지방산업단지도로(투찰)②+0.250%" xfId="608" xr:uid="{00000000-0005-0000-0000-0000B4050000}"/>
    <cellStyle name="_대곡이설(투찰)_창원상수도(토목)투찰_합덕-신례원(2공구)투찰_봉무지방산업단지도로(투찰)②+0.250%_마현생창(동양고속)" xfId="609" xr:uid="{00000000-0005-0000-0000-0000B5050000}"/>
    <cellStyle name="_대곡이설(투찰)_창원상수도(토목)투찰_합덕-신례원(2공구)투찰_봉무지방산업단지도로(투찰)②+0.250%_마현생창(동양고속)_예정공정표" xfId="610" xr:uid="{00000000-0005-0000-0000-0000B6050000}"/>
    <cellStyle name="_대곡이설(투찰)_창원상수도(토목)투찰_합덕-신례원(2공구)투찰_봉무지방산업단지도로(투찰)②+0.250%_마현생창(동양고속)_왜관-태평건설" xfId="611" xr:uid="{00000000-0005-0000-0000-0000B7050000}"/>
    <cellStyle name="_대곡이설(투찰)_창원상수도(토목)투찰_합덕-신례원(2공구)투찰_봉무지방산업단지도로(투찰)②+0.250%_마현생창(동양고속)_왜관-태평건설_예정공정표" xfId="612" xr:uid="{00000000-0005-0000-0000-0000B8050000}"/>
    <cellStyle name="_대곡이설(투찰)_창원상수도(토목)투찰_합덕-신례원(2공구)투찰_봉무지방산업단지도로(투찰)②+0.250%_예정공정표" xfId="613" xr:uid="{00000000-0005-0000-0000-0000B9050000}"/>
    <cellStyle name="_대곡이설(투찰)_창원상수도(토목)투찰_합덕-신례원(2공구)투찰_봉무지방산업단지도로(투찰)②+0.250%_왜관-태평건설" xfId="614" xr:uid="{00000000-0005-0000-0000-0000BA050000}"/>
    <cellStyle name="_대곡이설(투찰)_창원상수도(토목)투찰_합덕-신례원(2공구)투찰_봉무지방산업단지도로(투찰)②+0.250%_왜관-태평건설_예정공정표" xfId="615" xr:uid="{00000000-0005-0000-0000-0000BB050000}"/>
    <cellStyle name="_대곡이설(투찰)_창원상수도(토목)투찰_합덕-신례원(2공구)투찰_예정공정표" xfId="616" xr:uid="{00000000-0005-0000-0000-0000BC050000}"/>
    <cellStyle name="_대곡이설(투찰)_창원상수도(토목)투찰_합덕-신례원(2공구)투찰_왜관-태평건설" xfId="617" xr:uid="{00000000-0005-0000-0000-0000BD050000}"/>
    <cellStyle name="_대곡이설(투찰)_창원상수도(토목)투찰_합덕-신례원(2공구)투찰_왜관-태평건설_예정공정표" xfId="618" xr:uid="{00000000-0005-0000-0000-0000BE050000}"/>
    <cellStyle name="_대곡이설(투찰)_창원상수도(토목)투찰_합덕-신례원(2공구)투찰_합덕-신례원(2공구)투찰" xfId="619" xr:uid="{00000000-0005-0000-0000-0000BF050000}"/>
    <cellStyle name="_대곡이설(투찰)_창원상수도(토목)투찰_합덕-신례원(2공구)투찰_합덕-신례원(2공구)투찰_경찰서-터미널간도로(투찰)②" xfId="620" xr:uid="{00000000-0005-0000-0000-0000C0050000}"/>
    <cellStyle name="_대곡이설(투찰)_창원상수도(토목)투찰_합덕-신례원(2공구)투찰_합덕-신례원(2공구)투찰_경찰서-터미널간도로(투찰)②_마현생창(동양고속)" xfId="621" xr:uid="{00000000-0005-0000-0000-0000C1050000}"/>
    <cellStyle name="_대곡이설(투찰)_창원상수도(토목)투찰_합덕-신례원(2공구)투찰_합덕-신례원(2공구)투찰_경찰서-터미널간도로(투찰)②_마현생창(동양고속)_예정공정표" xfId="622" xr:uid="{00000000-0005-0000-0000-0000C2050000}"/>
    <cellStyle name="_대곡이설(투찰)_창원상수도(토목)투찰_합덕-신례원(2공구)투찰_합덕-신례원(2공구)투찰_경찰서-터미널간도로(투찰)②_마현생창(동양고속)_왜관-태평건설" xfId="623" xr:uid="{00000000-0005-0000-0000-0000C3050000}"/>
    <cellStyle name="_대곡이설(투찰)_창원상수도(토목)투찰_합덕-신례원(2공구)투찰_합덕-신례원(2공구)투찰_경찰서-터미널간도로(투찰)②_마현생창(동양고속)_왜관-태평건설_예정공정표" xfId="624" xr:uid="{00000000-0005-0000-0000-0000C4050000}"/>
    <cellStyle name="_대곡이설(투찰)_창원상수도(토목)투찰_합덕-신례원(2공구)투찰_합덕-신례원(2공구)투찰_경찰서-터미널간도로(투찰)②_예정공정표" xfId="625" xr:uid="{00000000-0005-0000-0000-0000C5050000}"/>
    <cellStyle name="_대곡이설(투찰)_창원상수도(토목)투찰_합덕-신례원(2공구)투찰_합덕-신례원(2공구)투찰_경찰서-터미널간도로(투찰)②_왜관-태평건설" xfId="626" xr:uid="{00000000-0005-0000-0000-0000C6050000}"/>
    <cellStyle name="_대곡이설(투찰)_창원상수도(토목)투찰_합덕-신례원(2공구)투찰_합덕-신례원(2공구)투찰_경찰서-터미널간도로(투찰)②_왜관-태평건설_예정공정표" xfId="627" xr:uid="{00000000-0005-0000-0000-0000C7050000}"/>
    <cellStyle name="_대곡이설(투찰)_창원상수도(토목)투찰_합덕-신례원(2공구)투찰_합덕-신례원(2공구)투찰_마현생창(동양고속)" xfId="628" xr:uid="{00000000-0005-0000-0000-0000C8050000}"/>
    <cellStyle name="_대곡이설(투찰)_창원상수도(토목)투찰_합덕-신례원(2공구)투찰_합덕-신례원(2공구)투찰_마현생창(동양고속)_예정공정표" xfId="629" xr:uid="{00000000-0005-0000-0000-0000C9050000}"/>
    <cellStyle name="_대곡이설(투찰)_창원상수도(토목)투찰_합덕-신례원(2공구)투찰_합덕-신례원(2공구)투찰_마현생창(동양고속)_왜관-태평건설" xfId="630" xr:uid="{00000000-0005-0000-0000-0000CA050000}"/>
    <cellStyle name="_대곡이설(투찰)_창원상수도(토목)투찰_합덕-신례원(2공구)투찰_합덕-신례원(2공구)투찰_마현생창(동양고속)_왜관-태평건설_예정공정표" xfId="631" xr:uid="{00000000-0005-0000-0000-0000CB050000}"/>
    <cellStyle name="_대곡이설(투찰)_창원상수도(토목)투찰_합덕-신례원(2공구)투찰_합덕-신례원(2공구)투찰_봉무지방산업단지도로(투찰)②" xfId="632" xr:uid="{00000000-0005-0000-0000-0000CC050000}"/>
    <cellStyle name="_대곡이설(투찰)_창원상수도(토목)투찰_합덕-신례원(2공구)투찰_합덕-신례원(2공구)투찰_봉무지방산업단지도로(투찰)②_마현생창(동양고속)" xfId="633" xr:uid="{00000000-0005-0000-0000-0000CD050000}"/>
    <cellStyle name="_대곡이설(투찰)_창원상수도(토목)투찰_합덕-신례원(2공구)투찰_합덕-신례원(2공구)투찰_봉무지방산업단지도로(투찰)②_마현생창(동양고속)_예정공정표" xfId="634" xr:uid="{00000000-0005-0000-0000-0000CE050000}"/>
    <cellStyle name="_대곡이설(투찰)_창원상수도(토목)투찰_합덕-신례원(2공구)투찰_합덕-신례원(2공구)투찰_봉무지방산업단지도로(투찰)②_마현생창(동양고속)_왜관-태평건설" xfId="635" xr:uid="{00000000-0005-0000-0000-0000CF050000}"/>
    <cellStyle name="_대곡이설(투찰)_창원상수도(토목)투찰_합덕-신례원(2공구)투찰_합덕-신례원(2공구)투찰_봉무지방산업단지도로(투찰)②_마현생창(동양고속)_왜관-태평건설_예정공정표" xfId="636" xr:uid="{00000000-0005-0000-0000-0000D0050000}"/>
    <cellStyle name="_대곡이설(투찰)_창원상수도(토목)투찰_합덕-신례원(2공구)투찰_합덕-신례원(2공구)투찰_봉무지방산업단지도로(투찰)②_예정공정표" xfId="637" xr:uid="{00000000-0005-0000-0000-0000D1050000}"/>
    <cellStyle name="_대곡이설(투찰)_창원상수도(토목)투찰_합덕-신례원(2공구)투찰_합덕-신례원(2공구)투찰_봉무지방산업단지도로(투찰)②_왜관-태평건설" xfId="638" xr:uid="{00000000-0005-0000-0000-0000D2050000}"/>
    <cellStyle name="_대곡이설(투찰)_창원상수도(토목)투찰_합덕-신례원(2공구)투찰_합덕-신례원(2공구)투찰_봉무지방산업단지도로(투찰)②_왜관-태평건설_예정공정표" xfId="639" xr:uid="{00000000-0005-0000-0000-0000D3050000}"/>
    <cellStyle name="_대곡이설(투찰)_창원상수도(토목)투찰_합덕-신례원(2공구)투찰_합덕-신례원(2공구)투찰_봉무지방산업단지도로(투찰)②+0.250%" xfId="640" xr:uid="{00000000-0005-0000-0000-0000D4050000}"/>
    <cellStyle name="_대곡이설(투찰)_창원상수도(토목)투찰_합덕-신례원(2공구)투찰_합덕-신례원(2공구)투찰_봉무지방산업단지도로(투찰)②+0.250%_마현생창(동양고속)" xfId="641" xr:uid="{00000000-0005-0000-0000-0000D5050000}"/>
    <cellStyle name="_대곡이설(투찰)_창원상수도(토목)투찰_합덕-신례원(2공구)투찰_합덕-신례원(2공구)투찰_봉무지방산업단지도로(투찰)②+0.250%_마현생창(동양고속)_예정공정표" xfId="642" xr:uid="{00000000-0005-0000-0000-0000D6050000}"/>
    <cellStyle name="_대곡이설(투찰)_창원상수도(토목)투찰_합덕-신례원(2공구)투찰_합덕-신례원(2공구)투찰_봉무지방산업단지도로(투찰)②+0.250%_마현생창(동양고속)_왜관-태평건설" xfId="643" xr:uid="{00000000-0005-0000-0000-0000D7050000}"/>
    <cellStyle name="_대곡이설(투찰)_창원상수도(토목)투찰_합덕-신례원(2공구)투찰_합덕-신례원(2공구)투찰_봉무지방산업단지도로(투찰)②+0.250%_마현생창(동양고속)_왜관-태평건설_예정공정표" xfId="644" xr:uid="{00000000-0005-0000-0000-0000D8050000}"/>
    <cellStyle name="_대곡이설(투찰)_창원상수도(토목)투찰_합덕-신례원(2공구)투찰_합덕-신례원(2공구)투찰_봉무지방산업단지도로(투찰)②+0.250%_예정공정표" xfId="645" xr:uid="{00000000-0005-0000-0000-0000D9050000}"/>
    <cellStyle name="_대곡이설(투찰)_창원상수도(토목)투찰_합덕-신례원(2공구)투찰_합덕-신례원(2공구)투찰_봉무지방산업단지도로(투찰)②+0.250%_왜관-태평건설" xfId="646" xr:uid="{00000000-0005-0000-0000-0000DA050000}"/>
    <cellStyle name="_대곡이설(투찰)_창원상수도(토목)투찰_합덕-신례원(2공구)투찰_합덕-신례원(2공구)투찰_봉무지방산업단지도로(투찰)②+0.250%_왜관-태평건설_예정공정표" xfId="647" xr:uid="{00000000-0005-0000-0000-0000DB050000}"/>
    <cellStyle name="_대곡이설(투찰)_창원상수도(토목)투찰_합덕-신례원(2공구)투찰_합덕-신례원(2공구)투찰_예정공정표" xfId="648" xr:uid="{00000000-0005-0000-0000-0000DC050000}"/>
    <cellStyle name="_대곡이설(투찰)_창원상수도(토목)투찰_합덕-신례원(2공구)투찰_합덕-신례원(2공구)투찰_왜관-태평건설" xfId="649" xr:uid="{00000000-0005-0000-0000-0000DD050000}"/>
    <cellStyle name="_대곡이설(투찰)_창원상수도(토목)투찰_합덕-신례원(2공구)투찰_합덕-신례원(2공구)투찰_왜관-태평건설_예정공정표" xfId="650" xr:uid="{00000000-0005-0000-0000-0000DE050000}"/>
    <cellStyle name="_대곡이설(투찰)_합덕-신례원(2공구)투찰" xfId="651" xr:uid="{00000000-0005-0000-0000-0000DF050000}"/>
    <cellStyle name="_대곡이설(투찰)_합덕-신례원(2공구)투찰_경찰서-터미널간도로(투찰)②" xfId="652" xr:uid="{00000000-0005-0000-0000-0000E0050000}"/>
    <cellStyle name="_대곡이설(투찰)_합덕-신례원(2공구)투찰_경찰서-터미널간도로(투찰)②_마현생창(동양고속)" xfId="653" xr:uid="{00000000-0005-0000-0000-0000E1050000}"/>
    <cellStyle name="_대곡이설(투찰)_합덕-신례원(2공구)투찰_경찰서-터미널간도로(투찰)②_마현생창(동양고속)_예정공정표" xfId="654" xr:uid="{00000000-0005-0000-0000-0000E2050000}"/>
    <cellStyle name="_대곡이설(투찰)_합덕-신례원(2공구)투찰_경찰서-터미널간도로(투찰)②_마현생창(동양고속)_왜관-태평건설" xfId="655" xr:uid="{00000000-0005-0000-0000-0000E3050000}"/>
    <cellStyle name="_대곡이설(투찰)_합덕-신례원(2공구)투찰_경찰서-터미널간도로(투찰)②_마현생창(동양고속)_왜관-태평건설_예정공정표" xfId="656" xr:uid="{00000000-0005-0000-0000-0000E4050000}"/>
    <cellStyle name="_대곡이설(투찰)_합덕-신례원(2공구)투찰_경찰서-터미널간도로(투찰)②_예정공정표" xfId="657" xr:uid="{00000000-0005-0000-0000-0000E5050000}"/>
    <cellStyle name="_대곡이설(투찰)_합덕-신례원(2공구)투찰_경찰서-터미널간도로(투찰)②_왜관-태평건설" xfId="658" xr:uid="{00000000-0005-0000-0000-0000E6050000}"/>
    <cellStyle name="_대곡이설(투찰)_합덕-신례원(2공구)투찰_경찰서-터미널간도로(투찰)②_왜관-태평건설_예정공정표" xfId="659" xr:uid="{00000000-0005-0000-0000-0000E7050000}"/>
    <cellStyle name="_대곡이설(투찰)_합덕-신례원(2공구)투찰_마현생창(동양고속)" xfId="660" xr:uid="{00000000-0005-0000-0000-0000E8050000}"/>
    <cellStyle name="_대곡이설(투찰)_합덕-신례원(2공구)투찰_마현생창(동양고속)_예정공정표" xfId="661" xr:uid="{00000000-0005-0000-0000-0000E9050000}"/>
    <cellStyle name="_대곡이설(투찰)_합덕-신례원(2공구)투찰_마현생창(동양고속)_왜관-태평건설" xfId="662" xr:uid="{00000000-0005-0000-0000-0000EA050000}"/>
    <cellStyle name="_대곡이설(투찰)_합덕-신례원(2공구)투찰_마현생창(동양고속)_왜관-태평건설_예정공정표" xfId="663" xr:uid="{00000000-0005-0000-0000-0000EB050000}"/>
    <cellStyle name="_대곡이설(투찰)_합덕-신례원(2공구)투찰_봉무지방산업단지도로(투찰)②" xfId="664" xr:uid="{00000000-0005-0000-0000-0000EC050000}"/>
    <cellStyle name="_대곡이설(투찰)_합덕-신례원(2공구)투찰_봉무지방산업단지도로(투찰)②_마현생창(동양고속)" xfId="665" xr:uid="{00000000-0005-0000-0000-0000ED050000}"/>
    <cellStyle name="_대곡이설(투찰)_합덕-신례원(2공구)투찰_봉무지방산업단지도로(투찰)②_마현생창(동양고속)_예정공정표" xfId="666" xr:uid="{00000000-0005-0000-0000-0000EE050000}"/>
    <cellStyle name="_대곡이설(투찰)_합덕-신례원(2공구)투찰_봉무지방산업단지도로(투찰)②_마현생창(동양고속)_왜관-태평건설" xfId="667" xr:uid="{00000000-0005-0000-0000-0000EF050000}"/>
    <cellStyle name="_대곡이설(투찰)_합덕-신례원(2공구)투찰_봉무지방산업단지도로(투찰)②_마현생창(동양고속)_왜관-태평건설_예정공정표" xfId="668" xr:uid="{00000000-0005-0000-0000-0000F0050000}"/>
    <cellStyle name="_대곡이설(투찰)_합덕-신례원(2공구)투찰_봉무지방산업단지도로(투찰)②_예정공정표" xfId="669" xr:uid="{00000000-0005-0000-0000-0000F1050000}"/>
    <cellStyle name="_대곡이설(투찰)_합덕-신례원(2공구)투찰_봉무지방산업단지도로(투찰)②_왜관-태평건설" xfId="670" xr:uid="{00000000-0005-0000-0000-0000F2050000}"/>
    <cellStyle name="_대곡이설(투찰)_합덕-신례원(2공구)투찰_봉무지방산업단지도로(투찰)②_왜관-태평건설_예정공정표" xfId="671" xr:uid="{00000000-0005-0000-0000-0000F3050000}"/>
    <cellStyle name="_대곡이설(투찰)_합덕-신례원(2공구)투찰_봉무지방산업단지도로(투찰)②+0.250%" xfId="672" xr:uid="{00000000-0005-0000-0000-0000F4050000}"/>
    <cellStyle name="_대곡이설(투찰)_합덕-신례원(2공구)투찰_봉무지방산업단지도로(투찰)②+0.250%_마현생창(동양고속)" xfId="673" xr:uid="{00000000-0005-0000-0000-0000F5050000}"/>
    <cellStyle name="_대곡이설(투찰)_합덕-신례원(2공구)투찰_봉무지방산업단지도로(투찰)②+0.250%_마현생창(동양고속)_예정공정표" xfId="674" xr:uid="{00000000-0005-0000-0000-0000F6050000}"/>
    <cellStyle name="_대곡이설(투찰)_합덕-신례원(2공구)투찰_봉무지방산업단지도로(투찰)②+0.250%_마현생창(동양고속)_왜관-태평건설" xfId="675" xr:uid="{00000000-0005-0000-0000-0000F7050000}"/>
    <cellStyle name="_대곡이설(투찰)_합덕-신례원(2공구)투찰_봉무지방산업단지도로(투찰)②+0.250%_마현생창(동양고속)_왜관-태평건설_예정공정표" xfId="676" xr:uid="{00000000-0005-0000-0000-0000F8050000}"/>
    <cellStyle name="_대곡이설(투찰)_합덕-신례원(2공구)투찰_봉무지방산업단지도로(투찰)②+0.250%_예정공정표" xfId="677" xr:uid="{00000000-0005-0000-0000-0000F9050000}"/>
    <cellStyle name="_대곡이설(투찰)_합덕-신례원(2공구)투찰_봉무지방산업단지도로(투찰)②+0.250%_왜관-태평건설" xfId="678" xr:uid="{00000000-0005-0000-0000-0000FA050000}"/>
    <cellStyle name="_대곡이설(투찰)_합덕-신례원(2공구)투찰_봉무지방산업단지도로(투찰)②+0.250%_왜관-태평건설_예정공정표" xfId="679" xr:uid="{00000000-0005-0000-0000-0000FB050000}"/>
    <cellStyle name="_대곡이설(투찰)_합덕-신례원(2공구)투찰_예정공정표" xfId="680" xr:uid="{00000000-0005-0000-0000-0000FC050000}"/>
    <cellStyle name="_대곡이설(투찰)_합덕-신례원(2공구)투찰_왜관-태평건설" xfId="681" xr:uid="{00000000-0005-0000-0000-0000FD050000}"/>
    <cellStyle name="_대곡이설(투찰)_합덕-신례원(2공구)투찰_왜관-태평건설_예정공정표" xfId="682" xr:uid="{00000000-0005-0000-0000-0000FE050000}"/>
    <cellStyle name="_대곡이설(투찰)_합덕-신례원(2공구)투찰_합덕-신례원(2공구)투찰" xfId="683" xr:uid="{00000000-0005-0000-0000-0000FF050000}"/>
    <cellStyle name="_대곡이설(투찰)_합덕-신례원(2공구)투찰_합덕-신례원(2공구)투찰_경찰서-터미널간도로(투찰)②" xfId="684" xr:uid="{00000000-0005-0000-0000-000000060000}"/>
    <cellStyle name="_대곡이설(투찰)_합덕-신례원(2공구)투찰_합덕-신례원(2공구)투찰_경찰서-터미널간도로(투찰)②_마현생창(동양고속)" xfId="685" xr:uid="{00000000-0005-0000-0000-000001060000}"/>
    <cellStyle name="_대곡이설(투찰)_합덕-신례원(2공구)투찰_합덕-신례원(2공구)투찰_경찰서-터미널간도로(투찰)②_마현생창(동양고속)_예정공정표" xfId="686" xr:uid="{00000000-0005-0000-0000-000002060000}"/>
    <cellStyle name="_대곡이설(투찰)_합덕-신례원(2공구)투찰_합덕-신례원(2공구)투찰_경찰서-터미널간도로(투찰)②_마현생창(동양고속)_왜관-태평건설" xfId="687" xr:uid="{00000000-0005-0000-0000-000003060000}"/>
    <cellStyle name="_대곡이설(투찰)_합덕-신례원(2공구)투찰_합덕-신례원(2공구)투찰_경찰서-터미널간도로(투찰)②_마현생창(동양고속)_왜관-태평건설_예정공정표" xfId="688" xr:uid="{00000000-0005-0000-0000-000004060000}"/>
    <cellStyle name="_대곡이설(투찰)_합덕-신례원(2공구)투찰_합덕-신례원(2공구)투찰_경찰서-터미널간도로(투찰)②_예정공정표" xfId="689" xr:uid="{00000000-0005-0000-0000-000005060000}"/>
    <cellStyle name="_대곡이설(투찰)_합덕-신례원(2공구)투찰_합덕-신례원(2공구)투찰_경찰서-터미널간도로(투찰)②_왜관-태평건설" xfId="690" xr:uid="{00000000-0005-0000-0000-000006060000}"/>
    <cellStyle name="_대곡이설(투찰)_합덕-신례원(2공구)투찰_합덕-신례원(2공구)투찰_경찰서-터미널간도로(투찰)②_왜관-태평건설_예정공정표" xfId="691" xr:uid="{00000000-0005-0000-0000-000007060000}"/>
    <cellStyle name="_대곡이설(투찰)_합덕-신례원(2공구)투찰_합덕-신례원(2공구)투찰_마현생창(동양고속)" xfId="692" xr:uid="{00000000-0005-0000-0000-000008060000}"/>
    <cellStyle name="_대곡이설(투찰)_합덕-신례원(2공구)투찰_합덕-신례원(2공구)투찰_마현생창(동양고속)_예정공정표" xfId="693" xr:uid="{00000000-0005-0000-0000-000009060000}"/>
    <cellStyle name="_대곡이설(투찰)_합덕-신례원(2공구)투찰_합덕-신례원(2공구)투찰_마현생창(동양고속)_왜관-태평건설" xfId="694" xr:uid="{00000000-0005-0000-0000-00000A060000}"/>
    <cellStyle name="_대곡이설(투찰)_합덕-신례원(2공구)투찰_합덕-신례원(2공구)투찰_마현생창(동양고속)_왜관-태평건설_예정공정표" xfId="695" xr:uid="{00000000-0005-0000-0000-00000B060000}"/>
    <cellStyle name="_대곡이설(투찰)_합덕-신례원(2공구)투찰_합덕-신례원(2공구)투찰_봉무지방산업단지도로(투찰)②" xfId="696" xr:uid="{00000000-0005-0000-0000-00000C060000}"/>
    <cellStyle name="_대곡이설(투찰)_합덕-신례원(2공구)투찰_합덕-신례원(2공구)투찰_봉무지방산업단지도로(투찰)②_마현생창(동양고속)" xfId="697" xr:uid="{00000000-0005-0000-0000-00000D060000}"/>
    <cellStyle name="_대곡이설(투찰)_합덕-신례원(2공구)투찰_합덕-신례원(2공구)투찰_봉무지방산업단지도로(투찰)②_마현생창(동양고속)_예정공정표" xfId="698" xr:uid="{00000000-0005-0000-0000-00000E060000}"/>
    <cellStyle name="_대곡이설(투찰)_합덕-신례원(2공구)투찰_합덕-신례원(2공구)투찰_봉무지방산업단지도로(투찰)②_마현생창(동양고속)_왜관-태평건설" xfId="699" xr:uid="{00000000-0005-0000-0000-00000F060000}"/>
    <cellStyle name="_대곡이설(투찰)_합덕-신례원(2공구)투찰_합덕-신례원(2공구)투찰_봉무지방산업단지도로(투찰)②_마현생창(동양고속)_왜관-태평건설_예정공정표" xfId="700" xr:uid="{00000000-0005-0000-0000-000010060000}"/>
    <cellStyle name="_대곡이설(투찰)_합덕-신례원(2공구)투찰_합덕-신례원(2공구)투찰_봉무지방산업단지도로(투찰)②_예정공정표" xfId="701" xr:uid="{00000000-0005-0000-0000-000011060000}"/>
    <cellStyle name="_대곡이설(투찰)_합덕-신례원(2공구)투찰_합덕-신례원(2공구)투찰_봉무지방산업단지도로(투찰)②_왜관-태평건설" xfId="702" xr:uid="{00000000-0005-0000-0000-000012060000}"/>
    <cellStyle name="_대곡이설(투찰)_합덕-신례원(2공구)투찰_합덕-신례원(2공구)투찰_봉무지방산업단지도로(투찰)②_왜관-태평건설_예정공정표" xfId="703" xr:uid="{00000000-0005-0000-0000-000013060000}"/>
    <cellStyle name="_대곡이설(투찰)_합덕-신례원(2공구)투찰_합덕-신례원(2공구)투찰_봉무지방산업단지도로(투찰)②+0.250%" xfId="704" xr:uid="{00000000-0005-0000-0000-000014060000}"/>
    <cellStyle name="_대곡이설(투찰)_합덕-신례원(2공구)투찰_합덕-신례원(2공구)투찰_봉무지방산업단지도로(투찰)②+0.250%_마현생창(동양고속)" xfId="705" xr:uid="{00000000-0005-0000-0000-000015060000}"/>
    <cellStyle name="_대곡이설(투찰)_합덕-신례원(2공구)투찰_합덕-신례원(2공구)투찰_봉무지방산업단지도로(투찰)②+0.250%_마현생창(동양고속)_예정공정표" xfId="706" xr:uid="{00000000-0005-0000-0000-000016060000}"/>
    <cellStyle name="_대곡이설(투찰)_합덕-신례원(2공구)투찰_합덕-신례원(2공구)투찰_봉무지방산업단지도로(투찰)②+0.250%_마현생창(동양고속)_왜관-태평건설" xfId="707" xr:uid="{00000000-0005-0000-0000-000017060000}"/>
    <cellStyle name="_대곡이설(투찰)_합덕-신례원(2공구)투찰_합덕-신례원(2공구)투찰_봉무지방산업단지도로(투찰)②+0.250%_마현생창(동양고속)_왜관-태평건설_예정공정표" xfId="708" xr:uid="{00000000-0005-0000-0000-000018060000}"/>
    <cellStyle name="_대곡이설(투찰)_합덕-신례원(2공구)투찰_합덕-신례원(2공구)투찰_봉무지방산업단지도로(투찰)②+0.250%_예정공정표" xfId="709" xr:uid="{00000000-0005-0000-0000-000019060000}"/>
    <cellStyle name="_대곡이설(투찰)_합덕-신례원(2공구)투찰_합덕-신례원(2공구)투찰_봉무지방산업단지도로(투찰)②+0.250%_왜관-태평건설" xfId="710" xr:uid="{00000000-0005-0000-0000-00001A060000}"/>
    <cellStyle name="_대곡이설(투찰)_합덕-신례원(2공구)투찰_합덕-신례원(2공구)투찰_봉무지방산업단지도로(투찰)②+0.250%_왜관-태평건설_예정공정표" xfId="711" xr:uid="{00000000-0005-0000-0000-00001B060000}"/>
    <cellStyle name="_대곡이설(투찰)_합덕-신례원(2공구)투찰_합덕-신례원(2공구)투찰_예정공정표" xfId="712" xr:uid="{00000000-0005-0000-0000-00001C060000}"/>
    <cellStyle name="_대곡이설(투찰)_합덕-신례원(2공구)투찰_합덕-신례원(2공구)투찰_왜관-태평건설" xfId="713" xr:uid="{00000000-0005-0000-0000-00001D060000}"/>
    <cellStyle name="_대곡이설(투찰)_합덕-신례원(2공구)투찰_합덕-신례원(2공구)투찰_왜관-태평건설_예정공정표" xfId="714" xr:uid="{00000000-0005-0000-0000-00001E060000}"/>
    <cellStyle name="_대관업무비" xfId="715" xr:uid="{00000000-0005-0000-0000-00001F060000}"/>
    <cellStyle name="_대관협의비용" xfId="716" xr:uid="{00000000-0005-0000-0000-000020060000}"/>
    <cellStyle name="_대구 검사동 SOS어르신 마을 신축-전기(0822)" xfId="717" xr:uid="{00000000-0005-0000-0000-000021060000}"/>
    <cellStyle name="_대구공고(집행,기존철거제외4.8)" xfId="718" xr:uid="{00000000-0005-0000-0000-000022060000}"/>
    <cellStyle name="_대구박물관_내역서" xfId="3488" xr:uid="{00000000-0005-0000-0000-000023060000}"/>
    <cellStyle name="_대구아양초등학교급식시설현대화공사" xfId="5148" xr:uid="{00000000-0005-0000-0000-000024060000}"/>
    <cellStyle name="_대구안심중냉난방0501" xfId="719" xr:uid="{00000000-0005-0000-0000-000025060000}"/>
    <cellStyle name="_대구예술영재교육원 외등설치" xfId="720" xr:uid="{00000000-0005-0000-0000-000026060000}"/>
    <cellStyle name="_대야늘푸른벽산 보강설계" xfId="3489" xr:uid="{00000000-0005-0000-0000-000027060000}"/>
    <cellStyle name="_대전망운용국 대수선 전기공사+개요" xfId="721" xr:uid="{00000000-0005-0000-0000-000028060000}"/>
    <cellStyle name="_대치동 (추가)" xfId="3490" xr:uid="{00000000-0005-0000-0000-000029060000}"/>
    <cellStyle name="_도고천품의안11" xfId="5149" xr:uid="{00000000-0005-0000-0000-00002A060000}"/>
    <cellStyle name="_도고천품의안11_1" xfId="5150" xr:uid="{00000000-0005-0000-0000-00002B060000}"/>
    <cellStyle name="_도고천품의안11_광주평동투찰" xfId="5151" xr:uid="{00000000-0005-0000-0000-00002C060000}"/>
    <cellStyle name="_도고천품의안11_광주평동품의1" xfId="5152" xr:uid="{00000000-0005-0000-0000-00002D060000}"/>
    <cellStyle name="_도고천품의안11_송학하수품의(설계넣고)" xfId="5153" xr:uid="{00000000-0005-0000-0000-00002E060000}"/>
    <cellStyle name="_도곡1교 교대 수량" xfId="3491" xr:uid="{00000000-0005-0000-0000-00002F060000}"/>
    <cellStyle name="_도곡1교 교대 수량_사본 - 하마2교-수량" xfId="3492" xr:uid="{00000000-0005-0000-0000-000030060000}"/>
    <cellStyle name="_도곡1교 교대 수량_사본 - 하마2교-수량_토공량" xfId="3493" xr:uid="{00000000-0005-0000-0000-000031060000}"/>
    <cellStyle name="_도곡1교 교대 수량_토공량" xfId="3494" xr:uid="{00000000-0005-0000-0000-000032060000}"/>
    <cellStyle name="_도곡1교 교대 수량_하마1교-수량" xfId="3495" xr:uid="{00000000-0005-0000-0000-000033060000}"/>
    <cellStyle name="_도곡1교 교대 수량_하마1교-수량_토공량" xfId="3496" xr:uid="{00000000-0005-0000-0000-000034060000}"/>
    <cellStyle name="_도곡1교 교대 수량_하마2교-수량" xfId="3497" xr:uid="{00000000-0005-0000-0000-000035060000}"/>
    <cellStyle name="_도곡1교 교대 수량_하마2교-수량_토공량" xfId="3498" xr:uid="{00000000-0005-0000-0000-000036060000}"/>
    <cellStyle name="_도곡1교 교대 수량_하마읍3교대" xfId="3499" xr:uid="{00000000-0005-0000-0000-000037060000}"/>
    <cellStyle name="_도곡1교 교대 수량_하마읍3교대_토공량" xfId="3500" xr:uid="{00000000-0005-0000-0000-000038060000}"/>
    <cellStyle name="_도곡1교 교대 수량_하마읍3교토공" xfId="3501" xr:uid="{00000000-0005-0000-0000-000039060000}"/>
    <cellStyle name="_도곡1교 교대 수량_하마읍3교토공_토공량" xfId="3502" xr:uid="{00000000-0005-0000-0000-00003A060000}"/>
    <cellStyle name="_도곡1교 교대(시점) 수량" xfId="3503" xr:uid="{00000000-0005-0000-0000-00003B060000}"/>
    <cellStyle name="_도곡1교 교대(시점) 수량_사본 - 하마2교-수량" xfId="3504" xr:uid="{00000000-0005-0000-0000-00003C060000}"/>
    <cellStyle name="_도곡1교 교대(시점) 수량_사본 - 하마2교-수량_토공량" xfId="3505" xr:uid="{00000000-0005-0000-0000-00003D060000}"/>
    <cellStyle name="_도곡1교 교대(시점) 수량_토공량" xfId="3506" xr:uid="{00000000-0005-0000-0000-00003E060000}"/>
    <cellStyle name="_도곡1교 교대(시점) 수량_하마1교-수량" xfId="3507" xr:uid="{00000000-0005-0000-0000-00003F060000}"/>
    <cellStyle name="_도곡1교 교대(시점) 수량_하마1교-수량_토공량" xfId="3508" xr:uid="{00000000-0005-0000-0000-000040060000}"/>
    <cellStyle name="_도곡1교 교대(시점) 수량_하마2교-수량" xfId="3509" xr:uid="{00000000-0005-0000-0000-000041060000}"/>
    <cellStyle name="_도곡1교 교대(시점) 수량_하마2교-수량_토공량" xfId="3510" xr:uid="{00000000-0005-0000-0000-000042060000}"/>
    <cellStyle name="_도곡1교 교대(시점) 수량_하마읍3교대" xfId="3511" xr:uid="{00000000-0005-0000-0000-000043060000}"/>
    <cellStyle name="_도곡1교 교대(시점) 수량_하마읍3교대_토공량" xfId="3512" xr:uid="{00000000-0005-0000-0000-000044060000}"/>
    <cellStyle name="_도곡1교 교대(시점) 수량_하마읍3교토공" xfId="3513" xr:uid="{00000000-0005-0000-0000-000045060000}"/>
    <cellStyle name="_도곡1교 교대(시점) 수량_하마읍3교토공_토공량" xfId="3514" xr:uid="{00000000-0005-0000-0000-000046060000}"/>
    <cellStyle name="_도곡1교 하부공 수량" xfId="3515" xr:uid="{00000000-0005-0000-0000-000047060000}"/>
    <cellStyle name="_도곡1교 하부공 수량_사본 - 하마2교-수량" xfId="3516" xr:uid="{00000000-0005-0000-0000-000048060000}"/>
    <cellStyle name="_도곡1교 하부공 수량_사본 - 하마2교-수량_토공량" xfId="3517" xr:uid="{00000000-0005-0000-0000-000049060000}"/>
    <cellStyle name="_도곡1교 하부공 수량_토공량" xfId="3518" xr:uid="{00000000-0005-0000-0000-00004A060000}"/>
    <cellStyle name="_도곡1교 하부공 수량_하마1교-수량" xfId="3519" xr:uid="{00000000-0005-0000-0000-00004B060000}"/>
    <cellStyle name="_도곡1교 하부공 수량_하마1교-수량_토공량" xfId="3520" xr:uid="{00000000-0005-0000-0000-00004C060000}"/>
    <cellStyle name="_도곡1교 하부공 수량_하마2교-수량" xfId="3521" xr:uid="{00000000-0005-0000-0000-00004D060000}"/>
    <cellStyle name="_도곡1교 하부공 수량_하마2교-수량_토공량" xfId="3522" xr:uid="{00000000-0005-0000-0000-00004E060000}"/>
    <cellStyle name="_도곡1교 하부공 수량_하마읍3교대" xfId="3523" xr:uid="{00000000-0005-0000-0000-00004F060000}"/>
    <cellStyle name="_도곡1교 하부공 수량_하마읍3교대_토공량" xfId="3524" xr:uid="{00000000-0005-0000-0000-000050060000}"/>
    <cellStyle name="_도곡1교 하부공 수량_하마읍3교토공" xfId="3525" xr:uid="{00000000-0005-0000-0000-000051060000}"/>
    <cellStyle name="_도곡1교 하부공 수량_하마읍3교토공_토공량" xfId="3526" xr:uid="{00000000-0005-0000-0000-000052060000}"/>
    <cellStyle name="_도곡2교 교대 수량" xfId="3527" xr:uid="{00000000-0005-0000-0000-000053060000}"/>
    <cellStyle name="_도곡2교 교대 수량_사본 - 하마2교-수량" xfId="3528" xr:uid="{00000000-0005-0000-0000-000054060000}"/>
    <cellStyle name="_도곡2교 교대 수량_사본 - 하마2교-수량_토공량" xfId="3529" xr:uid="{00000000-0005-0000-0000-000055060000}"/>
    <cellStyle name="_도곡2교 교대 수량_토공량" xfId="3530" xr:uid="{00000000-0005-0000-0000-000056060000}"/>
    <cellStyle name="_도곡2교 교대 수량_하마1교-수량" xfId="3531" xr:uid="{00000000-0005-0000-0000-000057060000}"/>
    <cellStyle name="_도곡2교 교대 수량_하마1교-수량_토공량" xfId="3532" xr:uid="{00000000-0005-0000-0000-000058060000}"/>
    <cellStyle name="_도곡2교 교대 수량_하마2교-수량" xfId="3533" xr:uid="{00000000-0005-0000-0000-000059060000}"/>
    <cellStyle name="_도곡2교 교대 수량_하마2교-수량_토공량" xfId="3534" xr:uid="{00000000-0005-0000-0000-00005A060000}"/>
    <cellStyle name="_도곡2교 교대 수량_하마읍3교대" xfId="3535" xr:uid="{00000000-0005-0000-0000-00005B060000}"/>
    <cellStyle name="_도곡2교 교대 수량_하마읍3교대_토공량" xfId="3536" xr:uid="{00000000-0005-0000-0000-00005C060000}"/>
    <cellStyle name="_도곡2교 교대 수량_하마읍3교토공" xfId="3537" xr:uid="{00000000-0005-0000-0000-00005D060000}"/>
    <cellStyle name="_도곡2교 교대 수량_하마읍3교토공_토공량" xfId="3538" xr:uid="{00000000-0005-0000-0000-00005E060000}"/>
    <cellStyle name="_도곡2교 교대(종점) 수량" xfId="3539" xr:uid="{00000000-0005-0000-0000-00005F060000}"/>
    <cellStyle name="_도곡2교 교대(종점) 수량_사본 - 하마2교-수량" xfId="3540" xr:uid="{00000000-0005-0000-0000-000060060000}"/>
    <cellStyle name="_도곡2교 교대(종점) 수량_사본 - 하마2교-수량_토공량" xfId="3541" xr:uid="{00000000-0005-0000-0000-000061060000}"/>
    <cellStyle name="_도곡2교 교대(종점) 수량_토공량" xfId="3542" xr:uid="{00000000-0005-0000-0000-000062060000}"/>
    <cellStyle name="_도곡2교 교대(종점) 수량_하마1교-수량" xfId="3543" xr:uid="{00000000-0005-0000-0000-000063060000}"/>
    <cellStyle name="_도곡2교 교대(종점) 수량_하마1교-수량_토공량" xfId="3544" xr:uid="{00000000-0005-0000-0000-000064060000}"/>
    <cellStyle name="_도곡2교 교대(종점) 수량_하마2교-수량" xfId="3545" xr:uid="{00000000-0005-0000-0000-000065060000}"/>
    <cellStyle name="_도곡2교 교대(종점) 수량_하마2교-수량_토공량" xfId="3546" xr:uid="{00000000-0005-0000-0000-000066060000}"/>
    <cellStyle name="_도곡2교 교대(종점) 수량_하마읍3교대" xfId="3547" xr:uid="{00000000-0005-0000-0000-000067060000}"/>
    <cellStyle name="_도곡2교 교대(종점) 수량_하마읍3교대_토공량" xfId="3548" xr:uid="{00000000-0005-0000-0000-000068060000}"/>
    <cellStyle name="_도곡2교 교대(종점) 수량_하마읍3교토공" xfId="3549" xr:uid="{00000000-0005-0000-0000-000069060000}"/>
    <cellStyle name="_도곡2교 교대(종점) 수량_하마읍3교토공_토공량" xfId="3550" xr:uid="{00000000-0005-0000-0000-00006A060000}"/>
    <cellStyle name="_도곡3교 교대 수량" xfId="3551" xr:uid="{00000000-0005-0000-0000-00006B060000}"/>
    <cellStyle name="_도곡3교 교대 수량_사본 - 하마2교-수량" xfId="3552" xr:uid="{00000000-0005-0000-0000-00006C060000}"/>
    <cellStyle name="_도곡3교 교대 수량_사본 - 하마2교-수량_토공량" xfId="3553" xr:uid="{00000000-0005-0000-0000-00006D060000}"/>
    <cellStyle name="_도곡3교 교대 수량_토공량" xfId="3554" xr:uid="{00000000-0005-0000-0000-00006E060000}"/>
    <cellStyle name="_도곡3교 교대 수량_하마1교-수량" xfId="3555" xr:uid="{00000000-0005-0000-0000-00006F060000}"/>
    <cellStyle name="_도곡3교 교대 수량_하마1교-수량_토공량" xfId="3556" xr:uid="{00000000-0005-0000-0000-000070060000}"/>
    <cellStyle name="_도곡3교 교대 수량_하마2교-수량" xfId="3557" xr:uid="{00000000-0005-0000-0000-000071060000}"/>
    <cellStyle name="_도곡3교 교대 수량_하마2교-수량_토공량" xfId="3558" xr:uid="{00000000-0005-0000-0000-000072060000}"/>
    <cellStyle name="_도곡3교 교대 수량_하마읍3교대" xfId="3559" xr:uid="{00000000-0005-0000-0000-000073060000}"/>
    <cellStyle name="_도곡3교 교대 수량_하마읍3교대_토공량" xfId="3560" xr:uid="{00000000-0005-0000-0000-000074060000}"/>
    <cellStyle name="_도곡3교 교대 수량_하마읍3교토공" xfId="3561" xr:uid="{00000000-0005-0000-0000-000075060000}"/>
    <cellStyle name="_도곡3교 교대 수량_하마읍3교토공_토공량" xfId="3562" xr:uid="{00000000-0005-0000-0000-000076060000}"/>
    <cellStyle name="_도곡4교 하부공 수량" xfId="3563" xr:uid="{00000000-0005-0000-0000-000077060000}"/>
    <cellStyle name="_도곡4교 하부공 수량_사본 - 하마2교-수량" xfId="3564" xr:uid="{00000000-0005-0000-0000-000078060000}"/>
    <cellStyle name="_도곡4교 하부공 수량_사본 - 하마2교-수량_토공량" xfId="3565" xr:uid="{00000000-0005-0000-0000-000079060000}"/>
    <cellStyle name="_도곡4교 하부공 수량_토공량" xfId="3566" xr:uid="{00000000-0005-0000-0000-00007A060000}"/>
    <cellStyle name="_도곡4교 하부공 수량_하마1교-수량" xfId="3567" xr:uid="{00000000-0005-0000-0000-00007B060000}"/>
    <cellStyle name="_도곡4교 하부공 수량_하마1교-수량_토공량" xfId="3568" xr:uid="{00000000-0005-0000-0000-00007C060000}"/>
    <cellStyle name="_도곡4교 하부공 수량_하마2교-수량" xfId="3569" xr:uid="{00000000-0005-0000-0000-00007D060000}"/>
    <cellStyle name="_도곡4교 하부공 수량_하마2교-수량_토공량" xfId="3570" xr:uid="{00000000-0005-0000-0000-00007E060000}"/>
    <cellStyle name="_도곡4교 하부공 수량_하마읍3교대" xfId="3571" xr:uid="{00000000-0005-0000-0000-00007F060000}"/>
    <cellStyle name="_도곡4교 하부공 수량_하마읍3교대_토공량" xfId="3572" xr:uid="{00000000-0005-0000-0000-000080060000}"/>
    <cellStyle name="_도곡4교 하부공 수량_하마읍3교토공" xfId="3573" xr:uid="{00000000-0005-0000-0000-000081060000}"/>
    <cellStyle name="_도곡4교 하부공 수량_하마읍3교토공_토공량" xfId="3574" xr:uid="{00000000-0005-0000-0000-000082060000}"/>
    <cellStyle name="_도곡교 교대 수량" xfId="3575" xr:uid="{00000000-0005-0000-0000-000083060000}"/>
    <cellStyle name="_도곡교 교대 수량_사본 - 하마2교-수량" xfId="3576" xr:uid="{00000000-0005-0000-0000-000084060000}"/>
    <cellStyle name="_도곡교 교대 수량_사본 - 하마2교-수량_토공량" xfId="3577" xr:uid="{00000000-0005-0000-0000-000085060000}"/>
    <cellStyle name="_도곡교 교대 수량_토공량" xfId="3578" xr:uid="{00000000-0005-0000-0000-000086060000}"/>
    <cellStyle name="_도곡교 교대 수량_하마1교-수량" xfId="3579" xr:uid="{00000000-0005-0000-0000-000087060000}"/>
    <cellStyle name="_도곡교 교대 수량_하마1교-수량_토공량" xfId="3580" xr:uid="{00000000-0005-0000-0000-000088060000}"/>
    <cellStyle name="_도곡교 교대 수량_하마2교-수량" xfId="3581" xr:uid="{00000000-0005-0000-0000-000089060000}"/>
    <cellStyle name="_도곡교 교대 수량_하마2교-수량_토공량" xfId="3582" xr:uid="{00000000-0005-0000-0000-00008A060000}"/>
    <cellStyle name="_도곡교 교대 수량_하마읍3교대" xfId="3583" xr:uid="{00000000-0005-0000-0000-00008B060000}"/>
    <cellStyle name="_도곡교 교대 수량_하마읍3교대_토공량" xfId="3584" xr:uid="{00000000-0005-0000-0000-00008C060000}"/>
    <cellStyle name="_도곡교 교대 수량_하마읍3교토공" xfId="3585" xr:uid="{00000000-0005-0000-0000-00008D060000}"/>
    <cellStyle name="_도곡교 교대 수량_하마읍3교토공_토공량" xfId="3586" xr:uid="{00000000-0005-0000-0000-00008E060000}"/>
    <cellStyle name="_도급내역(매곡정수장)" xfId="5154" xr:uid="{00000000-0005-0000-0000-00008F060000}"/>
    <cellStyle name="_도급내역(전체분)" xfId="722" xr:uid="{00000000-0005-0000-0000-000090060000}"/>
    <cellStyle name="_도급내역(전체분)_복사본 총괄1회변경" xfId="723" xr:uid="{00000000-0005-0000-0000-000091060000}"/>
    <cellStyle name="_도급내역(전체분)_총괄1회변경" xfId="724" xr:uid="{00000000-0005-0000-0000-000092060000}"/>
    <cellStyle name="_도급내역(토공)" xfId="725" xr:uid="{00000000-0005-0000-0000-000093060000}"/>
    <cellStyle name="_도덕-고흥도로(투찰)" xfId="726" xr:uid="{00000000-0005-0000-0000-000094060000}"/>
    <cellStyle name="_도원초등학교 급식시설 현대화공사" xfId="5155" xr:uid="{00000000-0005-0000-0000-000095060000}"/>
    <cellStyle name="_동구효청원설계내역서" xfId="727" xr:uid="{00000000-0005-0000-0000-000096060000}"/>
    <cellStyle name="_동목포전화국" xfId="3587" xr:uid="{00000000-0005-0000-0000-000097060000}"/>
    <cellStyle name="_동목포전화국제4회기성청구서" xfId="728" xr:uid="{00000000-0005-0000-0000-000098060000}"/>
    <cellStyle name="_동부 중학교 교사 증축공사 (최종)" xfId="5156" xr:uid="{00000000-0005-0000-0000-000099060000}"/>
    <cellStyle name="_동부중전기내역서" xfId="729" xr:uid="{00000000-0005-0000-0000-00009A060000}"/>
    <cellStyle name="_동원중 집행금액 현황" xfId="5157" xr:uid="{00000000-0005-0000-0000-00009B060000}"/>
    <cellStyle name="_동학농민(전기)(02.09.05)" xfId="3588" xr:uid="{00000000-0005-0000-0000-00009C060000}"/>
    <cellStyle name="_두계변전소하도급" xfId="730" xr:uid="{00000000-0005-0000-0000-00009D060000}"/>
    <cellStyle name="_둔전~삼계리내역서(가로등)-수정" xfId="3589" xr:uid="{00000000-0005-0000-0000-00009E060000}"/>
    <cellStyle name="_등촌동 어린이집" xfId="731" xr:uid="{00000000-0005-0000-0000-00009F060000}"/>
    <cellStyle name="_롯데2층일위대가-1" xfId="3590" xr:uid="{00000000-0005-0000-0000-0000A0060000}"/>
    <cellStyle name="_롯데2층일위대가-1_1" xfId="3591" xr:uid="{00000000-0005-0000-0000-0000A1060000}"/>
    <cellStyle name="_마트계약내역서" xfId="3592" xr:uid="{00000000-0005-0000-0000-0000A2060000}"/>
    <cellStyle name="_만경강-산출서" xfId="3593" xr:uid="{00000000-0005-0000-0000-0000A3060000}"/>
    <cellStyle name="_말띠고개(수정)" xfId="3594" xr:uid="{00000000-0005-0000-0000-0000A4060000}"/>
    <cellStyle name="_매정견적보고" xfId="5158" xr:uid="{00000000-0005-0000-0000-0000A5060000}"/>
    <cellStyle name="_명암지도로투찰2" xfId="5159" xr:uid="{00000000-0005-0000-0000-0000A6060000}"/>
    <cellStyle name="_모바일 경기넷 구축 사업(최종)" xfId="3595" xr:uid="{00000000-0005-0000-0000-0000A7060000}"/>
    <cellStyle name="_모형-내역서(12)" xfId="3596" xr:uid="{00000000-0005-0000-0000-0000A8060000}"/>
    <cellStyle name="_목동운동장 전광판(제조-최종)" xfId="3597" xr:uid="{00000000-0005-0000-0000-0000A9060000}"/>
    <cellStyle name="_목차" xfId="3598" xr:uid="{00000000-0005-0000-0000-0000AA060000}"/>
    <cellStyle name="_무등리배수펌프장-제작" xfId="3599" xr:uid="{00000000-0005-0000-0000-0000AB060000}"/>
    <cellStyle name="_무안공원시설" xfId="3600" xr:uid="{00000000-0005-0000-0000-0000AC060000}"/>
    <cellStyle name="_무역 전시회 지원성과" xfId="3601" xr:uid="{00000000-0005-0000-0000-0000AD060000}"/>
    <cellStyle name="_무창(전자입찰용)" xfId="732" xr:uid="{00000000-0005-0000-0000-0000AE060000}"/>
    <cellStyle name="_무창(전자입찰용)_예정공정표" xfId="733" xr:uid="{00000000-0005-0000-0000-0000AF060000}"/>
    <cellStyle name="_무창(전자입찰용)_왜관-태평건설" xfId="734" xr:uid="{00000000-0005-0000-0000-0000B0060000}"/>
    <cellStyle name="_무창(전자입찰용)_왜관-태평건설_예정공정표" xfId="735" xr:uid="{00000000-0005-0000-0000-0000B1060000}"/>
    <cellStyle name="_무창투찰" xfId="736" xr:uid="{00000000-0005-0000-0000-0000B2060000}"/>
    <cellStyle name="_무창투찰_예정공정표" xfId="737" xr:uid="{00000000-0005-0000-0000-0000B3060000}"/>
    <cellStyle name="_무형문화재보고서최종" xfId="3602" xr:uid="{00000000-0005-0000-0000-0000B4060000}"/>
    <cellStyle name="_발산지구내역서" xfId="3603" xr:uid="{00000000-0005-0000-0000-0000B5060000}"/>
    <cellStyle name="_방송및cctv" xfId="3604" xr:uid="{00000000-0005-0000-0000-0000B6060000}"/>
    <cellStyle name="_방송장비" xfId="3605" xr:uid="{00000000-0005-0000-0000-0000B7060000}"/>
    <cellStyle name="_방이동오피스텔-압구정 아크로빌-천안두정아파트(제일하이텍)" xfId="3606" xr:uid="{00000000-0005-0000-0000-0000B8060000}"/>
    <cellStyle name="_방짜유기전문박물관전기공사" xfId="738" xr:uid="{00000000-0005-0000-0000-0000B9060000}"/>
    <cellStyle name="_배관,전기,계장공사비_rev2" xfId="3607" xr:uid="{00000000-0005-0000-0000-0000BA060000}"/>
    <cellStyle name="_변경계약분실행및2001년실행(견적비교포함)" xfId="3608" xr:uid="{00000000-0005-0000-0000-0000BB060000}"/>
    <cellStyle name="_변경계약분실행및2001년실행(견적비교포함)_공무정산양식(10월초)" xfId="3609" xr:uid="{00000000-0005-0000-0000-0000BC060000}"/>
    <cellStyle name="_변경계약분실행및2001년실행(견적비교포함)_공무정산양식(10월초)_기성내역서" xfId="3610" xr:uid="{00000000-0005-0000-0000-0000BD060000}"/>
    <cellStyle name="_변경계약분실행및2001년실행(견적비교포함)_공무정산양식(10월초)_기성내역서_전체계약변경(03)" xfId="3611" xr:uid="{00000000-0005-0000-0000-0000BE060000}"/>
    <cellStyle name="_변경계약분실행및2001년실행(견적비교포함)_공무정산양식(10월초)_전체계약변경(03)" xfId="3612" xr:uid="{00000000-0005-0000-0000-0000BF060000}"/>
    <cellStyle name="_변경계약분실행및2001년실행(견적비교포함)_공무정산양식(10월초)_포장외건(최종)" xfId="3613" xr:uid="{00000000-0005-0000-0000-0000C0060000}"/>
    <cellStyle name="_변경계약분실행및2001년실행(견적비교포함)_기성내역서" xfId="3614" xr:uid="{00000000-0005-0000-0000-0000C1060000}"/>
    <cellStyle name="_변경계약분실행및2001년실행(견적비교포함)_기성내역서_전체계약변경(03)" xfId="3615" xr:uid="{00000000-0005-0000-0000-0000C2060000}"/>
    <cellStyle name="_변경계약분실행및2001년실행(견적비교포함)_전체계약변경(03)" xfId="3616" xr:uid="{00000000-0005-0000-0000-0000C3060000}"/>
    <cellStyle name="_변경계약분실행및2001년실행(견적비교포함)_포장외건(최종)" xfId="3617" xr:uid="{00000000-0005-0000-0000-0000C4060000}"/>
    <cellStyle name="_변경내역서" xfId="739" xr:uid="{00000000-0005-0000-0000-0000C5060000}"/>
    <cellStyle name="_변경내역서 -3" xfId="3618" xr:uid="{00000000-0005-0000-0000-0000C6060000}"/>
    <cellStyle name="_변경전 내역검토(참고용)" xfId="3619" xr:uid="{00000000-0005-0000-0000-0000C7060000}"/>
    <cellStyle name="_보고서" xfId="3620" xr:uid="{00000000-0005-0000-0000-0000C8060000}"/>
    <cellStyle name="_본관전원이설및전기개보수내역서" xfId="740" xr:uid="{00000000-0005-0000-0000-0000C9060000}"/>
    <cellStyle name="_본사용(원가분석)" xfId="3621" xr:uid="{00000000-0005-0000-0000-0000CA060000}"/>
    <cellStyle name="_봉림고교 교사신축(최종)" xfId="741" xr:uid="{00000000-0005-0000-0000-0000CB060000}"/>
    <cellStyle name="_봉림고교 교사신축(최종)-참고용" xfId="742" xr:uid="{00000000-0005-0000-0000-0000CC060000}"/>
    <cellStyle name="_봉무-전기원가및표지" xfId="743" xr:uid="{00000000-0005-0000-0000-0000CD060000}"/>
    <cellStyle name="_부대입찰양식②" xfId="744" xr:uid="{00000000-0005-0000-0000-0000CE060000}"/>
    <cellStyle name="_부대입찰양식②_경찰서-터미널간도로(투찰)②" xfId="745" xr:uid="{00000000-0005-0000-0000-0000CF060000}"/>
    <cellStyle name="_부대입찰양식②_경찰서-터미널간도로(투찰)②_마현생창(동양고속)" xfId="746" xr:uid="{00000000-0005-0000-0000-0000D0060000}"/>
    <cellStyle name="_부대입찰양식②_경찰서-터미널간도로(투찰)②_마현생창(동양고속)_예정공정표" xfId="747" xr:uid="{00000000-0005-0000-0000-0000D1060000}"/>
    <cellStyle name="_부대입찰양식②_경찰서-터미널간도로(투찰)②_마현생창(동양고속)_왜관-태평건설" xfId="748" xr:uid="{00000000-0005-0000-0000-0000D2060000}"/>
    <cellStyle name="_부대입찰양식②_경찰서-터미널간도로(투찰)②_마현생창(동양고속)_왜관-태평건설_예정공정표" xfId="749" xr:uid="{00000000-0005-0000-0000-0000D3060000}"/>
    <cellStyle name="_부대입찰양식②_경찰서-터미널간도로(투찰)②_예정공정표" xfId="750" xr:uid="{00000000-0005-0000-0000-0000D4060000}"/>
    <cellStyle name="_부대입찰양식②_경찰서-터미널간도로(투찰)②_왜관-태평건설" xfId="751" xr:uid="{00000000-0005-0000-0000-0000D5060000}"/>
    <cellStyle name="_부대입찰양식②_경찰서-터미널간도로(투찰)②_왜관-태평건설_예정공정표" xfId="752" xr:uid="{00000000-0005-0000-0000-0000D6060000}"/>
    <cellStyle name="_부대입찰양식②_마현생창(동양고속)" xfId="753" xr:uid="{00000000-0005-0000-0000-0000D7060000}"/>
    <cellStyle name="_부대입찰양식②_마현생창(동양고속)_예정공정표" xfId="754" xr:uid="{00000000-0005-0000-0000-0000D8060000}"/>
    <cellStyle name="_부대입찰양식②_마현생창(동양고속)_왜관-태평건설" xfId="755" xr:uid="{00000000-0005-0000-0000-0000D9060000}"/>
    <cellStyle name="_부대입찰양식②_마현생창(동양고속)_왜관-태평건설_예정공정표" xfId="756" xr:uid="{00000000-0005-0000-0000-0000DA060000}"/>
    <cellStyle name="_부대입찰양식②_봉무지방산업단지도로(투찰)②" xfId="757" xr:uid="{00000000-0005-0000-0000-0000DB060000}"/>
    <cellStyle name="_부대입찰양식②_봉무지방산업단지도로(투찰)②_마현생창(동양고속)" xfId="758" xr:uid="{00000000-0005-0000-0000-0000DC060000}"/>
    <cellStyle name="_부대입찰양식②_봉무지방산업단지도로(투찰)②_마현생창(동양고속)_예정공정표" xfId="759" xr:uid="{00000000-0005-0000-0000-0000DD060000}"/>
    <cellStyle name="_부대입찰양식②_봉무지방산업단지도로(투찰)②_마현생창(동양고속)_왜관-태평건설" xfId="760" xr:uid="{00000000-0005-0000-0000-0000DE060000}"/>
    <cellStyle name="_부대입찰양식②_봉무지방산업단지도로(투찰)②_마현생창(동양고속)_왜관-태평건설_예정공정표" xfId="761" xr:uid="{00000000-0005-0000-0000-0000DF060000}"/>
    <cellStyle name="_부대입찰양식②_봉무지방산업단지도로(투찰)②_예정공정표" xfId="762" xr:uid="{00000000-0005-0000-0000-0000E0060000}"/>
    <cellStyle name="_부대입찰양식②_봉무지방산업단지도로(투찰)②_왜관-태평건설" xfId="763" xr:uid="{00000000-0005-0000-0000-0000E1060000}"/>
    <cellStyle name="_부대입찰양식②_봉무지방산업단지도로(투찰)②_왜관-태평건설_예정공정표" xfId="764" xr:uid="{00000000-0005-0000-0000-0000E2060000}"/>
    <cellStyle name="_부대입찰양식②_봉무지방산업단지도로(투찰)②+0.250%" xfId="765" xr:uid="{00000000-0005-0000-0000-0000E3060000}"/>
    <cellStyle name="_부대입찰양식②_봉무지방산업단지도로(투찰)②+0.250%_마현생창(동양고속)" xfId="766" xr:uid="{00000000-0005-0000-0000-0000E4060000}"/>
    <cellStyle name="_부대입찰양식②_봉무지방산업단지도로(투찰)②+0.250%_마현생창(동양고속)_예정공정표" xfId="767" xr:uid="{00000000-0005-0000-0000-0000E5060000}"/>
    <cellStyle name="_부대입찰양식②_봉무지방산업단지도로(투찰)②+0.250%_마현생창(동양고속)_왜관-태평건설" xfId="768" xr:uid="{00000000-0005-0000-0000-0000E6060000}"/>
    <cellStyle name="_부대입찰양식②_봉무지방산업단지도로(투찰)②+0.250%_마현생창(동양고속)_왜관-태평건설_예정공정표" xfId="769" xr:uid="{00000000-0005-0000-0000-0000E7060000}"/>
    <cellStyle name="_부대입찰양식②_봉무지방산업단지도로(투찰)②+0.250%_예정공정표" xfId="770" xr:uid="{00000000-0005-0000-0000-0000E8060000}"/>
    <cellStyle name="_부대입찰양식②_봉무지방산업단지도로(투찰)②+0.250%_왜관-태평건설" xfId="771" xr:uid="{00000000-0005-0000-0000-0000E9060000}"/>
    <cellStyle name="_부대입찰양식②_봉무지방산업단지도로(투찰)②+0.250%_왜관-태평건설_예정공정표" xfId="772" xr:uid="{00000000-0005-0000-0000-0000EA060000}"/>
    <cellStyle name="_부대입찰양식②_예정공정표" xfId="773" xr:uid="{00000000-0005-0000-0000-0000EB060000}"/>
    <cellStyle name="_부대입찰양식②_왜관-태평건설" xfId="774" xr:uid="{00000000-0005-0000-0000-0000EC060000}"/>
    <cellStyle name="_부대입찰양식②_왜관-태평건설_예정공정표" xfId="775" xr:uid="{00000000-0005-0000-0000-0000ED060000}"/>
    <cellStyle name="_부대입찰양식②_합덕-신례원(2공구)투찰" xfId="776" xr:uid="{00000000-0005-0000-0000-0000EE060000}"/>
    <cellStyle name="_부대입찰양식②_합덕-신례원(2공구)투찰_경찰서-터미널간도로(투찰)②" xfId="777" xr:uid="{00000000-0005-0000-0000-0000EF060000}"/>
    <cellStyle name="_부대입찰양식②_합덕-신례원(2공구)투찰_경찰서-터미널간도로(투찰)②_마현생창(동양고속)" xfId="778" xr:uid="{00000000-0005-0000-0000-0000F0060000}"/>
    <cellStyle name="_부대입찰양식②_합덕-신례원(2공구)투찰_경찰서-터미널간도로(투찰)②_마현생창(동양고속)_예정공정표" xfId="779" xr:uid="{00000000-0005-0000-0000-0000F1060000}"/>
    <cellStyle name="_부대입찰양식②_합덕-신례원(2공구)투찰_경찰서-터미널간도로(투찰)②_마현생창(동양고속)_왜관-태평건설" xfId="780" xr:uid="{00000000-0005-0000-0000-0000F2060000}"/>
    <cellStyle name="_부대입찰양식②_합덕-신례원(2공구)투찰_경찰서-터미널간도로(투찰)②_마현생창(동양고속)_왜관-태평건설_예정공정표" xfId="781" xr:uid="{00000000-0005-0000-0000-0000F3060000}"/>
    <cellStyle name="_부대입찰양식②_합덕-신례원(2공구)투찰_경찰서-터미널간도로(투찰)②_예정공정표" xfId="782" xr:uid="{00000000-0005-0000-0000-0000F4060000}"/>
    <cellStyle name="_부대입찰양식②_합덕-신례원(2공구)투찰_경찰서-터미널간도로(투찰)②_왜관-태평건설" xfId="783" xr:uid="{00000000-0005-0000-0000-0000F5060000}"/>
    <cellStyle name="_부대입찰양식②_합덕-신례원(2공구)투찰_경찰서-터미널간도로(투찰)②_왜관-태평건설_예정공정표" xfId="784" xr:uid="{00000000-0005-0000-0000-0000F6060000}"/>
    <cellStyle name="_부대입찰양식②_합덕-신례원(2공구)투찰_마현생창(동양고속)" xfId="785" xr:uid="{00000000-0005-0000-0000-0000F7060000}"/>
    <cellStyle name="_부대입찰양식②_합덕-신례원(2공구)투찰_마현생창(동양고속)_예정공정표" xfId="786" xr:uid="{00000000-0005-0000-0000-0000F8060000}"/>
    <cellStyle name="_부대입찰양식②_합덕-신례원(2공구)투찰_마현생창(동양고속)_왜관-태평건설" xfId="787" xr:uid="{00000000-0005-0000-0000-0000F9060000}"/>
    <cellStyle name="_부대입찰양식②_합덕-신례원(2공구)투찰_마현생창(동양고속)_왜관-태평건설_예정공정표" xfId="788" xr:uid="{00000000-0005-0000-0000-0000FA060000}"/>
    <cellStyle name="_부대입찰양식②_합덕-신례원(2공구)투찰_봉무지방산업단지도로(투찰)②" xfId="789" xr:uid="{00000000-0005-0000-0000-0000FB060000}"/>
    <cellStyle name="_부대입찰양식②_합덕-신례원(2공구)투찰_봉무지방산업단지도로(투찰)②_마현생창(동양고속)" xfId="790" xr:uid="{00000000-0005-0000-0000-0000FC060000}"/>
    <cellStyle name="_부대입찰양식②_합덕-신례원(2공구)투찰_봉무지방산업단지도로(투찰)②_마현생창(동양고속)_예정공정표" xfId="791" xr:uid="{00000000-0005-0000-0000-0000FD060000}"/>
    <cellStyle name="_부대입찰양식②_합덕-신례원(2공구)투찰_봉무지방산업단지도로(투찰)②_마현생창(동양고속)_왜관-태평건설" xfId="792" xr:uid="{00000000-0005-0000-0000-0000FE060000}"/>
    <cellStyle name="_부대입찰양식②_합덕-신례원(2공구)투찰_봉무지방산업단지도로(투찰)②_마현생창(동양고속)_왜관-태평건설_예정공정표" xfId="793" xr:uid="{00000000-0005-0000-0000-0000FF060000}"/>
    <cellStyle name="_부대입찰양식②_합덕-신례원(2공구)투찰_봉무지방산업단지도로(투찰)②_예정공정표" xfId="794" xr:uid="{00000000-0005-0000-0000-000000070000}"/>
    <cellStyle name="_부대입찰양식②_합덕-신례원(2공구)투찰_봉무지방산업단지도로(투찰)②_왜관-태평건설" xfId="795" xr:uid="{00000000-0005-0000-0000-000001070000}"/>
    <cellStyle name="_부대입찰양식②_합덕-신례원(2공구)투찰_봉무지방산업단지도로(투찰)②_왜관-태평건설_예정공정표" xfId="796" xr:uid="{00000000-0005-0000-0000-000002070000}"/>
    <cellStyle name="_부대입찰양식②_합덕-신례원(2공구)투찰_봉무지방산업단지도로(투찰)②+0.250%" xfId="797" xr:uid="{00000000-0005-0000-0000-000003070000}"/>
    <cellStyle name="_부대입찰양식②_합덕-신례원(2공구)투찰_봉무지방산업단지도로(투찰)②+0.250%_마현생창(동양고속)" xfId="798" xr:uid="{00000000-0005-0000-0000-000004070000}"/>
    <cellStyle name="_부대입찰양식②_합덕-신례원(2공구)투찰_봉무지방산업단지도로(투찰)②+0.250%_마현생창(동양고속)_예정공정표" xfId="799" xr:uid="{00000000-0005-0000-0000-000005070000}"/>
    <cellStyle name="_부대입찰양식②_합덕-신례원(2공구)투찰_봉무지방산업단지도로(투찰)②+0.250%_마현생창(동양고속)_왜관-태평건설" xfId="800" xr:uid="{00000000-0005-0000-0000-000006070000}"/>
    <cellStyle name="_부대입찰양식②_합덕-신례원(2공구)투찰_봉무지방산업단지도로(투찰)②+0.250%_마현생창(동양고속)_왜관-태평건설_예정공정표" xfId="801" xr:uid="{00000000-0005-0000-0000-000007070000}"/>
    <cellStyle name="_부대입찰양식②_합덕-신례원(2공구)투찰_봉무지방산업단지도로(투찰)②+0.250%_예정공정표" xfId="802" xr:uid="{00000000-0005-0000-0000-000008070000}"/>
    <cellStyle name="_부대입찰양식②_합덕-신례원(2공구)투찰_봉무지방산업단지도로(투찰)②+0.250%_왜관-태평건설" xfId="803" xr:uid="{00000000-0005-0000-0000-000009070000}"/>
    <cellStyle name="_부대입찰양식②_합덕-신례원(2공구)투찰_봉무지방산업단지도로(투찰)②+0.250%_왜관-태평건설_예정공정표" xfId="804" xr:uid="{00000000-0005-0000-0000-00000A070000}"/>
    <cellStyle name="_부대입찰양식②_합덕-신례원(2공구)투찰_예정공정표" xfId="805" xr:uid="{00000000-0005-0000-0000-00000B070000}"/>
    <cellStyle name="_부대입찰양식②_합덕-신례원(2공구)투찰_왜관-태평건설" xfId="806" xr:uid="{00000000-0005-0000-0000-00000C070000}"/>
    <cellStyle name="_부대입찰양식②_합덕-신례원(2공구)투찰_왜관-태평건설_예정공정표" xfId="807" xr:uid="{00000000-0005-0000-0000-00000D070000}"/>
    <cellStyle name="_부대입찰양식②_합덕-신례원(2공구)투찰_합덕-신례원(2공구)투찰" xfId="808" xr:uid="{00000000-0005-0000-0000-00000E070000}"/>
    <cellStyle name="_부대입찰양식②_합덕-신례원(2공구)투찰_합덕-신례원(2공구)투찰_경찰서-터미널간도로(투찰)②" xfId="809" xr:uid="{00000000-0005-0000-0000-00000F070000}"/>
    <cellStyle name="_부대입찰양식②_합덕-신례원(2공구)투찰_합덕-신례원(2공구)투찰_경찰서-터미널간도로(투찰)②_마현생창(동양고속)" xfId="810" xr:uid="{00000000-0005-0000-0000-000010070000}"/>
    <cellStyle name="_부대입찰양식②_합덕-신례원(2공구)투찰_합덕-신례원(2공구)투찰_경찰서-터미널간도로(투찰)②_마현생창(동양고속)_예정공정표" xfId="811" xr:uid="{00000000-0005-0000-0000-000011070000}"/>
    <cellStyle name="_부대입찰양식②_합덕-신례원(2공구)투찰_합덕-신례원(2공구)투찰_경찰서-터미널간도로(투찰)②_마현생창(동양고속)_왜관-태평건설" xfId="812" xr:uid="{00000000-0005-0000-0000-000012070000}"/>
    <cellStyle name="_부대입찰양식②_합덕-신례원(2공구)투찰_합덕-신례원(2공구)투찰_경찰서-터미널간도로(투찰)②_마현생창(동양고속)_왜관-태평건설_예정공정표" xfId="813" xr:uid="{00000000-0005-0000-0000-000013070000}"/>
    <cellStyle name="_부대입찰양식②_합덕-신례원(2공구)투찰_합덕-신례원(2공구)투찰_경찰서-터미널간도로(투찰)②_예정공정표" xfId="814" xr:uid="{00000000-0005-0000-0000-000014070000}"/>
    <cellStyle name="_부대입찰양식②_합덕-신례원(2공구)투찰_합덕-신례원(2공구)투찰_경찰서-터미널간도로(투찰)②_왜관-태평건설" xfId="815" xr:uid="{00000000-0005-0000-0000-000015070000}"/>
    <cellStyle name="_부대입찰양식②_합덕-신례원(2공구)투찰_합덕-신례원(2공구)투찰_경찰서-터미널간도로(투찰)②_왜관-태평건설_예정공정표" xfId="816" xr:uid="{00000000-0005-0000-0000-000016070000}"/>
    <cellStyle name="_부대입찰양식②_합덕-신례원(2공구)투찰_합덕-신례원(2공구)투찰_마현생창(동양고속)" xfId="817" xr:uid="{00000000-0005-0000-0000-000017070000}"/>
    <cellStyle name="_부대입찰양식②_합덕-신례원(2공구)투찰_합덕-신례원(2공구)투찰_마현생창(동양고속)_예정공정표" xfId="818" xr:uid="{00000000-0005-0000-0000-000018070000}"/>
    <cellStyle name="_부대입찰양식②_합덕-신례원(2공구)투찰_합덕-신례원(2공구)투찰_마현생창(동양고속)_왜관-태평건설" xfId="819" xr:uid="{00000000-0005-0000-0000-000019070000}"/>
    <cellStyle name="_부대입찰양식②_합덕-신례원(2공구)투찰_합덕-신례원(2공구)투찰_마현생창(동양고속)_왜관-태평건설_예정공정표" xfId="820" xr:uid="{00000000-0005-0000-0000-00001A070000}"/>
    <cellStyle name="_부대입찰양식②_합덕-신례원(2공구)투찰_합덕-신례원(2공구)투찰_봉무지방산업단지도로(투찰)②" xfId="821" xr:uid="{00000000-0005-0000-0000-00001B070000}"/>
    <cellStyle name="_부대입찰양식②_합덕-신례원(2공구)투찰_합덕-신례원(2공구)투찰_봉무지방산업단지도로(투찰)②_마현생창(동양고속)" xfId="822" xr:uid="{00000000-0005-0000-0000-00001C070000}"/>
    <cellStyle name="_부대입찰양식②_합덕-신례원(2공구)투찰_합덕-신례원(2공구)투찰_봉무지방산업단지도로(투찰)②_마현생창(동양고속)_예정공정표" xfId="823" xr:uid="{00000000-0005-0000-0000-00001D070000}"/>
    <cellStyle name="_부대입찰양식②_합덕-신례원(2공구)투찰_합덕-신례원(2공구)투찰_봉무지방산업단지도로(투찰)②_마현생창(동양고속)_왜관-태평건설" xfId="824" xr:uid="{00000000-0005-0000-0000-00001E070000}"/>
    <cellStyle name="_부대입찰양식②_합덕-신례원(2공구)투찰_합덕-신례원(2공구)투찰_봉무지방산업단지도로(투찰)②_마현생창(동양고속)_왜관-태평건설_예정공정표" xfId="825" xr:uid="{00000000-0005-0000-0000-00001F070000}"/>
    <cellStyle name="_부대입찰양식②_합덕-신례원(2공구)투찰_합덕-신례원(2공구)투찰_봉무지방산업단지도로(투찰)②_예정공정표" xfId="826" xr:uid="{00000000-0005-0000-0000-000020070000}"/>
    <cellStyle name="_부대입찰양식②_합덕-신례원(2공구)투찰_합덕-신례원(2공구)투찰_봉무지방산업단지도로(투찰)②_왜관-태평건설" xfId="827" xr:uid="{00000000-0005-0000-0000-000021070000}"/>
    <cellStyle name="_부대입찰양식②_합덕-신례원(2공구)투찰_합덕-신례원(2공구)투찰_봉무지방산업단지도로(투찰)②_왜관-태평건설_예정공정표" xfId="828" xr:uid="{00000000-0005-0000-0000-000022070000}"/>
    <cellStyle name="_부대입찰양식②_합덕-신례원(2공구)투찰_합덕-신례원(2공구)투찰_봉무지방산업단지도로(투찰)②+0.250%" xfId="829" xr:uid="{00000000-0005-0000-0000-000023070000}"/>
    <cellStyle name="_부대입찰양식②_합덕-신례원(2공구)투찰_합덕-신례원(2공구)투찰_봉무지방산업단지도로(투찰)②+0.250%_마현생창(동양고속)" xfId="830" xr:uid="{00000000-0005-0000-0000-000024070000}"/>
    <cellStyle name="_부대입찰양식②_합덕-신례원(2공구)투찰_합덕-신례원(2공구)투찰_봉무지방산업단지도로(투찰)②+0.250%_마현생창(동양고속)_예정공정표" xfId="831" xr:uid="{00000000-0005-0000-0000-000025070000}"/>
    <cellStyle name="_부대입찰양식②_합덕-신례원(2공구)투찰_합덕-신례원(2공구)투찰_봉무지방산업단지도로(투찰)②+0.250%_마현생창(동양고속)_왜관-태평건설" xfId="832" xr:uid="{00000000-0005-0000-0000-000026070000}"/>
    <cellStyle name="_부대입찰양식②_합덕-신례원(2공구)투찰_합덕-신례원(2공구)투찰_봉무지방산업단지도로(투찰)②+0.250%_마현생창(동양고속)_왜관-태평건설_예정공정표" xfId="833" xr:uid="{00000000-0005-0000-0000-000027070000}"/>
    <cellStyle name="_부대입찰양식②_합덕-신례원(2공구)투찰_합덕-신례원(2공구)투찰_봉무지방산업단지도로(투찰)②+0.250%_예정공정표" xfId="834" xr:uid="{00000000-0005-0000-0000-000028070000}"/>
    <cellStyle name="_부대입찰양식②_합덕-신례원(2공구)투찰_합덕-신례원(2공구)투찰_봉무지방산업단지도로(투찰)②+0.250%_왜관-태평건설" xfId="835" xr:uid="{00000000-0005-0000-0000-000029070000}"/>
    <cellStyle name="_부대입찰양식②_합덕-신례원(2공구)투찰_합덕-신례원(2공구)투찰_봉무지방산업단지도로(투찰)②+0.250%_왜관-태평건설_예정공정표" xfId="836" xr:uid="{00000000-0005-0000-0000-00002A070000}"/>
    <cellStyle name="_부대입찰양식②_합덕-신례원(2공구)투찰_합덕-신례원(2공구)투찰_예정공정표" xfId="837" xr:uid="{00000000-0005-0000-0000-00002B070000}"/>
    <cellStyle name="_부대입찰양식②_합덕-신례원(2공구)투찰_합덕-신례원(2공구)투찰_왜관-태평건설" xfId="838" xr:uid="{00000000-0005-0000-0000-00002C070000}"/>
    <cellStyle name="_부대입찰양식②_합덕-신례원(2공구)투찰_합덕-신례원(2공구)투찰_왜관-태평건설_예정공정표" xfId="839" xr:uid="{00000000-0005-0000-0000-00002D070000}"/>
    <cellStyle name="_부대입찰확약서" xfId="3622" xr:uid="{00000000-0005-0000-0000-00002E070000}"/>
    <cellStyle name="_부안지구투찰2" xfId="3623" xr:uid="{00000000-0005-0000-0000-00002F070000}"/>
    <cellStyle name="_부창교상부" xfId="3624" xr:uid="{00000000-0005-0000-0000-000030070000}"/>
    <cellStyle name="_부천범박동" xfId="840" xr:uid="{00000000-0005-0000-0000-000031070000}"/>
    <cellStyle name="_부평배수지(투찰)" xfId="841" xr:uid="{00000000-0005-0000-0000-000032070000}"/>
    <cellStyle name="_부평배수지(투찰)_경찰서-터미널간도로(투찰)②" xfId="842" xr:uid="{00000000-0005-0000-0000-000033070000}"/>
    <cellStyle name="_부평배수지(투찰)_경찰서-터미널간도로(투찰)②_마현생창(동양고속)" xfId="843" xr:uid="{00000000-0005-0000-0000-000034070000}"/>
    <cellStyle name="_부평배수지(투찰)_경찰서-터미널간도로(투찰)②_마현생창(동양고속)_예정공정표" xfId="844" xr:uid="{00000000-0005-0000-0000-000035070000}"/>
    <cellStyle name="_부평배수지(투찰)_경찰서-터미널간도로(투찰)②_마현생창(동양고속)_왜관-태평건설" xfId="845" xr:uid="{00000000-0005-0000-0000-000036070000}"/>
    <cellStyle name="_부평배수지(투찰)_경찰서-터미널간도로(투찰)②_마현생창(동양고속)_왜관-태평건설_예정공정표" xfId="846" xr:uid="{00000000-0005-0000-0000-000037070000}"/>
    <cellStyle name="_부평배수지(투찰)_경찰서-터미널간도로(투찰)②_예정공정표" xfId="847" xr:uid="{00000000-0005-0000-0000-000038070000}"/>
    <cellStyle name="_부평배수지(투찰)_경찰서-터미널간도로(투찰)②_왜관-태평건설" xfId="848" xr:uid="{00000000-0005-0000-0000-000039070000}"/>
    <cellStyle name="_부평배수지(투찰)_경찰서-터미널간도로(투찰)②_왜관-태평건설_예정공정표" xfId="849" xr:uid="{00000000-0005-0000-0000-00003A070000}"/>
    <cellStyle name="_부평배수지(투찰)_마현생창(동양고속)" xfId="850" xr:uid="{00000000-0005-0000-0000-00003B070000}"/>
    <cellStyle name="_부평배수지(투찰)_마현생창(동양고속)_예정공정표" xfId="851" xr:uid="{00000000-0005-0000-0000-00003C070000}"/>
    <cellStyle name="_부평배수지(투찰)_마현생창(동양고속)_왜관-태평건설" xfId="852" xr:uid="{00000000-0005-0000-0000-00003D070000}"/>
    <cellStyle name="_부평배수지(투찰)_마현생창(동양고속)_왜관-태평건설_예정공정표" xfId="853" xr:uid="{00000000-0005-0000-0000-00003E070000}"/>
    <cellStyle name="_부평배수지(투찰)_봉무지방산업단지도로(투찰)②" xfId="854" xr:uid="{00000000-0005-0000-0000-00003F070000}"/>
    <cellStyle name="_부평배수지(투찰)_봉무지방산업단지도로(투찰)②_마현생창(동양고속)" xfId="855" xr:uid="{00000000-0005-0000-0000-000040070000}"/>
    <cellStyle name="_부평배수지(투찰)_봉무지방산업단지도로(투찰)②_마현생창(동양고속)_예정공정표" xfId="856" xr:uid="{00000000-0005-0000-0000-000041070000}"/>
    <cellStyle name="_부평배수지(투찰)_봉무지방산업단지도로(투찰)②_마현생창(동양고속)_왜관-태평건설" xfId="857" xr:uid="{00000000-0005-0000-0000-000042070000}"/>
    <cellStyle name="_부평배수지(투찰)_봉무지방산업단지도로(투찰)②_마현생창(동양고속)_왜관-태평건설_예정공정표" xfId="858" xr:uid="{00000000-0005-0000-0000-000043070000}"/>
    <cellStyle name="_부평배수지(투찰)_봉무지방산업단지도로(투찰)②_예정공정표" xfId="859" xr:uid="{00000000-0005-0000-0000-000044070000}"/>
    <cellStyle name="_부평배수지(투찰)_봉무지방산업단지도로(투찰)②_왜관-태평건설" xfId="860" xr:uid="{00000000-0005-0000-0000-000045070000}"/>
    <cellStyle name="_부평배수지(투찰)_봉무지방산업단지도로(투찰)②_왜관-태평건설_예정공정표" xfId="861" xr:uid="{00000000-0005-0000-0000-000046070000}"/>
    <cellStyle name="_부평배수지(투찰)_봉무지방산업단지도로(투찰)②+0.250%" xfId="862" xr:uid="{00000000-0005-0000-0000-000047070000}"/>
    <cellStyle name="_부평배수지(투찰)_봉무지방산업단지도로(투찰)②+0.250%_마현생창(동양고속)" xfId="863" xr:uid="{00000000-0005-0000-0000-000048070000}"/>
    <cellStyle name="_부평배수지(투찰)_봉무지방산업단지도로(투찰)②+0.250%_마현생창(동양고속)_예정공정표" xfId="864" xr:uid="{00000000-0005-0000-0000-000049070000}"/>
    <cellStyle name="_부평배수지(투찰)_봉무지방산업단지도로(투찰)②+0.250%_마현생창(동양고속)_왜관-태평건설" xfId="865" xr:uid="{00000000-0005-0000-0000-00004A070000}"/>
    <cellStyle name="_부평배수지(투찰)_봉무지방산업단지도로(투찰)②+0.250%_마현생창(동양고속)_왜관-태평건설_예정공정표" xfId="866" xr:uid="{00000000-0005-0000-0000-00004B070000}"/>
    <cellStyle name="_부평배수지(투찰)_봉무지방산업단지도로(투찰)②+0.250%_예정공정표" xfId="867" xr:uid="{00000000-0005-0000-0000-00004C070000}"/>
    <cellStyle name="_부평배수지(투찰)_봉무지방산업단지도로(투찰)②+0.250%_왜관-태평건설" xfId="868" xr:uid="{00000000-0005-0000-0000-00004D070000}"/>
    <cellStyle name="_부평배수지(투찰)_봉무지방산업단지도로(투찰)②+0.250%_왜관-태평건설_예정공정표" xfId="869" xr:uid="{00000000-0005-0000-0000-00004E070000}"/>
    <cellStyle name="_부평배수지(투찰)_예정공정표" xfId="870" xr:uid="{00000000-0005-0000-0000-00004F070000}"/>
    <cellStyle name="_부평배수지(투찰)_왜관-태평건설" xfId="871" xr:uid="{00000000-0005-0000-0000-000050070000}"/>
    <cellStyle name="_부평배수지(투찰)_왜관-태평건설_예정공정표" xfId="872" xr:uid="{00000000-0005-0000-0000-000051070000}"/>
    <cellStyle name="_부평배수지(투찰)_합덕-신례원(2공구)투찰" xfId="873" xr:uid="{00000000-0005-0000-0000-000052070000}"/>
    <cellStyle name="_부평배수지(투찰)_합덕-신례원(2공구)투찰_경찰서-터미널간도로(투찰)②" xfId="874" xr:uid="{00000000-0005-0000-0000-000053070000}"/>
    <cellStyle name="_부평배수지(투찰)_합덕-신례원(2공구)투찰_경찰서-터미널간도로(투찰)②_마현생창(동양고속)" xfId="875" xr:uid="{00000000-0005-0000-0000-000054070000}"/>
    <cellStyle name="_부평배수지(투찰)_합덕-신례원(2공구)투찰_경찰서-터미널간도로(투찰)②_마현생창(동양고속)_예정공정표" xfId="876" xr:uid="{00000000-0005-0000-0000-000055070000}"/>
    <cellStyle name="_부평배수지(투찰)_합덕-신례원(2공구)투찰_경찰서-터미널간도로(투찰)②_마현생창(동양고속)_왜관-태평건설" xfId="877" xr:uid="{00000000-0005-0000-0000-000056070000}"/>
    <cellStyle name="_부평배수지(투찰)_합덕-신례원(2공구)투찰_경찰서-터미널간도로(투찰)②_마현생창(동양고속)_왜관-태평건설_예정공정표" xfId="878" xr:uid="{00000000-0005-0000-0000-000057070000}"/>
    <cellStyle name="_부평배수지(투찰)_합덕-신례원(2공구)투찰_경찰서-터미널간도로(투찰)②_예정공정표" xfId="879" xr:uid="{00000000-0005-0000-0000-000058070000}"/>
    <cellStyle name="_부평배수지(투찰)_합덕-신례원(2공구)투찰_경찰서-터미널간도로(투찰)②_왜관-태평건설" xfId="880" xr:uid="{00000000-0005-0000-0000-000059070000}"/>
    <cellStyle name="_부평배수지(투찰)_합덕-신례원(2공구)투찰_경찰서-터미널간도로(투찰)②_왜관-태평건설_예정공정표" xfId="881" xr:uid="{00000000-0005-0000-0000-00005A070000}"/>
    <cellStyle name="_부평배수지(투찰)_합덕-신례원(2공구)투찰_마현생창(동양고속)" xfId="882" xr:uid="{00000000-0005-0000-0000-00005B070000}"/>
    <cellStyle name="_부평배수지(투찰)_합덕-신례원(2공구)투찰_마현생창(동양고속)_예정공정표" xfId="883" xr:uid="{00000000-0005-0000-0000-00005C070000}"/>
    <cellStyle name="_부평배수지(투찰)_합덕-신례원(2공구)투찰_마현생창(동양고속)_왜관-태평건설" xfId="884" xr:uid="{00000000-0005-0000-0000-00005D070000}"/>
    <cellStyle name="_부평배수지(투찰)_합덕-신례원(2공구)투찰_마현생창(동양고속)_왜관-태평건설_예정공정표" xfId="885" xr:uid="{00000000-0005-0000-0000-00005E070000}"/>
    <cellStyle name="_부평배수지(투찰)_합덕-신례원(2공구)투찰_봉무지방산업단지도로(투찰)②" xfId="886" xr:uid="{00000000-0005-0000-0000-00005F070000}"/>
    <cellStyle name="_부평배수지(투찰)_합덕-신례원(2공구)투찰_봉무지방산업단지도로(투찰)②_마현생창(동양고속)" xfId="887" xr:uid="{00000000-0005-0000-0000-000060070000}"/>
    <cellStyle name="_부평배수지(투찰)_합덕-신례원(2공구)투찰_봉무지방산업단지도로(투찰)②_마현생창(동양고속)_예정공정표" xfId="888" xr:uid="{00000000-0005-0000-0000-000061070000}"/>
    <cellStyle name="_부평배수지(투찰)_합덕-신례원(2공구)투찰_봉무지방산업단지도로(투찰)②_마현생창(동양고속)_왜관-태평건설" xfId="889" xr:uid="{00000000-0005-0000-0000-000062070000}"/>
    <cellStyle name="_부평배수지(투찰)_합덕-신례원(2공구)투찰_봉무지방산업단지도로(투찰)②_마현생창(동양고속)_왜관-태평건설_예정공정표" xfId="890" xr:uid="{00000000-0005-0000-0000-000063070000}"/>
    <cellStyle name="_부평배수지(투찰)_합덕-신례원(2공구)투찰_봉무지방산업단지도로(투찰)②_예정공정표" xfId="891" xr:uid="{00000000-0005-0000-0000-000064070000}"/>
    <cellStyle name="_부평배수지(투찰)_합덕-신례원(2공구)투찰_봉무지방산업단지도로(투찰)②_왜관-태평건설" xfId="892" xr:uid="{00000000-0005-0000-0000-000065070000}"/>
    <cellStyle name="_부평배수지(투찰)_합덕-신례원(2공구)투찰_봉무지방산업단지도로(투찰)②_왜관-태평건설_예정공정표" xfId="893" xr:uid="{00000000-0005-0000-0000-000066070000}"/>
    <cellStyle name="_부평배수지(투찰)_합덕-신례원(2공구)투찰_봉무지방산업단지도로(투찰)②+0.250%" xfId="894" xr:uid="{00000000-0005-0000-0000-000067070000}"/>
    <cellStyle name="_부평배수지(투찰)_합덕-신례원(2공구)투찰_봉무지방산업단지도로(투찰)②+0.250%_마현생창(동양고속)" xfId="895" xr:uid="{00000000-0005-0000-0000-000068070000}"/>
    <cellStyle name="_부평배수지(투찰)_합덕-신례원(2공구)투찰_봉무지방산업단지도로(투찰)②+0.250%_마현생창(동양고속)_예정공정표" xfId="896" xr:uid="{00000000-0005-0000-0000-000069070000}"/>
    <cellStyle name="_부평배수지(투찰)_합덕-신례원(2공구)투찰_봉무지방산업단지도로(투찰)②+0.250%_마현생창(동양고속)_왜관-태평건설" xfId="897" xr:uid="{00000000-0005-0000-0000-00006A070000}"/>
    <cellStyle name="_부평배수지(투찰)_합덕-신례원(2공구)투찰_봉무지방산업단지도로(투찰)②+0.250%_마현생창(동양고속)_왜관-태평건설_예정공정표" xfId="898" xr:uid="{00000000-0005-0000-0000-00006B070000}"/>
    <cellStyle name="_부평배수지(투찰)_합덕-신례원(2공구)투찰_봉무지방산업단지도로(투찰)②+0.250%_예정공정표" xfId="899" xr:uid="{00000000-0005-0000-0000-00006C070000}"/>
    <cellStyle name="_부평배수지(투찰)_합덕-신례원(2공구)투찰_봉무지방산업단지도로(투찰)②+0.250%_왜관-태평건설" xfId="900" xr:uid="{00000000-0005-0000-0000-00006D070000}"/>
    <cellStyle name="_부평배수지(투찰)_합덕-신례원(2공구)투찰_봉무지방산업단지도로(투찰)②+0.250%_왜관-태평건설_예정공정표" xfId="901" xr:uid="{00000000-0005-0000-0000-00006E070000}"/>
    <cellStyle name="_부평배수지(투찰)_합덕-신례원(2공구)투찰_예정공정표" xfId="902" xr:uid="{00000000-0005-0000-0000-00006F070000}"/>
    <cellStyle name="_부평배수지(투찰)_합덕-신례원(2공구)투찰_왜관-태평건설" xfId="903" xr:uid="{00000000-0005-0000-0000-000070070000}"/>
    <cellStyle name="_부평배수지(투찰)_합덕-신례원(2공구)투찰_왜관-태평건설_예정공정표" xfId="904" xr:uid="{00000000-0005-0000-0000-000071070000}"/>
    <cellStyle name="_부평배수지(투찰)_합덕-신례원(2공구)투찰_합덕-신례원(2공구)투찰" xfId="905" xr:uid="{00000000-0005-0000-0000-000072070000}"/>
    <cellStyle name="_부평배수지(투찰)_합덕-신례원(2공구)투찰_합덕-신례원(2공구)투찰_경찰서-터미널간도로(투찰)②" xfId="906" xr:uid="{00000000-0005-0000-0000-000073070000}"/>
    <cellStyle name="_부평배수지(투찰)_합덕-신례원(2공구)투찰_합덕-신례원(2공구)투찰_경찰서-터미널간도로(투찰)②_마현생창(동양고속)" xfId="907" xr:uid="{00000000-0005-0000-0000-000074070000}"/>
    <cellStyle name="_부평배수지(투찰)_합덕-신례원(2공구)투찰_합덕-신례원(2공구)투찰_경찰서-터미널간도로(투찰)②_마현생창(동양고속)_예정공정표" xfId="908" xr:uid="{00000000-0005-0000-0000-000075070000}"/>
    <cellStyle name="_부평배수지(투찰)_합덕-신례원(2공구)투찰_합덕-신례원(2공구)투찰_경찰서-터미널간도로(투찰)②_마현생창(동양고속)_왜관-태평건설" xfId="909" xr:uid="{00000000-0005-0000-0000-000076070000}"/>
    <cellStyle name="_부평배수지(투찰)_합덕-신례원(2공구)투찰_합덕-신례원(2공구)투찰_경찰서-터미널간도로(투찰)②_마현생창(동양고속)_왜관-태평건설_예정공정표" xfId="910" xr:uid="{00000000-0005-0000-0000-000077070000}"/>
    <cellStyle name="_부평배수지(투찰)_합덕-신례원(2공구)투찰_합덕-신례원(2공구)투찰_경찰서-터미널간도로(투찰)②_예정공정표" xfId="911" xr:uid="{00000000-0005-0000-0000-000078070000}"/>
    <cellStyle name="_부평배수지(투찰)_합덕-신례원(2공구)투찰_합덕-신례원(2공구)투찰_경찰서-터미널간도로(투찰)②_왜관-태평건설" xfId="912" xr:uid="{00000000-0005-0000-0000-000079070000}"/>
    <cellStyle name="_부평배수지(투찰)_합덕-신례원(2공구)투찰_합덕-신례원(2공구)투찰_경찰서-터미널간도로(투찰)②_왜관-태평건설_예정공정표" xfId="913" xr:uid="{00000000-0005-0000-0000-00007A070000}"/>
    <cellStyle name="_부평배수지(투찰)_합덕-신례원(2공구)투찰_합덕-신례원(2공구)투찰_마현생창(동양고속)" xfId="914" xr:uid="{00000000-0005-0000-0000-00007B070000}"/>
    <cellStyle name="_부평배수지(투찰)_합덕-신례원(2공구)투찰_합덕-신례원(2공구)투찰_마현생창(동양고속)_예정공정표" xfId="915" xr:uid="{00000000-0005-0000-0000-00007C070000}"/>
    <cellStyle name="_부평배수지(투찰)_합덕-신례원(2공구)투찰_합덕-신례원(2공구)투찰_마현생창(동양고속)_왜관-태평건설" xfId="916" xr:uid="{00000000-0005-0000-0000-00007D070000}"/>
    <cellStyle name="_부평배수지(투찰)_합덕-신례원(2공구)투찰_합덕-신례원(2공구)투찰_마현생창(동양고속)_왜관-태평건설_예정공정표" xfId="917" xr:uid="{00000000-0005-0000-0000-00007E070000}"/>
    <cellStyle name="_부평배수지(투찰)_합덕-신례원(2공구)투찰_합덕-신례원(2공구)투찰_봉무지방산업단지도로(투찰)②" xfId="918" xr:uid="{00000000-0005-0000-0000-00007F070000}"/>
    <cellStyle name="_부평배수지(투찰)_합덕-신례원(2공구)투찰_합덕-신례원(2공구)투찰_봉무지방산업단지도로(투찰)②_마현생창(동양고속)" xfId="919" xr:uid="{00000000-0005-0000-0000-000080070000}"/>
    <cellStyle name="_부평배수지(투찰)_합덕-신례원(2공구)투찰_합덕-신례원(2공구)투찰_봉무지방산업단지도로(투찰)②_마현생창(동양고속)_예정공정표" xfId="920" xr:uid="{00000000-0005-0000-0000-000081070000}"/>
    <cellStyle name="_부평배수지(투찰)_합덕-신례원(2공구)투찰_합덕-신례원(2공구)투찰_봉무지방산업단지도로(투찰)②_마현생창(동양고속)_왜관-태평건설" xfId="921" xr:uid="{00000000-0005-0000-0000-000082070000}"/>
    <cellStyle name="_부평배수지(투찰)_합덕-신례원(2공구)투찰_합덕-신례원(2공구)투찰_봉무지방산업단지도로(투찰)②_마현생창(동양고속)_왜관-태평건설_예정공정표" xfId="922" xr:uid="{00000000-0005-0000-0000-000083070000}"/>
    <cellStyle name="_부평배수지(투찰)_합덕-신례원(2공구)투찰_합덕-신례원(2공구)투찰_봉무지방산업단지도로(투찰)②_예정공정표" xfId="923" xr:uid="{00000000-0005-0000-0000-000084070000}"/>
    <cellStyle name="_부평배수지(투찰)_합덕-신례원(2공구)투찰_합덕-신례원(2공구)투찰_봉무지방산업단지도로(투찰)②_왜관-태평건설" xfId="924" xr:uid="{00000000-0005-0000-0000-000085070000}"/>
    <cellStyle name="_부평배수지(투찰)_합덕-신례원(2공구)투찰_합덕-신례원(2공구)투찰_봉무지방산업단지도로(투찰)②_왜관-태평건설_예정공정표" xfId="925" xr:uid="{00000000-0005-0000-0000-000086070000}"/>
    <cellStyle name="_부평배수지(투찰)_합덕-신례원(2공구)투찰_합덕-신례원(2공구)투찰_봉무지방산업단지도로(투찰)②+0.250%" xfId="926" xr:uid="{00000000-0005-0000-0000-000087070000}"/>
    <cellStyle name="_부평배수지(투찰)_합덕-신례원(2공구)투찰_합덕-신례원(2공구)투찰_봉무지방산업단지도로(투찰)②+0.250%_마현생창(동양고속)" xfId="927" xr:uid="{00000000-0005-0000-0000-000088070000}"/>
    <cellStyle name="_부평배수지(투찰)_합덕-신례원(2공구)투찰_합덕-신례원(2공구)투찰_봉무지방산업단지도로(투찰)②+0.250%_마현생창(동양고속)_예정공정표" xfId="928" xr:uid="{00000000-0005-0000-0000-000089070000}"/>
    <cellStyle name="_부평배수지(투찰)_합덕-신례원(2공구)투찰_합덕-신례원(2공구)투찰_봉무지방산업단지도로(투찰)②+0.250%_마현생창(동양고속)_왜관-태평건설" xfId="929" xr:uid="{00000000-0005-0000-0000-00008A070000}"/>
    <cellStyle name="_부평배수지(투찰)_합덕-신례원(2공구)투찰_합덕-신례원(2공구)투찰_봉무지방산업단지도로(투찰)②+0.250%_마현생창(동양고속)_왜관-태평건설_예정공정표" xfId="930" xr:uid="{00000000-0005-0000-0000-00008B070000}"/>
    <cellStyle name="_부평배수지(투찰)_합덕-신례원(2공구)투찰_합덕-신례원(2공구)투찰_봉무지방산업단지도로(투찰)②+0.250%_예정공정표" xfId="931" xr:uid="{00000000-0005-0000-0000-00008C070000}"/>
    <cellStyle name="_부평배수지(투찰)_합덕-신례원(2공구)투찰_합덕-신례원(2공구)투찰_봉무지방산업단지도로(투찰)②+0.250%_왜관-태평건설" xfId="932" xr:uid="{00000000-0005-0000-0000-00008D070000}"/>
    <cellStyle name="_부평배수지(투찰)_합덕-신례원(2공구)투찰_합덕-신례원(2공구)투찰_봉무지방산업단지도로(투찰)②+0.250%_왜관-태평건설_예정공정표" xfId="933" xr:uid="{00000000-0005-0000-0000-00008E070000}"/>
    <cellStyle name="_부평배수지(투찰)_합덕-신례원(2공구)투찰_합덕-신례원(2공구)투찰_예정공정표" xfId="934" xr:uid="{00000000-0005-0000-0000-00008F070000}"/>
    <cellStyle name="_부평배수지(투찰)_합덕-신례원(2공구)투찰_합덕-신례원(2공구)투찰_왜관-태평건설" xfId="935" xr:uid="{00000000-0005-0000-0000-000090070000}"/>
    <cellStyle name="_부평배수지(투찰)_합덕-신례원(2공구)투찰_합덕-신례원(2공구)투찰_왜관-태평건설_예정공정표" xfId="936" xr:uid="{00000000-0005-0000-0000-000091070000}"/>
    <cellStyle name="_북한영상관실시설계(040309)" xfId="3625" xr:uid="{00000000-0005-0000-0000-000092070000}"/>
    <cellStyle name="_분당 트리폴리스 II 견적작업" xfId="3626" xr:uid="{00000000-0005-0000-0000-000093070000}"/>
    <cellStyle name="_분전반" xfId="937" xr:uid="{00000000-0005-0000-0000-000094070000}"/>
    <cellStyle name="_브랜드개발" xfId="3627" xr:uid="{00000000-0005-0000-0000-000095070000}"/>
    <cellStyle name="_사동초중" xfId="5160" xr:uid="{00000000-0005-0000-0000-000096070000}"/>
    <cellStyle name="_사물함(최종)" xfId="3628" xr:uid="{00000000-0005-0000-0000-000097070000}"/>
    <cellStyle name="_사본 - 전기(2)" xfId="938" xr:uid="{00000000-0005-0000-0000-000098070000}"/>
    <cellStyle name="_사본 - 하마2교-수량" xfId="3629" xr:uid="{00000000-0005-0000-0000-000099070000}"/>
    <cellStyle name="_사본 - 하마2교-수량_토공량" xfId="3630" xr:uid="{00000000-0005-0000-0000-00009A070000}"/>
    <cellStyle name="_사용전검사비" xfId="939" xr:uid="{00000000-0005-0000-0000-00009B070000}"/>
    <cellStyle name="_사용전검사비산정비" xfId="940" xr:uid="{00000000-0005-0000-0000-00009C070000}"/>
    <cellStyle name="_사이버 컴퓨터 보드외 5종-최종" xfId="3631" xr:uid="{00000000-0005-0000-0000-00009D070000}"/>
    <cellStyle name="_사인" xfId="3632" xr:uid="{00000000-0005-0000-0000-00009E070000}"/>
    <cellStyle name="_산동 농협동로지소 청사 신축공사-1" xfId="941" xr:uid="{00000000-0005-0000-0000-00009F070000}"/>
    <cellStyle name="_산동 농협동로지소 청사 신축공사-1_1" xfId="942" xr:uid="{00000000-0005-0000-0000-0000A0070000}"/>
    <cellStyle name="_산출(신현터널 일운)" xfId="3633" xr:uid="{00000000-0005-0000-0000-0000A1070000}"/>
    <cellStyle name="_산출내역서1" xfId="943" xr:uid="{00000000-0005-0000-0000-0000A2070000}"/>
    <cellStyle name="_산출내역서1_1. 전기(구지면사무소)" xfId="3634" xr:uid="{00000000-0005-0000-0000-0000A3070000}"/>
    <cellStyle name="_산출내역서1_내역서,공량(어린이회관)-1" xfId="944" xr:uid="{00000000-0005-0000-0000-0000A4070000}"/>
    <cellStyle name="_산출내역서1_전기내역서" xfId="945" xr:uid="{00000000-0005-0000-0000-0000A5070000}"/>
    <cellStyle name="_삼덕 초등학교 교사 증축공사 (B)" xfId="5161" xr:uid="{00000000-0005-0000-0000-0000A6070000}"/>
    <cellStyle name="_삼덕초 최종(2004.4.8.)" xfId="5162" xr:uid="{00000000-0005-0000-0000-0000A7070000}"/>
    <cellStyle name="_상부및총괄수량" xfId="3635" xr:uid="{00000000-0005-0000-0000-0000A8070000}"/>
    <cellStyle name="_상원-외등설치" xfId="946" xr:uid="{00000000-0005-0000-0000-0000A9070000}"/>
    <cellStyle name="_상주한방병원전기" xfId="947" xr:uid="{00000000-0005-0000-0000-0000AA070000}"/>
    <cellStyle name="_샤워식분무기(최종)" xfId="3636" xr:uid="{00000000-0005-0000-0000-0000AB070000}"/>
    <cellStyle name="_서울 지하철 7호선 연장 내역서" xfId="3637" xr:uid="{00000000-0005-0000-0000-0000AC070000}"/>
    <cellStyle name="_서울과학관의장" xfId="3638" xr:uid="{00000000-0005-0000-0000-0000AD070000}"/>
    <cellStyle name="_서울여대(20020516)" xfId="948" xr:uid="{00000000-0005-0000-0000-0000AE070000}"/>
    <cellStyle name="_서천공주7부대품의" xfId="3639" xr:uid="{00000000-0005-0000-0000-0000AF070000}"/>
    <cellStyle name="_서천공주7부대품의_6월기성" xfId="3640" xr:uid="{00000000-0005-0000-0000-0000B0070000}"/>
    <cellStyle name="_서천공주7부대품의_6월기성_원등수량" xfId="3641" xr:uid="{00000000-0005-0000-0000-0000B1070000}"/>
    <cellStyle name="_서천공주7부대품의_원등수량" xfId="3642" xr:uid="{00000000-0005-0000-0000-0000B2070000}"/>
    <cellStyle name="_석축공" xfId="3643" xr:uid="{00000000-0005-0000-0000-0000B3070000}"/>
    <cellStyle name="_설계내역(대구여고)" xfId="5163" xr:uid="{00000000-0005-0000-0000-0000B4070000}"/>
    <cellStyle name="_설계내역(성보학교)" xfId="5164" xr:uid="{00000000-0005-0000-0000-0000B5070000}"/>
    <cellStyle name="_설계변경내역서(1회총괄)" xfId="949" xr:uid="{00000000-0005-0000-0000-0000B6070000}"/>
    <cellStyle name="_설계변경내역서(통신)" xfId="950" xr:uid="{00000000-0005-0000-0000-0000B7070000}"/>
    <cellStyle name="_설계변경앞지" xfId="951" xr:uid="{00000000-0005-0000-0000-0000B8070000}"/>
    <cellStyle name="_설계변경앞지(2차)" xfId="952" xr:uid="{00000000-0005-0000-0000-0000B9070000}"/>
    <cellStyle name="_설계변경앞지(총괄)" xfId="953" xr:uid="{00000000-0005-0000-0000-0000BA070000}"/>
    <cellStyle name="_설계변경완료(518)" xfId="3644" xr:uid="{00000000-0005-0000-0000-0000BB070000}"/>
    <cellStyle name="_설계변경총괄(토목,건축,기계,조경)01" xfId="954" xr:uid="{00000000-0005-0000-0000-0000BC070000}"/>
    <cellStyle name="_설계변경총괄(토목,건축,기계,조경)02" xfId="955" xr:uid="{00000000-0005-0000-0000-0000BD070000}"/>
    <cellStyle name="_설계서 용지" xfId="956" xr:uid="{00000000-0005-0000-0000-0000BE070000}"/>
    <cellStyle name="_설계서(040701)" xfId="3645" xr:uid="{00000000-0005-0000-0000-0000BF070000}"/>
    <cellStyle name="_설계서(0522)" xfId="3646" xr:uid="{00000000-0005-0000-0000-0000C0070000}"/>
    <cellStyle name="_설계서(전체분3회변경)" xfId="957" xr:uid="{00000000-0005-0000-0000-0000C1070000}"/>
    <cellStyle name="_설계서(최종)" xfId="3647" xr:uid="{00000000-0005-0000-0000-0000C2070000}"/>
    <cellStyle name="_설계서(최종)_부산대학교-연구동(샘플)" xfId="3648" xr:uid="{00000000-0005-0000-0000-0000C3070000}"/>
    <cellStyle name="_설계서-광산로" xfId="958" xr:uid="{00000000-0005-0000-0000-0000C4070000}"/>
    <cellStyle name="_설계원가 및 손익계산서(극장)" xfId="959" xr:uid="{00000000-0005-0000-0000-0000C5070000}"/>
    <cellStyle name="_설계원가 및 손익계산서(백화점)" xfId="960" xr:uid="{00000000-0005-0000-0000-0000C6070000}"/>
    <cellStyle name="_설계원가 및 손익계산서(이광환)" xfId="961" xr:uid="{00000000-0005-0000-0000-0000C7070000}"/>
    <cellStyle name="_설계추정2(토목)대림" xfId="5165" xr:uid="{00000000-0005-0000-0000-0000C8070000}"/>
    <cellStyle name="_설비(1218)" xfId="962" xr:uid="{00000000-0005-0000-0000-0000C9070000}"/>
    <cellStyle name="_설비공사" xfId="963" xr:uid="{00000000-0005-0000-0000-0000CA070000}"/>
    <cellStyle name="_설비공사 공내역서(신성서)-제출" xfId="964" xr:uid="{00000000-0005-0000-0000-0000CB070000}"/>
    <cellStyle name="_설치내역300kw" xfId="965" xr:uid="{00000000-0005-0000-0000-0000CC070000}"/>
    <cellStyle name="_섬진강 산출서" xfId="3650" xr:uid="{00000000-0005-0000-0000-0000CD070000}"/>
    <cellStyle name="_성서이곡운동장0316" xfId="966" xr:uid="{00000000-0005-0000-0000-0000CE070000}"/>
    <cellStyle name="_성서이곡테니스장" xfId="967" xr:uid="{00000000-0005-0000-0000-0000CF070000}"/>
    <cellStyle name="_세원IBS-한림대학교" xfId="3651" xr:uid="{00000000-0005-0000-0000-0000D0070000}"/>
    <cellStyle name="_소방" xfId="968" xr:uid="{00000000-0005-0000-0000-0000D1070000}"/>
    <cellStyle name="_소방내역서(동사무소)최종본" xfId="969" xr:uid="{00000000-0005-0000-0000-0000D2070000}"/>
    <cellStyle name="_송학하수품의(설계넣고)" xfId="5166" xr:uid="{00000000-0005-0000-0000-0000D3070000}"/>
    <cellStyle name="_송현실행내역" xfId="3652" xr:uid="{00000000-0005-0000-0000-0000D4070000}"/>
    <cellStyle name="_수량" xfId="3653" xr:uid="{00000000-0005-0000-0000-0000D5070000}"/>
    <cellStyle name="_수량산출서(신규)" xfId="3654" xr:uid="{00000000-0005-0000-0000-0000D6070000}"/>
    <cellStyle name="_수량집계" xfId="3655" xr:uid="{00000000-0005-0000-0000-0000D7070000}"/>
    <cellStyle name="_수량표(아주포함)" xfId="3656" xr:uid="{00000000-0005-0000-0000-0000D8070000}"/>
    <cellStyle name="_수배전반" xfId="970" xr:uid="{00000000-0005-0000-0000-0000D9070000}"/>
    <cellStyle name="_수백교상부" xfId="3657" xr:uid="{00000000-0005-0000-0000-0000DA070000}"/>
    <cellStyle name="_수수료" xfId="971" xr:uid="{00000000-0005-0000-0000-0000DB070000}"/>
    <cellStyle name="_스튜디오" xfId="972" xr:uid="{00000000-0005-0000-0000-0000DC070000}"/>
    <cellStyle name="_스포츠외교" xfId="3658" xr:uid="{00000000-0005-0000-0000-0000DD070000}"/>
    <cellStyle name="_승강기 및 CRT 감시반(0416)" xfId="3659" xr:uid="{00000000-0005-0000-0000-0000DE070000}"/>
    <cellStyle name="_승강기 및 CRT 감시반(설치)" xfId="3661" xr:uid="{00000000-0005-0000-0000-0000DF070000}"/>
    <cellStyle name="_시설 언더패스 견적-40202" xfId="973" xr:uid="{00000000-0005-0000-0000-0000E0070000}"/>
    <cellStyle name="_시설 언더패스 견적-40204" xfId="974" xr:uid="{00000000-0005-0000-0000-0000E1070000}"/>
    <cellStyle name="_시설 언더패스 견적-40225" xfId="3662" xr:uid="{00000000-0005-0000-0000-0000E2070000}"/>
    <cellStyle name="_시스템개선공사" xfId="3663" xr:uid="{00000000-0005-0000-0000-0000E3070000}"/>
    <cellStyle name="_시중노임단가표" xfId="3664" xr:uid="{00000000-0005-0000-0000-0000E4070000}"/>
    <cellStyle name="_시흥설계" xfId="3665" xr:uid="{00000000-0005-0000-0000-0000E5070000}"/>
    <cellStyle name="_신명견적서 수정(재주)" xfId="975" xr:uid="{00000000-0005-0000-0000-0000E6070000}"/>
    <cellStyle name="_신암공원-0923" xfId="976" xr:uid="{00000000-0005-0000-0000-0000E7070000}"/>
    <cellStyle name="_신태백(가실행)" xfId="977" xr:uid="{00000000-0005-0000-0000-0000E8070000}"/>
    <cellStyle name="_신태백(가실행)_1" xfId="978" xr:uid="{00000000-0005-0000-0000-0000E9070000}"/>
    <cellStyle name="_신태백(가실행)_1_경찰서-터미널간도로(투찰)②" xfId="979" xr:uid="{00000000-0005-0000-0000-0000EA070000}"/>
    <cellStyle name="_신태백(가실행)_1_경찰서-터미널간도로(투찰)②_마현생창(동양고속)" xfId="980" xr:uid="{00000000-0005-0000-0000-0000EB070000}"/>
    <cellStyle name="_신태백(가실행)_1_경찰서-터미널간도로(투찰)②_마현생창(동양고속)_예정공정표" xfId="981" xr:uid="{00000000-0005-0000-0000-0000EC070000}"/>
    <cellStyle name="_신태백(가실행)_1_경찰서-터미널간도로(투찰)②_마현생창(동양고속)_왜관-태평건설" xfId="982" xr:uid="{00000000-0005-0000-0000-0000ED070000}"/>
    <cellStyle name="_신태백(가실행)_1_경찰서-터미널간도로(투찰)②_마현생창(동양고속)_왜관-태평건설_예정공정표" xfId="983" xr:uid="{00000000-0005-0000-0000-0000EE070000}"/>
    <cellStyle name="_신태백(가실행)_1_경찰서-터미널간도로(투찰)②_예정공정표" xfId="984" xr:uid="{00000000-0005-0000-0000-0000EF070000}"/>
    <cellStyle name="_신태백(가실행)_1_경찰서-터미널간도로(투찰)②_왜관-태평건설" xfId="985" xr:uid="{00000000-0005-0000-0000-0000F0070000}"/>
    <cellStyle name="_신태백(가실행)_1_경찰서-터미널간도로(투찰)②_왜관-태평건설_예정공정표" xfId="986" xr:uid="{00000000-0005-0000-0000-0000F1070000}"/>
    <cellStyle name="_신태백(가실행)_1_마현생창(동양고속)" xfId="987" xr:uid="{00000000-0005-0000-0000-0000F2070000}"/>
    <cellStyle name="_신태백(가실행)_1_마현생창(동양고속)_예정공정표" xfId="988" xr:uid="{00000000-0005-0000-0000-0000F3070000}"/>
    <cellStyle name="_신태백(가실행)_1_마현생창(동양고속)_왜관-태평건설" xfId="989" xr:uid="{00000000-0005-0000-0000-0000F4070000}"/>
    <cellStyle name="_신태백(가실행)_1_마현생창(동양고속)_왜관-태평건설_예정공정표" xfId="990" xr:uid="{00000000-0005-0000-0000-0000F5070000}"/>
    <cellStyle name="_신태백(가실행)_1_봉무지방산업단지도로(투찰)②" xfId="991" xr:uid="{00000000-0005-0000-0000-0000F6070000}"/>
    <cellStyle name="_신태백(가실행)_1_봉무지방산업단지도로(투찰)②_마현생창(동양고속)" xfId="992" xr:uid="{00000000-0005-0000-0000-0000F7070000}"/>
    <cellStyle name="_신태백(가실행)_1_봉무지방산업단지도로(투찰)②_마현생창(동양고속)_예정공정표" xfId="993" xr:uid="{00000000-0005-0000-0000-0000F8070000}"/>
    <cellStyle name="_신태백(가실행)_1_봉무지방산업단지도로(투찰)②_마현생창(동양고속)_왜관-태평건설" xfId="994" xr:uid="{00000000-0005-0000-0000-0000F9070000}"/>
    <cellStyle name="_신태백(가실행)_1_봉무지방산업단지도로(투찰)②_마현생창(동양고속)_왜관-태평건설_예정공정표" xfId="995" xr:uid="{00000000-0005-0000-0000-0000FA070000}"/>
    <cellStyle name="_신태백(가실행)_1_봉무지방산업단지도로(투찰)②_예정공정표" xfId="996" xr:uid="{00000000-0005-0000-0000-0000FB070000}"/>
    <cellStyle name="_신태백(가실행)_1_봉무지방산업단지도로(투찰)②_왜관-태평건설" xfId="997" xr:uid="{00000000-0005-0000-0000-0000FC070000}"/>
    <cellStyle name="_신태백(가실행)_1_봉무지방산업단지도로(투찰)②_왜관-태평건설_예정공정표" xfId="998" xr:uid="{00000000-0005-0000-0000-0000FD070000}"/>
    <cellStyle name="_신태백(가실행)_1_봉무지방산업단지도로(투찰)②+0.250%" xfId="999" xr:uid="{00000000-0005-0000-0000-0000FE070000}"/>
    <cellStyle name="_신태백(가실행)_1_봉무지방산업단지도로(투찰)②+0.250%_마현생창(동양고속)" xfId="1000" xr:uid="{00000000-0005-0000-0000-0000FF070000}"/>
    <cellStyle name="_신태백(가실행)_1_봉무지방산업단지도로(투찰)②+0.250%_마현생창(동양고속)_예정공정표" xfId="1001" xr:uid="{00000000-0005-0000-0000-000000080000}"/>
    <cellStyle name="_신태백(가실행)_1_봉무지방산업단지도로(투찰)②+0.250%_마현생창(동양고속)_왜관-태평건설" xfId="1002" xr:uid="{00000000-0005-0000-0000-000001080000}"/>
    <cellStyle name="_신태백(가실행)_1_봉무지방산업단지도로(투찰)②+0.250%_마현생창(동양고속)_왜관-태평건설_예정공정표" xfId="1003" xr:uid="{00000000-0005-0000-0000-000002080000}"/>
    <cellStyle name="_신태백(가실행)_1_봉무지방산업단지도로(투찰)②+0.250%_예정공정표" xfId="1004" xr:uid="{00000000-0005-0000-0000-000003080000}"/>
    <cellStyle name="_신태백(가실행)_1_봉무지방산업단지도로(투찰)②+0.250%_왜관-태평건설" xfId="1005" xr:uid="{00000000-0005-0000-0000-000004080000}"/>
    <cellStyle name="_신태백(가실행)_1_봉무지방산업단지도로(투찰)②+0.250%_왜관-태평건설_예정공정표" xfId="1006" xr:uid="{00000000-0005-0000-0000-000005080000}"/>
    <cellStyle name="_신태백(가실행)_1_예정공정표" xfId="1007" xr:uid="{00000000-0005-0000-0000-000006080000}"/>
    <cellStyle name="_신태백(가실행)_1_왜관-태평건설" xfId="1008" xr:uid="{00000000-0005-0000-0000-000007080000}"/>
    <cellStyle name="_신태백(가실행)_1_왜관-태평건설_예정공정표" xfId="1009" xr:uid="{00000000-0005-0000-0000-000008080000}"/>
    <cellStyle name="_신태백(가실행)_1_합덕-신례원(2공구)투찰" xfId="1010" xr:uid="{00000000-0005-0000-0000-000009080000}"/>
    <cellStyle name="_신태백(가실행)_1_합덕-신례원(2공구)투찰_경찰서-터미널간도로(투찰)②" xfId="1011" xr:uid="{00000000-0005-0000-0000-00000A080000}"/>
    <cellStyle name="_신태백(가실행)_1_합덕-신례원(2공구)투찰_경찰서-터미널간도로(투찰)②_마현생창(동양고속)" xfId="1012" xr:uid="{00000000-0005-0000-0000-00000B080000}"/>
    <cellStyle name="_신태백(가실행)_1_합덕-신례원(2공구)투찰_경찰서-터미널간도로(투찰)②_마현생창(동양고속)_예정공정표" xfId="1013" xr:uid="{00000000-0005-0000-0000-00000C080000}"/>
    <cellStyle name="_신태백(가실행)_1_합덕-신례원(2공구)투찰_경찰서-터미널간도로(투찰)②_마현생창(동양고속)_왜관-태평건설" xfId="1014" xr:uid="{00000000-0005-0000-0000-00000D080000}"/>
    <cellStyle name="_신태백(가실행)_1_합덕-신례원(2공구)투찰_경찰서-터미널간도로(투찰)②_마현생창(동양고속)_왜관-태평건설_예정공정표" xfId="1015" xr:uid="{00000000-0005-0000-0000-00000E080000}"/>
    <cellStyle name="_신태백(가실행)_1_합덕-신례원(2공구)투찰_경찰서-터미널간도로(투찰)②_예정공정표" xfId="1016" xr:uid="{00000000-0005-0000-0000-00000F080000}"/>
    <cellStyle name="_신태백(가실행)_1_합덕-신례원(2공구)투찰_경찰서-터미널간도로(투찰)②_왜관-태평건설" xfId="1017" xr:uid="{00000000-0005-0000-0000-000010080000}"/>
    <cellStyle name="_신태백(가실행)_1_합덕-신례원(2공구)투찰_경찰서-터미널간도로(투찰)②_왜관-태평건설_예정공정표" xfId="1018" xr:uid="{00000000-0005-0000-0000-000011080000}"/>
    <cellStyle name="_신태백(가실행)_1_합덕-신례원(2공구)투찰_마현생창(동양고속)" xfId="1019" xr:uid="{00000000-0005-0000-0000-000012080000}"/>
    <cellStyle name="_신태백(가실행)_1_합덕-신례원(2공구)투찰_마현생창(동양고속)_예정공정표" xfId="1020" xr:uid="{00000000-0005-0000-0000-000013080000}"/>
    <cellStyle name="_신태백(가실행)_1_합덕-신례원(2공구)투찰_마현생창(동양고속)_왜관-태평건설" xfId="1021" xr:uid="{00000000-0005-0000-0000-000014080000}"/>
    <cellStyle name="_신태백(가실행)_1_합덕-신례원(2공구)투찰_마현생창(동양고속)_왜관-태평건설_예정공정표" xfId="1022" xr:uid="{00000000-0005-0000-0000-000015080000}"/>
    <cellStyle name="_신태백(가실행)_1_합덕-신례원(2공구)투찰_봉무지방산업단지도로(투찰)②" xfId="1023" xr:uid="{00000000-0005-0000-0000-000016080000}"/>
    <cellStyle name="_신태백(가실행)_1_합덕-신례원(2공구)투찰_봉무지방산업단지도로(투찰)②_마현생창(동양고속)" xfId="1024" xr:uid="{00000000-0005-0000-0000-000017080000}"/>
    <cellStyle name="_신태백(가실행)_1_합덕-신례원(2공구)투찰_봉무지방산업단지도로(투찰)②_마현생창(동양고속)_예정공정표" xfId="1025" xr:uid="{00000000-0005-0000-0000-000018080000}"/>
    <cellStyle name="_신태백(가실행)_1_합덕-신례원(2공구)투찰_봉무지방산업단지도로(투찰)②_마현생창(동양고속)_왜관-태평건설" xfId="1026" xr:uid="{00000000-0005-0000-0000-000019080000}"/>
    <cellStyle name="_신태백(가실행)_1_합덕-신례원(2공구)투찰_봉무지방산업단지도로(투찰)②_마현생창(동양고속)_왜관-태평건설_예정공정표" xfId="1027" xr:uid="{00000000-0005-0000-0000-00001A080000}"/>
    <cellStyle name="_신태백(가실행)_1_합덕-신례원(2공구)투찰_봉무지방산업단지도로(투찰)②_예정공정표" xfId="1028" xr:uid="{00000000-0005-0000-0000-00001B080000}"/>
    <cellStyle name="_신태백(가실행)_1_합덕-신례원(2공구)투찰_봉무지방산업단지도로(투찰)②_왜관-태평건설" xfId="1029" xr:uid="{00000000-0005-0000-0000-00001C080000}"/>
    <cellStyle name="_신태백(가실행)_1_합덕-신례원(2공구)투찰_봉무지방산업단지도로(투찰)②_왜관-태평건설_예정공정표" xfId="1030" xr:uid="{00000000-0005-0000-0000-00001D080000}"/>
    <cellStyle name="_신태백(가실행)_1_합덕-신례원(2공구)투찰_봉무지방산업단지도로(투찰)②+0.250%" xfId="1031" xr:uid="{00000000-0005-0000-0000-00001E080000}"/>
    <cellStyle name="_신태백(가실행)_1_합덕-신례원(2공구)투찰_봉무지방산업단지도로(투찰)②+0.250%_마현생창(동양고속)" xfId="1032" xr:uid="{00000000-0005-0000-0000-00001F080000}"/>
    <cellStyle name="_신태백(가실행)_1_합덕-신례원(2공구)투찰_봉무지방산업단지도로(투찰)②+0.250%_마현생창(동양고속)_예정공정표" xfId="1033" xr:uid="{00000000-0005-0000-0000-000020080000}"/>
    <cellStyle name="_신태백(가실행)_1_합덕-신례원(2공구)투찰_봉무지방산업단지도로(투찰)②+0.250%_마현생창(동양고속)_왜관-태평건설" xfId="1034" xr:uid="{00000000-0005-0000-0000-000021080000}"/>
    <cellStyle name="_신태백(가실행)_1_합덕-신례원(2공구)투찰_봉무지방산업단지도로(투찰)②+0.250%_마현생창(동양고속)_왜관-태평건설_예정공정표" xfId="1035" xr:uid="{00000000-0005-0000-0000-000022080000}"/>
    <cellStyle name="_신태백(가실행)_1_합덕-신례원(2공구)투찰_봉무지방산업단지도로(투찰)②+0.250%_예정공정표" xfId="1036" xr:uid="{00000000-0005-0000-0000-000023080000}"/>
    <cellStyle name="_신태백(가실행)_1_합덕-신례원(2공구)투찰_봉무지방산업단지도로(투찰)②+0.250%_왜관-태평건설" xfId="1037" xr:uid="{00000000-0005-0000-0000-000024080000}"/>
    <cellStyle name="_신태백(가실행)_1_합덕-신례원(2공구)투찰_봉무지방산업단지도로(투찰)②+0.250%_왜관-태평건설_예정공정표" xfId="1038" xr:uid="{00000000-0005-0000-0000-000025080000}"/>
    <cellStyle name="_신태백(가실행)_1_합덕-신례원(2공구)투찰_예정공정표" xfId="1039" xr:uid="{00000000-0005-0000-0000-000026080000}"/>
    <cellStyle name="_신태백(가실행)_1_합덕-신례원(2공구)투찰_왜관-태평건설" xfId="1040" xr:uid="{00000000-0005-0000-0000-000027080000}"/>
    <cellStyle name="_신태백(가실행)_1_합덕-신례원(2공구)투찰_왜관-태평건설_예정공정표" xfId="1041" xr:uid="{00000000-0005-0000-0000-000028080000}"/>
    <cellStyle name="_신태백(가실행)_1_합덕-신례원(2공구)투찰_합덕-신례원(2공구)투찰" xfId="1042" xr:uid="{00000000-0005-0000-0000-000029080000}"/>
    <cellStyle name="_신태백(가실행)_1_합덕-신례원(2공구)투찰_합덕-신례원(2공구)투찰_경찰서-터미널간도로(투찰)②" xfId="1043" xr:uid="{00000000-0005-0000-0000-00002A080000}"/>
    <cellStyle name="_신태백(가실행)_1_합덕-신례원(2공구)투찰_합덕-신례원(2공구)투찰_경찰서-터미널간도로(투찰)②_마현생창(동양고속)" xfId="1044" xr:uid="{00000000-0005-0000-0000-00002B080000}"/>
    <cellStyle name="_신태백(가실행)_1_합덕-신례원(2공구)투찰_합덕-신례원(2공구)투찰_경찰서-터미널간도로(투찰)②_마현생창(동양고속)_예정공정표" xfId="1045" xr:uid="{00000000-0005-0000-0000-00002C080000}"/>
    <cellStyle name="_신태백(가실행)_1_합덕-신례원(2공구)투찰_합덕-신례원(2공구)투찰_경찰서-터미널간도로(투찰)②_마현생창(동양고속)_왜관-태평건설" xfId="1046" xr:uid="{00000000-0005-0000-0000-00002D080000}"/>
    <cellStyle name="_신태백(가실행)_1_합덕-신례원(2공구)투찰_합덕-신례원(2공구)투찰_경찰서-터미널간도로(투찰)②_마현생창(동양고속)_왜관-태평건설_예정공정표" xfId="1047" xr:uid="{00000000-0005-0000-0000-00002E080000}"/>
    <cellStyle name="_신태백(가실행)_1_합덕-신례원(2공구)투찰_합덕-신례원(2공구)투찰_경찰서-터미널간도로(투찰)②_예정공정표" xfId="1048" xr:uid="{00000000-0005-0000-0000-00002F080000}"/>
    <cellStyle name="_신태백(가실행)_1_합덕-신례원(2공구)투찰_합덕-신례원(2공구)투찰_경찰서-터미널간도로(투찰)②_왜관-태평건설" xfId="1049" xr:uid="{00000000-0005-0000-0000-000030080000}"/>
    <cellStyle name="_신태백(가실행)_1_합덕-신례원(2공구)투찰_합덕-신례원(2공구)투찰_경찰서-터미널간도로(투찰)②_왜관-태평건설_예정공정표" xfId="1050" xr:uid="{00000000-0005-0000-0000-000031080000}"/>
    <cellStyle name="_신태백(가실행)_1_합덕-신례원(2공구)투찰_합덕-신례원(2공구)투찰_마현생창(동양고속)" xfId="1051" xr:uid="{00000000-0005-0000-0000-000032080000}"/>
    <cellStyle name="_신태백(가실행)_1_합덕-신례원(2공구)투찰_합덕-신례원(2공구)투찰_마현생창(동양고속)_예정공정표" xfId="1052" xr:uid="{00000000-0005-0000-0000-000033080000}"/>
    <cellStyle name="_신태백(가실행)_1_합덕-신례원(2공구)투찰_합덕-신례원(2공구)투찰_마현생창(동양고속)_왜관-태평건설" xfId="1053" xr:uid="{00000000-0005-0000-0000-000034080000}"/>
    <cellStyle name="_신태백(가실행)_1_합덕-신례원(2공구)투찰_합덕-신례원(2공구)투찰_마현생창(동양고속)_왜관-태평건설_예정공정표" xfId="1054" xr:uid="{00000000-0005-0000-0000-000035080000}"/>
    <cellStyle name="_신태백(가실행)_1_합덕-신례원(2공구)투찰_합덕-신례원(2공구)투찰_봉무지방산업단지도로(투찰)②" xfId="1055" xr:uid="{00000000-0005-0000-0000-000036080000}"/>
    <cellStyle name="_신태백(가실행)_1_합덕-신례원(2공구)투찰_합덕-신례원(2공구)투찰_봉무지방산업단지도로(투찰)②_마현생창(동양고속)" xfId="1056" xr:uid="{00000000-0005-0000-0000-000037080000}"/>
    <cellStyle name="_신태백(가실행)_1_합덕-신례원(2공구)투찰_합덕-신례원(2공구)투찰_봉무지방산업단지도로(투찰)②_마현생창(동양고속)_예정공정표" xfId="1057" xr:uid="{00000000-0005-0000-0000-000038080000}"/>
    <cellStyle name="_신태백(가실행)_1_합덕-신례원(2공구)투찰_합덕-신례원(2공구)투찰_봉무지방산업단지도로(투찰)②_마현생창(동양고속)_왜관-태평건설" xfId="1058" xr:uid="{00000000-0005-0000-0000-000039080000}"/>
    <cellStyle name="_신태백(가실행)_1_합덕-신례원(2공구)투찰_합덕-신례원(2공구)투찰_봉무지방산업단지도로(투찰)②_마현생창(동양고속)_왜관-태평건설_예정공정표" xfId="1059" xr:uid="{00000000-0005-0000-0000-00003A080000}"/>
    <cellStyle name="_신태백(가실행)_1_합덕-신례원(2공구)투찰_합덕-신례원(2공구)투찰_봉무지방산업단지도로(투찰)②_예정공정표" xfId="1060" xr:uid="{00000000-0005-0000-0000-00003B080000}"/>
    <cellStyle name="_신태백(가실행)_1_합덕-신례원(2공구)투찰_합덕-신례원(2공구)투찰_봉무지방산업단지도로(투찰)②_왜관-태평건설" xfId="1061" xr:uid="{00000000-0005-0000-0000-00003C080000}"/>
    <cellStyle name="_신태백(가실행)_1_합덕-신례원(2공구)투찰_합덕-신례원(2공구)투찰_봉무지방산업단지도로(투찰)②_왜관-태평건설_예정공정표" xfId="1062" xr:uid="{00000000-0005-0000-0000-00003D080000}"/>
    <cellStyle name="_신태백(가실행)_1_합덕-신례원(2공구)투찰_합덕-신례원(2공구)투찰_봉무지방산업단지도로(투찰)②+0.250%" xfId="1063" xr:uid="{00000000-0005-0000-0000-00003E080000}"/>
    <cellStyle name="_신태백(가실행)_1_합덕-신례원(2공구)투찰_합덕-신례원(2공구)투찰_봉무지방산업단지도로(투찰)②+0.250%_마현생창(동양고속)" xfId="1064" xr:uid="{00000000-0005-0000-0000-00003F080000}"/>
    <cellStyle name="_신태백(가실행)_1_합덕-신례원(2공구)투찰_합덕-신례원(2공구)투찰_봉무지방산업단지도로(투찰)②+0.250%_마현생창(동양고속)_예정공정표" xfId="1065" xr:uid="{00000000-0005-0000-0000-000040080000}"/>
    <cellStyle name="_신태백(가실행)_1_합덕-신례원(2공구)투찰_합덕-신례원(2공구)투찰_봉무지방산업단지도로(투찰)②+0.250%_마현생창(동양고속)_왜관-태평건설" xfId="1066" xr:uid="{00000000-0005-0000-0000-000041080000}"/>
    <cellStyle name="_신태백(가실행)_1_합덕-신례원(2공구)투찰_합덕-신례원(2공구)투찰_봉무지방산업단지도로(투찰)②+0.250%_마현생창(동양고속)_왜관-태평건설_예정공정표" xfId="1067" xr:uid="{00000000-0005-0000-0000-000042080000}"/>
    <cellStyle name="_신태백(가실행)_1_합덕-신례원(2공구)투찰_합덕-신례원(2공구)투찰_봉무지방산업단지도로(투찰)②+0.250%_예정공정표" xfId="1068" xr:uid="{00000000-0005-0000-0000-000043080000}"/>
    <cellStyle name="_신태백(가실행)_1_합덕-신례원(2공구)투찰_합덕-신례원(2공구)투찰_봉무지방산업단지도로(투찰)②+0.250%_왜관-태평건설" xfId="1069" xr:uid="{00000000-0005-0000-0000-000044080000}"/>
    <cellStyle name="_신태백(가실행)_1_합덕-신례원(2공구)투찰_합덕-신례원(2공구)투찰_봉무지방산업단지도로(투찰)②+0.250%_왜관-태평건설_예정공정표" xfId="1070" xr:uid="{00000000-0005-0000-0000-000045080000}"/>
    <cellStyle name="_신태백(가실행)_1_합덕-신례원(2공구)투찰_합덕-신례원(2공구)투찰_예정공정표" xfId="1071" xr:uid="{00000000-0005-0000-0000-000046080000}"/>
    <cellStyle name="_신태백(가실행)_1_합덕-신례원(2공구)투찰_합덕-신례원(2공구)투찰_왜관-태평건설" xfId="1072" xr:uid="{00000000-0005-0000-0000-000047080000}"/>
    <cellStyle name="_신태백(가실행)_1_합덕-신례원(2공구)투찰_합덕-신례원(2공구)투찰_왜관-태평건설_예정공정표" xfId="1073" xr:uid="{00000000-0005-0000-0000-000048080000}"/>
    <cellStyle name="_신태백(가실행)_경찰서-터미널간도로(투찰)②" xfId="1074" xr:uid="{00000000-0005-0000-0000-000049080000}"/>
    <cellStyle name="_신태백(가실행)_경찰서-터미널간도로(투찰)②_마현생창(동양고속)" xfId="1075" xr:uid="{00000000-0005-0000-0000-00004A080000}"/>
    <cellStyle name="_신태백(가실행)_경찰서-터미널간도로(투찰)②_마현생창(동양고속)_예정공정표" xfId="1076" xr:uid="{00000000-0005-0000-0000-00004B080000}"/>
    <cellStyle name="_신태백(가실행)_경찰서-터미널간도로(투찰)②_마현생창(동양고속)_왜관-태평건설" xfId="1077" xr:uid="{00000000-0005-0000-0000-00004C080000}"/>
    <cellStyle name="_신태백(가실행)_경찰서-터미널간도로(투찰)②_마현생창(동양고속)_왜관-태평건설_예정공정표" xfId="1078" xr:uid="{00000000-0005-0000-0000-00004D080000}"/>
    <cellStyle name="_신태백(가실행)_경찰서-터미널간도로(투찰)②_예정공정표" xfId="1079" xr:uid="{00000000-0005-0000-0000-00004E080000}"/>
    <cellStyle name="_신태백(가실행)_경찰서-터미널간도로(투찰)②_왜관-태평건설" xfId="1080" xr:uid="{00000000-0005-0000-0000-00004F080000}"/>
    <cellStyle name="_신태백(가실행)_경찰서-터미널간도로(투찰)②_왜관-태평건설_예정공정표" xfId="1081" xr:uid="{00000000-0005-0000-0000-000050080000}"/>
    <cellStyle name="_신태백(가실행)_도덕-고흥도로(투찰)" xfId="1082" xr:uid="{00000000-0005-0000-0000-000051080000}"/>
    <cellStyle name="_신태백(가실행)_도덕-고흥도로(투찰)_경찰서-터미널간도로(투찰)②" xfId="1083" xr:uid="{00000000-0005-0000-0000-000052080000}"/>
    <cellStyle name="_신태백(가실행)_도덕-고흥도로(투찰)_경찰서-터미널간도로(투찰)②_마현생창(동양고속)" xfId="1084" xr:uid="{00000000-0005-0000-0000-000053080000}"/>
    <cellStyle name="_신태백(가실행)_도덕-고흥도로(투찰)_경찰서-터미널간도로(투찰)②_마현생창(동양고속)_예정공정표" xfId="1085" xr:uid="{00000000-0005-0000-0000-000054080000}"/>
    <cellStyle name="_신태백(가실행)_도덕-고흥도로(투찰)_경찰서-터미널간도로(투찰)②_마현생창(동양고속)_왜관-태평건설" xfId="1086" xr:uid="{00000000-0005-0000-0000-000055080000}"/>
    <cellStyle name="_신태백(가실행)_도덕-고흥도로(투찰)_경찰서-터미널간도로(투찰)②_마현생창(동양고속)_왜관-태평건설_예정공정표" xfId="1087" xr:uid="{00000000-0005-0000-0000-000056080000}"/>
    <cellStyle name="_신태백(가실행)_도덕-고흥도로(투찰)_경찰서-터미널간도로(투찰)②_예정공정표" xfId="1088" xr:uid="{00000000-0005-0000-0000-000057080000}"/>
    <cellStyle name="_신태백(가실행)_도덕-고흥도로(투찰)_경찰서-터미널간도로(투찰)②_왜관-태평건설" xfId="1089" xr:uid="{00000000-0005-0000-0000-000058080000}"/>
    <cellStyle name="_신태백(가실행)_도덕-고흥도로(투찰)_경찰서-터미널간도로(투찰)②_왜관-태평건설_예정공정표" xfId="1090" xr:uid="{00000000-0005-0000-0000-000059080000}"/>
    <cellStyle name="_신태백(가실행)_도덕-고흥도로(투찰)_마현생창(동양고속)" xfId="1091" xr:uid="{00000000-0005-0000-0000-00005A080000}"/>
    <cellStyle name="_신태백(가실행)_도덕-고흥도로(투찰)_마현생창(동양고속)_예정공정표" xfId="1092" xr:uid="{00000000-0005-0000-0000-00005B080000}"/>
    <cellStyle name="_신태백(가실행)_도덕-고흥도로(투찰)_마현생창(동양고속)_왜관-태평건설" xfId="1093" xr:uid="{00000000-0005-0000-0000-00005C080000}"/>
    <cellStyle name="_신태백(가실행)_도덕-고흥도로(투찰)_마현생창(동양고속)_왜관-태평건설_예정공정표" xfId="1094" xr:uid="{00000000-0005-0000-0000-00005D080000}"/>
    <cellStyle name="_신태백(가실행)_도덕-고흥도로(투찰)_봉무지방산업단지도로(투찰)②" xfId="1095" xr:uid="{00000000-0005-0000-0000-00005E080000}"/>
    <cellStyle name="_신태백(가실행)_도덕-고흥도로(투찰)_봉무지방산업단지도로(투찰)②_마현생창(동양고속)" xfId="1096" xr:uid="{00000000-0005-0000-0000-00005F080000}"/>
    <cellStyle name="_신태백(가실행)_도덕-고흥도로(투찰)_봉무지방산업단지도로(투찰)②_마현생창(동양고속)_예정공정표" xfId="1097" xr:uid="{00000000-0005-0000-0000-000060080000}"/>
    <cellStyle name="_신태백(가실행)_도덕-고흥도로(투찰)_봉무지방산업단지도로(투찰)②_마현생창(동양고속)_왜관-태평건설" xfId="1098" xr:uid="{00000000-0005-0000-0000-000061080000}"/>
    <cellStyle name="_신태백(가실행)_도덕-고흥도로(투찰)_봉무지방산업단지도로(투찰)②_마현생창(동양고속)_왜관-태평건설_예정공정표" xfId="1099" xr:uid="{00000000-0005-0000-0000-000062080000}"/>
    <cellStyle name="_신태백(가실행)_도덕-고흥도로(투찰)_봉무지방산업단지도로(투찰)②_예정공정표" xfId="1100" xr:uid="{00000000-0005-0000-0000-000063080000}"/>
    <cellStyle name="_신태백(가실행)_도덕-고흥도로(투찰)_봉무지방산업단지도로(투찰)②_왜관-태평건설" xfId="1101" xr:uid="{00000000-0005-0000-0000-000064080000}"/>
    <cellStyle name="_신태백(가실행)_도덕-고흥도로(투찰)_봉무지방산업단지도로(투찰)②_왜관-태평건설_예정공정표" xfId="1102" xr:uid="{00000000-0005-0000-0000-000065080000}"/>
    <cellStyle name="_신태백(가실행)_도덕-고흥도로(투찰)_봉무지방산업단지도로(투찰)②+0.250%" xfId="1103" xr:uid="{00000000-0005-0000-0000-000066080000}"/>
    <cellStyle name="_신태백(가실행)_도덕-고흥도로(투찰)_봉무지방산업단지도로(투찰)②+0.250%_마현생창(동양고속)" xfId="1104" xr:uid="{00000000-0005-0000-0000-000067080000}"/>
    <cellStyle name="_신태백(가실행)_도덕-고흥도로(투찰)_봉무지방산업단지도로(투찰)②+0.250%_마현생창(동양고속)_예정공정표" xfId="1105" xr:uid="{00000000-0005-0000-0000-000068080000}"/>
    <cellStyle name="_신태백(가실행)_도덕-고흥도로(투찰)_봉무지방산업단지도로(투찰)②+0.250%_마현생창(동양고속)_왜관-태평건설" xfId="1106" xr:uid="{00000000-0005-0000-0000-000069080000}"/>
    <cellStyle name="_신태백(가실행)_도덕-고흥도로(투찰)_봉무지방산업단지도로(투찰)②+0.250%_마현생창(동양고속)_왜관-태평건설_예정공정표" xfId="1107" xr:uid="{00000000-0005-0000-0000-00006A080000}"/>
    <cellStyle name="_신태백(가실행)_도덕-고흥도로(투찰)_봉무지방산업단지도로(투찰)②+0.250%_예정공정표" xfId="1108" xr:uid="{00000000-0005-0000-0000-00006B080000}"/>
    <cellStyle name="_신태백(가실행)_도덕-고흥도로(투찰)_봉무지방산업단지도로(투찰)②+0.250%_왜관-태평건설" xfId="1109" xr:uid="{00000000-0005-0000-0000-00006C080000}"/>
    <cellStyle name="_신태백(가실행)_도덕-고흥도로(투찰)_봉무지방산업단지도로(투찰)②+0.250%_왜관-태평건설_예정공정표" xfId="1110" xr:uid="{00000000-0005-0000-0000-00006D080000}"/>
    <cellStyle name="_신태백(가실행)_도덕-고흥도로(투찰)_예정공정표" xfId="1111" xr:uid="{00000000-0005-0000-0000-00006E080000}"/>
    <cellStyle name="_신태백(가실행)_도덕-고흥도로(투찰)_왜관-태평건설" xfId="1112" xr:uid="{00000000-0005-0000-0000-00006F080000}"/>
    <cellStyle name="_신태백(가실행)_도덕-고흥도로(투찰)_왜관-태평건설_예정공정표" xfId="1113" xr:uid="{00000000-0005-0000-0000-000070080000}"/>
    <cellStyle name="_신태백(가실행)_도덕-고흥도로(투찰)_합덕-신례원(2공구)투찰" xfId="1114" xr:uid="{00000000-0005-0000-0000-000071080000}"/>
    <cellStyle name="_신태백(가실행)_도덕-고흥도로(투찰)_합덕-신례원(2공구)투찰_경찰서-터미널간도로(투찰)②" xfId="1115" xr:uid="{00000000-0005-0000-0000-000072080000}"/>
    <cellStyle name="_신태백(가실행)_도덕-고흥도로(투찰)_합덕-신례원(2공구)투찰_경찰서-터미널간도로(투찰)②_마현생창(동양고속)" xfId="1116" xr:uid="{00000000-0005-0000-0000-000073080000}"/>
    <cellStyle name="_신태백(가실행)_도덕-고흥도로(투찰)_합덕-신례원(2공구)투찰_경찰서-터미널간도로(투찰)②_마현생창(동양고속)_예정공정표" xfId="1117" xr:uid="{00000000-0005-0000-0000-000074080000}"/>
    <cellStyle name="_신태백(가실행)_도덕-고흥도로(투찰)_합덕-신례원(2공구)투찰_경찰서-터미널간도로(투찰)②_마현생창(동양고속)_왜관-태평건설" xfId="1118" xr:uid="{00000000-0005-0000-0000-000075080000}"/>
    <cellStyle name="_신태백(가실행)_도덕-고흥도로(투찰)_합덕-신례원(2공구)투찰_경찰서-터미널간도로(투찰)②_마현생창(동양고속)_왜관-태평건설_예정공정표" xfId="1119" xr:uid="{00000000-0005-0000-0000-000076080000}"/>
    <cellStyle name="_신태백(가실행)_도덕-고흥도로(투찰)_합덕-신례원(2공구)투찰_경찰서-터미널간도로(투찰)②_예정공정표" xfId="1120" xr:uid="{00000000-0005-0000-0000-000077080000}"/>
    <cellStyle name="_신태백(가실행)_도덕-고흥도로(투찰)_합덕-신례원(2공구)투찰_경찰서-터미널간도로(투찰)②_왜관-태평건설" xfId="1121" xr:uid="{00000000-0005-0000-0000-000078080000}"/>
    <cellStyle name="_신태백(가실행)_도덕-고흥도로(투찰)_합덕-신례원(2공구)투찰_경찰서-터미널간도로(투찰)②_왜관-태평건설_예정공정표" xfId="1122" xr:uid="{00000000-0005-0000-0000-000079080000}"/>
    <cellStyle name="_신태백(가실행)_도덕-고흥도로(투찰)_합덕-신례원(2공구)투찰_마현생창(동양고속)" xfId="1123" xr:uid="{00000000-0005-0000-0000-00007A080000}"/>
    <cellStyle name="_신태백(가실행)_도덕-고흥도로(투찰)_합덕-신례원(2공구)투찰_마현생창(동양고속)_예정공정표" xfId="1124" xr:uid="{00000000-0005-0000-0000-00007B080000}"/>
    <cellStyle name="_신태백(가실행)_도덕-고흥도로(투찰)_합덕-신례원(2공구)투찰_마현생창(동양고속)_왜관-태평건설" xfId="1125" xr:uid="{00000000-0005-0000-0000-00007C080000}"/>
    <cellStyle name="_신태백(가실행)_도덕-고흥도로(투찰)_합덕-신례원(2공구)투찰_마현생창(동양고속)_왜관-태평건설_예정공정표" xfId="1126" xr:uid="{00000000-0005-0000-0000-00007D080000}"/>
    <cellStyle name="_신태백(가실행)_도덕-고흥도로(투찰)_합덕-신례원(2공구)투찰_봉무지방산업단지도로(투찰)②" xfId="1127" xr:uid="{00000000-0005-0000-0000-00007E080000}"/>
    <cellStyle name="_신태백(가실행)_도덕-고흥도로(투찰)_합덕-신례원(2공구)투찰_봉무지방산업단지도로(투찰)②_마현생창(동양고속)" xfId="1128" xr:uid="{00000000-0005-0000-0000-00007F080000}"/>
    <cellStyle name="_신태백(가실행)_도덕-고흥도로(투찰)_합덕-신례원(2공구)투찰_봉무지방산업단지도로(투찰)②_마현생창(동양고속)_예정공정표" xfId="1129" xr:uid="{00000000-0005-0000-0000-000080080000}"/>
    <cellStyle name="_신태백(가실행)_도덕-고흥도로(투찰)_합덕-신례원(2공구)투찰_봉무지방산업단지도로(투찰)②_마현생창(동양고속)_왜관-태평건설" xfId="1130" xr:uid="{00000000-0005-0000-0000-000081080000}"/>
    <cellStyle name="_신태백(가실행)_도덕-고흥도로(투찰)_합덕-신례원(2공구)투찰_봉무지방산업단지도로(투찰)②_마현생창(동양고속)_왜관-태평건설_예정공정표" xfId="1131" xr:uid="{00000000-0005-0000-0000-000082080000}"/>
    <cellStyle name="_신태백(가실행)_도덕-고흥도로(투찰)_합덕-신례원(2공구)투찰_봉무지방산업단지도로(투찰)②_예정공정표" xfId="1132" xr:uid="{00000000-0005-0000-0000-000083080000}"/>
    <cellStyle name="_신태백(가실행)_도덕-고흥도로(투찰)_합덕-신례원(2공구)투찰_봉무지방산업단지도로(투찰)②_왜관-태평건설" xfId="1133" xr:uid="{00000000-0005-0000-0000-000084080000}"/>
    <cellStyle name="_신태백(가실행)_도덕-고흥도로(투찰)_합덕-신례원(2공구)투찰_봉무지방산업단지도로(투찰)②_왜관-태평건설_예정공정표" xfId="1134" xr:uid="{00000000-0005-0000-0000-000085080000}"/>
    <cellStyle name="_신태백(가실행)_도덕-고흥도로(투찰)_합덕-신례원(2공구)투찰_봉무지방산업단지도로(투찰)②+0.250%" xfId="1135" xr:uid="{00000000-0005-0000-0000-000086080000}"/>
    <cellStyle name="_신태백(가실행)_도덕-고흥도로(투찰)_합덕-신례원(2공구)투찰_봉무지방산업단지도로(투찰)②+0.250%_마현생창(동양고속)" xfId="1136" xr:uid="{00000000-0005-0000-0000-000087080000}"/>
    <cellStyle name="_신태백(가실행)_도덕-고흥도로(투찰)_합덕-신례원(2공구)투찰_봉무지방산업단지도로(투찰)②+0.250%_마현생창(동양고속)_예정공정표" xfId="1137" xr:uid="{00000000-0005-0000-0000-000088080000}"/>
    <cellStyle name="_신태백(가실행)_도덕-고흥도로(투찰)_합덕-신례원(2공구)투찰_봉무지방산업단지도로(투찰)②+0.250%_마현생창(동양고속)_왜관-태평건설" xfId="1138" xr:uid="{00000000-0005-0000-0000-000089080000}"/>
    <cellStyle name="_신태백(가실행)_도덕-고흥도로(투찰)_합덕-신례원(2공구)투찰_봉무지방산업단지도로(투찰)②+0.250%_마현생창(동양고속)_왜관-태평건설_예정공정표" xfId="1139" xr:uid="{00000000-0005-0000-0000-00008A080000}"/>
    <cellStyle name="_신태백(가실행)_도덕-고흥도로(투찰)_합덕-신례원(2공구)투찰_봉무지방산업단지도로(투찰)②+0.250%_예정공정표" xfId="1140" xr:uid="{00000000-0005-0000-0000-00008B080000}"/>
    <cellStyle name="_신태백(가실행)_도덕-고흥도로(투찰)_합덕-신례원(2공구)투찰_봉무지방산업단지도로(투찰)②+0.250%_왜관-태평건설" xfId="1141" xr:uid="{00000000-0005-0000-0000-00008C080000}"/>
    <cellStyle name="_신태백(가실행)_도덕-고흥도로(투찰)_합덕-신례원(2공구)투찰_봉무지방산업단지도로(투찰)②+0.250%_왜관-태평건설_예정공정표" xfId="1142" xr:uid="{00000000-0005-0000-0000-00008D080000}"/>
    <cellStyle name="_신태백(가실행)_도덕-고흥도로(투찰)_합덕-신례원(2공구)투찰_예정공정표" xfId="1143" xr:uid="{00000000-0005-0000-0000-00008E080000}"/>
    <cellStyle name="_신태백(가실행)_도덕-고흥도로(투찰)_합덕-신례원(2공구)투찰_왜관-태평건설" xfId="1144" xr:uid="{00000000-0005-0000-0000-00008F080000}"/>
    <cellStyle name="_신태백(가실행)_도덕-고흥도로(투찰)_합덕-신례원(2공구)투찰_왜관-태평건설_예정공정표" xfId="1145" xr:uid="{00000000-0005-0000-0000-000090080000}"/>
    <cellStyle name="_신태백(가실행)_도덕-고흥도로(투찰)_합덕-신례원(2공구)투찰_합덕-신례원(2공구)투찰" xfId="1146" xr:uid="{00000000-0005-0000-0000-000091080000}"/>
    <cellStyle name="_신태백(가실행)_도덕-고흥도로(투찰)_합덕-신례원(2공구)투찰_합덕-신례원(2공구)투찰_경찰서-터미널간도로(투찰)②" xfId="1147" xr:uid="{00000000-0005-0000-0000-000092080000}"/>
    <cellStyle name="_신태백(가실행)_도덕-고흥도로(투찰)_합덕-신례원(2공구)투찰_합덕-신례원(2공구)투찰_경찰서-터미널간도로(투찰)②_마현생창(동양고속)" xfId="1148" xr:uid="{00000000-0005-0000-0000-000093080000}"/>
    <cellStyle name="_신태백(가실행)_도덕-고흥도로(투찰)_합덕-신례원(2공구)투찰_합덕-신례원(2공구)투찰_경찰서-터미널간도로(투찰)②_마현생창(동양고속)_예정공정표" xfId="1149" xr:uid="{00000000-0005-0000-0000-000094080000}"/>
    <cellStyle name="_신태백(가실행)_도덕-고흥도로(투찰)_합덕-신례원(2공구)투찰_합덕-신례원(2공구)투찰_경찰서-터미널간도로(투찰)②_마현생창(동양고속)_왜관-태평건설" xfId="1150" xr:uid="{00000000-0005-0000-0000-000095080000}"/>
    <cellStyle name="_신태백(가실행)_도덕-고흥도로(투찰)_합덕-신례원(2공구)투찰_합덕-신례원(2공구)투찰_경찰서-터미널간도로(투찰)②_마현생창(동양고속)_왜관-태평건설_예정공정표" xfId="1151" xr:uid="{00000000-0005-0000-0000-000096080000}"/>
    <cellStyle name="_신태백(가실행)_도덕-고흥도로(투찰)_합덕-신례원(2공구)투찰_합덕-신례원(2공구)투찰_경찰서-터미널간도로(투찰)②_예정공정표" xfId="1152" xr:uid="{00000000-0005-0000-0000-000097080000}"/>
    <cellStyle name="_신태백(가실행)_도덕-고흥도로(투찰)_합덕-신례원(2공구)투찰_합덕-신례원(2공구)투찰_경찰서-터미널간도로(투찰)②_왜관-태평건설" xfId="1153" xr:uid="{00000000-0005-0000-0000-000098080000}"/>
    <cellStyle name="_신태백(가실행)_도덕-고흥도로(투찰)_합덕-신례원(2공구)투찰_합덕-신례원(2공구)투찰_경찰서-터미널간도로(투찰)②_왜관-태평건설_예정공정표" xfId="1154" xr:uid="{00000000-0005-0000-0000-000099080000}"/>
    <cellStyle name="_신태백(가실행)_도덕-고흥도로(투찰)_합덕-신례원(2공구)투찰_합덕-신례원(2공구)투찰_마현생창(동양고속)" xfId="1155" xr:uid="{00000000-0005-0000-0000-00009A080000}"/>
    <cellStyle name="_신태백(가실행)_도덕-고흥도로(투찰)_합덕-신례원(2공구)투찰_합덕-신례원(2공구)투찰_마현생창(동양고속)_예정공정표" xfId="1156" xr:uid="{00000000-0005-0000-0000-00009B080000}"/>
    <cellStyle name="_신태백(가실행)_도덕-고흥도로(투찰)_합덕-신례원(2공구)투찰_합덕-신례원(2공구)투찰_마현생창(동양고속)_왜관-태평건설" xfId="1157" xr:uid="{00000000-0005-0000-0000-00009C080000}"/>
    <cellStyle name="_신태백(가실행)_도덕-고흥도로(투찰)_합덕-신례원(2공구)투찰_합덕-신례원(2공구)투찰_마현생창(동양고속)_왜관-태평건설_예정공정표" xfId="1158" xr:uid="{00000000-0005-0000-0000-00009D080000}"/>
    <cellStyle name="_신태백(가실행)_도덕-고흥도로(투찰)_합덕-신례원(2공구)투찰_합덕-신례원(2공구)투찰_봉무지방산업단지도로(투찰)②" xfId="1159" xr:uid="{00000000-0005-0000-0000-00009E080000}"/>
    <cellStyle name="_신태백(가실행)_도덕-고흥도로(투찰)_합덕-신례원(2공구)투찰_합덕-신례원(2공구)투찰_봉무지방산업단지도로(투찰)②_마현생창(동양고속)" xfId="1160" xr:uid="{00000000-0005-0000-0000-00009F080000}"/>
    <cellStyle name="_신태백(가실행)_도덕-고흥도로(투찰)_합덕-신례원(2공구)투찰_합덕-신례원(2공구)투찰_봉무지방산업단지도로(투찰)②_마현생창(동양고속)_예정공정표" xfId="1161" xr:uid="{00000000-0005-0000-0000-0000A0080000}"/>
    <cellStyle name="_신태백(가실행)_도덕-고흥도로(투찰)_합덕-신례원(2공구)투찰_합덕-신례원(2공구)투찰_봉무지방산업단지도로(투찰)②_마현생창(동양고속)_왜관-태평건설" xfId="1162" xr:uid="{00000000-0005-0000-0000-0000A1080000}"/>
    <cellStyle name="_신태백(가실행)_도덕-고흥도로(투찰)_합덕-신례원(2공구)투찰_합덕-신례원(2공구)투찰_봉무지방산업단지도로(투찰)②_마현생창(동양고속)_왜관-태평건설_예정공정표" xfId="1163" xr:uid="{00000000-0005-0000-0000-0000A2080000}"/>
    <cellStyle name="_신태백(가실행)_도덕-고흥도로(투찰)_합덕-신례원(2공구)투찰_합덕-신례원(2공구)투찰_봉무지방산업단지도로(투찰)②_예정공정표" xfId="1164" xr:uid="{00000000-0005-0000-0000-0000A3080000}"/>
    <cellStyle name="_신태백(가실행)_도덕-고흥도로(투찰)_합덕-신례원(2공구)투찰_합덕-신례원(2공구)투찰_봉무지방산업단지도로(투찰)②_왜관-태평건설" xfId="1165" xr:uid="{00000000-0005-0000-0000-0000A4080000}"/>
    <cellStyle name="_신태백(가실행)_도덕-고흥도로(투찰)_합덕-신례원(2공구)투찰_합덕-신례원(2공구)투찰_봉무지방산업단지도로(투찰)②_왜관-태평건설_예정공정표" xfId="1166" xr:uid="{00000000-0005-0000-0000-0000A5080000}"/>
    <cellStyle name="_신태백(가실행)_도덕-고흥도로(투찰)_합덕-신례원(2공구)투찰_합덕-신례원(2공구)투찰_봉무지방산업단지도로(투찰)②+0.250%" xfId="1167" xr:uid="{00000000-0005-0000-0000-0000A6080000}"/>
    <cellStyle name="_신태백(가실행)_도덕-고흥도로(투찰)_합덕-신례원(2공구)투찰_합덕-신례원(2공구)투찰_봉무지방산업단지도로(투찰)②+0.250%_마현생창(동양고속)" xfId="1168" xr:uid="{00000000-0005-0000-0000-0000A7080000}"/>
    <cellStyle name="_신태백(가실행)_도덕-고흥도로(투찰)_합덕-신례원(2공구)투찰_합덕-신례원(2공구)투찰_봉무지방산업단지도로(투찰)②+0.250%_마현생창(동양고속)_예정공정표" xfId="1169" xr:uid="{00000000-0005-0000-0000-0000A8080000}"/>
    <cellStyle name="_신태백(가실행)_도덕-고흥도로(투찰)_합덕-신례원(2공구)투찰_합덕-신례원(2공구)투찰_봉무지방산업단지도로(투찰)②+0.250%_마현생창(동양고속)_왜관-태평건설" xfId="1170" xr:uid="{00000000-0005-0000-0000-0000A9080000}"/>
    <cellStyle name="_신태백(가실행)_도덕-고흥도로(투찰)_합덕-신례원(2공구)투찰_합덕-신례원(2공구)투찰_봉무지방산업단지도로(투찰)②+0.250%_마현생창(동양고속)_왜관-태평건설_예정공정표" xfId="1171" xr:uid="{00000000-0005-0000-0000-0000AA080000}"/>
    <cellStyle name="_신태백(가실행)_도덕-고흥도로(투찰)_합덕-신례원(2공구)투찰_합덕-신례원(2공구)투찰_봉무지방산업단지도로(투찰)②+0.250%_예정공정표" xfId="1172" xr:uid="{00000000-0005-0000-0000-0000AB080000}"/>
    <cellStyle name="_신태백(가실행)_도덕-고흥도로(투찰)_합덕-신례원(2공구)투찰_합덕-신례원(2공구)투찰_봉무지방산업단지도로(투찰)②+0.250%_왜관-태평건설" xfId="1173" xr:uid="{00000000-0005-0000-0000-0000AC080000}"/>
    <cellStyle name="_신태백(가실행)_도덕-고흥도로(투찰)_합덕-신례원(2공구)투찰_합덕-신례원(2공구)투찰_봉무지방산업단지도로(투찰)②+0.250%_왜관-태평건설_예정공정표" xfId="1174" xr:uid="{00000000-0005-0000-0000-0000AD080000}"/>
    <cellStyle name="_신태백(가실행)_도덕-고흥도로(투찰)_합덕-신례원(2공구)투찰_합덕-신례원(2공구)투찰_예정공정표" xfId="1175" xr:uid="{00000000-0005-0000-0000-0000AE080000}"/>
    <cellStyle name="_신태백(가실행)_도덕-고흥도로(투찰)_합덕-신례원(2공구)투찰_합덕-신례원(2공구)투찰_왜관-태평건설" xfId="1176" xr:uid="{00000000-0005-0000-0000-0000AF080000}"/>
    <cellStyle name="_신태백(가실행)_도덕-고흥도로(투찰)_합덕-신례원(2공구)투찰_합덕-신례원(2공구)투찰_왜관-태평건설_예정공정표" xfId="1177" xr:uid="{00000000-0005-0000-0000-0000B0080000}"/>
    <cellStyle name="_신태백(가실행)_마현생창(동양고속)" xfId="1178" xr:uid="{00000000-0005-0000-0000-0000B1080000}"/>
    <cellStyle name="_신태백(가실행)_마현생창(동양고속)_예정공정표" xfId="1179" xr:uid="{00000000-0005-0000-0000-0000B2080000}"/>
    <cellStyle name="_신태백(가실행)_마현생창(동양고속)_왜관-태평건설" xfId="1180" xr:uid="{00000000-0005-0000-0000-0000B3080000}"/>
    <cellStyle name="_신태백(가실행)_마현생창(동양고속)_왜관-태평건설_예정공정표" xfId="1181" xr:uid="{00000000-0005-0000-0000-0000B4080000}"/>
    <cellStyle name="_신태백(가실행)_봉무지방산업단지도로(투찰)②" xfId="1182" xr:uid="{00000000-0005-0000-0000-0000B5080000}"/>
    <cellStyle name="_신태백(가실행)_봉무지방산업단지도로(투찰)②_마현생창(동양고속)" xfId="1183" xr:uid="{00000000-0005-0000-0000-0000B6080000}"/>
    <cellStyle name="_신태백(가실행)_봉무지방산업단지도로(투찰)②_마현생창(동양고속)_예정공정표" xfId="1184" xr:uid="{00000000-0005-0000-0000-0000B7080000}"/>
    <cellStyle name="_신태백(가실행)_봉무지방산업단지도로(투찰)②_마현생창(동양고속)_왜관-태평건설" xfId="1185" xr:uid="{00000000-0005-0000-0000-0000B8080000}"/>
    <cellStyle name="_신태백(가실행)_봉무지방산업단지도로(투찰)②_마현생창(동양고속)_왜관-태평건설_예정공정표" xfId="1186" xr:uid="{00000000-0005-0000-0000-0000B9080000}"/>
    <cellStyle name="_신태백(가실행)_봉무지방산업단지도로(투찰)②_예정공정표" xfId="1187" xr:uid="{00000000-0005-0000-0000-0000BA080000}"/>
    <cellStyle name="_신태백(가실행)_봉무지방산업단지도로(투찰)②_왜관-태평건설" xfId="1188" xr:uid="{00000000-0005-0000-0000-0000BB080000}"/>
    <cellStyle name="_신태백(가실행)_봉무지방산업단지도로(투찰)②_왜관-태평건설_예정공정표" xfId="1189" xr:uid="{00000000-0005-0000-0000-0000BC080000}"/>
    <cellStyle name="_신태백(가실행)_봉무지방산업단지도로(투찰)②+0.250%" xfId="1190" xr:uid="{00000000-0005-0000-0000-0000BD080000}"/>
    <cellStyle name="_신태백(가실행)_봉무지방산업단지도로(투찰)②+0.250%_마현생창(동양고속)" xfId="1191" xr:uid="{00000000-0005-0000-0000-0000BE080000}"/>
    <cellStyle name="_신태백(가실행)_봉무지방산업단지도로(투찰)②+0.250%_마현생창(동양고속)_예정공정표" xfId="1192" xr:uid="{00000000-0005-0000-0000-0000BF080000}"/>
    <cellStyle name="_신태백(가실행)_봉무지방산업단지도로(투찰)②+0.250%_마현생창(동양고속)_왜관-태평건설" xfId="1193" xr:uid="{00000000-0005-0000-0000-0000C0080000}"/>
    <cellStyle name="_신태백(가실행)_봉무지방산업단지도로(투찰)②+0.250%_마현생창(동양고속)_왜관-태평건설_예정공정표" xfId="1194" xr:uid="{00000000-0005-0000-0000-0000C1080000}"/>
    <cellStyle name="_신태백(가실행)_봉무지방산업단지도로(투찰)②+0.250%_예정공정표" xfId="1195" xr:uid="{00000000-0005-0000-0000-0000C2080000}"/>
    <cellStyle name="_신태백(가실행)_봉무지방산업단지도로(투찰)②+0.250%_왜관-태평건설" xfId="1196" xr:uid="{00000000-0005-0000-0000-0000C3080000}"/>
    <cellStyle name="_신태백(가실행)_봉무지방산업단지도로(투찰)②+0.250%_왜관-태평건설_예정공정표" xfId="1197" xr:uid="{00000000-0005-0000-0000-0000C4080000}"/>
    <cellStyle name="_신태백(가실행)_안산부대(투찰)⑤" xfId="1198" xr:uid="{00000000-0005-0000-0000-0000C5080000}"/>
    <cellStyle name="_신태백(가실행)_안산부대(투찰)⑤_경찰서-터미널간도로(투찰)②" xfId="1199" xr:uid="{00000000-0005-0000-0000-0000C6080000}"/>
    <cellStyle name="_신태백(가실행)_안산부대(투찰)⑤_경찰서-터미널간도로(투찰)②_마현생창(동양고속)" xfId="1200" xr:uid="{00000000-0005-0000-0000-0000C7080000}"/>
    <cellStyle name="_신태백(가실행)_안산부대(투찰)⑤_경찰서-터미널간도로(투찰)②_마현생창(동양고속)_예정공정표" xfId="1201" xr:uid="{00000000-0005-0000-0000-0000C8080000}"/>
    <cellStyle name="_신태백(가실행)_안산부대(투찰)⑤_경찰서-터미널간도로(투찰)②_마현생창(동양고속)_왜관-태평건설" xfId="1202" xr:uid="{00000000-0005-0000-0000-0000C9080000}"/>
    <cellStyle name="_신태백(가실행)_안산부대(투찰)⑤_경찰서-터미널간도로(투찰)②_마현생창(동양고속)_왜관-태평건설_예정공정표" xfId="1203" xr:uid="{00000000-0005-0000-0000-0000CA080000}"/>
    <cellStyle name="_신태백(가실행)_안산부대(투찰)⑤_경찰서-터미널간도로(투찰)②_예정공정표" xfId="1204" xr:uid="{00000000-0005-0000-0000-0000CB080000}"/>
    <cellStyle name="_신태백(가실행)_안산부대(투찰)⑤_경찰서-터미널간도로(투찰)②_왜관-태평건설" xfId="1205" xr:uid="{00000000-0005-0000-0000-0000CC080000}"/>
    <cellStyle name="_신태백(가실행)_안산부대(투찰)⑤_경찰서-터미널간도로(투찰)②_왜관-태평건설_예정공정표" xfId="1206" xr:uid="{00000000-0005-0000-0000-0000CD080000}"/>
    <cellStyle name="_신태백(가실행)_안산부대(투찰)⑤_마현생창(동양고속)" xfId="1207" xr:uid="{00000000-0005-0000-0000-0000CE080000}"/>
    <cellStyle name="_신태백(가실행)_안산부대(투찰)⑤_마현생창(동양고속)_예정공정표" xfId="1208" xr:uid="{00000000-0005-0000-0000-0000CF080000}"/>
    <cellStyle name="_신태백(가실행)_안산부대(투찰)⑤_마현생창(동양고속)_왜관-태평건설" xfId="1209" xr:uid="{00000000-0005-0000-0000-0000D0080000}"/>
    <cellStyle name="_신태백(가실행)_안산부대(투찰)⑤_마현생창(동양고속)_왜관-태평건설_예정공정표" xfId="1210" xr:uid="{00000000-0005-0000-0000-0000D1080000}"/>
    <cellStyle name="_신태백(가실행)_안산부대(투찰)⑤_봉무지방산업단지도로(투찰)②" xfId="1211" xr:uid="{00000000-0005-0000-0000-0000D2080000}"/>
    <cellStyle name="_신태백(가실행)_안산부대(투찰)⑤_봉무지방산업단지도로(투찰)②_마현생창(동양고속)" xfId="1212" xr:uid="{00000000-0005-0000-0000-0000D3080000}"/>
    <cellStyle name="_신태백(가실행)_안산부대(투찰)⑤_봉무지방산업단지도로(투찰)②_마현생창(동양고속)_예정공정표" xfId="1213" xr:uid="{00000000-0005-0000-0000-0000D4080000}"/>
    <cellStyle name="_신태백(가실행)_안산부대(투찰)⑤_봉무지방산업단지도로(투찰)②_마현생창(동양고속)_왜관-태평건설" xfId="1214" xr:uid="{00000000-0005-0000-0000-0000D5080000}"/>
    <cellStyle name="_신태백(가실행)_안산부대(투찰)⑤_봉무지방산업단지도로(투찰)②_마현생창(동양고속)_왜관-태평건설_예정공정표" xfId="1215" xr:uid="{00000000-0005-0000-0000-0000D6080000}"/>
    <cellStyle name="_신태백(가실행)_안산부대(투찰)⑤_봉무지방산업단지도로(투찰)②_예정공정표" xfId="1216" xr:uid="{00000000-0005-0000-0000-0000D7080000}"/>
    <cellStyle name="_신태백(가실행)_안산부대(투찰)⑤_봉무지방산업단지도로(투찰)②_왜관-태평건설" xfId="1217" xr:uid="{00000000-0005-0000-0000-0000D8080000}"/>
    <cellStyle name="_신태백(가실행)_안산부대(투찰)⑤_봉무지방산업단지도로(투찰)②_왜관-태평건설_예정공정표" xfId="1218" xr:uid="{00000000-0005-0000-0000-0000D9080000}"/>
    <cellStyle name="_신태백(가실행)_안산부대(투찰)⑤_봉무지방산업단지도로(투찰)②+0.250%" xfId="1219" xr:uid="{00000000-0005-0000-0000-0000DA080000}"/>
    <cellStyle name="_신태백(가실행)_안산부대(투찰)⑤_봉무지방산업단지도로(투찰)②+0.250%_마현생창(동양고속)" xfId="1220" xr:uid="{00000000-0005-0000-0000-0000DB080000}"/>
    <cellStyle name="_신태백(가실행)_안산부대(투찰)⑤_봉무지방산업단지도로(투찰)②+0.250%_마현생창(동양고속)_예정공정표" xfId="1221" xr:uid="{00000000-0005-0000-0000-0000DC080000}"/>
    <cellStyle name="_신태백(가실행)_안산부대(투찰)⑤_봉무지방산업단지도로(투찰)②+0.250%_마현생창(동양고속)_왜관-태평건설" xfId="1222" xr:uid="{00000000-0005-0000-0000-0000DD080000}"/>
    <cellStyle name="_신태백(가실행)_안산부대(투찰)⑤_봉무지방산업단지도로(투찰)②+0.250%_마현생창(동양고속)_왜관-태평건설_예정공정표" xfId="1223" xr:uid="{00000000-0005-0000-0000-0000DE080000}"/>
    <cellStyle name="_신태백(가실행)_안산부대(투찰)⑤_봉무지방산업단지도로(투찰)②+0.250%_예정공정표" xfId="1224" xr:uid="{00000000-0005-0000-0000-0000DF080000}"/>
    <cellStyle name="_신태백(가실행)_안산부대(투찰)⑤_봉무지방산업단지도로(투찰)②+0.250%_왜관-태평건설" xfId="1225" xr:uid="{00000000-0005-0000-0000-0000E0080000}"/>
    <cellStyle name="_신태백(가실행)_안산부대(투찰)⑤_봉무지방산업단지도로(투찰)②+0.250%_왜관-태평건설_예정공정표" xfId="1226" xr:uid="{00000000-0005-0000-0000-0000E1080000}"/>
    <cellStyle name="_신태백(가실행)_안산부대(투찰)⑤_예정공정표" xfId="1227" xr:uid="{00000000-0005-0000-0000-0000E2080000}"/>
    <cellStyle name="_신태백(가실행)_안산부대(투찰)⑤_왜관-태평건설" xfId="1228" xr:uid="{00000000-0005-0000-0000-0000E3080000}"/>
    <cellStyle name="_신태백(가실행)_안산부대(투찰)⑤_왜관-태평건설_예정공정표" xfId="1229" xr:uid="{00000000-0005-0000-0000-0000E4080000}"/>
    <cellStyle name="_신태백(가실행)_안산부대(투찰)⑤_합덕-신례원(2공구)투찰" xfId="1230" xr:uid="{00000000-0005-0000-0000-0000E5080000}"/>
    <cellStyle name="_신태백(가실행)_안산부대(투찰)⑤_합덕-신례원(2공구)투찰_경찰서-터미널간도로(투찰)②" xfId="1231" xr:uid="{00000000-0005-0000-0000-0000E6080000}"/>
    <cellStyle name="_신태백(가실행)_안산부대(투찰)⑤_합덕-신례원(2공구)투찰_경찰서-터미널간도로(투찰)②_마현생창(동양고속)" xfId="1232" xr:uid="{00000000-0005-0000-0000-0000E7080000}"/>
    <cellStyle name="_신태백(가실행)_안산부대(투찰)⑤_합덕-신례원(2공구)투찰_경찰서-터미널간도로(투찰)②_마현생창(동양고속)_예정공정표" xfId="1233" xr:uid="{00000000-0005-0000-0000-0000E8080000}"/>
    <cellStyle name="_신태백(가실행)_안산부대(투찰)⑤_합덕-신례원(2공구)투찰_경찰서-터미널간도로(투찰)②_마현생창(동양고속)_왜관-태평건설" xfId="1234" xr:uid="{00000000-0005-0000-0000-0000E9080000}"/>
    <cellStyle name="_신태백(가실행)_안산부대(투찰)⑤_합덕-신례원(2공구)투찰_경찰서-터미널간도로(투찰)②_마현생창(동양고속)_왜관-태평건설_예정공정표" xfId="1235" xr:uid="{00000000-0005-0000-0000-0000EA080000}"/>
    <cellStyle name="_신태백(가실행)_안산부대(투찰)⑤_합덕-신례원(2공구)투찰_경찰서-터미널간도로(투찰)②_예정공정표" xfId="1236" xr:uid="{00000000-0005-0000-0000-0000EB080000}"/>
    <cellStyle name="_신태백(가실행)_안산부대(투찰)⑤_합덕-신례원(2공구)투찰_경찰서-터미널간도로(투찰)②_왜관-태평건설" xfId="1237" xr:uid="{00000000-0005-0000-0000-0000EC080000}"/>
    <cellStyle name="_신태백(가실행)_안산부대(투찰)⑤_합덕-신례원(2공구)투찰_경찰서-터미널간도로(투찰)②_왜관-태평건설_예정공정표" xfId="1238" xr:uid="{00000000-0005-0000-0000-0000ED080000}"/>
    <cellStyle name="_신태백(가실행)_안산부대(투찰)⑤_합덕-신례원(2공구)투찰_마현생창(동양고속)" xfId="1239" xr:uid="{00000000-0005-0000-0000-0000EE080000}"/>
    <cellStyle name="_신태백(가실행)_안산부대(투찰)⑤_합덕-신례원(2공구)투찰_마현생창(동양고속)_예정공정표" xfId="1240" xr:uid="{00000000-0005-0000-0000-0000EF080000}"/>
    <cellStyle name="_신태백(가실행)_안산부대(투찰)⑤_합덕-신례원(2공구)투찰_마현생창(동양고속)_왜관-태평건설" xfId="1241" xr:uid="{00000000-0005-0000-0000-0000F0080000}"/>
    <cellStyle name="_신태백(가실행)_안산부대(투찰)⑤_합덕-신례원(2공구)투찰_마현생창(동양고속)_왜관-태평건설_예정공정표" xfId="1242" xr:uid="{00000000-0005-0000-0000-0000F1080000}"/>
    <cellStyle name="_신태백(가실행)_안산부대(투찰)⑤_합덕-신례원(2공구)투찰_봉무지방산업단지도로(투찰)②" xfId="1243" xr:uid="{00000000-0005-0000-0000-0000F2080000}"/>
    <cellStyle name="_신태백(가실행)_안산부대(투찰)⑤_합덕-신례원(2공구)투찰_봉무지방산업단지도로(투찰)②_마현생창(동양고속)" xfId="1244" xr:uid="{00000000-0005-0000-0000-0000F3080000}"/>
    <cellStyle name="_신태백(가실행)_안산부대(투찰)⑤_합덕-신례원(2공구)투찰_봉무지방산업단지도로(투찰)②_마현생창(동양고속)_예정공정표" xfId="1245" xr:uid="{00000000-0005-0000-0000-0000F4080000}"/>
    <cellStyle name="_신태백(가실행)_안산부대(투찰)⑤_합덕-신례원(2공구)투찰_봉무지방산업단지도로(투찰)②_마현생창(동양고속)_왜관-태평건설" xfId="1246" xr:uid="{00000000-0005-0000-0000-0000F5080000}"/>
    <cellStyle name="_신태백(가실행)_안산부대(투찰)⑤_합덕-신례원(2공구)투찰_봉무지방산업단지도로(투찰)②_마현생창(동양고속)_왜관-태평건설_예정공정표" xfId="1247" xr:uid="{00000000-0005-0000-0000-0000F6080000}"/>
    <cellStyle name="_신태백(가실행)_안산부대(투찰)⑤_합덕-신례원(2공구)투찰_봉무지방산업단지도로(투찰)②_예정공정표" xfId="1248" xr:uid="{00000000-0005-0000-0000-0000F7080000}"/>
    <cellStyle name="_신태백(가실행)_안산부대(투찰)⑤_합덕-신례원(2공구)투찰_봉무지방산업단지도로(투찰)②_왜관-태평건설" xfId="1249" xr:uid="{00000000-0005-0000-0000-0000F8080000}"/>
    <cellStyle name="_신태백(가실행)_안산부대(투찰)⑤_합덕-신례원(2공구)투찰_봉무지방산업단지도로(투찰)②_왜관-태평건설_예정공정표" xfId="1250" xr:uid="{00000000-0005-0000-0000-0000F9080000}"/>
    <cellStyle name="_신태백(가실행)_안산부대(투찰)⑤_합덕-신례원(2공구)투찰_봉무지방산업단지도로(투찰)②+0.250%" xfId="1251" xr:uid="{00000000-0005-0000-0000-0000FA080000}"/>
    <cellStyle name="_신태백(가실행)_안산부대(투찰)⑤_합덕-신례원(2공구)투찰_봉무지방산업단지도로(투찰)②+0.250%_마현생창(동양고속)" xfId="1252" xr:uid="{00000000-0005-0000-0000-0000FB080000}"/>
    <cellStyle name="_신태백(가실행)_안산부대(투찰)⑤_합덕-신례원(2공구)투찰_봉무지방산업단지도로(투찰)②+0.250%_마현생창(동양고속)_예정공정표" xfId="1253" xr:uid="{00000000-0005-0000-0000-0000FC080000}"/>
    <cellStyle name="_신태백(가실행)_안산부대(투찰)⑤_합덕-신례원(2공구)투찰_봉무지방산업단지도로(투찰)②+0.250%_마현생창(동양고속)_왜관-태평건설" xfId="1254" xr:uid="{00000000-0005-0000-0000-0000FD080000}"/>
    <cellStyle name="_신태백(가실행)_안산부대(투찰)⑤_합덕-신례원(2공구)투찰_봉무지방산업단지도로(투찰)②+0.250%_마현생창(동양고속)_왜관-태평건설_예정공정표" xfId="1255" xr:uid="{00000000-0005-0000-0000-0000FE080000}"/>
    <cellStyle name="_신태백(가실행)_안산부대(투찰)⑤_합덕-신례원(2공구)투찰_봉무지방산업단지도로(투찰)②+0.250%_예정공정표" xfId="1256" xr:uid="{00000000-0005-0000-0000-0000FF080000}"/>
    <cellStyle name="_신태백(가실행)_안산부대(투찰)⑤_합덕-신례원(2공구)투찰_봉무지방산업단지도로(투찰)②+0.250%_왜관-태평건설" xfId="1257" xr:uid="{00000000-0005-0000-0000-000000090000}"/>
    <cellStyle name="_신태백(가실행)_안산부대(투찰)⑤_합덕-신례원(2공구)투찰_봉무지방산업단지도로(투찰)②+0.250%_왜관-태평건설_예정공정표" xfId="1258" xr:uid="{00000000-0005-0000-0000-000001090000}"/>
    <cellStyle name="_신태백(가실행)_안산부대(투찰)⑤_합덕-신례원(2공구)투찰_예정공정표" xfId="1259" xr:uid="{00000000-0005-0000-0000-000002090000}"/>
    <cellStyle name="_신태백(가실행)_안산부대(투찰)⑤_합덕-신례원(2공구)투찰_왜관-태평건설" xfId="1260" xr:uid="{00000000-0005-0000-0000-000003090000}"/>
    <cellStyle name="_신태백(가실행)_안산부대(투찰)⑤_합덕-신례원(2공구)투찰_왜관-태평건설_예정공정표" xfId="1261" xr:uid="{00000000-0005-0000-0000-000004090000}"/>
    <cellStyle name="_신태백(가실행)_안산부대(투찰)⑤_합덕-신례원(2공구)투찰_합덕-신례원(2공구)투찰" xfId="1262" xr:uid="{00000000-0005-0000-0000-000005090000}"/>
    <cellStyle name="_신태백(가실행)_안산부대(투찰)⑤_합덕-신례원(2공구)투찰_합덕-신례원(2공구)투찰_경찰서-터미널간도로(투찰)②" xfId="1263" xr:uid="{00000000-0005-0000-0000-000006090000}"/>
    <cellStyle name="_신태백(가실행)_안산부대(투찰)⑤_합덕-신례원(2공구)투찰_합덕-신례원(2공구)투찰_경찰서-터미널간도로(투찰)②_마현생창(동양고속)" xfId="1264" xr:uid="{00000000-0005-0000-0000-000007090000}"/>
    <cellStyle name="_신태백(가실행)_안산부대(투찰)⑤_합덕-신례원(2공구)투찰_합덕-신례원(2공구)투찰_경찰서-터미널간도로(투찰)②_마현생창(동양고속)_예정공정표" xfId="1265" xr:uid="{00000000-0005-0000-0000-000008090000}"/>
    <cellStyle name="_신태백(가실행)_안산부대(투찰)⑤_합덕-신례원(2공구)투찰_합덕-신례원(2공구)투찰_경찰서-터미널간도로(투찰)②_마현생창(동양고속)_왜관-태평건설" xfId="1266" xr:uid="{00000000-0005-0000-0000-000009090000}"/>
    <cellStyle name="_신태백(가실행)_안산부대(투찰)⑤_합덕-신례원(2공구)투찰_합덕-신례원(2공구)투찰_경찰서-터미널간도로(투찰)②_마현생창(동양고속)_왜관-태평건설_예정공정표" xfId="1267" xr:uid="{00000000-0005-0000-0000-00000A090000}"/>
    <cellStyle name="_신태백(가실행)_안산부대(투찰)⑤_합덕-신례원(2공구)투찰_합덕-신례원(2공구)투찰_경찰서-터미널간도로(투찰)②_예정공정표" xfId="1268" xr:uid="{00000000-0005-0000-0000-00000B090000}"/>
    <cellStyle name="_신태백(가실행)_안산부대(투찰)⑤_합덕-신례원(2공구)투찰_합덕-신례원(2공구)투찰_경찰서-터미널간도로(투찰)②_왜관-태평건설" xfId="1269" xr:uid="{00000000-0005-0000-0000-00000C090000}"/>
    <cellStyle name="_신태백(가실행)_안산부대(투찰)⑤_합덕-신례원(2공구)투찰_합덕-신례원(2공구)투찰_경찰서-터미널간도로(투찰)②_왜관-태평건설_예정공정표" xfId="1270" xr:uid="{00000000-0005-0000-0000-00000D090000}"/>
    <cellStyle name="_신태백(가실행)_안산부대(투찰)⑤_합덕-신례원(2공구)투찰_합덕-신례원(2공구)투찰_마현생창(동양고속)" xfId="1271" xr:uid="{00000000-0005-0000-0000-00000E090000}"/>
    <cellStyle name="_신태백(가실행)_안산부대(투찰)⑤_합덕-신례원(2공구)투찰_합덕-신례원(2공구)투찰_마현생창(동양고속)_예정공정표" xfId="1272" xr:uid="{00000000-0005-0000-0000-00000F090000}"/>
    <cellStyle name="_신태백(가실행)_안산부대(투찰)⑤_합덕-신례원(2공구)투찰_합덕-신례원(2공구)투찰_마현생창(동양고속)_왜관-태평건설" xfId="1273" xr:uid="{00000000-0005-0000-0000-000010090000}"/>
    <cellStyle name="_신태백(가실행)_안산부대(투찰)⑤_합덕-신례원(2공구)투찰_합덕-신례원(2공구)투찰_마현생창(동양고속)_왜관-태평건설_예정공정표" xfId="1274" xr:uid="{00000000-0005-0000-0000-000011090000}"/>
    <cellStyle name="_신태백(가실행)_안산부대(투찰)⑤_합덕-신례원(2공구)투찰_합덕-신례원(2공구)투찰_봉무지방산업단지도로(투찰)②" xfId="1275" xr:uid="{00000000-0005-0000-0000-000012090000}"/>
    <cellStyle name="_신태백(가실행)_안산부대(투찰)⑤_합덕-신례원(2공구)투찰_합덕-신례원(2공구)투찰_봉무지방산업단지도로(투찰)②_마현생창(동양고속)" xfId="1276" xr:uid="{00000000-0005-0000-0000-000013090000}"/>
    <cellStyle name="_신태백(가실행)_안산부대(투찰)⑤_합덕-신례원(2공구)투찰_합덕-신례원(2공구)투찰_봉무지방산업단지도로(투찰)②_마현생창(동양고속)_예정공정표" xfId="1277" xr:uid="{00000000-0005-0000-0000-000014090000}"/>
    <cellStyle name="_신태백(가실행)_안산부대(투찰)⑤_합덕-신례원(2공구)투찰_합덕-신례원(2공구)투찰_봉무지방산업단지도로(투찰)②_마현생창(동양고속)_왜관-태평건설" xfId="1278" xr:uid="{00000000-0005-0000-0000-000015090000}"/>
    <cellStyle name="_신태백(가실행)_안산부대(투찰)⑤_합덕-신례원(2공구)투찰_합덕-신례원(2공구)투찰_봉무지방산업단지도로(투찰)②_마현생창(동양고속)_왜관-태평건설_예정공정표" xfId="1279" xr:uid="{00000000-0005-0000-0000-000016090000}"/>
    <cellStyle name="_신태백(가실행)_안산부대(투찰)⑤_합덕-신례원(2공구)투찰_합덕-신례원(2공구)투찰_봉무지방산업단지도로(투찰)②_예정공정표" xfId="1280" xr:uid="{00000000-0005-0000-0000-000017090000}"/>
    <cellStyle name="_신태백(가실행)_안산부대(투찰)⑤_합덕-신례원(2공구)투찰_합덕-신례원(2공구)투찰_봉무지방산업단지도로(투찰)②_왜관-태평건설" xfId="1281" xr:uid="{00000000-0005-0000-0000-000018090000}"/>
    <cellStyle name="_신태백(가실행)_안산부대(투찰)⑤_합덕-신례원(2공구)투찰_합덕-신례원(2공구)투찰_봉무지방산업단지도로(투찰)②_왜관-태평건설_예정공정표" xfId="1282" xr:uid="{00000000-0005-0000-0000-000019090000}"/>
    <cellStyle name="_신태백(가실행)_안산부대(투찰)⑤_합덕-신례원(2공구)투찰_합덕-신례원(2공구)투찰_봉무지방산업단지도로(투찰)②+0.250%" xfId="1283" xr:uid="{00000000-0005-0000-0000-00001A090000}"/>
    <cellStyle name="_신태백(가실행)_안산부대(투찰)⑤_합덕-신례원(2공구)투찰_합덕-신례원(2공구)투찰_봉무지방산업단지도로(투찰)②+0.250%_마현생창(동양고속)" xfId="1284" xr:uid="{00000000-0005-0000-0000-00001B090000}"/>
    <cellStyle name="_신태백(가실행)_안산부대(투찰)⑤_합덕-신례원(2공구)투찰_합덕-신례원(2공구)투찰_봉무지방산업단지도로(투찰)②+0.250%_마현생창(동양고속)_예정공정표" xfId="1285" xr:uid="{00000000-0005-0000-0000-00001C090000}"/>
    <cellStyle name="_신태백(가실행)_안산부대(투찰)⑤_합덕-신례원(2공구)투찰_합덕-신례원(2공구)투찰_봉무지방산업단지도로(투찰)②+0.250%_마현생창(동양고속)_왜관-태평건설" xfId="1286" xr:uid="{00000000-0005-0000-0000-00001D090000}"/>
    <cellStyle name="_신태백(가실행)_안산부대(투찰)⑤_합덕-신례원(2공구)투찰_합덕-신례원(2공구)투찰_봉무지방산업단지도로(투찰)②+0.250%_마현생창(동양고속)_왜관-태평건설_예정공정표" xfId="1287" xr:uid="{00000000-0005-0000-0000-00001E090000}"/>
    <cellStyle name="_신태백(가실행)_안산부대(투찰)⑤_합덕-신례원(2공구)투찰_합덕-신례원(2공구)투찰_봉무지방산업단지도로(투찰)②+0.250%_예정공정표" xfId="1288" xr:uid="{00000000-0005-0000-0000-00001F090000}"/>
    <cellStyle name="_신태백(가실행)_안산부대(투찰)⑤_합덕-신례원(2공구)투찰_합덕-신례원(2공구)투찰_봉무지방산업단지도로(투찰)②+0.250%_왜관-태평건설" xfId="1289" xr:uid="{00000000-0005-0000-0000-000020090000}"/>
    <cellStyle name="_신태백(가실행)_안산부대(투찰)⑤_합덕-신례원(2공구)투찰_합덕-신례원(2공구)투찰_봉무지방산업단지도로(투찰)②+0.250%_왜관-태평건설_예정공정표" xfId="1290" xr:uid="{00000000-0005-0000-0000-000021090000}"/>
    <cellStyle name="_신태백(가실행)_안산부대(투찰)⑤_합덕-신례원(2공구)투찰_합덕-신례원(2공구)투찰_예정공정표" xfId="1291" xr:uid="{00000000-0005-0000-0000-000022090000}"/>
    <cellStyle name="_신태백(가실행)_안산부대(투찰)⑤_합덕-신례원(2공구)투찰_합덕-신례원(2공구)투찰_왜관-태평건설" xfId="1292" xr:uid="{00000000-0005-0000-0000-000023090000}"/>
    <cellStyle name="_신태백(가실행)_안산부대(투찰)⑤_합덕-신례원(2공구)투찰_합덕-신례원(2공구)투찰_왜관-태평건설_예정공정표" xfId="1293" xr:uid="{00000000-0005-0000-0000-000024090000}"/>
    <cellStyle name="_신태백(가실행)_양곡부두(투찰)-0.31%" xfId="1294" xr:uid="{00000000-0005-0000-0000-000025090000}"/>
    <cellStyle name="_신태백(가실행)_양곡부두(투찰)-0.31%_경찰서-터미널간도로(투찰)②" xfId="1295" xr:uid="{00000000-0005-0000-0000-000026090000}"/>
    <cellStyle name="_신태백(가실행)_양곡부두(투찰)-0.31%_경찰서-터미널간도로(투찰)②_마현생창(동양고속)" xfId="1296" xr:uid="{00000000-0005-0000-0000-000027090000}"/>
    <cellStyle name="_신태백(가실행)_양곡부두(투찰)-0.31%_경찰서-터미널간도로(투찰)②_마현생창(동양고속)_예정공정표" xfId="1297" xr:uid="{00000000-0005-0000-0000-000028090000}"/>
    <cellStyle name="_신태백(가실행)_양곡부두(투찰)-0.31%_경찰서-터미널간도로(투찰)②_마현생창(동양고속)_왜관-태평건설" xfId="1298" xr:uid="{00000000-0005-0000-0000-000029090000}"/>
    <cellStyle name="_신태백(가실행)_양곡부두(투찰)-0.31%_경찰서-터미널간도로(투찰)②_마현생창(동양고속)_왜관-태평건설_예정공정표" xfId="1299" xr:uid="{00000000-0005-0000-0000-00002A090000}"/>
    <cellStyle name="_신태백(가실행)_양곡부두(투찰)-0.31%_경찰서-터미널간도로(투찰)②_예정공정표" xfId="1300" xr:uid="{00000000-0005-0000-0000-00002B090000}"/>
    <cellStyle name="_신태백(가실행)_양곡부두(투찰)-0.31%_경찰서-터미널간도로(투찰)②_왜관-태평건설" xfId="1301" xr:uid="{00000000-0005-0000-0000-00002C090000}"/>
    <cellStyle name="_신태백(가실행)_양곡부두(투찰)-0.31%_경찰서-터미널간도로(투찰)②_왜관-태평건설_예정공정표" xfId="1302" xr:uid="{00000000-0005-0000-0000-00002D090000}"/>
    <cellStyle name="_신태백(가실행)_양곡부두(투찰)-0.31%_마현생창(동양고속)" xfId="1303" xr:uid="{00000000-0005-0000-0000-00002E090000}"/>
    <cellStyle name="_신태백(가실행)_양곡부두(투찰)-0.31%_마현생창(동양고속)_예정공정표" xfId="1304" xr:uid="{00000000-0005-0000-0000-00002F090000}"/>
    <cellStyle name="_신태백(가실행)_양곡부두(투찰)-0.31%_마현생창(동양고속)_왜관-태평건설" xfId="1305" xr:uid="{00000000-0005-0000-0000-000030090000}"/>
    <cellStyle name="_신태백(가실행)_양곡부두(투찰)-0.31%_마현생창(동양고속)_왜관-태평건설_예정공정표" xfId="1306" xr:uid="{00000000-0005-0000-0000-000031090000}"/>
    <cellStyle name="_신태백(가실행)_양곡부두(투찰)-0.31%_봉무지방산업단지도로(투찰)②" xfId="1307" xr:uid="{00000000-0005-0000-0000-000032090000}"/>
    <cellStyle name="_신태백(가실행)_양곡부두(투찰)-0.31%_봉무지방산업단지도로(투찰)②_마현생창(동양고속)" xfId="1308" xr:uid="{00000000-0005-0000-0000-000033090000}"/>
    <cellStyle name="_신태백(가실행)_양곡부두(투찰)-0.31%_봉무지방산업단지도로(투찰)②_마현생창(동양고속)_예정공정표" xfId="1309" xr:uid="{00000000-0005-0000-0000-000034090000}"/>
    <cellStyle name="_신태백(가실행)_양곡부두(투찰)-0.31%_봉무지방산업단지도로(투찰)②_마현생창(동양고속)_왜관-태평건설" xfId="1310" xr:uid="{00000000-0005-0000-0000-000035090000}"/>
    <cellStyle name="_신태백(가실행)_양곡부두(투찰)-0.31%_봉무지방산업단지도로(투찰)②_마현생창(동양고속)_왜관-태평건설_예정공정표" xfId="1311" xr:uid="{00000000-0005-0000-0000-000036090000}"/>
    <cellStyle name="_신태백(가실행)_양곡부두(투찰)-0.31%_봉무지방산업단지도로(투찰)②_예정공정표" xfId="1312" xr:uid="{00000000-0005-0000-0000-000037090000}"/>
    <cellStyle name="_신태백(가실행)_양곡부두(투찰)-0.31%_봉무지방산업단지도로(투찰)②_왜관-태평건설" xfId="1313" xr:uid="{00000000-0005-0000-0000-000038090000}"/>
    <cellStyle name="_신태백(가실행)_양곡부두(투찰)-0.31%_봉무지방산업단지도로(투찰)②_왜관-태평건설_예정공정표" xfId="1314" xr:uid="{00000000-0005-0000-0000-000039090000}"/>
    <cellStyle name="_신태백(가실행)_양곡부두(투찰)-0.31%_봉무지방산업단지도로(투찰)②+0.250%" xfId="1315" xr:uid="{00000000-0005-0000-0000-00003A090000}"/>
    <cellStyle name="_신태백(가실행)_양곡부두(투찰)-0.31%_봉무지방산업단지도로(투찰)②+0.250%_마현생창(동양고속)" xfId="1316" xr:uid="{00000000-0005-0000-0000-00003B090000}"/>
    <cellStyle name="_신태백(가실행)_양곡부두(투찰)-0.31%_봉무지방산업단지도로(투찰)②+0.250%_마현생창(동양고속)_예정공정표" xfId="1317" xr:uid="{00000000-0005-0000-0000-00003C090000}"/>
    <cellStyle name="_신태백(가실행)_양곡부두(투찰)-0.31%_봉무지방산업단지도로(투찰)②+0.250%_마현생창(동양고속)_왜관-태평건설" xfId="1318" xr:uid="{00000000-0005-0000-0000-00003D090000}"/>
    <cellStyle name="_신태백(가실행)_양곡부두(투찰)-0.31%_봉무지방산업단지도로(투찰)②+0.250%_마현생창(동양고속)_왜관-태평건설_예정공정표" xfId="1319" xr:uid="{00000000-0005-0000-0000-00003E090000}"/>
    <cellStyle name="_신태백(가실행)_양곡부두(투찰)-0.31%_봉무지방산업단지도로(투찰)②+0.250%_예정공정표" xfId="1320" xr:uid="{00000000-0005-0000-0000-00003F090000}"/>
    <cellStyle name="_신태백(가실행)_양곡부두(투찰)-0.31%_봉무지방산업단지도로(투찰)②+0.250%_왜관-태평건설" xfId="1321" xr:uid="{00000000-0005-0000-0000-000040090000}"/>
    <cellStyle name="_신태백(가실행)_양곡부두(투찰)-0.31%_봉무지방산업단지도로(투찰)②+0.250%_왜관-태평건설_예정공정표" xfId="1322" xr:uid="{00000000-0005-0000-0000-000041090000}"/>
    <cellStyle name="_신태백(가실행)_양곡부두(투찰)-0.31%_예정공정표" xfId="1323" xr:uid="{00000000-0005-0000-0000-000042090000}"/>
    <cellStyle name="_신태백(가실행)_양곡부두(투찰)-0.31%_왜관-태평건설" xfId="1324" xr:uid="{00000000-0005-0000-0000-000043090000}"/>
    <cellStyle name="_신태백(가실행)_양곡부두(투찰)-0.31%_왜관-태평건설_예정공정표" xfId="1325" xr:uid="{00000000-0005-0000-0000-000044090000}"/>
    <cellStyle name="_신태백(가실행)_양곡부두(투찰)-0.31%_합덕-신례원(2공구)투찰" xfId="1326" xr:uid="{00000000-0005-0000-0000-000045090000}"/>
    <cellStyle name="_신태백(가실행)_양곡부두(투찰)-0.31%_합덕-신례원(2공구)투찰_경찰서-터미널간도로(투찰)②" xfId="1327" xr:uid="{00000000-0005-0000-0000-000046090000}"/>
    <cellStyle name="_신태백(가실행)_양곡부두(투찰)-0.31%_합덕-신례원(2공구)투찰_경찰서-터미널간도로(투찰)②_마현생창(동양고속)" xfId="1328" xr:uid="{00000000-0005-0000-0000-000047090000}"/>
    <cellStyle name="_신태백(가실행)_양곡부두(투찰)-0.31%_합덕-신례원(2공구)투찰_경찰서-터미널간도로(투찰)②_마현생창(동양고속)_예정공정표" xfId="1329" xr:uid="{00000000-0005-0000-0000-000048090000}"/>
    <cellStyle name="_신태백(가실행)_양곡부두(투찰)-0.31%_합덕-신례원(2공구)투찰_경찰서-터미널간도로(투찰)②_마현생창(동양고속)_왜관-태평건설" xfId="1330" xr:uid="{00000000-0005-0000-0000-000049090000}"/>
    <cellStyle name="_신태백(가실행)_양곡부두(투찰)-0.31%_합덕-신례원(2공구)투찰_경찰서-터미널간도로(투찰)②_마현생창(동양고속)_왜관-태평건설_예정공정표" xfId="1331" xr:uid="{00000000-0005-0000-0000-00004A090000}"/>
    <cellStyle name="_신태백(가실행)_양곡부두(투찰)-0.31%_합덕-신례원(2공구)투찰_경찰서-터미널간도로(투찰)②_예정공정표" xfId="1332" xr:uid="{00000000-0005-0000-0000-00004B090000}"/>
    <cellStyle name="_신태백(가실행)_양곡부두(투찰)-0.31%_합덕-신례원(2공구)투찰_경찰서-터미널간도로(투찰)②_왜관-태평건설" xfId="1333" xr:uid="{00000000-0005-0000-0000-00004C090000}"/>
    <cellStyle name="_신태백(가실행)_양곡부두(투찰)-0.31%_합덕-신례원(2공구)투찰_경찰서-터미널간도로(투찰)②_왜관-태평건설_예정공정표" xfId="1334" xr:uid="{00000000-0005-0000-0000-00004D090000}"/>
    <cellStyle name="_신태백(가실행)_양곡부두(투찰)-0.31%_합덕-신례원(2공구)투찰_마현생창(동양고속)" xfId="1335" xr:uid="{00000000-0005-0000-0000-00004E090000}"/>
    <cellStyle name="_신태백(가실행)_양곡부두(투찰)-0.31%_합덕-신례원(2공구)투찰_마현생창(동양고속)_예정공정표" xfId="1336" xr:uid="{00000000-0005-0000-0000-00004F090000}"/>
    <cellStyle name="_신태백(가실행)_양곡부두(투찰)-0.31%_합덕-신례원(2공구)투찰_마현생창(동양고속)_왜관-태평건설" xfId="1337" xr:uid="{00000000-0005-0000-0000-000050090000}"/>
    <cellStyle name="_신태백(가실행)_양곡부두(투찰)-0.31%_합덕-신례원(2공구)투찰_마현생창(동양고속)_왜관-태평건설_예정공정표" xfId="1338" xr:uid="{00000000-0005-0000-0000-000051090000}"/>
    <cellStyle name="_신태백(가실행)_양곡부두(투찰)-0.31%_합덕-신례원(2공구)투찰_봉무지방산업단지도로(투찰)②" xfId="1339" xr:uid="{00000000-0005-0000-0000-000052090000}"/>
    <cellStyle name="_신태백(가실행)_양곡부두(투찰)-0.31%_합덕-신례원(2공구)투찰_봉무지방산업단지도로(투찰)②_마현생창(동양고속)" xfId="1340" xr:uid="{00000000-0005-0000-0000-000053090000}"/>
    <cellStyle name="_신태백(가실행)_양곡부두(투찰)-0.31%_합덕-신례원(2공구)투찰_봉무지방산업단지도로(투찰)②_마현생창(동양고속)_예정공정표" xfId="1341" xr:uid="{00000000-0005-0000-0000-000054090000}"/>
    <cellStyle name="_신태백(가실행)_양곡부두(투찰)-0.31%_합덕-신례원(2공구)투찰_봉무지방산업단지도로(투찰)②_마현생창(동양고속)_왜관-태평건설" xfId="1342" xr:uid="{00000000-0005-0000-0000-000055090000}"/>
    <cellStyle name="_신태백(가실행)_양곡부두(투찰)-0.31%_합덕-신례원(2공구)투찰_봉무지방산업단지도로(투찰)②_마현생창(동양고속)_왜관-태평건설_예정공정표" xfId="1343" xr:uid="{00000000-0005-0000-0000-000056090000}"/>
    <cellStyle name="_신태백(가실행)_양곡부두(투찰)-0.31%_합덕-신례원(2공구)투찰_봉무지방산업단지도로(투찰)②_예정공정표" xfId="1344" xr:uid="{00000000-0005-0000-0000-000057090000}"/>
    <cellStyle name="_신태백(가실행)_양곡부두(투찰)-0.31%_합덕-신례원(2공구)투찰_봉무지방산업단지도로(투찰)②_왜관-태평건설" xfId="1345" xr:uid="{00000000-0005-0000-0000-000058090000}"/>
    <cellStyle name="_신태백(가실행)_양곡부두(투찰)-0.31%_합덕-신례원(2공구)투찰_봉무지방산업단지도로(투찰)②_왜관-태평건설_예정공정표" xfId="1346" xr:uid="{00000000-0005-0000-0000-000059090000}"/>
    <cellStyle name="_신태백(가실행)_양곡부두(투찰)-0.31%_합덕-신례원(2공구)투찰_봉무지방산업단지도로(투찰)②+0.250%" xfId="1347" xr:uid="{00000000-0005-0000-0000-00005A090000}"/>
    <cellStyle name="_신태백(가실행)_양곡부두(투찰)-0.31%_합덕-신례원(2공구)투찰_봉무지방산업단지도로(투찰)②+0.250%_마현생창(동양고속)" xfId="1348" xr:uid="{00000000-0005-0000-0000-00005B090000}"/>
    <cellStyle name="_신태백(가실행)_양곡부두(투찰)-0.31%_합덕-신례원(2공구)투찰_봉무지방산업단지도로(투찰)②+0.250%_마현생창(동양고속)_예정공정표" xfId="1349" xr:uid="{00000000-0005-0000-0000-00005C090000}"/>
    <cellStyle name="_신태백(가실행)_양곡부두(투찰)-0.31%_합덕-신례원(2공구)투찰_봉무지방산업단지도로(투찰)②+0.250%_마현생창(동양고속)_왜관-태평건설" xfId="1350" xr:uid="{00000000-0005-0000-0000-00005D090000}"/>
    <cellStyle name="_신태백(가실행)_양곡부두(투찰)-0.31%_합덕-신례원(2공구)투찰_봉무지방산업단지도로(투찰)②+0.250%_마현생창(동양고속)_왜관-태평건설_예정공정표" xfId="1351" xr:uid="{00000000-0005-0000-0000-00005E090000}"/>
    <cellStyle name="_신태백(가실행)_양곡부두(투찰)-0.31%_합덕-신례원(2공구)투찰_봉무지방산업단지도로(투찰)②+0.250%_예정공정표" xfId="1352" xr:uid="{00000000-0005-0000-0000-00005F090000}"/>
    <cellStyle name="_신태백(가실행)_양곡부두(투찰)-0.31%_합덕-신례원(2공구)투찰_봉무지방산업단지도로(투찰)②+0.250%_왜관-태평건설" xfId="1353" xr:uid="{00000000-0005-0000-0000-000060090000}"/>
    <cellStyle name="_신태백(가실행)_양곡부두(투찰)-0.31%_합덕-신례원(2공구)투찰_봉무지방산업단지도로(투찰)②+0.250%_왜관-태평건설_예정공정표" xfId="1354" xr:uid="{00000000-0005-0000-0000-000061090000}"/>
    <cellStyle name="_신태백(가실행)_양곡부두(투찰)-0.31%_합덕-신례원(2공구)투찰_예정공정표" xfId="1355" xr:uid="{00000000-0005-0000-0000-000062090000}"/>
    <cellStyle name="_신태백(가실행)_양곡부두(투찰)-0.31%_합덕-신례원(2공구)투찰_왜관-태평건설" xfId="1356" xr:uid="{00000000-0005-0000-0000-000063090000}"/>
    <cellStyle name="_신태백(가실행)_양곡부두(투찰)-0.31%_합덕-신례원(2공구)투찰_왜관-태평건설_예정공정표" xfId="1357" xr:uid="{00000000-0005-0000-0000-000064090000}"/>
    <cellStyle name="_신태백(가실행)_양곡부두(투찰)-0.31%_합덕-신례원(2공구)투찰_합덕-신례원(2공구)투찰" xfId="1358" xr:uid="{00000000-0005-0000-0000-000065090000}"/>
    <cellStyle name="_신태백(가실행)_양곡부두(투찰)-0.31%_합덕-신례원(2공구)투찰_합덕-신례원(2공구)투찰_경찰서-터미널간도로(투찰)②" xfId="1359" xr:uid="{00000000-0005-0000-0000-000066090000}"/>
    <cellStyle name="_신태백(가실행)_양곡부두(투찰)-0.31%_합덕-신례원(2공구)투찰_합덕-신례원(2공구)투찰_경찰서-터미널간도로(투찰)②_마현생창(동양고속)" xfId="1360" xr:uid="{00000000-0005-0000-0000-000067090000}"/>
    <cellStyle name="_신태백(가실행)_양곡부두(투찰)-0.31%_합덕-신례원(2공구)투찰_합덕-신례원(2공구)투찰_경찰서-터미널간도로(투찰)②_마현생창(동양고속)_예정공정표" xfId="1361" xr:uid="{00000000-0005-0000-0000-000068090000}"/>
    <cellStyle name="_신태백(가실행)_양곡부두(투찰)-0.31%_합덕-신례원(2공구)투찰_합덕-신례원(2공구)투찰_경찰서-터미널간도로(투찰)②_마현생창(동양고속)_왜관-태평건설" xfId="1362" xr:uid="{00000000-0005-0000-0000-000069090000}"/>
    <cellStyle name="_신태백(가실행)_양곡부두(투찰)-0.31%_합덕-신례원(2공구)투찰_합덕-신례원(2공구)투찰_경찰서-터미널간도로(투찰)②_마현생창(동양고속)_왜관-태평건설_예정공정표" xfId="1363" xr:uid="{00000000-0005-0000-0000-00006A090000}"/>
    <cellStyle name="_신태백(가실행)_양곡부두(투찰)-0.31%_합덕-신례원(2공구)투찰_합덕-신례원(2공구)투찰_경찰서-터미널간도로(투찰)②_예정공정표" xfId="1364" xr:uid="{00000000-0005-0000-0000-00006B090000}"/>
    <cellStyle name="_신태백(가실행)_양곡부두(투찰)-0.31%_합덕-신례원(2공구)투찰_합덕-신례원(2공구)투찰_경찰서-터미널간도로(투찰)②_왜관-태평건설" xfId="1365" xr:uid="{00000000-0005-0000-0000-00006C090000}"/>
    <cellStyle name="_신태백(가실행)_양곡부두(투찰)-0.31%_합덕-신례원(2공구)투찰_합덕-신례원(2공구)투찰_경찰서-터미널간도로(투찰)②_왜관-태평건설_예정공정표" xfId="1366" xr:uid="{00000000-0005-0000-0000-00006D090000}"/>
    <cellStyle name="_신태백(가실행)_양곡부두(투찰)-0.31%_합덕-신례원(2공구)투찰_합덕-신례원(2공구)투찰_마현생창(동양고속)" xfId="1367" xr:uid="{00000000-0005-0000-0000-00006E090000}"/>
    <cellStyle name="_신태백(가실행)_양곡부두(투찰)-0.31%_합덕-신례원(2공구)투찰_합덕-신례원(2공구)투찰_마현생창(동양고속)_예정공정표" xfId="1368" xr:uid="{00000000-0005-0000-0000-00006F090000}"/>
    <cellStyle name="_신태백(가실행)_양곡부두(투찰)-0.31%_합덕-신례원(2공구)투찰_합덕-신례원(2공구)투찰_마현생창(동양고속)_왜관-태평건설" xfId="1369" xr:uid="{00000000-0005-0000-0000-000070090000}"/>
    <cellStyle name="_신태백(가실행)_양곡부두(투찰)-0.31%_합덕-신례원(2공구)투찰_합덕-신례원(2공구)투찰_마현생창(동양고속)_왜관-태평건설_예정공정표" xfId="1370" xr:uid="{00000000-0005-0000-0000-000071090000}"/>
    <cellStyle name="_신태백(가실행)_양곡부두(투찰)-0.31%_합덕-신례원(2공구)투찰_합덕-신례원(2공구)투찰_봉무지방산업단지도로(투찰)②" xfId="1371" xr:uid="{00000000-0005-0000-0000-000072090000}"/>
    <cellStyle name="_신태백(가실행)_양곡부두(투찰)-0.31%_합덕-신례원(2공구)투찰_합덕-신례원(2공구)투찰_봉무지방산업단지도로(투찰)②_마현생창(동양고속)" xfId="1372" xr:uid="{00000000-0005-0000-0000-000073090000}"/>
    <cellStyle name="_신태백(가실행)_양곡부두(투찰)-0.31%_합덕-신례원(2공구)투찰_합덕-신례원(2공구)투찰_봉무지방산업단지도로(투찰)②_마현생창(동양고속)_예정공정표" xfId="1373" xr:uid="{00000000-0005-0000-0000-000074090000}"/>
    <cellStyle name="_신태백(가실행)_양곡부두(투찰)-0.31%_합덕-신례원(2공구)투찰_합덕-신례원(2공구)투찰_봉무지방산업단지도로(투찰)②_마현생창(동양고속)_왜관-태평건설" xfId="1374" xr:uid="{00000000-0005-0000-0000-000075090000}"/>
    <cellStyle name="_신태백(가실행)_양곡부두(투찰)-0.31%_합덕-신례원(2공구)투찰_합덕-신례원(2공구)투찰_봉무지방산업단지도로(투찰)②_마현생창(동양고속)_왜관-태평건설_예정공정표" xfId="1375" xr:uid="{00000000-0005-0000-0000-000076090000}"/>
    <cellStyle name="_신태백(가실행)_양곡부두(투찰)-0.31%_합덕-신례원(2공구)투찰_합덕-신례원(2공구)투찰_봉무지방산업단지도로(투찰)②_예정공정표" xfId="1376" xr:uid="{00000000-0005-0000-0000-000077090000}"/>
    <cellStyle name="_신태백(가실행)_양곡부두(투찰)-0.31%_합덕-신례원(2공구)투찰_합덕-신례원(2공구)투찰_봉무지방산업단지도로(투찰)②_왜관-태평건설" xfId="1377" xr:uid="{00000000-0005-0000-0000-000078090000}"/>
    <cellStyle name="_신태백(가실행)_양곡부두(투찰)-0.31%_합덕-신례원(2공구)투찰_합덕-신례원(2공구)투찰_봉무지방산업단지도로(투찰)②_왜관-태평건설_예정공정표" xfId="1378" xr:uid="{00000000-0005-0000-0000-000079090000}"/>
    <cellStyle name="_신태백(가실행)_양곡부두(투찰)-0.31%_합덕-신례원(2공구)투찰_합덕-신례원(2공구)투찰_봉무지방산업단지도로(투찰)②+0.250%" xfId="1379" xr:uid="{00000000-0005-0000-0000-00007A090000}"/>
    <cellStyle name="_신태백(가실행)_양곡부두(투찰)-0.31%_합덕-신례원(2공구)투찰_합덕-신례원(2공구)투찰_봉무지방산업단지도로(투찰)②+0.250%_마현생창(동양고속)" xfId="1380" xr:uid="{00000000-0005-0000-0000-00007B090000}"/>
    <cellStyle name="_신태백(가실행)_양곡부두(투찰)-0.31%_합덕-신례원(2공구)투찰_합덕-신례원(2공구)투찰_봉무지방산업단지도로(투찰)②+0.250%_마현생창(동양고속)_예정공정표" xfId="1381" xr:uid="{00000000-0005-0000-0000-00007C090000}"/>
    <cellStyle name="_신태백(가실행)_양곡부두(투찰)-0.31%_합덕-신례원(2공구)투찰_합덕-신례원(2공구)투찰_봉무지방산업단지도로(투찰)②+0.250%_마현생창(동양고속)_왜관-태평건설" xfId="1382" xr:uid="{00000000-0005-0000-0000-00007D090000}"/>
    <cellStyle name="_신태백(가실행)_양곡부두(투찰)-0.31%_합덕-신례원(2공구)투찰_합덕-신례원(2공구)투찰_봉무지방산업단지도로(투찰)②+0.250%_마현생창(동양고속)_왜관-태평건설_예정공정표" xfId="1383" xr:uid="{00000000-0005-0000-0000-00007E090000}"/>
    <cellStyle name="_신태백(가실행)_양곡부두(투찰)-0.31%_합덕-신례원(2공구)투찰_합덕-신례원(2공구)투찰_봉무지방산업단지도로(투찰)②+0.250%_예정공정표" xfId="1384" xr:uid="{00000000-0005-0000-0000-00007F090000}"/>
    <cellStyle name="_신태백(가실행)_양곡부두(투찰)-0.31%_합덕-신례원(2공구)투찰_합덕-신례원(2공구)투찰_봉무지방산업단지도로(투찰)②+0.250%_왜관-태평건설" xfId="1385" xr:uid="{00000000-0005-0000-0000-000080090000}"/>
    <cellStyle name="_신태백(가실행)_양곡부두(투찰)-0.31%_합덕-신례원(2공구)투찰_합덕-신례원(2공구)투찰_봉무지방산업단지도로(투찰)②+0.250%_왜관-태평건설_예정공정표" xfId="1386" xr:uid="{00000000-0005-0000-0000-000081090000}"/>
    <cellStyle name="_신태백(가실행)_양곡부두(투찰)-0.31%_합덕-신례원(2공구)투찰_합덕-신례원(2공구)투찰_예정공정표" xfId="1387" xr:uid="{00000000-0005-0000-0000-000082090000}"/>
    <cellStyle name="_신태백(가실행)_양곡부두(투찰)-0.31%_합덕-신례원(2공구)투찰_합덕-신례원(2공구)투찰_왜관-태평건설" xfId="1388" xr:uid="{00000000-0005-0000-0000-000083090000}"/>
    <cellStyle name="_신태백(가실행)_양곡부두(투찰)-0.31%_합덕-신례원(2공구)투찰_합덕-신례원(2공구)투찰_왜관-태평건설_예정공정표" xfId="1389" xr:uid="{00000000-0005-0000-0000-000084090000}"/>
    <cellStyle name="_신태백(가실행)_예정공정표" xfId="1390" xr:uid="{00000000-0005-0000-0000-000085090000}"/>
    <cellStyle name="_신태백(가실행)_왜관-태평건설" xfId="1391" xr:uid="{00000000-0005-0000-0000-000086090000}"/>
    <cellStyle name="_신태백(가실행)_왜관-태평건설_예정공정표" xfId="1392" xr:uid="{00000000-0005-0000-0000-000087090000}"/>
    <cellStyle name="_신태백(가실행)_창원상수도(토목)투찰" xfId="1393" xr:uid="{00000000-0005-0000-0000-000088090000}"/>
    <cellStyle name="_신태백(가실행)_창원상수도(토목)투찰_경찰서-터미널간도로(투찰)②" xfId="1394" xr:uid="{00000000-0005-0000-0000-000089090000}"/>
    <cellStyle name="_신태백(가실행)_창원상수도(토목)투찰_경찰서-터미널간도로(투찰)②_마현생창(동양고속)" xfId="1395" xr:uid="{00000000-0005-0000-0000-00008A090000}"/>
    <cellStyle name="_신태백(가실행)_창원상수도(토목)투찰_경찰서-터미널간도로(투찰)②_마현생창(동양고속)_예정공정표" xfId="1396" xr:uid="{00000000-0005-0000-0000-00008B090000}"/>
    <cellStyle name="_신태백(가실행)_창원상수도(토목)투찰_경찰서-터미널간도로(투찰)②_마현생창(동양고속)_왜관-태평건설" xfId="1397" xr:uid="{00000000-0005-0000-0000-00008C090000}"/>
    <cellStyle name="_신태백(가실행)_창원상수도(토목)투찰_경찰서-터미널간도로(투찰)②_마현생창(동양고속)_왜관-태평건설_예정공정표" xfId="1398" xr:uid="{00000000-0005-0000-0000-00008D090000}"/>
    <cellStyle name="_신태백(가실행)_창원상수도(토목)투찰_경찰서-터미널간도로(투찰)②_예정공정표" xfId="1399" xr:uid="{00000000-0005-0000-0000-00008E090000}"/>
    <cellStyle name="_신태백(가실행)_창원상수도(토목)투찰_경찰서-터미널간도로(투찰)②_왜관-태평건설" xfId="1400" xr:uid="{00000000-0005-0000-0000-00008F090000}"/>
    <cellStyle name="_신태백(가실행)_창원상수도(토목)투찰_경찰서-터미널간도로(투찰)②_왜관-태평건설_예정공정표" xfId="1401" xr:uid="{00000000-0005-0000-0000-000090090000}"/>
    <cellStyle name="_신태백(가실행)_창원상수도(토목)투찰_마현생창(동양고속)" xfId="1402" xr:uid="{00000000-0005-0000-0000-000091090000}"/>
    <cellStyle name="_신태백(가실행)_창원상수도(토목)투찰_마현생창(동양고속)_예정공정표" xfId="1403" xr:uid="{00000000-0005-0000-0000-000092090000}"/>
    <cellStyle name="_신태백(가실행)_창원상수도(토목)투찰_마현생창(동양고속)_왜관-태평건설" xfId="1404" xr:uid="{00000000-0005-0000-0000-000093090000}"/>
    <cellStyle name="_신태백(가실행)_창원상수도(토목)투찰_마현생창(동양고속)_왜관-태평건설_예정공정표" xfId="1405" xr:uid="{00000000-0005-0000-0000-000094090000}"/>
    <cellStyle name="_신태백(가실행)_창원상수도(토목)투찰_봉무지방산업단지도로(투찰)②" xfId="1406" xr:uid="{00000000-0005-0000-0000-000095090000}"/>
    <cellStyle name="_신태백(가실행)_창원상수도(토목)투찰_봉무지방산업단지도로(투찰)②_마현생창(동양고속)" xfId="1407" xr:uid="{00000000-0005-0000-0000-000096090000}"/>
    <cellStyle name="_신태백(가실행)_창원상수도(토목)투찰_봉무지방산업단지도로(투찰)②_마현생창(동양고속)_예정공정표" xfId="1408" xr:uid="{00000000-0005-0000-0000-000097090000}"/>
    <cellStyle name="_신태백(가실행)_창원상수도(토목)투찰_봉무지방산업단지도로(투찰)②_마현생창(동양고속)_왜관-태평건설" xfId="1409" xr:uid="{00000000-0005-0000-0000-000098090000}"/>
    <cellStyle name="_신태백(가실행)_창원상수도(토목)투찰_봉무지방산업단지도로(투찰)②_마현생창(동양고속)_왜관-태평건설_예정공정표" xfId="1410" xr:uid="{00000000-0005-0000-0000-000099090000}"/>
    <cellStyle name="_신태백(가실행)_창원상수도(토목)투찰_봉무지방산업단지도로(투찰)②_예정공정표" xfId="1411" xr:uid="{00000000-0005-0000-0000-00009A090000}"/>
    <cellStyle name="_신태백(가실행)_창원상수도(토목)투찰_봉무지방산업단지도로(투찰)②_왜관-태평건설" xfId="1412" xr:uid="{00000000-0005-0000-0000-00009B090000}"/>
    <cellStyle name="_신태백(가실행)_창원상수도(토목)투찰_봉무지방산업단지도로(투찰)②_왜관-태평건설_예정공정표" xfId="1413" xr:uid="{00000000-0005-0000-0000-00009C090000}"/>
    <cellStyle name="_신태백(가실행)_창원상수도(토목)투찰_봉무지방산업단지도로(투찰)②+0.250%" xfId="1414" xr:uid="{00000000-0005-0000-0000-00009D090000}"/>
    <cellStyle name="_신태백(가실행)_창원상수도(토목)투찰_봉무지방산업단지도로(투찰)②+0.250%_마현생창(동양고속)" xfId="1415" xr:uid="{00000000-0005-0000-0000-00009E090000}"/>
    <cellStyle name="_신태백(가실행)_창원상수도(토목)투찰_봉무지방산업단지도로(투찰)②+0.250%_마현생창(동양고속)_예정공정표" xfId="1416" xr:uid="{00000000-0005-0000-0000-00009F090000}"/>
    <cellStyle name="_신태백(가실행)_창원상수도(토목)투찰_봉무지방산업단지도로(투찰)②+0.250%_마현생창(동양고속)_왜관-태평건설" xfId="1417" xr:uid="{00000000-0005-0000-0000-0000A0090000}"/>
    <cellStyle name="_신태백(가실행)_창원상수도(토목)투찰_봉무지방산업단지도로(투찰)②+0.250%_마현생창(동양고속)_왜관-태평건설_예정공정표" xfId="1418" xr:uid="{00000000-0005-0000-0000-0000A1090000}"/>
    <cellStyle name="_신태백(가실행)_창원상수도(토목)투찰_봉무지방산업단지도로(투찰)②+0.250%_예정공정표" xfId="1419" xr:uid="{00000000-0005-0000-0000-0000A2090000}"/>
    <cellStyle name="_신태백(가실행)_창원상수도(토목)투찰_봉무지방산업단지도로(투찰)②+0.250%_왜관-태평건설" xfId="1420" xr:uid="{00000000-0005-0000-0000-0000A3090000}"/>
    <cellStyle name="_신태백(가실행)_창원상수도(토목)투찰_봉무지방산업단지도로(투찰)②+0.250%_왜관-태평건설_예정공정표" xfId="1421" xr:uid="{00000000-0005-0000-0000-0000A4090000}"/>
    <cellStyle name="_신태백(가실행)_창원상수도(토목)투찰_예정공정표" xfId="1422" xr:uid="{00000000-0005-0000-0000-0000A5090000}"/>
    <cellStyle name="_신태백(가실행)_창원상수도(토목)투찰_왜관-태평건설" xfId="1423" xr:uid="{00000000-0005-0000-0000-0000A6090000}"/>
    <cellStyle name="_신태백(가실행)_창원상수도(토목)투찰_왜관-태평건설_예정공정표" xfId="1424" xr:uid="{00000000-0005-0000-0000-0000A7090000}"/>
    <cellStyle name="_신태백(가실행)_창원상수도(토목)투찰_합덕-신례원(2공구)투찰" xfId="1425" xr:uid="{00000000-0005-0000-0000-0000A8090000}"/>
    <cellStyle name="_신태백(가실행)_창원상수도(토목)투찰_합덕-신례원(2공구)투찰_경찰서-터미널간도로(투찰)②" xfId="1426" xr:uid="{00000000-0005-0000-0000-0000A9090000}"/>
    <cellStyle name="_신태백(가실행)_창원상수도(토목)투찰_합덕-신례원(2공구)투찰_경찰서-터미널간도로(투찰)②_마현생창(동양고속)" xfId="1427" xr:uid="{00000000-0005-0000-0000-0000AA090000}"/>
    <cellStyle name="_신태백(가실행)_창원상수도(토목)투찰_합덕-신례원(2공구)투찰_경찰서-터미널간도로(투찰)②_마현생창(동양고속)_예정공정표" xfId="1428" xr:uid="{00000000-0005-0000-0000-0000AB090000}"/>
    <cellStyle name="_신태백(가실행)_창원상수도(토목)투찰_합덕-신례원(2공구)투찰_경찰서-터미널간도로(투찰)②_마현생창(동양고속)_왜관-태평건설" xfId="1429" xr:uid="{00000000-0005-0000-0000-0000AC090000}"/>
    <cellStyle name="_신태백(가실행)_창원상수도(토목)투찰_합덕-신례원(2공구)투찰_경찰서-터미널간도로(투찰)②_마현생창(동양고속)_왜관-태평건설_예정공정표" xfId="1430" xr:uid="{00000000-0005-0000-0000-0000AD090000}"/>
    <cellStyle name="_신태백(가실행)_창원상수도(토목)투찰_합덕-신례원(2공구)투찰_경찰서-터미널간도로(투찰)②_예정공정표" xfId="1431" xr:uid="{00000000-0005-0000-0000-0000AE090000}"/>
    <cellStyle name="_신태백(가실행)_창원상수도(토목)투찰_합덕-신례원(2공구)투찰_경찰서-터미널간도로(투찰)②_왜관-태평건설" xfId="1432" xr:uid="{00000000-0005-0000-0000-0000AF090000}"/>
    <cellStyle name="_신태백(가실행)_창원상수도(토목)투찰_합덕-신례원(2공구)투찰_경찰서-터미널간도로(투찰)②_왜관-태평건설_예정공정표" xfId="1433" xr:uid="{00000000-0005-0000-0000-0000B0090000}"/>
    <cellStyle name="_신태백(가실행)_창원상수도(토목)투찰_합덕-신례원(2공구)투찰_마현생창(동양고속)" xfId="1434" xr:uid="{00000000-0005-0000-0000-0000B1090000}"/>
    <cellStyle name="_신태백(가실행)_창원상수도(토목)투찰_합덕-신례원(2공구)투찰_마현생창(동양고속)_예정공정표" xfId="1435" xr:uid="{00000000-0005-0000-0000-0000B2090000}"/>
    <cellStyle name="_신태백(가실행)_창원상수도(토목)투찰_합덕-신례원(2공구)투찰_마현생창(동양고속)_왜관-태평건설" xfId="1436" xr:uid="{00000000-0005-0000-0000-0000B3090000}"/>
    <cellStyle name="_신태백(가실행)_창원상수도(토목)투찰_합덕-신례원(2공구)투찰_마현생창(동양고속)_왜관-태평건설_예정공정표" xfId="1437" xr:uid="{00000000-0005-0000-0000-0000B4090000}"/>
    <cellStyle name="_신태백(가실행)_창원상수도(토목)투찰_합덕-신례원(2공구)투찰_봉무지방산업단지도로(투찰)②" xfId="1438" xr:uid="{00000000-0005-0000-0000-0000B5090000}"/>
    <cellStyle name="_신태백(가실행)_창원상수도(토목)투찰_합덕-신례원(2공구)투찰_봉무지방산업단지도로(투찰)②_마현생창(동양고속)" xfId="1439" xr:uid="{00000000-0005-0000-0000-0000B6090000}"/>
    <cellStyle name="_신태백(가실행)_창원상수도(토목)투찰_합덕-신례원(2공구)투찰_봉무지방산업단지도로(투찰)②_마현생창(동양고속)_예정공정표" xfId="1440" xr:uid="{00000000-0005-0000-0000-0000B7090000}"/>
    <cellStyle name="_신태백(가실행)_창원상수도(토목)투찰_합덕-신례원(2공구)투찰_봉무지방산업단지도로(투찰)②_마현생창(동양고속)_왜관-태평건설" xfId="1441" xr:uid="{00000000-0005-0000-0000-0000B8090000}"/>
    <cellStyle name="_신태백(가실행)_창원상수도(토목)투찰_합덕-신례원(2공구)투찰_봉무지방산업단지도로(투찰)②_마현생창(동양고속)_왜관-태평건설_예정공정표" xfId="1442" xr:uid="{00000000-0005-0000-0000-0000B9090000}"/>
    <cellStyle name="_신태백(가실행)_창원상수도(토목)투찰_합덕-신례원(2공구)투찰_봉무지방산업단지도로(투찰)②_예정공정표" xfId="1443" xr:uid="{00000000-0005-0000-0000-0000BA090000}"/>
    <cellStyle name="_신태백(가실행)_창원상수도(토목)투찰_합덕-신례원(2공구)투찰_봉무지방산업단지도로(투찰)②_왜관-태평건설" xfId="1444" xr:uid="{00000000-0005-0000-0000-0000BB090000}"/>
    <cellStyle name="_신태백(가실행)_창원상수도(토목)투찰_합덕-신례원(2공구)투찰_봉무지방산업단지도로(투찰)②_왜관-태평건설_예정공정표" xfId="1445" xr:uid="{00000000-0005-0000-0000-0000BC090000}"/>
    <cellStyle name="_신태백(가실행)_창원상수도(토목)투찰_합덕-신례원(2공구)투찰_봉무지방산업단지도로(투찰)②+0.250%" xfId="1446" xr:uid="{00000000-0005-0000-0000-0000BD090000}"/>
    <cellStyle name="_신태백(가실행)_창원상수도(토목)투찰_합덕-신례원(2공구)투찰_봉무지방산업단지도로(투찰)②+0.250%_마현생창(동양고속)" xfId="1447" xr:uid="{00000000-0005-0000-0000-0000BE090000}"/>
    <cellStyle name="_신태백(가실행)_창원상수도(토목)투찰_합덕-신례원(2공구)투찰_봉무지방산업단지도로(투찰)②+0.250%_마현생창(동양고속)_예정공정표" xfId="1448" xr:uid="{00000000-0005-0000-0000-0000BF090000}"/>
    <cellStyle name="_신태백(가실행)_창원상수도(토목)투찰_합덕-신례원(2공구)투찰_봉무지방산업단지도로(투찰)②+0.250%_마현생창(동양고속)_왜관-태평건설" xfId="1449" xr:uid="{00000000-0005-0000-0000-0000C0090000}"/>
    <cellStyle name="_신태백(가실행)_창원상수도(토목)투찰_합덕-신례원(2공구)투찰_봉무지방산업단지도로(투찰)②+0.250%_마현생창(동양고속)_왜관-태평건설_예정공정표" xfId="1450" xr:uid="{00000000-0005-0000-0000-0000C1090000}"/>
    <cellStyle name="_신태백(가실행)_창원상수도(토목)투찰_합덕-신례원(2공구)투찰_봉무지방산업단지도로(투찰)②+0.250%_예정공정표" xfId="1451" xr:uid="{00000000-0005-0000-0000-0000C2090000}"/>
    <cellStyle name="_신태백(가실행)_창원상수도(토목)투찰_합덕-신례원(2공구)투찰_봉무지방산업단지도로(투찰)②+0.250%_왜관-태평건설" xfId="1452" xr:uid="{00000000-0005-0000-0000-0000C3090000}"/>
    <cellStyle name="_신태백(가실행)_창원상수도(토목)투찰_합덕-신례원(2공구)투찰_봉무지방산업단지도로(투찰)②+0.250%_왜관-태평건설_예정공정표" xfId="1453" xr:uid="{00000000-0005-0000-0000-0000C4090000}"/>
    <cellStyle name="_신태백(가실행)_창원상수도(토목)투찰_합덕-신례원(2공구)투찰_예정공정표" xfId="1454" xr:uid="{00000000-0005-0000-0000-0000C5090000}"/>
    <cellStyle name="_신태백(가실행)_창원상수도(토목)투찰_합덕-신례원(2공구)투찰_왜관-태평건설" xfId="1455" xr:uid="{00000000-0005-0000-0000-0000C6090000}"/>
    <cellStyle name="_신태백(가실행)_창원상수도(토목)투찰_합덕-신례원(2공구)투찰_왜관-태평건설_예정공정표" xfId="1456" xr:uid="{00000000-0005-0000-0000-0000C7090000}"/>
    <cellStyle name="_신태백(가실행)_창원상수도(토목)투찰_합덕-신례원(2공구)투찰_합덕-신례원(2공구)투찰" xfId="1457" xr:uid="{00000000-0005-0000-0000-0000C8090000}"/>
    <cellStyle name="_신태백(가실행)_창원상수도(토목)투찰_합덕-신례원(2공구)투찰_합덕-신례원(2공구)투찰_경찰서-터미널간도로(투찰)②" xfId="1458" xr:uid="{00000000-0005-0000-0000-0000C9090000}"/>
    <cellStyle name="_신태백(가실행)_창원상수도(토목)투찰_합덕-신례원(2공구)투찰_합덕-신례원(2공구)투찰_경찰서-터미널간도로(투찰)②_마현생창(동양고속)" xfId="1459" xr:uid="{00000000-0005-0000-0000-0000CA090000}"/>
    <cellStyle name="_신태백(가실행)_창원상수도(토목)투찰_합덕-신례원(2공구)투찰_합덕-신례원(2공구)투찰_경찰서-터미널간도로(투찰)②_마현생창(동양고속)_예정공정표" xfId="1460" xr:uid="{00000000-0005-0000-0000-0000CB090000}"/>
    <cellStyle name="_신태백(가실행)_창원상수도(토목)투찰_합덕-신례원(2공구)투찰_합덕-신례원(2공구)투찰_경찰서-터미널간도로(투찰)②_마현생창(동양고속)_왜관-태평건설" xfId="1461" xr:uid="{00000000-0005-0000-0000-0000CC090000}"/>
    <cellStyle name="_신태백(가실행)_창원상수도(토목)투찰_합덕-신례원(2공구)투찰_합덕-신례원(2공구)투찰_경찰서-터미널간도로(투찰)②_마현생창(동양고속)_왜관-태평건설_예정공정표" xfId="1462" xr:uid="{00000000-0005-0000-0000-0000CD090000}"/>
    <cellStyle name="_신태백(가실행)_창원상수도(토목)투찰_합덕-신례원(2공구)투찰_합덕-신례원(2공구)투찰_경찰서-터미널간도로(투찰)②_예정공정표" xfId="1463" xr:uid="{00000000-0005-0000-0000-0000CE090000}"/>
    <cellStyle name="_신태백(가실행)_창원상수도(토목)투찰_합덕-신례원(2공구)투찰_합덕-신례원(2공구)투찰_경찰서-터미널간도로(투찰)②_왜관-태평건설" xfId="1464" xr:uid="{00000000-0005-0000-0000-0000CF090000}"/>
    <cellStyle name="_신태백(가실행)_창원상수도(토목)투찰_합덕-신례원(2공구)투찰_합덕-신례원(2공구)투찰_경찰서-터미널간도로(투찰)②_왜관-태평건설_예정공정표" xfId="1465" xr:uid="{00000000-0005-0000-0000-0000D0090000}"/>
    <cellStyle name="_신태백(가실행)_창원상수도(토목)투찰_합덕-신례원(2공구)투찰_합덕-신례원(2공구)투찰_마현생창(동양고속)" xfId="1466" xr:uid="{00000000-0005-0000-0000-0000D1090000}"/>
    <cellStyle name="_신태백(가실행)_창원상수도(토목)투찰_합덕-신례원(2공구)투찰_합덕-신례원(2공구)투찰_마현생창(동양고속)_예정공정표" xfId="1467" xr:uid="{00000000-0005-0000-0000-0000D2090000}"/>
    <cellStyle name="_신태백(가실행)_창원상수도(토목)투찰_합덕-신례원(2공구)투찰_합덕-신례원(2공구)투찰_마현생창(동양고속)_왜관-태평건설" xfId="1468" xr:uid="{00000000-0005-0000-0000-0000D3090000}"/>
    <cellStyle name="_신태백(가실행)_창원상수도(토목)투찰_합덕-신례원(2공구)투찰_합덕-신례원(2공구)투찰_마현생창(동양고속)_왜관-태평건설_예정공정표" xfId="1469" xr:uid="{00000000-0005-0000-0000-0000D4090000}"/>
    <cellStyle name="_신태백(가실행)_창원상수도(토목)투찰_합덕-신례원(2공구)투찰_합덕-신례원(2공구)투찰_봉무지방산업단지도로(투찰)②" xfId="1470" xr:uid="{00000000-0005-0000-0000-0000D5090000}"/>
    <cellStyle name="_신태백(가실행)_창원상수도(토목)투찰_합덕-신례원(2공구)투찰_합덕-신례원(2공구)투찰_봉무지방산업단지도로(투찰)②_마현생창(동양고속)" xfId="1471" xr:uid="{00000000-0005-0000-0000-0000D6090000}"/>
    <cellStyle name="_신태백(가실행)_창원상수도(토목)투찰_합덕-신례원(2공구)투찰_합덕-신례원(2공구)투찰_봉무지방산업단지도로(투찰)②_마현생창(동양고속)_예정공정표" xfId="1472" xr:uid="{00000000-0005-0000-0000-0000D7090000}"/>
    <cellStyle name="_신태백(가실행)_창원상수도(토목)투찰_합덕-신례원(2공구)투찰_합덕-신례원(2공구)투찰_봉무지방산업단지도로(투찰)②_마현생창(동양고속)_왜관-태평건설" xfId="1473" xr:uid="{00000000-0005-0000-0000-0000D8090000}"/>
    <cellStyle name="_신태백(가실행)_창원상수도(토목)투찰_합덕-신례원(2공구)투찰_합덕-신례원(2공구)투찰_봉무지방산업단지도로(투찰)②_마현생창(동양고속)_왜관-태평건설_예정공정표" xfId="1474" xr:uid="{00000000-0005-0000-0000-0000D9090000}"/>
    <cellStyle name="_신태백(가실행)_창원상수도(토목)투찰_합덕-신례원(2공구)투찰_합덕-신례원(2공구)투찰_봉무지방산업단지도로(투찰)②_예정공정표" xfId="1475" xr:uid="{00000000-0005-0000-0000-0000DA090000}"/>
    <cellStyle name="_신태백(가실행)_창원상수도(토목)투찰_합덕-신례원(2공구)투찰_합덕-신례원(2공구)투찰_봉무지방산업단지도로(투찰)②_왜관-태평건설" xfId="1476" xr:uid="{00000000-0005-0000-0000-0000DB090000}"/>
    <cellStyle name="_신태백(가실행)_창원상수도(토목)투찰_합덕-신례원(2공구)투찰_합덕-신례원(2공구)투찰_봉무지방산업단지도로(투찰)②_왜관-태평건설_예정공정표" xfId="1477" xr:uid="{00000000-0005-0000-0000-0000DC090000}"/>
    <cellStyle name="_신태백(가실행)_창원상수도(토목)투찰_합덕-신례원(2공구)투찰_합덕-신례원(2공구)투찰_봉무지방산업단지도로(투찰)②+0.250%" xfId="1478" xr:uid="{00000000-0005-0000-0000-0000DD090000}"/>
    <cellStyle name="_신태백(가실행)_창원상수도(토목)투찰_합덕-신례원(2공구)투찰_합덕-신례원(2공구)투찰_봉무지방산업단지도로(투찰)②+0.250%_마현생창(동양고속)" xfId="1479" xr:uid="{00000000-0005-0000-0000-0000DE090000}"/>
    <cellStyle name="_신태백(가실행)_창원상수도(토목)투찰_합덕-신례원(2공구)투찰_합덕-신례원(2공구)투찰_봉무지방산업단지도로(투찰)②+0.250%_마현생창(동양고속)_예정공정표" xfId="1480" xr:uid="{00000000-0005-0000-0000-0000DF090000}"/>
    <cellStyle name="_신태백(가실행)_창원상수도(토목)투찰_합덕-신례원(2공구)투찰_합덕-신례원(2공구)투찰_봉무지방산업단지도로(투찰)②+0.250%_마현생창(동양고속)_왜관-태평건설" xfId="1481" xr:uid="{00000000-0005-0000-0000-0000E0090000}"/>
    <cellStyle name="_신태백(가실행)_창원상수도(토목)투찰_합덕-신례원(2공구)투찰_합덕-신례원(2공구)투찰_봉무지방산업단지도로(투찰)②+0.250%_마현생창(동양고속)_왜관-태평건설_예정공정표" xfId="1482" xr:uid="{00000000-0005-0000-0000-0000E1090000}"/>
    <cellStyle name="_신태백(가실행)_창원상수도(토목)투찰_합덕-신례원(2공구)투찰_합덕-신례원(2공구)투찰_봉무지방산업단지도로(투찰)②+0.250%_예정공정표" xfId="1483" xr:uid="{00000000-0005-0000-0000-0000E2090000}"/>
    <cellStyle name="_신태백(가실행)_창원상수도(토목)투찰_합덕-신례원(2공구)투찰_합덕-신례원(2공구)투찰_봉무지방산업단지도로(투찰)②+0.250%_왜관-태평건설" xfId="1484" xr:uid="{00000000-0005-0000-0000-0000E3090000}"/>
    <cellStyle name="_신태백(가실행)_창원상수도(토목)투찰_합덕-신례원(2공구)투찰_합덕-신례원(2공구)투찰_봉무지방산업단지도로(투찰)②+0.250%_왜관-태평건설_예정공정표" xfId="1485" xr:uid="{00000000-0005-0000-0000-0000E4090000}"/>
    <cellStyle name="_신태백(가실행)_창원상수도(토목)투찰_합덕-신례원(2공구)투찰_합덕-신례원(2공구)투찰_예정공정표" xfId="1486" xr:uid="{00000000-0005-0000-0000-0000E5090000}"/>
    <cellStyle name="_신태백(가실행)_창원상수도(토목)투찰_합덕-신례원(2공구)투찰_합덕-신례원(2공구)투찰_왜관-태평건설" xfId="1487" xr:uid="{00000000-0005-0000-0000-0000E6090000}"/>
    <cellStyle name="_신태백(가실행)_창원상수도(토목)투찰_합덕-신례원(2공구)투찰_합덕-신례원(2공구)투찰_왜관-태평건설_예정공정표" xfId="1488" xr:uid="{00000000-0005-0000-0000-0000E7090000}"/>
    <cellStyle name="_신태백(가실행)_합덕-신례원(2공구)투찰" xfId="1489" xr:uid="{00000000-0005-0000-0000-0000E8090000}"/>
    <cellStyle name="_신태백(가실행)_합덕-신례원(2공구)투찰_경찰서-터미널간도로(투찰)②" xfId="1490" xr:uid="{00000000-0005-0000-0000-0000E9090000}"/>
    <cellStyle name="_신태백(가실행)_합덕-신례원(2공구)투찰_경찰서-터미널간도로(투찰)②_마현생창(동양고속)" xfId="1491" xr:uid="{00000000-0005-0000-0000-0000EA090000}"/>
    <cellStyle name="_신태백(가실행)_합덕-신례원(2공구)투찰_경찰서-터미널간도로(투찰)②_마현생창(동양고속)_예정공정표" xfId="1492" xr:uid="{00000000-0005-0000-0000-0000EB090000}"/>
    <cellStyle name="_신태백(가실행)_합덕-신례원(2공구)투찰_경찰서-터미널간도로(투찰)②_마현생창(동양고속)_왜관-태평건설" xfId="1493" xr:uid="{00000000-0005-0000-0000-0000EC090000}"/>
    <cellStyle name="_신태백(가실행)_합덕-신례원(2공구)투찰_경찰서-터미널간도로(투찰)②_마현생창(동양고속)_왜관-태평건설_예정공정표" xfId="1494" xr:uid="{00000000-0005-0000-0000-0000ED090000}"/>
    <cellStyle name="_신태백(가실행)_합덕-신례원(2공구)투찰_경찰서-터미널간도로(투찰)②_예정공정표" xfId="1495" xr:uid="{00000000-0005-0000-0000-0000EE090000}"/>
    <cellStyle name="_신태백(가실행)_합덕-신례원(2공구)투찰_경찰서-터미널간도로(투찰)②_왜관-태평건설" xfId="1496" xr:uid="{00000000-0005-0000-0000-0000EF090000}"/>
    <cellStyle name="_신태백(가실행)_합덕-신례원(2공구)투찰_경찰서-터미널간도로(투찰)②_왜관-태평건설_예정공정표" xfId="1497" xr:uid="{00000000-0005-0000-0000-0000F0090000}"/>
    <cellStyle name="_신태백(가실행)_합덕-신례원(2공구)투찰_마현생창(동양고속)" xfId="1498" xr:uid="{00000000-0005-0000-0000-0000F1090000}"/>
    <cellStyle name="_신태백(가실행)_합덕-신례원(2공구)투찰_마현생창(동양고속)_예정공정표" xfId="1499" xr:uid="{00000000-0005-0000-0000-0000F2090000}"/>
    <cellStyle name="_신태백(가실행)_합덕-신례원(2공구)투찰_마현생창(동양고속)_왜관-태평건설" xfId="1500" xr:uid="{00000000-0005-0000-0000-0000F3090000}"/>
    <cellStyle name="_신태백(가실행)_합덕-신례원(2공구)투찰_마현생창(동양고속)_왜관-태평건설_예정공정표" xfId="1501" xr:uid="{00000000-0005-0000-0000-0000F4090000}"/>
    <cellStyle name="_신태백(가실행)_합덕-신례원(2공구)투찰_봉무지방산업단지도로(투찰)②" xfId="1502" xr:uid="{00000000-0005-0000-0000-0000F5090000}"/>
    <cellStyle name="_신태백(가실행)_합덕-신례원(2공구)투찰_봉무지방산업단지도로(투찰)②_마현생창(동양고속)" xfId="1503" xr:uid="{00000000-0005-0000-0000-0000F6090000}"/>
    <cellStyle name="_신태백(가실행)_합덕-신례원(2공구)투찰_봉무지방산업단지도로(투찰)②_마현생창(동양고속)_예정공정표" xfId="1504" xr:uid="{00000000-0005-0000-0000-0000F7090000}"/>
    <cellStyle name="_신태백(가실행)_합덕-신례원(2공구)투찰_봉무지방산업단지도로(투찰)②_마현생창(동양고속)_왜관-태평건설" xfId="1505" xr:uid="{00000000-0005-0000-0000-0000F8090000}"/>
    <cellStyle name="_신태백(가실행)_합덕-신례원(2공구)투찰_봉무지방산업단지도로(투찰)②_마현생창(동양고속)_왜관-태평건설_예정공정표" xfId="1506" xr:uid="{00000000-0005-0000-0000-0000F9090000}"/>
    <cellStyle name="_신태백(가실행)_합덕-신례원(2공구)투찰_봉무지방산업단지도로(투찰)②_예정공정표" xfId="1507" xr:uid="{00000000-0005-0000-0000-0000FA090000}"/>
    <cellStyle name="_신태백(가실행)_합덕-신례원(2공구)투찰_봉무지방산업단지도로(투찰)②_왜관-태평건설" xfId="1508" xr:uid="{00000000-0005-0000-0000-0000FB090000}"/>
    <cellStyle name="_신태백(가실행)_합덕-신례원(2공구)투찰_봉무지방산업단지도로(투찰)②_왜관-태평건설_예정공정표" xfId="1509" xr:uid="{00000000-0005-0000-0000-0000FC090000}"/>
    <cellStyle name="_신태백(가실행)_합덕-신례원(2공구)투찰_봉무지방산업단지도로(투찰)②+0.250%" xfId="1510" xr:uid="{00000000-0005-0000-0000-0000FD090000}"/>
    <cellStyle name="_신태백(가실행)_합덕-신례원(2공구)투찰_봉무지방산업단지도로(투찰)②+0.250%_마현생창(동양고속)" xfId="1511" xr:uid="{00000000-0005-0000-0000-0000FE090000}"/>
    <cellStyle name="_신태백(가실행)_합덕-신례원(2공구)투찰_봉무지방산업단지도로(투찰)②+0.250%_마현생창(동양고속)_예정공정표" xfId="1512" xr:uid="{00000000-0005-0000-0000-0000FF090000}"/>
    <cellStyle name="_신태백(가실행)_합덕-신례원(2공구)투찰_봉무지방산업단지도로(투찰)②+0.250%_마현생창(동양고속)_왜관-태평건설" xfId="1513" xr:uid="{00000000-0005-0000-0000-0000000A0000}"/>
    <cellStyle name="_신태백(가실행)_합덕-신례원(2공구)투찰_봉무지방산업단지도로(투찰)②+0.250%_마현생창(동양고속)_왜관-태평건설_예정공정표" xfId="1514" xr:uid="{00000000-0005-0000-0000-0000010A0000}"/>
    <cellStyle name="_신태백(가실행)_합덕-신례원(2공구)투찰_봉무지방산업단지도로(투찰)②+0.250%_예정공정표" xfId="1515" xr:uid="{00000000-0005-0000-0000-0000020A0000}"/>
    <cellStyle name="_신태백(가실행)_합덕-신례원(2공구)투찰_봉무지방산업단지도로(투찰)②+0.250%_왜관-태평건설" xfId="1516" xr:uid="{00000000-0005-0000-0000-0000030A0000}"/>
    <cellStyle name="_신태백(가실행)_합덕-신례원(2공구)투찰_봉무지방산업단지도로(투찰)②+0.250%_왜관-태평건설_예정공정표" xfId="1517" xr:uid="{00000000-0005-0000-0000-0000040A0000}"/>
    <cellStyle name="_신태백(가실행)_합덕-신례원(2공구)투찰_예정공정표" xfId="1518" xr:uid="{00000000-0005-0000-0000-0000050A0000}"/>
    <cellStyle name="_신태백(가실행)_합덕-신례원(2공구)투찰_왜관-태평건설" xfId="1519" xr:uid="{00000000-0005-0000-0000-0000060A0000}"/>
    <cellStyle name="_신태백(가실행)_합덕-신례원(2공구)투찰_왜관-태평건설_예정공정표" xfId="1520" xr:uid="{00000000-0005-0000-0000-0000070A0000}"/>
    <cellStyle name="_신태백(가실행)_합덕-신례원(2공구)투찰_합덕-신례원(2공구)투찰" xfId="1521" xr:uid="{00000000-0005-0000-0000-0000080A0000}"/>
    <cellStyle name="_신태백(가실행)_합덕-신례원(2공구)투찰_합덕-신례원(2공구)투찰_경찰서-터미널간도로(투찰)②" xfId="1522" xr:uid="{00000000-0005-0000-0000-0000090A0000}"/>
    <cellStyle name="_신태백(가실행)_합덕-신례원(2공구)투찰_합덕-신례원(2공구)투찰_경찰서-터미널간도로(투찰)②_마현생창(동양고속)" xfId="1523" xr:uid="{00000000-0005-0000-0000-00000A0A0000}"/>
    <cellStyle name="_신태백(가실행)_합덕-신례원(2공구)투찰_합덕-신례원(2공구)투찰_경찰서-터미널간도로(투찰)②_마현생창(동양고속)_예정공정표" xfId="1524" xr:uid="{00000000-0005-0000-0000-00000B0A0000}"/>
    <cellStyle name="_신태백(가실행)_합덕-신례원(2공구)투찰_합덕-신례원(2공구)투찰_경찰서-터미널간도로(투찰)②_마현생창(동양고속)_왜관-태평건설" xfId="1525" xr:uid="{00000000-0005-0000-0000-00000C0A0000}"/>
    <cellStyle name="_신태백(가실행)_합덕-신례원(2공구)투찰_합덕-신례원(2공구)투찰_경찰서-터미널간도로(투찰)②_마현생창(동양고속)_왜관-태평건설_예정공정표" xfId="1526" xr:uid="{00000000-0005-0000-0000-00000D0A0000}"/>
    <cellStyle name="_신태백(가실행)_합덕-신례원(2공구)투찰_합덕-신례원(2공구)투찰_경찰서-터미널간도로(투찰)②_예정공정표" xfId="1527" xr:uid="{00000000-0005-0000-0000-00000E0A0000}"/>
    <cellStyle name="_신태백(가실행)_합덕-신례원(2공구)투찰_합덕-신례원(2공구)투찰_경찰서-터미널간도로(투찰)②_왜관-태평건설" xfId="1528" xr:uid="{00000000-0005-0000-0000-00000F0A0000}"/>
    <cellStyle name="_신태백(가실행)_합덕-신례원(2공구)투찰_합덕-신례원(2공구)투찰_경찰서-터미널간도로(투찰)②_왜관-태평건설_예정공정표" xfId="1529" xr:uid="{00000000-0005-0000-0000-0000100A0000}"/>
    <cellStyle name="_신태백(가실행)_합덕-신례원(2공구)투찰_합덕-신례원(2공구)투찰_마현생창(동양고속)" xfId="1530" xr:uid="{00000000-0005-0000-0000-0000110A0000}"/>
    <cellStyle name="_신태백(가실행)_합덕-신례원(2공구)투찰_합덕-신례원(2공구)투찰_마현생창(동양고속)_예정공정표" xfId="1531" xr:uid="{00000000-0005-0000-0000-0000120A0000}"/>
    <cellStyle name="_신태백(가실행)_합덕-신례원(2공구)투찰_합덕-신례원(2공구)투찰_마현생창(동양고속)_왜관-태평건설" xfId="1532" xr:uid="{00000000-0005-0000-0000-0000130A0000}"/>
    <cellStyle name="_신태백(가실행)_합덕-신례원(2공구)투찰_합덕-신례원(2공구)투찰_마현생창(동양고속)_왜관-태평건설_예정공정표" xfId="1533" xr:uid="{00000000-0005-0000-0000-0000140A0000}"/>
    <cellStyle name="_신태백(가실행)_합덕-신례원(2공구)투찰_합덕-신례원(2공구)투찰_봉무지방산업단지도로(투찰)②" xfId="1534" xr:uid="{00000000-0005-0000-0000-0000150A0000}"/>
    <cellStyle name="_신태백(가실행)_합덕-신례원(2공구)투찰_합덕-신례원(2공구)투찰_봉무지방산업단지도로(투찰)②_마현생창(동양고속)" xfId="1535" xr:uid="{00000000-0005-0000-0000-0000160A0000}"/>
    <cellStyle name="_신태백(가실행)_합덕-신례원(2공구)투찰_합덕-신례원(2공구)투찰_봉무지방산업단지도로(투찰)②_마현생창(동양고속)_예정공정표" xfId="1536" xr:uid="{00000000-0005-0000-0000-0000170A0000}"/>
    <cellStyle name="_신태백(가실행)_합덕-신례원(2공구)투찰_합덕-신례원(2공구)투찰_봉무지방산업단지도로(투찰)②_마현생창(동양고속)_왜관-태평건설" xfId="1537" xr:uid="{00000000-0005-0000-0000-0000180A0000}"/>
    <cellStyle name="_신태백(가실행)_합덕-신례원(2공구)투찰_합덕-신례원(2공구)투찰_봉무지방산업단지도로(투찰)②_마현생창(동양고속)_왜관-태평건설_예정공정표" xfId="1538" xr:uid="{00000000-0005-0000-0000-0000190A0000}"/>
    <cellStyle name="_신태백(가실행)_합덕-신례원(2공구)투찰_합덕-신례원(2공구)투찰_봉무지방산업단지도로(투찰)②_예정공정표" xfId="1539" xr:uid="{00000000-0005-0000-0000-00001A0A0000}"/>
    <cellStyle name="_신태백(가실행)_합덕-신례원(2공구)투찰_합덕-신례원(2공구)투찰_봉무지방산업단지도로(투찰)②_왜관-태평건설" xfId="1540" xr:uid="{00000000-0005-0000-0000-00001B0A0000}"/>
    <cellStyle name="_신태백(가실행)_합덕-신례원(2공구)투찰_합덕-신례원(2공구)투찰_봉무지방산업단지도로(투찰)②_왜관-태평건설_예정공정표" xfId="1541" xr:uid="{00000000-0005-0000-0000-00001C0A0000}"/>
    <cellStyle name="_신태백(가실행)_합덕-신례원(2공구)투찰_합덕-신례원(2공구)투찰_봉무지방산업단지도로(투찰)②+0.250%" xfId="1542" xr:uid="{00000000-0005-0000-0000-00001D0A0000}"/>
    <cellStyle name="_신태백(가실행)_합덕-신례원(2공구)투찰_합덕-신례원(2공구)투찰_봉무지방산업단지도로(투찰)②+0.250%_마현생창(동양고속)" xfId="1543" xr:uid="{00000000-0005-0000-0000-00001E0A0000}"/>
    <cellStyle name="_신태백(가실행)_합덕-신례원(2공구)투찰_합덕-신례원(2공구)투찰_봉무지방산업단지도로(투찰)②+0.250%_마현생창(동양고속)_예정공정표" xfId="1544" xr:uid="{00000000-0005-0000-0000-00001F0A0000}"/>
    <cellStyle name="_신태백(가실행)_합덕-신례원(2공구)투찰_합덕-신례원(2공구)투찰_봉무지방산업단지도로(투찰)②+0.250%_마현생창(동양고속)_왜관-태평건설" xfId="1545" xr:uid="{00000000-0005-0000-0000-0000200A0000}"/>
    <cellStyle name="_신태백(가실행)_합덕-신례원(2공구)투찰_합덕-신례원(2공구)투찰_봉무지방산업단지도로(투찰)②+0.250%_마현생창(동양고속)_왜관-태평건설_예정공정표" xfId="1546" xr:uid="{00000000-0005-0000-0000-0000210A0000}"/>
    <cellStyle name="_신태백(가실행)_합덕-신례원(2공구)투찰_합덕-신례원(2공구)투찰_봉무지방산업단지도로(투찰)②+0.250%_예정공정표" xfId="1547" xr:uid="{00000000-0005-0000-0000-0000220A0000}"/>
    <cellStyle name="_신태백(가실행)_합덕-신례원(2공구)투찰_합덕-신례원(2공구)투찰_봉무지방산업단지도로(투찰)②+0.250%_왜관-태평건설" xfId="1548" xr:uid="{00000000-0005-0000-0000-0000230A0000}"/>
    <cellStyle name="_신태백(가실행)_합덕-신례원(2공구)투찰_합덕-신례원(2공구)투찰_봉무지방산업단지도로(투찰)②+0.250%_왜관-태평건설_예정공정표" xfId="1549" xr:uid="{00000000-0005-0000-0000-0000240A0000}"/>
    <cellStyle name="_신태백(가실행)_합덕-신례원(2공구)투찰_합덕-신례원(2공구)투찰_예정공정표" xfId="1550" xr:uid="{00000000-0005-0000-0000-0000250A0000}"/>
    <cellStyle name="_신태백(가실행)_합덕-신례원(2공구)투찰_합덕-신례원(2공구)투찰_왜관-태평건설" xfId="1551" xr:uid="{00000000-0005-0000-0000-0000260A0000}"/>
    <cellStyle name="_신태백(가실행)_합덕-신례원(2공구)투찰_합덕-신례원(2공구)투찰_왜관-태평건설_예정공정표" xfId="1552" xr:uid="{00000000-0005-0000-0000-0000270A0000}"/>
    <cellStyle name="_신태백(투찰내역)2" xfId="1553" xr:uid="{00000000-0005-0000-0000-0000280A0000}"/>
    <cellStyle name="_신흥기업사-최종" xfId="3666" xr:uid="{00000000-0005-0000-0000-0000290A0000}"/>
    <cellStyle name="_실시내역(전북대학교 박물관)-영상SW-060709" xfId="3667" xr:uid="{00000000-0005-0000-0000-00002A0A0000}"/>
    <cellStyle name="_실시내역(전북대학교 박물관)-정보SW-060709" xfId="3668" xr:uid="{00000000-0005-0000-0000-00002B0A0000}"/>
    <cellStyle name="_실시설계(031201)" xfId="3669" xr:uid="{00000000-0005-0000-0000-00002C0A0000}"/>
    <cellStyle name="_실시설계(040218)" xfId="3670" xr:uid="{00000000-0005-0000-0000-00002D0A0000}"/>
    <cellStyle name="_실시설계(040623)" xfId="3671" xr:uid="{00000000-0005-0000-0000-00002E0A0000}"/>
    <cellStyle name="_실시설계(041229)" xfId="3672" xr:uid="{00000000-0005-0000-0000-00002F0A0000}"/>
    <cellStyle name="_실시설계(051213)" xfId="3673" xr:uid="{00000000-0005-0000-0000-0000300A0000}"/>
    <cellStyle name="_실행견적" xfId="3674" xr:uid="{00000000-0005-0000-0000-0000310A0000}"/>
    <cellStyle name="_실행견적_1" xfId="3675" xr:uid="{00000000-0005-0000-0000-0000320A0000}"/>
    <cellStyle name="_실행견적1" xfId="3676" xr:uid="{00000000-0005-0000-0000-0000330A0000}"/>
    <cellStyle name="_실행양식견본" xfId="3677" xr:uid="{00000000-0005-0000-0000-0000340A0000}"/>
    <cellStyle name="_쌍촌동 부건아파트 신축 전기공사" xfId="3678" xr:uid="{00000000-0005-0000-0000-0000350A0000}"/>
    <cellStyle name="_안산부대(투찰)⑤" xfId="1554" xr:uid="{00000000-0005-0000-0000-0000360A0000}"/>
    <cellStyle name="_안산부대(투찰)⑤_경찰서-터미널간도로(투찰)②" xfId="1555" xr:uid="{00000000-0005-0000-0000-0000370A0000}"/>
    <cellStyle name="_안산부대(투찰)⑤_경찰서-터미널간도로(투찰)②_마현생창(동양고속)" xfId="1556" xr:uid="{00000000-0005-0000-0000-0000380A0000}"/>
    <cellStyle name="_안산부대(투찰)⑤_경찰서-터미널간도로(투찰)②_마현생창(동양고속)_예정공정표" xfId="1557" xr:uid="{00000000-0005-0000-0000-0000390A0000}"/>
    <cellStyle name="_안산부대(투찰)⑤_경찰서-터미널간도로(투찰)②_마현생창(동양고속)_왜관-태평건설" xfId="1558" xr:uid="{00000000-0005-0000-0000-00003A0A0000}"/>
    <cellStyle name="_안산부대(투찰)⑤_경찰서-터미널간도로(투찰)②_마현생창(동양고속)_왜관-태평건설_예정공정표" xfId="1559" xr:uid="{00000000-0005-0000-0000-00003B0A0000}"/>
    <cellStyle name="_안산부대(투찰)⑤_경찰서-터미널간도로(투찰)②_예정공정표" xfId="1560" xr:uid="{00000000-0005-0000-0000-00003C0A0000}"/>
    <cellStyle name="_안산부대(투찰)⑤_경찰서-터미널간도로(투찰)②_왜관-태평건설" xfId="1561" xr:uid="{00000000-0005-0000-0000-00003D0A0000}"/>
    <cellStyle name="_안산부대(투찰)⑤_경찰서-터미널간도로(투찰)②_왜관-태평건설_예정공정표" xfId="1562" xr:uid="{00000000-0005-0000-0000-00003E0A0000}"/>
    <cellStyle name="_안산부대(투찰)⑤_마현생창(동양고속)" xfId="1563" xr:uid="{00000000-0005-0000-0000-00003F0A0000}"/>
    <cellStyle name="_안산부대(투찰)⑤_마현생창(동양고속)_예정공정표" xfId="1564" xr:uid="{00000000-0005-0000-0000-0000400A0000}"/>
    <cellStyle name="_안산부대(투찰)⑤_마현생창(동양고속)_왜관-태평건설" xfId="1565" xr:uid="{00000000-0005-0000-0000-0000410A0000}"/>
    <cellStyle name="_안산부대(투찰)⑤_마현생창(동양고속)_왜관-태평건설_예정공정표" xfId="1566" xr:uid="{00000000-0005-0000-0000-0000420A0000}"/>
    <cellStyle name="_안산부대(투찰)⑤_봉무지방산업단지도로(투찰)②" xfId="1567" xr:uid="{00000000-0005-0000-0000-0000430A0000}"/>
    <cellStyle name="_안산부대(투찰)⑤_봉무지방산업단지도로(투찰)②_마현생창(동양고속)" xfId="1568" xr:uid="{00000000-0005-0000-0000-0000440A0000}"/>
    <cellStyle name="_안산부대(투찰)⑤_봉무지방산업단지도로(투찰)②_마현생창(동양고속)_예정공정표" xfId="1569" xr:uid="{00000000-0005-0000-0000-0000450A0000}"/>
    <cellStyle name="_안산부대(투찰)⑤_봉무지방산업단지도로(투찰)②_마현생창(동양고속)_왜관-태평건설" xfId="1570" xr:uid="{00000000-0005-0000-0000-0000460A0000}"/>
    <cellStyle name="_안산부대(투찰)⑤_봉무지방산업단지도로(투찰)②_마현생창(동양고속)_왜관-태평건설_예정공정표" xfId="1571" xr:uid="{00000000-0005-0000-0000-0000470A0000}"/>
    <cellStyle name="_안산부대(투찰)⑤_봉무지방산업단지도로(투찰)②_예정공정표" xfId="1572" xr:uid="{00000000-0005-0000-0000-0000480A0000}"/>
    <cellStyle name="_안산부대(투찰)⑤_봉무지방산업단지도로(투찰)②_왜관-태평건설" xfId="1573" xr:uid="{00000000-0005-0000-0000-0000490A0000}"/>
    <cellStyle name="_안산부대(투찰)⑤_봉무지방산업단지도로(투찰)②_왜관-태평건설_예정공정표" xfId="1574" xr:uid="{00000000-0005-0000-0000-00004A0A0000}"/>
    <cellStyle name="_안산부대(투찰)⑤_봉무지방산업단지도로(투찰)②+0.250%" xfId="1575" xr:uid="{00000000-0005-0000-0000-00004B0A0000}"/>
    <cellStyle name="_안산부대(투찰)⑤_봉무지방산업단지도로(투찰)②+0.250%_마현생창(동양고속)" xfId="1576" xr:uid="{00000000-0005-0000-0000-00004C0A0000}"/>
    <cellStyle name="_안산부대(투찰)⑤_봉무지방산업단지도로(투찰)②+0.250%_마현생창(동양고속)_예정공정표" xfId="1577" xr:uid="{00000000-0005-0000-0000-00004D0A0000}"/>
    <cellStyle name="_안산부대(투찰)⑤_봉무지방산업단지도로(투찰)②+0.250%_마현생창(동양고속)_왜관-태평건설" xfId="1578" xr:uid="{00000000-0005-0000-0000-00004E0A0000}"/>
    <cellStyle name="_안산부대(투찰)⑤_봉무지방산업단지도로(투찰)②+0.250%_마현생창(동양고속)_왜관-태평건설_예정공정표" xfId="1579" xr:uid="{00000000-0005-0000-0000-00004F0A0000}"/>
    <cellStyle name="_안산부대(투찰)⑤_봉무지방산업단지도로(투찰)②+0.250%_예정공정표" xfId="1580" xr:uid="{00000000-0005-0000-0000-0000500A0000}"/>
    <cellStyle name="_안산부대(투찰)⑤_봉무지방산업단지도로(투찰)②+0.250%_왜관-태평건설" xfId="1581" xr:uid="{00000000-0005-0000-0000-0000510A0000}"/>
    <cellStyle name="_안산부대(투찰)⑤_봉무지방산업단지도로(투찰)②+0.250%_왜관-태평건설_예정공정표" xfId="1582" xr:uid="{00000000-0005-0000-0000-0000520A0000}"/>
    <cellStyle name="_안산부대(투찰)⑤_예정공정표" xfId="1583" xr:uid="{00000000-0005-0000-0000-0000530A0000}"/>
    <cellStyle name="_안산부대(투찰)⑤_왜관-태평건설" xfId="1584" xr:uid="{00000000-0005-0000-0000-0000540A0000}"/>
    <cellStyle name="_안산부대(투찰)⑤_왜관-태평건설_예정공정표" xfId="1585" xr:uid="{00000000-0005-0000-0000-0000550A0000}"/>
    <cellStyle name="_안산부대(투찰)⑤_합덕-신례원(2공구)투찰" xfId="1586" xr:uid="{00000000-0005-0000-0000-0000560A0000}"/>
    <cellStyle name="_안산부대(투찰)⑤_합덕-신례원(2공구)투찰_경찰서-터미널간도로(투찰)②" xfId="1587" xr:uid="{00000000-0005-0000-0000-0000570A0000}"/>
    <cellStyle name="_안산부대(투찰)⑤_합덕-신례원(2공구)투찰_경찰서-터미널간도로(투찰)②_마현생창(동양고속)" xfId="1588" xr:uid="{00000000-0005-0000-0000-0000580A0000}"/>
    <cellStyle name="_안산부대(투찰)⑤_합덕-신례원(2공구)투찰_경찰서-터미널간도로(투찰)②_마현생창(동양고속)_예정공정표" xfId="1589" xr:uid="{00000000-0005-0000-0000-0000590A0000}"/>
    <cellStyle name="_안산부대(투찰)⑤_합덕-신례원(2공구)투찰_경찰서-터미널간도로(투찰)②_마현생창(동양고속)_왜관-태평건설" xfId="1590" xr:uid="{00000000-0005-0000-0000-00005A0A0000}"/>
    <cellStyle name="_안산부대(투찰)⑤_합덕-신례원(2공구)투찰_경찰서-터미널간도로(투찰)②_마현생창(동양고속)_왜관-태평건설_예정공정표" xfId="1591" xr:uid="{00000000-0005-0000-0000-00005B0A0000}"/>
    <cellStyle name="_안산부대(투찰)⑤_합덕-신례원(2공구)투찰_경찰서-터미널간도로(투찰)②_예정공정표" xfId="1592" xr:uid="{00000000-0005-0000-0000-00005C0A0000}"/>
    <cellStyle name="_안산부대(투찰)⑤_합덕-신례원(2공구)투찰_경찰서-터미널간도로(투찰)②_왜관-태평건설" xfId="1593" xr:uid="{00000000-0005-0000-0000-00005D0A0000}"/>
    <cellStyle name="_안산부대(투찰)⑤_합덕-신례원(2공구)투찰_경찰서-터미널간도로(투찰)②_왜관-태평건설_예정공정표" xfId="1594" xr:uid="{00000000-0005-0000-0000-00005E0A0000}"/>
    <cellStyle name="_안산부대(투찰)⑤_합덕-신례원(2공구)투찰_마현생창(동양고속)" xfId="1595" xr:uid="{00000000-0005-0000-0000-00005F0A0000}"/>
    <cellStyle name="_안산부대(투찰)⑤_합덕-신례원(2공구)투찰_마현생창(동양고속)_예정공정표" xfId="1596" xr:uid="{00000000-0005-0000-0000-0000600A0000}"/>
    <cellStyle name="_안산부대(투찰)⑤_합덕-신례원(2공구)투찰_마현생창(동양고속)_왜관-태평건설" xfId="1597" xr:uid="{00000000-0005-0000-0000-0000610A0000}"/>
    <cellStyle name="_안산부대(투찰)⑤_합덕-신례원(2공구)투찰_마현생창(동양고속)_왜관-태평건설_예정공정표" xfId="1598" xr:uid="{00000000-0005-0000-0000-0000620A0000}"/>
    <cellStyle name="_안산부대(투찰)⑤_합덕-신례원(2공구)투찰_봉무지방산업단지도로(투찰)②" xfId="1599" xr:uid="{00000000-0005-0000-0000-0000630A0000}"/>
    <cellStyle name="_안산부대(투찰)⑤_합덕-신례원(2공구)투찰_봉무지방산업단지도로(투찰)②_마현생창(동양고속)" xfId="1600" xr:uid="{00000000-0005-0000-0000-0000640A0000}"/>
    <cellStyle name="_안산부대(투찰)⑤_합덕-신례원(2공구)투찰_봉무지방산업단지도로(투찰)②_마현생창(동양고속)_예정공정표" xfId="1601" xr:uid="{00000000-0005-0000-0000-0000650A0000}"/>
    <cellStyle name="_안산부대(투찰)⑤_합덕-신례원(2공구)투찰_봉무지방산업단지도로(투찰)②_마현생창(동양고속)_왜관-태평건설" xfId="1602" xr:uid="{00000000-0005-0000-0000-0000660A0000}"/>
    <cellStyle name="_안산부대(투찰)⑤_합덕-신례원(2공구)투찰_봉무지방산업단지도로(투찰)②_마현생창(동양고속)_왜관-태평건설_예정공정표" xfId="1603" xr:uid="{00000000-0005-0000-0000-0000670A0000}"/>
    <cellStyle name="_안산부대(투찰)⑤_합덕-신례원(2공구)투찰_봉무지방산업단지도로(투찰)②_예정공정표" xfId="1604" xr:uid="{00000000-0005-0000-0000-0000680A0000}"/>
    <cellStyle name="_안산부대(투찰)⑤_합덕-신례원(2공구)투찰_봉무지방산업단지도로(투찰)②_왜관-태평건설" xfId="1605" xr:uid="{00000000-0005-0000-0000-0000690A0000}"/>
    <cellStyle name="_안산부대(투찰)⑤_합덕-신례원(2공구)투찰_봉무지방산업단지도로(투찰)②_왜관-태평건설_예정공정표" xfId="1606" xr:uid="{00000000-0005-0000-0000-00006A0A0000}"/>
    <cellStyle name="_안산부대(투찰)⑤_합덕-신례원(2공구)투찰_봉무지방산업단지도로(투찰)②+0.250%" xfId="1607" xr:uid="{00000000-0005-0000-0000-00006B0A0000}"/>
    <cellStyle name="_안산부대(투찰)⑤_합덕-신례원(2공구)투찰_봉무지방산업단지도로(투찰)②+0.250%_마현생창(동양고속)" xfId="1608" xr:uid="{00000000-0005-0000-0000-00006C0A0000}"/>
    <cellStyle name="_안산부대(투찰)⑤_합덕-신례원(2공구)투찰_봉무지방산업단지도로(투찰)②+0.250%_마현생창(동양고속)_예정공정표" xfId="1609" xr:uid="{00000000-0005-0000-0000-00006D0A0000}"/>
    <cellStyle name="_안산부대(투찰)⑤_합덕-신례원(2공구)투찰_봉무지방산업단지도로(투찰)②+0.250%_마현생창(동양고속)_왜관-태평건설" xfId="1610" xr:uid="{00000000-0005-0000-0000-00006E0A0000}"/>
    <cellStyle name="_안산부대(투찰)⑤_합덕-신례원(2공구)투찰_봉무지방산업단지도로(투찰)②+0.250%_마현생창(동양고속)_왜관-태평건설_예정공정표" xfId="1611" xr:uid="{00000000-0005-0000-0000-00006F0A0000}"/>
    <cellStyle name="_안산부대(투찰)⑤_합덕-신례원(2공구)투찰_봉무지방산업단지도로(투찰)②+0.250%_예정공정표" xfId="1612" xr:uid="{00000000-0005-0000-0000-0000700A0000}"/>
    <cellStyle name="_안산부대(투찰)⑤_합덕-신례원(2공구)투찰_봉무지방산업단지도로(투찰)②+0.250%_왜관-태평건설" xfId="1613" xr:uid="{00000000-0005-0000-0000-0000710A0000}"/>
    <cellStyle name="_안산부대(투찰)⑤_합덕-신례원(2공구)투찰_봉무지방산업단지도로(투찰)②+0.250%_왜관-태평건설_예정공정표" xfId="1614" xr:uid="{00000000-0005-0000-0000-0000720A0000}"/>
    <cellStyle name="_안산부대(투찰)⑤_합덕-신례원(2공구)투찰_예정공정표" xfId="1615" xr:uid="{00000000-0005-0000-0000-0000730A0000}"/>
    <cellStyle name="_안산부대(투찰)⑤_합덕-신례원(2공구)투찰_왜관-태평건설" xfId="1616" xr:uid="{00000000-0005-0000-0000-0000740A0000}"/>
    <cellStyle name="_안산부대(투찰)⑤_합덕-신례원(2공구)투찰_왜관-태평건설_예정공정표" xfId="1617" xr:uid="{00000000-0005-0000-0000-0000750A0000}"/>
    <cellStyle name="_안산부대(투찰)⑤_합덕-신례원(2공구)투찰_합덕-신례원(2공구)투찰" xfId="1618" xr:uid="{00000000-0005-0000-0000-0000760A0000}"/>
    <cellStyle name="_안산부대(투찰)⑤_합덕-신례원(2공구)투찰_합덕-신례원(2공구)투찰_경찰서-터미널간도로(투찰)②" xfId="1619" xr:uid="{00000000-0005-0000-0000-0000770A0000}"/>
    <cellStyle name="_안산부대(투찰)⑤_합덕-신례원(2공구)투찰_합덕-신례원(2공구)투찰_경찰서-터미널간도로(투찰)②_마현생창(동양고속)" xfId="1620" xr:uid="{00000000-0005-0000-0000-0000780A0000}"/>
    <cellStyle name="_안산부대(투찰)⑤_합덕-신례원(2공구)투찰_합덕-신례원(2공구)투찰_경찰서-터미널간도로(투찰)②_마현생창(동양고속)_예정공정표" xfId="1621" xr:uid="{00000000-0005-0000-0000-0000790A0000}"/>
    <cellStyle name="_안산부대(투찰)⑤_합덕-신례원(2공구)투찰_합덕-신례원(2공구)투찰_경찰서-터미널간도로(투찰)②_마현생창(동양고속)_왜관-태평건설" xfId="1622" xr:uid="{00000000-0005-0000-0000-00007A0A0000}"/>
    <cellStyle name="_안산부대(투찰)⑤_합덕-신례원(2공구)투찰_합덕-신례원(2공구)투찰_경찰서-터미널간도로(투찰)②_마현생창(동양고속)_왜관-태평건설_예정공정표" xfId="1623" xr:uid="{00000000-0005-0000-0000-00007B0A0000}"/>
    <cellStyle name="_안산부대(투찰)⑤_합덕-신례원(2공구)투찰_합덕-신례원(2공구)투찰_경찰서-터미널간도로(투찰)②_예정공정표" xfId="1624" xr:uid="{00000000-0005-0000-0000-00007C0A0000}"/>
    <cellStyle name="_안산부대(투찰)⑤_합덕-신례원(2공구)투찰_합덕-신례원(2공구)투찰_경찰서-터미널간도로(투찰)②_왜관-태평건설" xfId="1625" xr:uid="{00000000-0005-0000-0000-00007D0A0000}"/>
    <cellStyle name="_안산부대(투찰)⑤_합덕-신례원(2공구)투찰_합덕-신례원(2공구)투찰_경찰서-터미널간도로(투찰)②_왜관-태평건설_예정공정표" xfId="1626" xr:uid="{00000000-0005-0000-0000-00007E0A0000}"/>
    <cellStyle name="_안산부대(투찰)⑤_합덕-신례원(2공구)투찰_합덕-신례원(2공구)투찰_마현생창(동양고속)" xfId="1627" xr:uid="{00000000-0005-0000-0000-00007F0A0000}"/>
    <cellStyle name="_안산부대(투찰)⑤_합덕-신례원(2공구)투찰_합덕-신례원(2공구)투찰_마현생창(동양고속)_예정공정표" xfId="1628" xr:uid="{00000000-0005-0000-0000-0000800A0000}"/>
    <cellStyle name="_안산부대(투찰)⑤_합덕-신례원(2공구)투찰_합덕-신례원(2공구)투찰_마현생창(동양고속)_왜관-태평건설" xfId="1629" xr:uid="{00000000-0005-0000-0000-0000810A0000}"/>
    <cellStyle name="_안산부대(투찰)⑤_합덕-신례원(2공구)투찰_합덕-신례원(2공구)투찰_마현생창(동양고속)_왜관-태평건설_예정공정표" xfId="1630" xr:uid="{00000000-0005-0000-0000-0000820A0000}"/>
    <cellStyle name="_안산부대(투찰)⑤_합덕-신례원(2공구)투찰_합덕-신례원(2공구)투찰_봉무지방산업단지도로(투찰)②" xfId="1631" xr:uid="{00000000-0005-0000-0000-0000830A0000}"/>
    <cellStyle name="_안산부대(투찰)⑤_합덕-신례원(2공구)투찰_합덕-신례원(2공구)투찰_봉무지방산업단지도로(투찰)②_마현생창(동양고속)" xfId="1632" xr:uid="{00000000-0005-0000-0000-0000840A0000}"/>
    <cellStyle name="_안산부대(투찰)⑤_합덕-신례원(2공구)투찰_합덕-신례원(2공구)투찰_봉무지방산업단지도로(투찰)②_마현생창(동양고속)_예정공정표" xfId="1633" xr:uid="{00000000-0005-0000-0000-0000850A0000}"/>
    <cellStyle name="_안산부대(투찰)⑤_합덕-신례원(2공구)투찰_합덕-신례원(2공구)투찰_봉무지방산업단지도로(투찰)②_마현생창(동양고속)_왜관-태평건설" xfId="1634" xr:uid="{00000000-0005-0000-0000-0000860A0000}"/>
    <cellStyle name="_안산부대(투찰)⑤_합덕-신례원(2공구)투찰_합덕-신례원(2공구)투찰_봉무지방산업단지도로(투찰)②_마현생창(동양고속)_왜관-태평건설_예정공정표" xfId="1635" xr:uid="{00000000-0005-0000-0000-0000870A0000}"/>
    <cellStyle name="_안산부대(투찰)⑤_합덕-신례원(2공구)투찰_합덕-신례원(2공구)투찰_봉무지방산업단지도로(투찰)②_예정공정표" xfId="1636" xr:uid="{00000000-0005-0000-0000-0000880A0000}"/>
    <cellStyle name="_안산부대(투찰)⑤_합덕-신례원(2공구)투찰_합덕-신례원(2공구)투찰_봉무지방산업단지도로(투찰)②_왜관-태평건설" xfId="1637" xr:uid="{00000000-0005-0000-0000-0000890A0000}"/>
    <cellStyle name="_안산부대(투찰)⑤_합덕-신례원(2공구)투찰_합덕-신례원(2공구)투찰_봉무지방산업단지도로(투찰)②_왜관-태평건설_예정공정표" xfId="1638" xr:uid="{00000000-0005-0000-0000-00008A0A0000}"/>
    <cellStyle name="_안산부대(투찰)⑤_합덕-신례원(2공구)투찰_합덕-신례원(2공구)투찰_봉무지방산업단지도로(투찰)②+0.250%" xfId="1639" xr:uid="{00000000-0005-0000-0000-00008B0A0000}"/>
    <cellStyle name="_안산부대(투찰)⑤_합덕-신례원(2공구)투찰_합덕-신례원(2공구)투찰_봉무지방산업단지도로(투찰)②+0.250%_마현생창(동양고속)" xfId="1640" xr:uid="{00000000-0005-0000-0000-00008C0A0000}"/>
    <cellStyle name="_안산부대(투찰)⑤_합덕-신례원(2공구)투찰_합덕-신례원(2공구)투찰_봉무지방산업단지도로(투찰)②+0.250%_마현생창(동양고속)_예정공정표" xfId="1641" xr:uid="{00000000-0005-0000-0000-00008D0A0000}"/>
    <cellStyle name="_안산부대(투찰)⑤_합덕-신례원(2공구)투찰_합덕-신례원(2공구)투찰_봉무지방산업단지도로(투찰)②+0.250%_마현생창(동양고속)_왜관-태평건설" xfId="1642" xr:uid="{00000000-0005-0000-0000-00008E0A0000}"/>
    <cellStyle name="_안산부대(투찰)⑤_합덕-신례원(2공구)투찰_합덕-신례원(2공구)투찰_봉무지방산업단지도로(투찰)②+0.250%_마현생창(동양고속)_왜관-태평건설_예정공정표" xfId="1643" xr:uid="{00000000-0005-0000-0000-00008F0A0000}"/>
    <cellStyle name="_안산부대(투찰)⑤_합덕-신례원(2공구)투찰_합덕-신례원(2공구)투찰_봉무지방산업단지도로(투찰)②+0.250%_예정공정표" xfId="1644" xr:uid="{00000000-0005-0000-0000-0000900A0000}"/>
    <cellStyle name="_안산부대(투찰)⑤_합덕-신례원(2공구)투찰_합덕-신례원(2공구)투찰_봉무지방산업단지도로(투찰)②+0.250%_왜관-태평건설" xfId="1645" xr:uid="{00000000-0005-0000-0000-0000910A0000}"/>
    <cellStyle name="_안산부대(투찰)⑤_합덕-신례원(2공구)투찰_합덕-신례원(2공구)투찰_봉무지방산업단지도로(투찰)②+0.250%_왜관-태평건설_예정공정표" xfId="1646" xr:uid="{00000000-0005-0000-0000-0000920A0000}"/>
    <cellStyle name="_안산부대(투찰)⑤_합덕-신례원(2공구)투찰_합덕-신례원(2공구)투찰_예정공정표" xfId="1647" xr:uid="{00000000-0005-0000-0000-0000930A0000}"/>
    <cellStyle name="_안산부대(투찰)⑤_합덕-신례원(2공구)투찰_합덕-신례원(2공구)투찰_왜관-태평건설" xfId="1648" xr:uid="{00000000-0005-0000-0000-0000940A0000}"/>
    <cellStyle name="_안산부대(투찰)⑤_합덕-신례원(2공구)투찰_합덕-신례원(2공구)투찰_왜관-태평건설_예정공정표" xfId="1649" xr:uid="{00000000-0005-0000-0000-0000950A0000}"/>
    <cellStyle name="_안양지식산업진흥원" xfId="3679" xr:uid="{00000000-0005-0000-0000-0000960A0000}"/>
    <cellStyle name="_안양지청구조물내역서-20080524" xfId="3680" xr:uid="{00000000-0005-0000-0000-0000970A0000}"/>
    <cellStyle name="_안태 배수장 신축공사" xfId="3681" xr:uid="{00000000-0005-0000-0000-0000980A0000}"/>
    <cellStyle name="_안태배수장전기" xfId="3682" xr:uid="{00000000-0005-0000-0000-0000990A0000}"/>
    <cellStyle name="_안태전기내역" xfId="3683" xr:uid="{00000000-0005-0000-0000-00009A0A0000}"/>
    <cellStyle name="_압구정지점" xfId="3684" xr:uid="{00000000-0005-0000-0000-00009B0A0000}"/>
    <cellStyle name="_양곡부두(투찰)+0.30%" xfId="1650" xr:uid="{00000000-0005-0000-0000-00009C0A0000}"/>
    <cellStyle name="_양양상수도공내역서" xfId="5167" xr:uid="{00000000-0005-0000-0000-00009D0A0000}"/>
    <cellStyle name="_언주중-1" xfId="1651" xr:uid="{00000000-0005-0000-0000-00009E0A0000}"/>
    <cellStyle name="_업무공유" xfId="3685" xr:uid="{00000000-0005-0000-0000-00009F0A0000}"/>
    <cellStyle name="_여수우회" xfId="3686" xr:uid="{00000000-0005-0000-0000-0000A00A0000}"/>
    <cellStyle name="_역삼성진" xfId="1652" xr:uid="{00000000-0005-0000-0000-0000A10A0000}"/>
    <cellStyle name="_연구원실험대(24종)-최종" xfId="3687" xr:uid="{00000000-0005-0000-0000-0000A20A0000}"/>
    <cellStyle name="_연희,마전,가정,크리스탈" xfId="3688" xr:uid="{00000000-0005-0000-0000-0000A30A0000}"/>
    <cellStyle name="_영산강-금호(부대내역)" xfId="3689" xr:uid="{00000000-0005-0000-0000-0000A40A0000}"/>
    <cellStyle name="_영산강-금호(부대내역)_공무정산양식(10월초)" xfId="3690" xr:uid="{00000000-0005-0000-0000-0000A50A0000}"/>
    <cellStyle name="_영산강-금호(부대내역)_공무정산양식(10월초)_기성내역서" xfId="3691" xr:uid="{00000000-0005-0000-0000-0000A60A0000}"/>
    <cellStyle name="_영산강-금호(부대내역)_공무정산양식(10월초)_기성내역서_전체계약변경(03)" xfId="3692" xr:uid="{00000000-0005-0000-0000-0000A70A0000}"/>
    <cellStyle name="_영산강-금호(부대내역)_공무정산양식(10월초)_전체계약변경(03)" xfId="3693" xr:uid="{00000000-0005-0000-0000-0000A80A0000}"/>
    <cellStyle name="_영산강-금호(부대내역)_공무정산양식(10월초)_포장외건(최종)" xfId="3694" xr:uid="{00000000-0005-0000-0000-0000A90A0000}"/>
    <cellStyle name="_영산강-금호(부대내역)_기성내역서" xfId="3695" xr:uid="{00000000-0005-0000-0000-0000AA0A0000}"/>
    <cellStyle name="_영산강-금호(부대내역)_기성내역서_전체계약변경(03)" xfId="3696" xr:uid="{00000000-0005-0000-0000-0000AB0A0000}"/>
    <cellStyle name="_영산강-금호(부대내역)_전체계약변경(03)" xfId="3697" xr:uid="{00000000-0005-0000-0000-0000AC0A0000}"/>
    <cellStyle name="_영산강-금호(부대내역)_포장외건(최종)" xfId="3698" xr:uid="{00000000-0005-0000-0000-0000AD0A0000}"/>
    <cellStyle name="_영상 HW 일위대가" xfId="3699" xr:uid="{00000000-0005-0000-0000-0000AE0A0000}"/>
    <cellStyle name="_영상HW 실시설계(051101)" xfId="3700" xr:uid="{00000000-0005-0000-0000-0000AF0A0000}"/>
    <cellStyle name="_영상-HW(수정)배관배선" xfId="3701" xr:uid="{00000000-0005-0000-0000-0000B00A0000}"/>
    <cellStyle name="_영상S" xfId="3702" xr:uid="{00000000-0005-0000-0000-0000B10A0000}"/>
    <cellStyle name="_영양반딧불전기" xfId="1653" xr:uid="{00000000-0005-0000-0000-0000B20A0000}"/>
    <cellStyle name="_예산내역서(해운대+달맞이)" xfId="1654" xr:uid="{00000000-0005-0000-0000-0000B30A0000}"/>
    <cellStyle name="_예산내역서(해운대+달맞이)-도급공사분일위대가수정(09.06)" xfId="1655" xr:uid="{00000000-0005-0000-0000-0000B40A0000}"/>
    <cellStyle name="_예산서(이화철교)" xfId="3703" xr:uid="{00000000-0005-0000-0000-0000B50A0000}"/>
    <cellStyle name="_예정공정표" xfId="3704" xr:uid="{00000000-0005-0000-0000-0000B60A0000}"/>
    <cellStyle name="_예정공정표(전남남부권현장)" xfId="3705" xr:uid="{00000000-0005-0000-0000-0000B70A0000}"/>
    <cellStyle name="_예정공정표(전남남부권현장)_6월기성" xfId="3706" xr:uid="{00000000-0005-0000-0000-0000B80A0000}"/>
    <cellStyle name="_예정공정표(전남남부권현장)_6월기성_원등수량" xfId="3707" xr:uid="{00000000-0005-0000-0000-0000B90A0000}"/>
    <cellStyle name="_예정공정표(전남남부권현장)_원등수량" xfId="3708" xr:uid="{00000000-0005-0000-0000-0000BA0A0000}"/>
    <cellStyle name="_예정공정표(전체)변경" xfId="3709" xr:uid="{00000000-0005-0000-0000-0000BB0A0000}"/>
    <cellStyle name="_예정공정표(전체)변경_6월기성" xfId="3710" xr:uid="{00000000-0005-0000-0000-0000BC0A0000}"/>
    <cellStyle name="_예정공정표(전체)변경_6월기성_원등수량" xfId="3711" xr:uid="{00000000-0005-0000-0000-0000BD0A0000}"/>
    <cellStyle name="_예정공정표(전체)변경_원등수량" xfId="3712" xr:uid="{00000000-0005-0000-0000-0000BE0A0000}"/>
    <cellStyle name="_예정공정표2" xfId="3713" xr:uid="{00000000-0005-0000-0000-0000BF0A0000}"/>
    <cellStyle name="_오공본드" xfId="3714" xr:uid="{00000000-0005-0000-0000-0000C00A0000}"/>
    <cellStyle name="_옥포초등학교소방내역서" xfId="1656" xr:uid="{00000000-0005-0000-0000-0000C10A0000}"/>
    <cellStyle name="_왕숙천 둔치내 조명시설 내역서" xfId="1657" xr:uid="{00000000-0005-0000-0000-0000C20A0000}"/>
    <cellStyle name="_왕숙천 조명기구 구매설치" xfId="1658" xr:uid="{00000000-0005-0000-0000-0000C30A0000}"/>
    <cellStyle name="_외암작업(03_08)" xfId="3715" xr:uid="{00000000-0005-0000-0000-0000C40A0000}"/>
    <cellStyle name="_용인가압장6.6kV설계서" xfId="3716" xr:uid="{00000000-0005-0000-0000-0000C50A0000}"/>
    <cellStyle name="_용인가압장6.6kV설계서_부산대학교-연구동(샘플)" xfId="3717" xr:uid="{00000000-0005-0000-0000-0000C60A0000}"/>
    <cellStyle name="_용인보라지구(06.9월)" xfId="1659" xr:uid="{00000000-0005-0000-0000-0000C70A0000}"/>
    <cellStyle name="_용지초냉난방 0526" xfId="1660" xr:uid="{00000000-0005-0000-0000-0000C80A0000}"/>
    <cellStyle name="_용현한양외계약및준공관련" xfId="3718" xr:uid="{00000000-0005-0000-0000-0000C90A0000}"/>
    <cellStyle name="_우" xfId="5168" xr:uid="{00000000-0005-0000-0000-0000CA0A0000}"/>
    <cellStyle name="_우_광주평동투찰" xfId="5169" xr:uid="{00000000-0005-0000-0000-0000CB0A0000}"/>
    <cellStyle name="_우_광주평동품의1" xfId="5170" xr:uid="{00000000-0005-0000-0000-0000CC0A0000}"/>
    <cellStyle name="_우_송학하수품의(설계넣고)" xfId="5171" xr:uid="{00000000-0005-0000-0000-0000CD0A0000}"/>
    <cellStyle name="_우_우주센터투찰" xfId="5172" xr:uid="{00000000-0005-0000-0000-0000CE0A0000}"/>
    <cellStyle name="_우_우주센터투찰_광주평동투찰" xfId="5173" xr:uid="{00000000-0005-0000-0000-0000CF0A0000}"/>
    <cellStyle name="_우_우주센터투찰_광주평동품의1" xfId="5174" xr:uid="{00000000-0005-0000-0000-0000D00A0000}"/>
    <cellStyle name="_우_우주센터투찰_송학하수품의(설계넣고)" xfId="5175" xr:uid="{00000000-0005-0000-0000-0000D10A0000}"/>
    <cellStyle name="_우주센" xfId="5176" xr:uid="{00000000-0005-0000-0000-0000D20A0000}"/>
    <cellStyle name="_우주센_광주평동투찰" xfId="5177" xr:uid="{00000000-0005-0000-0000-0000D30A0000}"/>
    <cellStyle name="_우주센_광주평동품의1" xfId="5178" xr:uid="{00000000-0005-0000-0000-0000D40A0000}"/>
    <cellStyle name="_우주센_송학하수품의(설계넣고)" xfId="5179" xr:uid="{00000000-0005-0000-0000-0000D50A0000}"/>
    <cellStyle name="_우주센_우주센터투찰" xfId="5180" xr:uid="{00000000-0005-0000-0000-0000D60A0000}"/>
    <cellStyle name="_우주센_우주센터투찰_광주평동투찰" xfId="5181" xr:uid="{00000000-0005-0000-0000-0000D70A0000}"/>
    <cellStyle name="_우주센_우주센터투찰_광주평동품의1" xfId="5182" xr:uid="{00000000-0005-0000-0000-0000D80A0000}"/>
    <cellStyle name="_우주센_우주센터투찰_송학하수품의(설계넣고)" xfId="5183" xr:uid="{00000000-0005-0000-0000-0000D90A0000}"/>
    <cellStyle name="_우편물자동파속기 3호(최종)" xfId="3719" xr:uid="{00000000-0005-0000-0000-0000DA0A0000}"/>
    <cellStyle name="_운남~송정2교 2차설변" xfId="1661" xr:uid="{00000000-0005-0000-0000-0000DB0A0000}"/>
    <cellStyle name="_울산강동교차로계산서(최종)06.07(wp)" xfId="3720" xr:uid="{00000000-0005-0000-0000-0000DC0A0000}"/>
    <cellStyle name="_울산강동터널계산서(수정본2)" xfId="3721" xr:uid="{00000000-0005-0000-0000-0000DD0A0000}"/>
    <cellStyle name="_울산강동터널계산서(최종)REV2" xfId="3722" xr:uid="{00000000-0005-0000-0000-0000DE0A0000}"/>
    <cellStyle name="_울진고등학교B동교사증축 내역서" xfId="1662" xr:uid="{00000000-0005-0000-0000-0000DF0A0000}"/>
    <cellStyle name="_울진남부초등학교(전기)" xfId="1663" xr:uid="{00000000-0005-0000-0000-0000E00A0000}"/>
    <cellStyle name="_원가계산" xfId="1664" xr:uid="{00000000-0005-0000-0000-0000E10A0000}"/>
    <cellStyle name="_원가계산_1" xfId="1665" xr:uid="{00000000-0005-0000-0000-0000E20A0000}"/>
    <cellStyle name="_원가계산_3-신기중-일반내역서-전기" xfId="1666" xr:uid="{00000000-0005-0000-0000-0000E30A0000}"/>
    <cellStyle name="_원가계산_3-용지초 일반내역서-전기" xfId="1667" xr:uid="{00000000-0005-0000-0000-0000E40A0000}"/>
    <cellStyle name="_원가계산_안일초등학교-일반내역서-전기" xfId="1668" xr:uid="{00000000-0005-0000-0000-0000E50A0000}"/>
    <cellStyle name="_원가계산_전기부문내역서-수정분0131" xfId="1669" xr:uid="{00000000-0005-0000-0000-0000E60A0000}"/>
    <cellStyle name="_원가계산서" xfId="1670" xr:uid="{00000000-0005-0000-0000-0000E70A0000}"/>
    <cellStyle name="_원가계산서(곡성고생활관)" xfId="3723" xr:uid="{00000000-0005-0000-0000-0000E80A0000}"/>
    <cellStyle name="_원가계산서_동부중전기내역서" xfId="1671" xr:uid="{00000000-0005-0000-0000-0000E90A0000}"/>
    <cellStyle name="_원가계산서-1" xfId="1672" xr:uid="{00000000-0005-0000-0000-0000EA0A0000}"/>
    <cellStyle name="_원가분석(1217)" xfId="1673" xr:uid="{00000000-0005-0000-0000-0000EB0A0000}"/>
    <cellStyle name="_원가분석(아이0208)" xfId="1674" xr:uid="{00000000-0005-0000-0000-0000EC0A0000}"/>
    <cellStyle name="_원가-전기" xfId="1675" xr:uid="{00000000-0005-0000-0000-0000ED0A0000}"/>
    <cellStyle name="_원격유지관리시스템(2004)" xfId="3724" xr:uid="{00000000-0005-0000-0000-0000EE0A0000}"/>
    <cellStyle name="_원석학원본관개축견적" xfId="3725" xr:uid="{00000000-0005-0000-0000-0000EF0A0000}"/>
    <cellStyle name="_원석학원작업" xfId="3726" xr:uid="{00000000-0005-0000-0000-0000F00A0000}"/>
    <cellStyle name="_월예정공정표" xfId="3727" xr:uid="{00000000-0005-0000-0000-0000F10A0000}"/>
    <cellStyle name="_유강초수배전" xfId="1676" xr:uid="{00000000-0005-0000-0000-0000F20A0000}"/>
    <cellStyle name="_유기전기1(동영ENG내역)" xfId="1677" xr:uid="{00000000-0005-0000-0000-0000F30A0000}"/>
    <cellStyle name="_유선설비(051216)" xfId="3728" xr:uid="{00000000-0005-0000-0000-0000F40A0000}"/>
    <cellStyle name="_유치투찰" xfId="1678" xr:uid="{00000000-0005-0000-0000-0000F50A0000}"/>
    <cellStyle name="_유치투찰_예정공정표" xfId="1679" xr:uid="{00000000-0005-0000-0000-0000F60A0000}"/>
    <cellStyle name="_유치투찰_왜관-태평건설" xfId="1680" xr:uid="{00000000-0005-0000-0000-0000F70A0000}"/>
    <cellStyle name="_유치투찰_왜관-태평건설_예정공정표" xfId="1681" xr:uid="{00000000-0005-0000-0000-0000F80A0000}"/>
    <cellStyle name="_음암관리비" xfId="3729" xr:uid="{00000000-0005-0000-0000-0000F90A0000}"/>
    <cellStyle name="_이곡_국민체육센터(수영장)_건립-전기(1105)" xfId="1682" xr:uid="{00000000-0005-0000-0000-0000FA0A0000}"/>
    <cellStyle name="_이양능주(2공구)bid전기" xfId="5184" xr:uid="{00000000-0005-0000-0000-0000FB0A0000}"/>
    <cellStyle name="_인버터발주서-0814-DNGSOLAR" xfId="3730" xr:uid="{00000000-0005-0000-0000-0000FC0A0000}"/>
    <cellStyle name="_인원계획표 " xfId="1683" xr:uid="{00000000-0005-0000-0000-0000FD0A0000}"/>
    <cellStyle name="_인원계획표 _(가)실행" xfId="3731" xr:uid="{00000000-0005-0000-0000-0000FE0A0000}"/>
    <cellStyle name="_인원계획표 _(가)실행_(가)실행" xfId="3732" xr:uid="{00000000-0005-0000-0000-0000FF0A0000}"/>
    <cellStyle name="_인원계획표 _(가)실행_(가)실행2" xfId="3733" xr:uid="{00000000-0005-0000-0000-0000000B0000}"/>
    <cellStyle name="_인원계획표 _(가)실행_중동성황(가)실행" xfId="3734" xr:uid="{00000000-0005-0000-0000-0000010B0000}"/>
    <cellStyle name="_인원계획표 _1차1회변경" xfId="1684" xr:uid="{00000000-0005-0000-0000-0000020B0000}"/>
    <cellStyle name="_인원계획표 _6월기성" xfId="3735" xr:uid="{00000000-0005-0000-0000-0000030B0000}"/>
    <cellStyle name="_인원계획표 _6월기성_원등수량" xfId="3736" xr:uid="{00000000-0005-0000-0000-0000040B0000}"/>
    <cellStyle name="_인원계획표 _가실행(공설운동장)" xfId="3737" xr:uid="{00000000-0005-0000-0000-0000050B0000}"/>
    <cellStyle name="_인원계획표 _가실행(공설운동장)_(가)실행" xfId="3738" xr:uid="{00000000-0005-0000-0000-0000060B0000}"/>
    <cellStyle name="_인원계획표 _가실행(공설운동장)_(가)실행2" xfId="3739" xr:uid="{00000000-0005-0000-0000-0000070B0000}"/>
    <cellStyle name="_인원계획표 _가실행(공설운동장)_중동성황(가)실행" xfId="3740" xr:uid="{00000000-0005-0000-0000-0000080B0000}"/>
    <cellStyle name="_인원계획표 _가실행(송탄IC)" xfId="3741" xr:uid="{00000000-0005-0000-0000-0000090B0000}"/>
    <cellStyle name="_인원계획표 _가실행(송탄IC)_(가)실행" xfId="3742" xr:uid="{00000000-0005-0000-0000-00000A0B0000}"/>
    <cellStyle name="_인원계획표 _가실행(송탄IC)_(가)실행2" xfId="3743" xr:uid="{00000000-0005-0000-0000-00000B0B0000}"/>
    <cellStyle name="_인원계획표 _가실행(송탄IC)_중동성황(가)실행" xfId="3744" xr:uid="{00000000-0005-0000-0000-00000C0B0000}"/>
    <cellStyle name="_인원계획표 _광주평동투찰" xfId="5185" xr:uid="{00000000-0005-0000-0000-00000D0B0000}"/>
    <cellStyle name="_인원계획표 _광주평동품의1" xfId="5186" xr:uid="{00000000-0005-0000-0000-00000E0B0000}"/>
    <cellStyle name="_인원계획표 _당진대전-5 설투견" xfId="3745" xr:uid="{00000000-0005-0000-0000-00000F0B0000}"/>
    <cellStyle name="_인원계획표 _당진대전-5 설투견_6월기성" xfId="3746" xr:uid="{00000000-0005-0000-0000-0000100B0000}"/>
    <cellStyle name="_인원계획표 _당진대전-5 설투견_6월기성_원등수량" xfId="3747" xr:uid="{00000000-0005-0000-0000-0000110B0000}"/>
    <cellStyle name="_인원계획표 _당진대전-5 설투견_원등수량" xfId="3748" xr:uid="{00000000-0005-0000-0000-0000120B0000}"/>
    <cellStyle name="_인원계획표 _도급내역(전체분)" xfId="1685" xr:uid="{00000000-0005-0000-0000-0000130B0000}"/>
    <cellStyle name="_인원계획표 _도급내역(전체분)_복사본 총괄1회변경" xfId="1686" xr:uid="{00000000-0005-0000-0000-0000140B0000}"/>
    <cellStyle name="_인원계획표 _도급내역(전체분)_총괄1회변경" xfId="1687" xr:uid="{00000000-0005-0000-0000-0000150B0000}"/>
    <cellStyle name="_인원계획표 _도급내역(토공)" xfId="1688" xr:uid="{00000000-0005-0000-0000-0000160B0000}"/>
    <cellStyle name="_인원계획표 _설계변경내역서(1회총괄)" xfId="1689" xr:uid="{00000000-0005-0000-0000-0000170B0000}"/>
    <cellStyle name="_인원계획표 _설계변경앞지" xfId="1690" xr:uid="{00000000-0005-0000-0000-0000180B0000}"/>
    <cellStyle name="_인원계획표 _설계변경앞지(2차)" xfId="1691" xr:uid="{00000000-0005-0000-0000-0000190B0000}"/>
    <cellStyle name="_인원계획표 _설계변경앞지(총괄)" xfId="1692" xr:uid="{00000000-0005-0000-0000-00001A0B0000}"/>
    <cellStyle name="_인원계획표 _설계변경총괄(토목,건축,기계,조경)01" xfId="1693" xr:uid="{00000000-0005-0000-0000-00001B0B0000}"/>
    <cellStyle name="_인원계획표 _설계변경총괄(토목,건축,기계,조경)02" xfId="1694" xr:uid="{00000000-0005-0000-0000-00001C0B0000}"/>
    <cellStyle name="_인원계획표 _송학하수품의(설계넣고)" xfId="5187" xr:uid="{00000000-0005-0000-0000-00001D0B0000}"/>
    <cellStyle name="_인원계획표 _예정공정표" xfId="1695" xr:uid="{00000000-0005-0000-0000-00001E0B0000}"/>
    <cellStyle name="_인원계획표 _원등수량" xfId="3749" xr:uid="{00000000-0005-0000-0000-00001F0B0000}"/>
    <cellStyle name="_인원계획표 _작업" xfId="1696" xr:uid="{00000000-0005-0000-0000-0000200B0000}"/>
    <cellStyle name="_인원계획표 _적격 " xfId="1697" xr:uid="{00000000-0005-0000-0000-0000210B0000}"/>
    <cellStyle name="_인원계획표 _적격 _1차1회변경" xfId="1698" xr:uid="{00000000-0005-0000-0000-0000220B0000}"/>
    <cellStyle name="_인원계획표 _적격 _6월기성" xfId="3750" xr:uid="{00000000-0005-0000-0000-0000230B0000}"/>
    <cellStyle name="_인원계획표 _적격 _6월기성_원등수량" xfId="3751" xr:uid="{00000000-0005-0000-0000-0000240B0000}"/>
    <cellStyle name="_인원계획표 _적격 _광주평동투찰" xfId="5188" xr:uid="{00000000-0005-0000-0000-0000250B0000}"/>
    <cellStyle name="_인원계획표 _적격 _광주평동품의1" xfId="5189" xr:uid="{00000000-0005-0000-0000-0000260B0000}"/>
    <cellStyle name="_인원계획표 _적격 _당진대전-5 설투견" xfId="3752" xr:uid="{00000000-0005-0000-0000-0000270B0000}"/>
    <cellStyle name="_인원계획표 _적격 _당진대전-5 설투견_6월기성" xfId="3753" xr:uid="{00000000-0005-0000-0000-0000280B0000}"/>
    <cellStyle name="_인원계획표 _적격 _당진대전-5 설투견_6월기성_원등수량" xfId="3754" xr:uid="{00000000-0005-0000-0000-0000290B0000}"/>
    <cellStyle name="_인원계획표 _적격 _당진대전-5 설투견_원등수량" xfId="3755" xr:uid="{00000000-0005-0000-0000-00002A0B0000}"/>
    <cellStyle name="_인원계획표 _적격 _도급내역(전체분)" xfId="1699" xr:uid="{00000000-0005-0000-0000-00002B0B0000}"/>
    <cellStyle name="_인원계획표 _적격 _도급내역(전체분)_복사본 총괄1회변경" xfId="1700" xr:uid="{00000000-0005-0000-0000-00002C0B0000}"/>
    <cellStyle name="_인원계획표 _적격 _도급내역(전체분)_총괄1회변경" xfId="1701" xr:uid="{00000000-0005-0000-0000-00002D0B0000}"/>
    <cellStyle name="_인원계획표 _적격 _도급내역(토공)" xfId="1702" xr:uid="{00000000-0005-0000-0000-00002E0B0000}"/>
    <cellStyle name="_인원계획표 _적격 _설계변경내역서(1회총괄)" xfId="1703" xr:uid="{00000000-0005-0000-0000-00002F0B0000}"/>
    <cellStyle name="_인원계획표 _적격 _설계변경앞지" xfId="1704" xr:uid="{00000000-0005-0000-0000-0000300B0000}"/>
    <cellStyle name="_인원계획표 _적격 _설계변경앞지(2차)" xfId="1705" xr:uid="{00000000-0005-0000-0000-0000310B0000}"/>
    <cellStyle name="_인원계획표 _적격 _설계변경앞지(총괄)" xfId="1706" xr:uid="{00000000-0005-0000-0000-0000320B0000}"/>
    <cellStyle name="_인원계획표 _적격 _설계변경총괄(토목,건축,기계,조경)01" xfId="1707" xr:uid="{00000000-0005-0000-0000-0000330B0000}"/>
    <cellStyle name="_인원계획표 _적격 _설계변경총괄(토목,건축,기계,조경)02" xfId="1708" xr:uid="{00000000-0005-0000-0000-0000340B0000}"/>
    <cellStyle name="_인원계획표 _적격 _송학하수품의(설계넣고)" xfId="5190" xr:uid="{00000000-0005-0000-0000-0000350B0000}"/>
    <cellStyle name="_인원계획표 _적격 _예정공정표" xfId="1709" xr:uid="{00000000-0005-0000-0000-0000360B0000}"/>
    <cellStyle name="_인원계획표 _적격 _원등수량" xfId="3756" xr:uid="{00000000-0005-0000-0000-0000370B0000}"/>
    <cellStyle name="_인원계획표 _적격 _작업" xfId="1710" xr:uid="{00000000-0005-0000-0000-0000380B0000}"/>
    <cellStyle name="_인원계획표 _적격 _제잡비계산서" xfId="1711" xr:uid="{00000000-0005-0000-0000-0000390B0000}"/>
    <cellStyle name="_인원계획표 _적격 _증평1차내역" xfId="1712" xr:uid="{00000000-0005-0000-0000-00003A0B0000}"/>
    <cellStyle name="_인원계획표 _적격 _증평1차내역_1차1회변경" xfId="1713" xr:uid="{00000000-0005-0000-0000-00003B0B0000}"/>
    <cellStyle name="_인원계획표 _적격 _증평1차내역_1차1회변경_예정공정표" xfId="1714" xr:uid="{00000000-0005-0000-0000-00003C0B0000}"/>
    <cellStyle name="_인원계획표 _적격 _증평1차내역_예정공정표" xfId="1715" xr:uid="{00000000-0005-0000-0000-00003D0B0000}"/>
    <cellStyle name="_인원계획표 _적격 _증평1차내역_총괄1회변경" xfId="1716" xr:uid="{00000000-0005-0000-0000-00003E0B0000}"/>
    <cellStyle name="_인원계획표 _적격 _총괄1회변경" xfId="1717" xr:uid="{00000000-0005-0000-0000-00003F0B0000}"/>
    <cellStyle name="_인원계획표 _제잡비계산서" xfId="1718" xr:uid="{00000000-0005-0000-0000-0000400B0000}"/>
    <cellStyle name="_인원계획표 _중동성황(가)실행" xfId="3757" xr:uid="{00000000-0005-0000-0000-0000410B0000}"/>
    <cellStyle name="_인원계획표 _중동성황(가)실행_(가)실행" xfId="3758" xr:uid="{00000000-0005-0000-0000-0000420B0000}"/>
    <cellStyle name="_인원계획표 _중동성황(가)실행_(가)실행2" xfId="3759" xr:uid="{00000000-0005-0000-0000-0000430B0000}"/>
    <cellStyle name="_인원계획표 _중동성황(가)실행_중동성황(가)실행" xfId="3760" xr:uid="{00000000-0005-0000-0000-0000440B0000}"/>
    <cellStyle name="_인원계획표 _중동-성황투찰(new)(발주자변경)" xfId="3761" xr:uid="{00000000-0005-0000-0000-0000450B0000}"/>
    <cellStyle name="_인원계획표 _중동-성황투찰(new)(발주자변경)_(가)실행" xfId="3762" xr:uid="{00000000-0005-0000-0000-0000460B0000}"/>
    <cellStyle name="_인원계획표 _중동-성황투찰(new)(발주자변경)_(가)실행2" xfId="3763" xr:uid="{00000000-0005-0000-0000-0000470B0000}"/>
    <cellStyle name="_인원계획표 _중동-성황투찰(new)(발주자변경)_중동성황(가)실행" xfId="3764" xr:uid="{00000000-0005-0000-0000-0000480B0000}"/>
    <cellStyle name="_인원계획표 _증평1차내역" xfId="1719" xr:uid="{00000000-0005-0000-0000-0000490B0000}"/>
    <cellStyle name="_인원계획표 _증평1차내역_1차1회변경" xfId="1720" xr:uid="{00000000-0005-0000-0000-00004A0B0000}"/>
    <cellStyle name="_인원계획표 _증평1차내역_1차1회변경_예정공정표" xfId="1721" xr:uid="{00000000-0005-0000-0000-00004B0B0000}"/>
    <cellStyle name="_인원계획표 _증평1차내역_예정공정표" xfId="1722" xr:uid="{00000000-0005-0000-0000-00004C0B0000}"/>
    <cellStyle name="_인원계획표 _증평1차내역_총괄1회변경" xfId="1723" xr:uid="{00000000-0005-0000-0000-00004D0B0000}"/>
    <cellStyle name="_인원계획표 _총괄1회변경" xfId="1724" xr:uid="{00000000-0005-0000-0000-00004E0B0000}"/>
    <cellStyle name="_인원계획표 _토공및구조물" xfId="3765" xr:uid="{00000000-0005-0000-0000-00004F0B0000}"/>
    <cellStyle name="_인원계획표 _토공및구조물_(가)실행" xfId="3766" xr:uid="{00000000-0005-0000-0000-0000500B0000}"/>
    <cellStyle name="_인원계획표 _토공및구조물_(가)실행2" xfId="3767" xr:uid="{00000000-0005-0000-0000-0000510B0000}"/>
    <cellStyle name="_인원계획표 _토공및구조물_중동성황(가)실행" xfId="3768" xr:uid="{00000000-0005-0000-0000-0000520B0000}"/>
    <cellStyle name="_인원계획표 _토공및터널발주" xfId="3769" xr:uid="{00000000-0005-0000-0000-0000530B0000}"/>
    <cellStyle name="_인원계획표 _토공및터널발주분내역서1" xfId="3770" xr:uid="{00000000-0005-0000-0000-0000540B0000}"/>
    <cellStyle name="_인정전 내역서--" xfId="1725" xr:uid="{00000000-0005-0000-0000-0000550B0000}"/>
    <cellStyle name="_인지초등학교 내역서" xfId="1726" xr:uid="{00000000-0005-0000-0000-0000560B0000}"/>
    <cellStyle name="_인천통합국사" xfId="3771" xr:uid="{00000000-0005-0000-0000-0000570B0000}"/>
    <cellStyle name="_일위대가" xfId="1727" xr:uid="{00000000-0005-0000-0000-0000580B0000}"/>
    <cellStyle name="_일위대가_1" xfId="3772" xr:uid="{00000000-0005-0000-0000-0000590B0000}"/>
    <cellStyle name="_일위대가_2" xfId="3773" xr:uid="{00000000-0005-0000-0000-00005A0B0000}"/>
    <cellStyle name="_일위대가목록" xfId="3774" xr:uid="{00000000-0005-0000-0000-00005B0B0000}"/>
    <cellStyle name="_임금(진흥콘크리트)" xfId="1728" xr:uid="{00000000-0005-0000-0000-00005C0B0000}"/>
    <cellStyle name="_입찰표지 " xfId="1729" xr:uid="{00000000-0005-0000-0000-00005D0B0000}"/>
    <cellStyle name="_입찰표지 _(가)실행" xfId="3775" xr:uid="{00000000-0005-0000-0000-00005E0B0000}"/>
    <cellStyle name="_입찰표지 _(가)실행_(가)실행" xfId="3776" xr:uid="{00000000-0005-0000-0000-00005F0B0000}"/>
    <cellStyle name="_입찰표지 _(가)실행_(가)실행2" xfId="3777" xr:uid="{00000000-0005-0000-0000-0000600B0000}"/>
    <cellStyle name="_입찰표지 _(가)실행_중동성황(가)실행" xfId="3778" xr:uid="{00000000-0005-0000-0000-0000610B0000}"/>
    <cellStyle name="_입찰표지 _1차1회변경" xfId="1730" xr:uid="{00000000-0005-0000-0000-0000620B0000}"/>
    <cellStyle name="_입찰표지 _6월기성" xfId="3779" xr:uid="{00000000-0005-0000-0000-0000630B0000}"/>
    <cellStyle name="_입찰표지 _6월기성_원등수량" xfId="3780" xr:uid="{00000000-0005-0000-0000-0000640B0000}"/>
    <cellStyle name="_입찰표지 _가실행(공설운동장)" xfId="3781" xr:uid="{00000000-0005-0000-0000-0000650B0000}"/>
    <cellStyle name="_입찰표지 _가실행(공설운동장)_(가)실행" xfId="3782" xr:uid="{00000000-0005-0000-0000-0000660B0000}"/>
    <cellStyle name="_입찰표지 _가실행(공설운동장)_(가)실행2" xfId="3783" xr:uid="{00000000-0005-0000-0000-0000670B0000}"/>
    <cellStyle name="_입찰표지 _가실행(공설운동장)_중동성황(가)실행" xfId="3784" xr:uid="{00000000-0005-0000-0000-0000680B0000}"/>
    <cellStyle name="_입찰표지 _가실행(송탄IC)" xfId="3785" xr:uid="{00000000-0005-0000-0000-0000690B0000}"/>
    <cellStyle name="_입찰표지 _가실행(송탄IC)_(가)실행" xfId="3786" xr:uid="{00000000-0005-0000-0000-00006A0B0000}"/>
    <cellStyle name="_입찰표지 _가실행(송탄IC)_(가)실행2" xfId="3787" xr:uid="{00000000-0005-0000-0000-00006B0B0000}"/>
    <cellStyle name="_입찰표지 _가실행(송탄IC)_중동성황(가)실행" xfId="3788" xr:uid="{00000000-0005-0000-0000-00006C0B0000}"/>
    <cellStyle name="_입찰표지 _광주평동투찰" xfId="5191" xr:uid="{00000000-0005-0000-0000-00006D0B0000}"/>
    <cellStyle name="_입찰표지 _광주평동품의1" xfId="5192" xr:uid="{00000000-0005-0000-0000-00006E0B0000}"/>
    <cellStyle name="_입찰표지 _당진대전-5 설투견" xfId="3789" xr:uid="{00000000-0005-0000-0000-00006F0B0000}"/>
    <cellStyle name="_입찰표지 _당진대전-5 설투견_6월기성" xfId="3790" xr:uid="{00000000-0005-0000-0000-0000700B0000}"/>
    <cellStyle name="_입찰표지 _당진대전-5 설투견_6월기성_원등수량" xfId="3791" xr:uid="{00000000-0005-0000-0000-0000710B0000}"/>
    <cellStyle name="_입찰표지 _당진대전-5 설투견_원등수량" xfId="3792" xr:uid="{00000000-0005-0000-0000-0000720B0000}"/>
    <cellStyle name="_입찰표지 _도급내역(전체분)" xfId="1731" xr:uid="{00000000-0005-0000-0000-0000730B0000}"/>
    <cellStyle name="_입찰표지 _도급내역(전체분)_복사본 총괄1회변경" xfId="1732" xr:uid="{00000000-0005-0000-0000-0000740B0000}"/>
    <cellStyle name="_입찰표지 _도급내역(전체분)_총괄1회변경" xfId="1733" xr:uid="{00000000-0005-0000-0000-0000750B0000}"/>
    <cellStyle name="_입찰표지 _도급내역(토공)" xfId="1734" xr:uid="{00000000-0005-0000-0000-0000760B0000}"/>
    <cellStyle name="_입찰표지 _설계변경내역서(1회총괄)" xfId="1735" xr:uid="{00000000-0005-0000-0000-0000770B0000}"/>
    <cellStyle name="_입찰표지 _설계변경앞지" xfId="1736" xr:uid="{00000000-0005-0000-0000-0000780B0000}"/>
    <cellStyle name="_입찰표지 _설계변경앞지(2차)" xfId="1737" xr:uid="{00000000-0005-0000-0000-0000790B0000}"/>
    <cellStyle name="_입찰표지 _설계변경앞지(총괄)" xfId="1738" xr:uid="{00000000-0005-0000-0000-00007A0B0000}"/>
    <cellStyle name="_입찰표지 _설계변경총괄(토목,건축,기계,조경)01" xfId="1739" xr:uid="{00000000-0005-0000-0000-00007B0B0000}"/>
    <cellStyle name="_입찰표지 _설계변경총괄(토목,건축,기계,조경)02" xfId="1740" xr:uid="{00000000-0005-0000-0000-00007C0B0000}"/>
    <cellStyle name="_입찰표지 _송학하수품의(설계넣고)" xfId="5193" xr:uid="{00000000-0005-0000-0000-00007D0B0000}"/>
    <cellStyle name="_입찰표지 _예정공정표" xfId="1741" xr:uid="{00000000-0005-0000-0000-00007E0B0000}"/>
    <cellStyle name="_입찰표지 _원등수량" xfId="3793" xr:uid="{00000000-0005-0000-0000-00007F0B0000}"/>
    <cellStyle name="_입찰표지 _작업" xfId="1742" xr:uid="{00000000-0005-0000-0000-0000800B0000}"/>
    <cellStyle name="_입찰표지 _제잡비계산서" xfId="1743" xr:uid="{00000000-0005-0000-0000-0000810B0000}"/>
    <cellStyle name="_입찰표지 _중동성황(가)실행" xfId="3794" xr:uid="{00000000-0005-0000-0000-0000820B0000}"/>
    <cellStyle name="_입찰표지 _중동성황(가)실행_(가)실행" xfId="3795" xr:uid="{00000000-0005-0000-0000-0000830B0000}"/>
    <cellStyle name="_입찰표지 _중동성황(가)실행_(가)실행2" xfId="3796" xr:uid="{00000000-0005-0000-0000-0000840B0000}"/>
    <cellStyle name="_입찰표지 _중동성황(가)실행_중동성황(가)실행" xfId="3797" xr:uid="{00000000-0005-0000-0000-0000850B0000}"/>
    <cellStyle name="_입찰표지 _중동-성황투찰(new)(발주자변경)" xfId="3798" xr:uid="{00000000-0005-0000-0000-0000860B0000}"/>
    <cellStyle name="_입찰표지 _중동-성황투찰(new)(발주자변경)_(가)실행" xfId="3799" xr:uid="{00000000-0005-0000-0000-0000870B0000}"/>
    <cellStyle name="_입찰표지 _중동-성황투찰(new)(발주자변경)_(가)실행2" xfId="3800" xr:uid="{00000000-0005-0000-0000-0000880B0000}"/>
    <cellStyle name="_입찰표지 _중동-성황투찰(new)(발주자변경)_중동성황(가)실행" xfId="3801" xr:uid="{00000000-0005-0000-0000-0000890B0000}"/>
    <cellStyle name="_입찰표지 _증평1차내역" xfId="1744" xr:uid="{00000000-0005-0000-0000-00008A0B0000}"/>
    <cellStyle name="_입찰표지 _증평1차내역_1차1회변경" xfId="1745" xr:uid="{00000000-0005-0000-0000-00008B0B0000}"/>
    <cellStyle name="_입찰표지 _증평1차내역_1차1회변경_예정공정표" xfId="1746" xr:uid="{00000000-0005-0000-0000-00008C0B0000}"/>
    <cellStyle name="_입찰표지 _증평1차내역_예정공정표" xfId="1747" xr:uid="{00000000-0005-0000-0000-00008D0B0000}"/>
    <cellStyle name="_입찰표지 _증평1차내역_총괄1회변경" xfId="1748" xr:uid="{00000000-0005-0000-0000-00008E0B0000}"/>
    <cellStyle name="_입찰표지 _총괄1회변경" xfId="1749" xr:uid="{00000000-0005-0000-0000-00008F0B0000}"/>
    <cellStyle name="_입찰표지 _토공및구조물" xfId="3802" xr:uid="{00000000-0005-0000-0000-0000900B0000}"/>
    <cellStyle name="_입찰표지 _토공및구조물_(가)실행" xfId="3803" xr:uid="{00000000-0005-0000-0000-0000910B0000}"/>
    <cellStyle name="_입찰표지 _토공및구조물_(가)실행2" xfId="3804" xr:uid="{00000000-0005-0000-0000-0000920B0000}"/>
    <cellStyle name="_입찰표지 _토공및구조물_중동성황(가)실행" xfId="3805" xr:uid="{00000000-0005-0000-0000-0000930B0000}"/>
    <cellStyle name="_입찰표지 _토공및터널발주" xfId="3806" xr:uid="{00000000-0005-0000-0000-0000940B0000}"/>
    <cellStyle name="_입찰표지 _토공및터널발주분내역서1" xfId="3807" xr:uid="{00000000-0005-0000-0000-0000950B0000}"/>
    <cellStyle name="_자동선별기보고서" xfId="3808" xr:uid="{00000000-0005-0000-0000-0000960B0000}"/>
    <cellStyle name="_자동제어" xfId="3809" xr:uid="{00000000-0005-0000-0000-0000970B0000}"/>
    <cellStyle name="_자재비교표" xfId="3810" xr:uid="{00000000-0005-0000-0000-0000980B0000}"/>
    <cellStyle name="_작업" xfId="1750" xr:uid="{00000000-0005-0000-0000-0000990B0000}"/>
    <cellStyle name="_장미실비요양원0522" xfId="1751" xr:uid="{00000000-0005-0000-0000-00009A0B0000}"/>
    <cellStyle name="_장성IC투찰" xfId="1753" xr:uid="{00000000-0005-0000-0000-00009B0B0000}"/>
    <cellStyle name="_장성IC투찰_경찰서-터미널간도로(투찰)②" xfId="1754" xr:uid="{00000000-0005-0000-0000-00009C0B0000}"/>
    <cellStyle name="_장성IC투찰_경찰서-터미널간도로(투찰)②_마현생창(동양고속)" xfId="1755" xr:uid="{00000000-0005-0000-0000-00009D0B0000}"/>
    <cellStyle name="_장성IC투찰_경찰서-터미널간도로(투찰)②_마현생창(동양고속)_예정공정표" xfId="1756" xr:uid="{00000000-0005-0000-0000-00009E0B0000}"/>
    <cellStyle name="_장성IC투찰_경찰서-터미널간도로(투찰)②_마현생창(동양고속)_왜관-태평건설" xfId="1757" xr:uid="{00000000-0005-0000-0000-00009F0B0000}"/>
    <cellStyle name="_장성IC투찰_경찰서-터미널간도로(투찰)②_마현생창(동양고속)_왜관-태평건설_예정공정표" xfId="1758" xr:uid="{00000000-0005-0000-0000-0000A00B0000}"/>
    <cellStyle name="_장성IC투찰_경찰서-터미널간도로(투찰)②_예정공정표" xfId="1759" xr:uid="{00000000-0005-0000-0000-0000A10B0000}"/>
    <cellStyle name="_장성IC투찰_경찰서-터미널간도로(투찰)②_왜관-태평건설" xfId="1760" xr:uid="{00000000-0005-0000-0000-0000A20B0000}"/>
    <cellStyle name="_장성IC투찰_경찰서-터미널간도로(투찰)②_왜관-태평건설_예정공정표" xfId="1761" xr:uid="{00000000-0005-0000-0000-0000A30B0000}"/>
    <cellStyle name="_장성IC투찰_마현생창(동양고속)" xfId="1762" xr:uid="{00000000-0005-0000-0000-0000A40B0000}"/>
    <cellStyle name="_장성IC투찰_마현생창(동양고속)_예정공정표" xfId="1763" xr:uid="{00000000-0005-0000-0000-0000A50B0000}"/>
    <cellStyle name="_장성IC투찰_마현생창(동양고속)_왜관-태평건설" xfId="1764" xr:uid="{00000000-0005-0000-0000-0000A60B0000}"/>
    <cellStyle name="_장성IC투찰_마현생창(동양고속)_왜관-태평건설_예정공정표" xfId="1765" xr:uid="{00000000-0005-0000-0000-0000A70B0000}"/>
    <cellStyle name="_장성IC투찰_봉무지방산업단지도로(투찰)②" xfId="1766" xr:uid="{00000000-0005-0000-0000-0000A80B0000}"/>
    <cellStyle name="_장성IC투찰_봉무지방산업단지도로(투찰)②_마현생창(동양고속)" xfId="1767" xr:uid="{00000000-0005-0000-0000-0000A90B0000}"/>
    <cellStyle name="_장성IC투찰_봉무지방산업단지도로(투찰)②_마현생창(동양고속)_예정공정표" xfId="1768" xr:uid="{00000000-0005-0000-0000-0000AA0B0000}"/>
    <cellStyle name="_장성IC투찰_봉무지방산업단지도로(투찰)②_마현생창(동양고속)_왜관-태평건설" xfId="1769" xr:uid="{00000000-0005-0000-0000-0000AB0B0000}"/>
    <cellStyle name="_장성IC투찰_봉무지방산업단지도로(투찰)②_마현생창(동양고속)_왜관-태평건설_예정공정표" xfId="1770" xr:uid="{00000000-0005-0000-0000-0000AC0B0000}"/>
    <cellStyle name="_장성IC투찰_봉무지방산업단지도로(투찰)②_예정공정표" xfId="1771" xr:uid="{00000000-0005-0000-0000-0000AD0B0000}"/>
    <cellStyle name="_장성IC투찰_봉무지방산업단지도로(투찰)②_왜관-태평건설" xfId="1772" xr:uid="{00000000-0005-0000-0000-0000AE0B0000}"/>
    <cellStyle name="_장성IC투찰_봉무지방산업단지도로(투찰)②_왜관-태평건설_예정공정표" xfId="1773" xr:uid="{00000000-0005-0000-0000-0000AF0B0000}"/>
    <cellStyle name="_장성IC투찰_봉무지방산업단지도로(투찰)②+0.250%" xfId="1774" xr:uid="{00000000-0005-0000-0000-0000B00B0000}"/>
    <cellStyle name="_장성IC투찰_봉무지방산업단지도로(투찰)②+0.250%_마현생창(동양고속)" xfId="1775" xr:uid="{00000000-0005-0000-0000-0000B10B0000}"/>
    <cellStyle name="_장성IC투찰_봉무지방산업단지도로(투찰)②+0.250%_마현생창(동양고속)_예정공정표" xfId="1776" xr:uid="{00000000-0005-0000-0000-0000B20B0000}"/>
    <cellStyle name="_장성IC투찰_봉무지방산업단지도로(투찰)②+0.250%_마현생창(동양고속)_왜관-태평건설" xfId="1777" xr:uid="{00000000-0005-0000-0000-0000B30B0000}"/>
    <cellStyle name="_장성IC투찰_봉무지방산업단지도로(투찰)②+0.250%_마현생창(동양고속)_왜관-태평건설_예정공정표" xfId="1778" xr:uid="{00000000-0005-0000-0000-0000B40B0000}"/>
    <cellStyle name="_장성IC투찰_봉무지방산업단지도로(투찰)②+0.250%_예정공정표" xfId="1779" xr:uid="{00000000-0005-0000-0000-0000B50B0000}"/>
    <cellStyle name="_장성IC투찰_봉무지방산업단지도로(투찰)②+0.250%_왜관-태평건설" xfId="1780" xr:uid="{00000000-0005-0000-0000-0000B60B0000}"/>
    <cellStyle name="_장성IC투찰_봉무지방산업단지도로(투찰)②+0.250%_왜관-태평건설_예정공정표" xfId="1781" xr:uid="{00000000-0005-0000-0000-0000B70B0000}"/>
    <cellStyle name="_장성IC투찰_예정공정표" xfId="1782" xr:uid="{00000000-0005-0000-0000-0000B80B0000}"/>
    <cellStyle name="_장성IC투찰_왜관-태평건설" xfId="1783" xr:uid="{00000000-0005-0000-0000-0000B90B0000}"/>
    <cellStyle name="_장성IC투찰_왜관-태평건설_예정공정표" xfId="1784" xr:uid="{00000000-0005-0000-0000-0000BA0B0000}"/>
    <cellStyle name="_장성IC투찰_합덕-신례원(2공구)투찰" xfId="1785" xr:uid="{00000000-0005-0000-0000-0000BB0B0000}"/>
    <cellStyle name="_장성IC투찰_합덕-신례원(2공구)투찰_경찰서-터미널간도로(투찰)②" xfId="1786" xr:uid="{00000000-0005-0000-0000-0000BC0B0000}"/>
    <cellStyle name="_장성IC투찰_합덕-신례원(2공구)투찰_경찰서-터미널간도로(투찰)②_마현생창(동양고속)" xfId="1787" xr:uid="{00000000-0005-0000-0000-0000BD0B0000}"/>
    <cellStyle name="_장성IC투찰_합덕-신례원(2공구)투찰_경찰서-터미널간도로(투찰)②_마현생창(동양고속)_예정공정표" xfId="1788" xr:uid="{00000000-0005-0000-0000-0000BE0B0000}"/>
    <cellStyle name="_장성IC투찰_합덕-신례원(2공구)투찰_경찰서-터미널간도로(투찰)②_마현생창(동양고속)_왜관-태평건설" xfId="1789" xr:uid="{00000000-0005-0000-0000-0000BF0B0000}"/>
    <cellStyle name="_장성IC투찰_합덕-신례원(2공구)투찰_경찰서-터미널간도로(투찰)②_마현생창(동양고속)_왜관-태평건설_예정공정표" xfId="1790" xr:uid="{00000000-0005-0000-0000-0000C00B0000}"/>
    <cellStyle name="_장성IC투찰_합덕-신례원(2공구)투찰_경찰서-터미널간도로(투찰)②_예정공정표" xfId="1791" xr:uid="{00000000-0005-0000-0000-0000C10B0000}"/>
    <cellStyle name="_장성IC투찰_합덕-신례원(2공구)투찰_경찰서-터미널간도로(투찰)②_왜관-태평건설" xfId="1792" xr:uid="{00000000-0005-0000-0000-0000C20B0000}"/>
    <cellStyle name="_장성IC투찰_합덕-신례원(2공구)투찰_경찰서-터미널간도로(투찰)②_왜관-태평건설_예정공정표" xfId="1793" xr:uid="{00000000-0005-0000-0000-0000C30B0000}"/>
    <cellStyle name="_장성IC투찰_합덕-신례원(2공구)투찰_마현생창(동양고속)" xfId="1794" xr:uid="{00000000-0005-0000-0000-0000C40B0000}"/>
    <cellStyle name="_장성IC투찰_합덕-신례원(2공구)투찰_마현생창(동양고속)_예정공정표" xfId="1795" xr:uid="{00000000-0005-0000-0000-0000C50B0000}"/>
    <cellStyle name="_장성IC투찰_합덕-신례원(2공구)투찰_마현생창(동양고속)_왜관-태평건설" xfId="1796" xr:uid="{00000000-0005-0000-0000-0000C60B0000}"/>
    <cellStyle name="_장성IC투찰_합덕-신례원(2공구)투찰_마현생창(동양고속)_왜관-태평건설_예정공정표" xfId="1797" xr:uid="{00000000-0005-0000-0000-0000C70B0000}"/>
    <cellStyle name="_장성IC투찰_합덕-신례원(2공구)투찰_봉무지방산업단지도로(투찰)②" xfId="1798" xr:uid="{00000000-0005-0000-0000-0000C80B0000}"/>
    <cellStyle name="_장성IC투찰_합덕-신례원(2공구)투찰_봉무지방산업단지도로(투찰)②_마현생창(동양고속)" xfId="1799" xr:uid="{00000000-0005-0000-0000-0000C90B0000}"/>
    <cellStyle name="_장성IC투찰_합덕-신례원(2공구)투찰_봉무지방산업단지도로(투찰)②_마현생창(동양고속)_예정공정표" xfId="1800" xr:uid="{00000000-0005-0000-0000-0000CA0B0000}"/>
    <cellStyle name="_장성IC투찰_합덕-신례원(2공구)투찰_봉무지방산업단지도로(투찰)②_마현생창(동양고속)_왜관-태평건설" xfId="1801" xr:uid="{00000000-0005-0000-0000-0000CB0B0000}"/>
    <cellStyle name="_장성IC투찰_합덕-신례원(2공구)투찰_봉무지방산업단지도로(투찰)②_마현생창(동양고속)_왜관-태평건설_예정공정표" xfId="1802" xr:uid="{00000000-0005-0000-0000-0000CC0B0000}"/>
    <cellStyle name="_장성IC투찰_합덕-신례원(2공구)투찰_봉무지방산업단지도로(투찰)②_예정공정표" xfId="1803" xr:uid="{00000000-0005-0000-0000-0000CD0B0000}"/>
    <cellStyle name="_장성IC투찰_합덕-신례원(2공구)투찰_봉무지방산업단지도로(투찰)②_왜관-태평건설" xfId="1804" xr:uid="{00000000-0005-0000-0000-0000CE0B0000}"/>
    <cellStyle name="_장성IC투찰_합덕-신례원(2공구)투찰_봉무지방산업단지도로(투찰)②_왜관-태평건설_예정공정표" xfId="1805" xr:uid="{00000000-0005-0000-0000-0000CF0B0000}"/>
    <cellStyle name="_장성IC투찰_합덕-신례원(2공구)투찰_봉무지방산업단지도로(투찰)②+0.250%" xfId="1806" xr:uid="{00000000-0005-0000-0000-0000D00B0000}"/>
    <cellStyle name="_장성IC투찰_합덕-신례원(2공구)투찰_봉무지방산업단지도로(투찰)②+0.250%_마현생창(동양고속)" xfId="1807" xr:uid="{00000000-0005-0000-0000-0000D10B0000}"/>
    <cellStyle name="_장성IC투찰_합덕-신례원(2공구)투찰_봉무지방산업단지도로(투찰)②+0.250%_마현생창(동양고속)_예정공정표" xfId="1808" xr:uid="{00000000-0005-0000-0000-0000D20B0000}"/>
    <cellStyle name="_장성IC투찰_합덕-신례원(2공구)투찰_봉무지방산업단지도로(투찰)②+0.250%_마현생창(동양고속)_왜관-태평건설" xfId="1809" xr:uid="{00000000-0005-0000-0000-0000D30B0000}"/>
    <cellStyle name="_장성IC투찰_합덕-신례원(2공구)투찰_봉무지방산업단지도로(투찰)②+0.250%_마현생창(동양고속)_왜관-태평건설_예정공정표" xfId="1810" xr:uid="{00000000-0005-0000-0000-0000D40B0000}"/>
    <cellStyle name="_장성IC투찰_합덕-신례원(2공구)투찰_봉무지방산업단지도로(투찰)②+0.250%_예정공정표" xfId="1811" xr:uid="{00000000-0005-0000-0000-0000D50B0000}"/>
    <cellStyle name="_장성IC투찰_합덕-신례원(2공구)투찰_봉무지방산업단지도로(투찰)②+0.250%_왜관-태평건설" xfId="1812" xr:uid="{00000000-0005-0000-0000-0000D60B0000}"/>
    <cellStyle name="_장성IC투찰_합덕-신례원(2공구)투찰_봉무지방산업단지도로(투찰)②+0.250%_왜관-태평건설_예정공정표" xfId="1813" xr:uid="{00000000-0005-0000-0000-0000D70B0000}"/>
    <cellStyle name="_장성IC투찰_합덕-신례원(2공구)투찰_예정공정표" xfId="1814" xr:uid="{00000000-0005-0000-0000-0000D80B0000}"/>
    <cellStyle name="_장성IC투찰_합덕-신례원(2공구)투찰_왜관-태평건설" xfId="1815" xr:uid="{00000000-0005-0000-0000-0000D90B0000}"/>
    <cellStyle name="_장성IC투찰_합덕-신례원(2공구)투찰_왜관-태평건설_예정공정표" xfId="1816" xr:uid="{00000000-0005-0000-0000-0000DA0B0000}"/>
    <cellStyle name="_장성IC투찰_합덕-신례원(2공구)투찰_합덕-신례원(2공구)투찰" xfId="1817" xr:uid="{00000000-0005-0000-0000-0000DB0B0000}"/>
    <cellStyle name="_장성IC투찰_합덕-신례원(2공구)투찰_합덕-신례원(2공구)투찰_경찰서-터미널간도로(투찰)②" xfId="1818" xr:uid="{00000000-0005-0000-0000-0000DC0B0000}"/>
    <cellStyle name="_장성IC투찰_합덕-신례원(2공구)투찰_합덕-신례원(2공구)투찰_경찰서-터미널간도로(투찰)②_마현생창(동양고속)" xfId="1819" xr:uid="{00000000-0005-0000-0000-0000DD0B0000}"/>
    <cellStyle name="_장성IC투찰_합덕-신례원(2공구)투찰_합덕-신례원(2공구)투찰_경찰서-터미널간도로(투찰)②_마현생창(동양고속)_예정공정표" xfId="1820" xr:uid="{00000000-0005-0000-0000-0000DE0B0000}"/>
    <cellStyle name="_장성IC투찰_합덕-신례원(2공구)투찰_합덕-신례원(2공구)투찰_경찰서-터미널간도로(투찰)②_마현생창(동양고속)_왜관-태평건설" xfId="1821" xr:uid="{00000000-0005-0000-0000-0000DF0B0000}"/>
    <cellStyle name="_장성IC투찰_합덕-신례원(2공구)투찰_합덕-신례원(2공구)투찰_경찰서-터미널간도로(투찰)②_마현생창(동양고속)_왜관-태평건설_예정공정표" xfId="1822" xr:uid="{00000000-0005-0000-0000-0000E00B0000}"/>
    <cellStyle name="_장성IC투찰_합덕-신례원(2공구)투찰_합덕-신례원(2공구)투찰_경찰서-터미널간도로(투찰)②_예정공정표" xfId="1823" xr:uid="{00000000-0005-0000-0000-0000E10B0000}"/>
    <cellStyle name="_장성IC투찰_합덕-신례원(2공구)투찰_합덕-신례원(2공구)투찰_경찰서-터미널간도로(투찰)②_왜관-태평건설" xfId="1824" xr:uid="{00000000-0005-0000-0000-0000E20B0000}"/>
    <cellStyle name="_장성IC투찰_합덕-신례원(2공구)투찰_합덕-신례원(2공구)투찰_경찰서-터미널간도로(투찰)②_왜관-태평건설_예정공정표" xfId="1825" xr:uid="{00000000-0005-0000-0000-0000E30B0000}"/>
    <cellStyle name="_장성IC투찰_합덕-신례원(2공구)투찰_합덕-신례원(2공구)투찰_마현생창(동양고속)" xfId="1826" xr:uid="{00000000-0005-0000-0000-0000E40B0000}"/>
    <cellStyle name="_장성IC투찰_합덕-신례원(2공구)투찰_합덕-신례원(2공구)투찰_마현생창(동양고속)_예정공정표" xfId="1827" xr:uid="{00000000-0005-0000-0000-0000E50B0000}"/>
    <cellStyle name="_장성IC투찰_합덕-신례원(2공구)투찰_합덕-신례원(2공구)투찰_마현생창(동양고속)_왜관-태평건설" xfId="1828" xr:uid="{00000000-0005-0000-0000-0000E60B0000}"/>
    <cellStyle name="_장성IC투찰_합덕-신례원(2공구)투찰_합덕-신례원(2공구)투찰_마현생창(동양고속)_왜관-태평건설_예정공정표" xfId="1829" xr:uid="{00000000-0005-0000-0000-0000E70B0000}"/>
    <cellStyle name="_장성IC투찰_합덕-신례원(2공구)투찰_합덕-신례원(2공구)투찰_봉무지방산업단지도로(투찰)②" xfId="1830" xr:uid="{00000000-0005-0000-0000-0000E80B0000}"/>
    <cellStyle name="_장성IC투찰_합덕-신례원(2공구)투찰_합덕-신례원(2공구)투찰_봉무지방산업단지도로(투찰)②_마현생창(동양고속)" xfId="1831" xr:uid="{00000000-0005-0000-0000-0000E90B0000}"/>
    <cellStyle name="_장성IC투찰_합덕-신례원(2공구)투찰_합덕-신례원(2공구)투찰_봉무지방산업단지도로(투찰)②_마현생창(동양고속)_예정공정표" xfId="1832" xr:uid="{00000000-0005-0000-0000-0000EA0B0000}"/>
    <cellStyle name="_장성IC투찰_합덕-신례원(2공구)투찰_합덕-신례원(2공구)투찰_봉무지방산업단지도로(투찰)②_마현생창(동양고속)_왜관-태평건설" xfId="1833" xr:uid="{00000000-0005-0000-0000-0000EB0B0000}"/>
    <cellStyle name="_장성IC투찰_합덕-신례원(2공구)투찰_합덕-신례원(2공구)투찰_봉무지방산업단지도로(투찰)②_마현생창(동양고속)_왜관-태평건설_예정공정표" xfId="1834" xr:uid="{00000000-0005-0000-0000-0000EC0B0000}"/>
    <cellStyle name="_장성IC투찰_합덕-신례원(2공구)투찰_합덕-신례원(2공구)투찰_봉무지방산업단지도로(투찰)②_예정공정표" xfId="1835" xr:uid="{00000000-0005-0000-0000-0000ED0B0000}"/>
    <cellStyle name="_장성IC투찰_합덕-신례원(2공구)투찰_합덕-신례원(2공구)투찰_봉무지방산업단지도로(투찰)②_왜관-태평건설" xfId="1836" xr:uid="{00000000-0005-0000-0000-0000EE0B0000}"/>
    <cellStyle name="_장성IC투찰_합덕-신례원(2공구)투찰_합덕-신례원(2공구)투찰_봉무지방산업단지도로(투찰)②_왜관-태평건설_예정공정표" xfId="1837" xr:uid="{00000000-0005-0000-0000-0000EF0B0000}"/>
    <cellStyle name="_장성IC투찰_합덕-신례원(2공구)투찰_합덕-신례원(2공구)투찰_봉무지방산업단지도로(투찰)②+0.250%" xfId="1838" xr:uid="{00000000-0005-0000-0000-0000F00B0000}"/>
    <cellStyle name="_장성IC투찰_합덕-신례원(2공구)투찰_합덕-신례원(2공구)투찰_봉무지방산업단지도로(투찰)②+0.250%_마현생창(동양고속)" xfId="1839" xr:uid="{00000000-0005-0000-0000-0000F10B0000}"/>
    <cellStyle name="_장성IC투찰_합덕-신례원(2공구)투찰_합덕-신례원(2공구)투찰_봉무지방산업단지도로(투찰)②+0.250%_마현생창(동양고속)_예정공정표" xfId="1840" xr:uid="{00000000-0005-0000-0000-0000F20B0000}"/>
    <cellStyle name="_장성IC투찰_합덕-신례원(2공구)투찰_합덕-신례원(2공구)투찰_봉무지방산업단지도로(투찰)②+0.250%_마현생창(동양고속)_왜관-태평건설" xfId="1841" xr:uid="{00000000-0005-0000-0000-0000F30B0000}"/>
    <cellStyle name="_장성IC투찰_합덕-신례원(2공구)투찰_합덕-신례원(2공구)투찰_봉무지방산업단지도로(투찰)②+0.250%_마현생창(동양고속)_왜관-태평건설_예정공정표" xfId="1842" xr:uid="{00000000-0005-0000-0000-0000F40B0000}"/>
    <cellStyle name="_장성IC투찰_합덕-신례원(2공구)투찰_합덕-신례원(2공구)투찰_봉무지방산업단지도로(투찰)②+0.250%_예정공정표" xfId="1843" xr:uid="{00000000-0005-0000-0000-0000F50B0000}"/>
    <cellStyle name="_장성IC투찰_합덕-신례원(2공구)투찰_합덕-신례원(2공구)투찰_봉무지방산업단지도로(투찰)②+0.250%_왜관-태평건설" xfId="1844" xr:uid="{00000000-0005-0000-0000-0000F60B0000}"/>
    <cellStyle name="_장성IC투찰_합덕-신례원(2공구)투찰_합덕-신례원(2공구)투찰_봉무지방산업단지도로(투찰)②+0.250%_왜관-태평건설_예정공정표" xfId="1845" xr:uid="{00000000-0005-0000-0000-0000F70B0000}"/>
    <cellStyle name="_장성IC투찰_합덕-신례원(2공구)투찰_합덕-신례원(2공구)투찰_예정공정표" xfId="1846" xr:uid="{00000000-0005-0000-0000-0000F80B0000}"/>
    <cellStyle name="_장성IC투찰_합덕-신례원(2공구)투찰_합덕-신례원(2공구)투찰_왜관-태평건설" xfId="1847" xr:uid="{00000000-0005-0000-0000-0000F90B0000}"/>
    <cellStyle name="_장성IC투찰_합덕-신례원(2공구)투찰_합덕-신례원(2공구)투찰_왜관-태평건설_예정공정표" xfId="1848" xr:uid="{00000000-0005-0000-0000-0000FA0B0000}"/>
    <cellStyle name="_장성초등학교" xfId="1752" xr:uid="{00000000-0005-0000-0000-0000FB0B0000}"/>
    <cellStyle name="_장현중(내역서+개요)" xfId="1849" xr:uid="{00000000-0005-0000-0000-0000FC0B0000}"/>
    <cellStyle name="_재료비" xfId="3811" xr:uid="{00000000-0005-0000-0000-0000FD0B0000}"/>
    <cellStyle name="_적격 " xfId="1850" xr:uid="{00000000-0005-0000-0000-0000FE0B0000}"/>
    <cellStyle name="_적격 _1차1회변경" xfId="1851" xr:uid="{00000000-0005-0000-0000-0000FF0B0000}"/>
    <cellStyle name="_적격 _6월기성" xfId="3812" xr:uid="{00000000-0005-0000-0000-0000000C0000}"/>
    <cellStyle name="_적격 _6월기성_원등수량" xfId="3813" xr:uid="{00000000-0005-0000-0000-0000010C0000}"/>
    <cellStyle name="_적격 _광주평동투찰" xfId="5194" xr:uid="{00000000-0005-0000-0000-0000020C0000}"/>
    <cellStyle name="_적격 _광주평동품의1" xfId="5195" xr:uid="{00000000-0005-0000-0000-0000030C0000}"/>
    <cellStyle name="_적격 _당진대전-5 설투견" xfId="3814" xr:uid="{00000000-0005-0000-0000-0000040C0000}"/>
    <cellStyle name="_적격 _당진대전-5 설투견_6월기성" xfId="3815" xr:uid="{00000000-0005-0000-0000-0000050C0000}"/>
    <cellStyle name="_적격 _당진대전-5 설투견_6월기성_원등수량" xfId="3816" xr:uid="{00000000-0005-0000-0000-0000060C0000}"/>
    <cellStyle name="_적격 _당진대전-5 설투견_원등수량" xfId="3817" xr:uid="{00000000-0005-0000-0000-0000070C0000}"/>
    <cellStyle name="_적격 _도급내역(전체분)" xfId="1852" xr:uid="{00000000-0005-0000-0000-0000080C0000}"/>
    <cellStyle name="_적격 _도급내역(전체분)_복사본 총괄1회변경" xfId="1853" xr:uid="{00000000-0005-0000-0000-0000090C0000}"/>
    <cellStyle name="_적격 _도급내역(전체분)_총괄1회변경" xfId="1854" xr:uid="{00000000-0005-0000-0000-00000A0C0000}"/>
    <cellStyle name="_적격 _도급내역(토공)" xfId="1855" xr:uid="{00000000-0005-0000-0000-00000B0C0000}"/>
    <cellStyle name="_적격 _설계변경내역서(1회총괄)" xfId="1856" xr:uid="{00000000-0005-0000-0000-00000C0C0000}"/>
    <cellStyle name="_적격 _설계변경앞지" xfId="1857" xr:uid="{00000000-0005-0000-0000-00000D0C0000}"/>
    <cellStyle name="_적격 _설계변경앞지(2차)" xfId="1858" xr:uid="{00000000-0005-0000-0000-00000E0C0000}"/>
    <cellStyle name="_적격 _설계변경앞지(총괄)" xfId="1859" xr:uid="{00000000-0005-0000-0000-00000F0C0000}"/>
    <cellStyle name="_적격 _설계변경총괄(토목,건축,기계,조경)01" xfId="1860" xr:uid="{00000000-0005-0000-0000-0000100C0000}"/>
    <cellStyle name="_적격 _설계변경총괄(토목,건축,기계,조경)02" xfId="1861" xr:uid="{00000000-0005-0000-0000-0000110C0000}"/>
    <cellStyle name="_적격 _송학하수품의(설계넣고)" xfId="5196" xr:uid="{00000000-0005-0000-0000-0000120C0000}"/>
    <cellStyle name="_적격 _예정공정표" xfId="1862" xr:uid="{00000000-0005-0000-0000-0000130C0000}"/>
    <cellStyle name="_적격 _원등수량" xfId="3818" xr:uid="{00000000-0005-0000-0000-0000140C0000}"/>
    <cellStyle name="_적격 _작업" xfId="1863" xr:uid="{00000000-0005-0000-0000-0000150C0000}"/>
    <cellStyle name="_적격 _제잡비계산서" xfId="1864" xr:uid="{00000000-0005-0000-0000-0000160C0000}"/>
    <cellStyle name="_적격 _증평1차내역" xfId="1865" xr:uid="{00000000-0005-0000-0000-0000170C0000}"/>
    <cellStyle name="_적격 _증평1차내역_1차1회변경" xfId="1866" xr:uid="{00000000-0005-0000-0000-0000180C0000}"/>
    <cellStyle name="_적격 _증평1차내역_1차1회변경_예정공정표" xfId="1867" xr:uid="{00000000-0005-0000-0000-0000190C0000}"/>
    <cellStyle name="_적격 _증평1차내역_예정공정표" xfId="1868" xr:uid="{00000000-0005-0000-0000-00001A0C0000}"/>
    <cellStyle name="_적격 _증평1차내역_총괄1회변경" xfId="1869" xr:uid="{00000000-0005-0000-0000-00001B0C0000}"/>
    <cellStyle name="_적격 _집행갑지 " xfId="1870" xr:uid="{00000000-0005-0000-0000-00001C0C0000}"/>
    <cellStyle name="_적격 _집행갑지 _1차1회변경" xfId="1871" xr:uid="{00000000-0005-0000-0000-00001D0C0000}"/>
    <cellStyle name="_적격 _집행갑지 _6월기성" xfId="3819" xr:uid="{00000000-0005-0000-0000-00001E0C0000}"/>
    <cellStyle name="_적격 _집행갑지 _6월기성_원등수량" xfId="3820" xr:uid="{00000000-0005-0000-0000-00001F0C0000}"/>
    <cellStyle name="_적격 _집행갑지 _광주평동투찰" xfId="5197" xr:uid="{00000000-0005-0000-0000-0000200C0000}"/>
    <cellStyle name="_적격 _집행갑지 _광주평동품의1" xfId="5198" xr:uid="{00000000-0005-0000-0000-0000210C0000}"/>
    <cellStyle name="_적격 _집행갑지 _당진대전-5 설투견" xfId="3821" xr:uid="{00000000-0005-0000-0000-0000220C0000}"/>
    <cellStyle name="_적격 _집행갑지 _당진대전-5 설투견_6월기성" xfId="3822" xr:uid="{00000000-0005-0000-0000-0000230C0000}"/>
    <cellStyle name="_적격 _집행갑지 _당진대전-5 설투견_6월기성_원등수량" xfId="3823" xr:uid="{00000000-0005-0000-0000-0000240C0000}"/>
    <cellStyle name="_적격 _집행갑지 _당진대전-5 설투견_원등수량" xfId="3824" xr:uid="{00000000-0005-0000-0000-0000250C0000}"/>
    <cellStyle name="_적격 _집행갑지 _도급내역(전체분)" xfId="1872" xr:uid="{00000000-0005-0000-0000-0000260C0000}"/>
    <cellStyle name="_적격 _집행갑지 _도급내역(전체분)_복사본 총괄1회변경" xfId="1873" xr:uid="{00000000-0005-0000-0000-0000270C0000}"/>
    <cellStyle name="_적격 _집행갑지 _도급내역(전체분)_총괄1회변경" xfId="1874" xr:uid="{00000000-0005-0000-0000-0000280C0000}"/>
    <cellStyle name="_적격 _집행갑지 _도급내역(토공)" xfId="1875" xr:uid="{00000000-0005-0000-0000-0000290C0000}"/>
    <cellStyle name="_적격 _집행갑지 _설계변경내역서(1회총괄)" xfId="1876" xr:uid="{00000000-0005-0000-0000-00002A0C0000}"/>
    <cellStyle name="_적격 _집행갑지 _설계변경앞지" xfId="1877" xr:uid="{00000000-0005-0000-0000-00002B0C0000}"/>
    <cellStyle name="_적격 _집행갑지 _설계변경앞지(2차)" xfId="1878" xr:uid="{00000000-0005-0000-0000-00002C0C0000}"/>
    <cellStyle name="_적격 _집행갑지 _설계변경앞지(총괄)" xfId="1879" xr:uid="{00000000-0005-0000-0000-00002D0C0000}"/>
    <cellStyle name="_적격 _집행갑지 _설계변경총괄(토목,건축,기계,조경)01" xfId="1880" xr:uid="{00000000-0005-0000-0000-00002E0C0000}"/>
    <cellStyle name="_적격 _집행갑지 _설계변경총괄(토목,건축,기계,조경)02" xfId="1881" xr:uid="{00000000-0005-0000-0000-00002F0C0000}"/>
    <cellStyle name="_적격 _집행갑지 _송학하수품의(설계넣고)" xfId="5199" xr:uid="{00000000-0005-0000-0000-0000300C0000}"/>
    <cellStyle name="_적격 _집행갑지 _예정공정표" xfId="1882" xr:uid="{00000000-0005-0000-0000-0000310C0000}"/>
    <cellStyle name="_적격 _집행갑지 _원등수량" xfId="3825" xr:uid="{00000000-0005-0000-0000-0000320C0000}"/>
    <cellStyle name="_적격 _집행갑지 _작업" xfId="1883" xr:uid="{00000000-0005-0000-0000-0000330C0000}"/>
    <cellStyle name="_적격 _집행갑지 _제잡비계산서" xfId="1884" xr:uid="{00000000-0005-0000-0000-0000340C0000}"/>
    <cellStyle name="_적격 _집행갑지 _증평1차내역" xfId="1885" xr:uid="{00000000-0005-0000-0000-0000350C0000}"/>
    <cellStyle name="_적격 _집행갑지 _증평1차내역_1차1회변경" xfId="1886" xr:uid="{00000000-0005-0000-0000-0000360C0000}"/>
    <cellStyle name="_적격 _집행갑지 _증평1차내역_1차1회변경_예정공정표" xfId="1887" xr:uid="{00000000-0005-0000-0000-0000370C0000}"/>
    <cellStyle name="_적격 _집행갑지 _증평1차내역_예정공정표" xfId="1888" xr:uid="{00000000-0005-0000-0000-0000380C0000}"/>
    <cellStyle name="_적격 _집행갑지 _증평1차내역_총괄1회변경" xfId="1889" xr:uid="{00000000-0005-0000-0000-0000390C0000}"/>
    <cellStyle name="_적격 _집행갑지 _총괄1회변경" xfId="1890" xr:uid="{00000000-0005-0000-0000-00003A0C0000}"/>
    <cellStyle name="_적격 _집행설계분석 " xfId="3826" xr:uid="{00000000-0005-0000-0000-00003B0C0000}"/>
    <cellStyle name="_적격 _집행설계분석 _6월기성" xfId="3827" xr:uid="{00000000-0005-0000-0000-00003C0C0000}"/>
    <cellStyle name="_적격 _집행설계분석 _6월기성_원등수량" xfId="3828" xr:uid="{00000000-0005-0000-0000-00003D0C0000}"/>
    <cellStyle name="_적격 _집행설계분석 _당진대전-5 설투견" xfId="3829" xr:uid="{00000000-0005-0000-0000-00003E0C0000}"/>
    <cellStyle name="_적격 _집행설계분석 _당진대전-5 설투견_6월기성" xfId="3830" xr:uid="{00000000-0005-0000-0000-00003F0C0000}"/>
    <cellStyle name="_적격 _집행설계분석 _당진대전-5 설투견_6월기성_원등수량" xfId="3831" xr:uid="{00000000-0005-0000-0000-0000400C0000}"/>
    <cellStyle name="_적격 _집행설계분석 _당진대전-5 설투견_원등수량" xfId="3832" xr:uid="{00000000-0005-0000-0000-0000410C0000}"/>
    <cellStyle name="_적격 _집행설계분석 _원등수량" xfId="3833" xr:uid="{00000000-0005-0000-0000-0000420C0000}"/>
    <cellStyle name="_적격 _총괄1회변경" xfId="1891" xr:uid="{00000000-0005-0000-0000-0000430C0000}"/>
    <cellStyle name="_적격(화산) " xfId="1892" xr:uid="{00000000-0005-0000-0000-0000440C0000}"/>
    <cellStyle name="_적격(화산) _(가)실행" xfId="3834" xr:uid="{00000000-0005-0000-0000-0000450C0000}"/>
    <cellStyle name="_적격(화산) _(가)실행_(가)실행" xfId="3835" xr:uid="{00000000-0005-0000-0000-0000460C0000}"/>
    <cellStyle name="_적격(화산) _(가)실행_(가)실행2" xfId="3836" xr:uid="{00000000-0005-0000-0000-0000470C0000}"/>
    <cellStyle name="_적격(화산) _(가)실행_중동성황(가)실행" xfId="3837" xr:uid="{00000000-0005-0000-0000-0000480C0000}"/>
    <cellStyle name="_적격(화산) _1차1회변경" xfId="1893" xr:uid="{00000000-0005-0000-0000-0000490C0000}"/>
    <cellStyle name="_적격(화산) _6월기성" xfId="3838" xr:uid="{00000000-0005-0000-0000-00004A0C0000}"/>
    <cellStyle name="_적격(화산) _6월기성_원등수량" xfId="3839" xr:uid="{00000000-0005-0000-0000-00004B0C0000}"/>
    <cellStyle name="_적격(화산) _가실행(공설운동장)" xfId="3840" xr:uid="{00000000-0005-0000-0000-00004C0C0000}"/>
    <cellStyle name="_적격(화산) _가실행(공설운동장)_(가)실행" xfId="3841" xr:uid="{00000000-0005-0000-0000-00004D0C0000}"/>
    <cellStyle name="_적격(화산) _가실행(공설운동장)_(가)실행2" xfId="3842" xr:uid="{00000000-0005-0000-0000-00004E0C0000}"/>
    <cellStyle name="_적격(화산) _가실행(공설운동장)_중동성황(가)실행" xfId="3843" xr:uid="{00000000-0005-0000-0000-00004F0C0000}"/>
    <cellStyle name="_적격(화산) _가실행(송탄IC)" xfId="3844" xr:uid="{00000000-0005-0000-0000-0000500C0000}"/>
    <cellStyle name="_적격(화산) _가실행(송탄IC)_(가)실행" xfId="3845" xr:uid="{00000000-0005-0000-0000-0000510C0000}"/>
    <cellStyle name="_적격(화산) _가실행(송탄IC)_(가)실행2" xfId="3846" xr:uid="{00000000-0005-0000-0000-0000520C0000}"/>
    <cellStyle name="_적격(화산) _가실행(송탄IC)_중동성황(가)실행" xfId="3847" xr:uid="{00000000-0005-0000-0000-0000530C0000}"/>
    <cellStyle name="_적격(화산) _광주평동투찰" xfId="5200" xr:uid="{00000000-0005-0000-0000-0000540C0000}"/>
    <cellStyle name="_적격(화산) _광주평동품의1" xfId="5201" xr:uid="{00000000-0005-0000-0000-0000550C0000}"/>
    <cellStyle name="_적격(화산) _당진대전-5 설투견" xfId="3848" xr:uid="{00000000-0005-0000-0000-0000560C0000}"/>
    <cellStyle name="_적격(화산) _당진대전-5 설투견_6월기성" xfId="3849" xr:uid="{00000000-0005-0000-0000-0000570C0000}"/>
    <cellStyle name="_적격(화산) _당진대전-5 설투견_6월기성_원등수량" xfId="3850" xr:uid="{00000000-0005-0000-0000-0000580C0000}"/>
    <cellStyle name="_적격(화산) _당진대전-5 설투견_원등수량" xfId="3851" xr:uid="{00000000-0005-0000-0000-0000590C0000}"/>
    <cellStyle name="_적격(화산) _도급내역(전체분)" xfId="1894" xr:uid="{00000000-0005-0000-0000-00005A0C0000}"/>
    <cellStyle name="_적격(화산) _도급내역(전체분)_복사본 총괄1회변경" xfId="1895" xr:uid="{00000000-0005-0000-0000-00005B0C0000}"/>
    <cellStyle name="_적격(화산) _도급내역(전체분)_총괄1회변경" xfId="1896" xr:uid="{00000000-0005-0000-0000-00005C0C0000}"/>
    <cellStyle name="_적격(화산) _도급내역(토공)" xfId="1897" xr:uid="{00000000-0005-0000-0000-00005D0C0000}"/>
    <cellStyle name="_적격(화산) _설계변경내역서(1회총괄)" xfId="1898" xr:uid="{00000000-0005-0000-0000-00005E0C0000}"/>
    <cellStyle name="_적격(화산) _설계변경앞지" xfId="1899" xr:uid="{00000000-0005-0000-0000-00005F0C0000}"/>
    <cellStyle name="_적격(화산) _설계변경앞지(2차)" xfId="1900" xr:uid="{00000000-0005-0000-0000-0000600C0000}"/>
    <cellStyle name="_적격(화산) _설계변경앞지(총괄)" xfId="1901" xr:uid="{00000000-0005-0000-0000-0000610C0000}"/>
    <cellStyle name="_적격(화산) _설계변경총괄(토목,건축,기계,조경)01" xfId="1902" xr:uid="{00000000-0005-0000-0000-0000620C0000}"/>
    <cellStyle name="_적격(화산) _설계변경총괄(토목,건축,기계,조경)02" xfId="1903" xr:uid="{00000000-0005-0000-0000-0000630C0000}"/>
    <cellStyle name="_적격(화산) _송학하수품의(설계넣고)" xfId="5202" xr:uid="{00000000-0005-0000-0000-0000640C0000}"/>
    <cellStyle name="_적격(화산) _예정공정표" xfId="1904" xr:uid="{00000000-0005-0000-0000-0000650C0000}"/>
    <cellStyle name="_적격(화산) _원등수량" xfId="3852" xr:uid="{00000000-0005-0000-0000-0000660C0000}"/>
    <cellStyle name="_적격(화산) _작업" xfId="1905" xr:uid="{00000000-0005-0000-0000-0000670C0000}"/>
    <cellStyle name="_적격(화산) _제잡비계산서" xfId="1906" xr:uid="{00000000-0005-0000-0000-0000680C0000}"/>
    <cellStyle name="_적격(화산) _중동성황(가)실행" xfId="3853" xr:uid="{00000000-0005-0000-0000-0000690C0000}"/>
    <cellStyle name="_적격(화산) _중동성황(가)실행_(가)실행" xfId="3854" xr:uid="{00000000-0005-0000-0000-00006A0C0000}"/>
    <cellStyle name="_적격(화산) _중동성황(가)실행_(가)실행2" xfId="3855" xr:uid="{00000000-0005-0000-0000-00006B0C0000}"/>
    <cellStyle name="_적격(화산) _중동성황(가)실행_중동성황(가)실행" xfId="3856" xr:uid="{00000000-0005-0000-0000-00006C0C0000}"/>
    <cellStyle name="_적격(화산) _중동-성황투찰(new)(발주자변경)" xfId="3857" xr:uid="{00000000-0005-0000-0000-00006D0C0000}"/>
    <cellStyle name="_적격(화산) _중동-성황투찰(new)(발주자변경)_(가)실행" xfId="3858" xr:uid="{00000000-0005-0000-0000-00006E0C0000}"/>
    <cellStyle name="_적격(화산) _중동-성황투찰(new)(발주자변경)_(가)실행2" xfId="3859" xr:uid="{00000000-0005-0000-0000-00006F0C0000}"/>
    <cellStyle name="_적격(화산) _중동-성황투찰(new)(발주자변경)_중동성황(가)실행" xfId="3860" xr:uid="{00000000-0005-0000-0000-0000700C0000}"/>
    <cellStyle name="_적격(화산) _증평1차내역" xfId="1907" xr:uid="{00000000-0005-0000-0000-0000710C0000}"/>
    <cellStyle name="_적격(화산) _증평1차내역_1차1회변경" xfId="1908" xr:uid="{00000000-0005-0000-0000-0000720C0000}"/>
    <cellStyle name="_적격(화산) _증평1차내역_1차1회변경_예정공정표" xfId="1909" xr:uid="{00000000-0005-0000-0000-0000730C0000}"/>
    <cellStyle name="_적격(화산) _증평1차내역_예정공정표" xfId="1910" xr:uid="{00000000-0005-0000-0000-0000740C0000}"/>
    <cellStyle name="_적격(화산) _증평1차내역_총괄1회변경" xfId="1911" xr:uid="{00000000-0005-0000-0000-0000750C0000}"/>
    <cellStyle name="_적격(화산) _총괄1회변경" xfId="1912" xr:uid="{00000000-0005-0000-0000-0000760C0000}"/>
    <cellStyle name="_적격(화산) _토공및구조물" xfId="3861" xr:uid="{00000000-0005-0000-0000-0000770C0000}"/>
    <cellStyle name="_적격(화산) _토공및구조물_(가)실행" xfId="3862" xr:uid="{00000000-0005-0000-0000-0000780C0000}"/>
    <cellStyle name="_적격(화산) _토공및구조물_(가)실행2" xfId="3863" xr:uid="{00000000-0005-0000-0000-0000790C0000}"/>
    <cellStyle name="_적격(화산) _토공및구조물_중동성황(가)실행" xfId="3864" xr:uid="{00000000-0005-0000-0000-00007A0C0000}"/>
    <cellStyle name="_적격(화산) _토공및터널발주" xfId="3865" xr:uid="{00000000-0005-0000-0000-00007B0C0000}"/>
    <cellStyle name="_적격(화산) _토공및터널발주분내역서1" xfId="3866" xr:uid="{00000000-0005-0000-0000-00007C0C0000}"/>
    <cellStyle name="_전기공사" xfId="3867" xr:uid="{00000000-0005-0000-0000-00007D0C0000}"/>
    <cellStyle name="_전기공사실정보고내역" xfId="3868" xr:uid="{00000000-0005-0000-0000-00007E0C0000}"/>
    <cellStyle name="_전기공사원가, 단가대비" xfId="1913" xr:uid="{00000000-0005-0000-0000-00007F0C0000}"/>
    <cellStyle name="_전기관급총괄" xfId="1914" xr:uid="{00000000-0005-0000-0000-0000800C0000}"/>
    <cellStyle name="_전기내역서" xfId="1915" xr:uid="{00000000-0005-0000-0000-0000810C0000}"/>
    <cellStyle name="_전기내역서-박곡리" xfId="1916" xr:uid="{00000000-0005-0000-0000-0000820C0000}"/>
    <cellStyle name="_전기부문내역서-수정분0131" xfId="1917" xr:uid="{00000000-0005-0000-0000-0000830C0000}"/>
    <cellStyle name="_전기산출서(0127)" xfId="1918" xr:uid="{00000000-0005-0000-0000-0000840C0000}"/>
    <cellStyle name="_전기설계서1" xfId="3869" xr:uid="{00000000-0005-0000-0000-0000850C0000}"/>
    <cellStyle name="_전기설비" xfId="3870" xr:uid="{00000000-0005-0000-0000-0000860C0000}"/>
    <cellStyle name="_전기실정보고건" xfId="3871" xr:uid="{00000000-0005-0000-0000-0000870C0000}"/>
    <cellStyle name="_전기원가" xfId="1919" xr:uid="{00000000-0005-0000-0000-0000880C0000}"/>
    <cellStyle name="_전남도청사최종납품" xfId="3872" xr:uid="{00000000-0005-0000-0000-0000890C0000}"/>
    <cellStyle name="_전남도청사최종납품(작업이)2" xfId="3873" xr:uid="{00000000-0005-0000-0000-00008A0C0000}"/>
    <cellStyle name="_전시show case내역서09(1).12" xfId="3875" xr:uid="{00000000-0005-0000-0000-00008B0C0000}"/>
    <cellStyle name="_전시용영상HW" xfId="3874" xr:uid="{00000000-0005-0000-0000-00008C0C0000}"/>
    <cellStyle name="_전자지불(삼성SDS)" xfId="3876" xr:uid="{00000000-0005-0000-0000-00008D0C0000}"/>
    <cellStyle name="_전자지불-(케이비)" xfId="3877" xr:uid="{00000000-0005-0000-0000-00008E0C0000}"/>
    <cellStyle name="_전체실행(현장)(자재비포함)" xfId="3878" xr:uid="{00000000-0005-0000-0000-00008F0C0000}"/>
    <cellStyle name="_정보SW1" xfId="3880" xr:uid="{00000000-0005-0000-0000-0000900C0000}"/>
    <cellStyle name="_정보관건축내역(2층완성)" xfId="1920" xr:uid="{00000000-0005-0000-0000-0000910C0000}"/>
    <cellStyle name="_정보통신-광통신망관리(050214)" xfId="3879" xr:uid="{00000000-0005-0000-0000-0000920C0000}"/>
    <cellStyle name="_제일은행하계근무복" xfId="3881" xr:uid="{00000000-0005-0000-0000-0000930C0000}"/>
    <cellStyle name="_제작업체견적(스테이지넷)" xfId="3882" xr:uid="{00000000-0005-0000-0000-0000940C0000}"/>
    <cellStyle name="_제잡비계산서" xfId="1921" xr:uid="{00000000-0005-0000-0000-0000950C0000}"/>
    <cellStyle name="_제조원가-1" xfId="3883" xr:uid="{00000000-0005-0000-0000-0000960C0000}"/>
    <cellStyle name="_제주물항" xfId="1922" xr:uid="{00000000-0005-0000-0000-0000970C0000}"/>
    <cellStyle name="_제주한화콘도" xfId="3884" xr:uid="{00000000-0005-0000-0000-0000980C0000}"/>
    <cellStyle name="_제출내역서" xfId="3885" xr:uid="{00000000-0005-0000-0000-0000990C0000}"/>
    <cellStyle name="_제출용병천하수(지역관로1)" xfId="5203" xr:uid="{00000000-0005-0000-0000-00009A0C0000}"/>
    <cellStyle name="_제출용병천하수(지역관로1)_광주평동투찰" xfId="5204" xr:uid="{00000000-0005-0000-0000-00009B0C0000}"/>
    <cellStyle name="_제출용병천하수(지역관로1)_광주평동품의1" xfId="5205" xr:uid="{00000000-0005-0000-0000-00009C0C0000}"/>
    <cellStyle name="_제출용병천하수(지역관로1)_송학하수품의(설계넣고)" xfId="5206" xr:uid="{00000000-0005-0000-0000-00009D0C0000}"/>
    <cellStyle name="_조목스크린-제작" xfId="3886" xr:uid="{00000000-0005-0000-0000-00009E0C0000}"/>
    <cellStyle name="_조합견적" xfId="3887" xr:uid="{00000000-0005-0000-0000-00009F0C0000}"/>
    <cellStyle name="_주덕투찰내역서" xfId="3888" xr:uid="{00000000-0005-0000-0000-0000A00C0000}"/>
    <cellStyle name="_주유소 내역최종12.11" xfId="1923" xr:uid="{00000000-0005-0000-0000-0000A10C0000}"/>
    <cellStyle name="_주택견적서-0813-DNGSOLAR" xfId="3889" xr:uid="{00000000-0005-0000-0000-0000A20C0000}"/>
    <cellStyle name="_준공내역서(전체)" xfId="1924" xr:uid="{00000000-0005-0000-0000-0000A30C0000}"/>
    <cellStyle name="_중동AKPC방" xfId="3890" xr:uid="{00000000-0005-0000-0000-0000A40C0000}"/>
    <cellStyle name="_중부지역본부-" xfId="3891" xr:uid="{00000000-0005-0000-0000-0000A50C0000}"/>
    <cellStyle name="_증권예탁원_퇴직연금시스템_구축_요약_Ver2" xfId="3901" xr:uid="{00000000-0005-0000-0000-0000A60C0000}"/>
    <cellStyle name="_증평1차내역" xfId="1925" xr:uid="{00000000-0005-0000-0000-0000A70C0000}"/>
    <cellStyle name="_증평1차내역_1차1회변경" xfId="1926" xr:uid="{00000000-0005-0000-0000-0000A80C0000}"/>
    <cellStyle name="_증평1차내역_1차1회변경_예정공정표" xfId="1927" xr:uid="{00000000-0005-0000-0000-0000A90C0000}"/>
    <cellStyle name="_증평1차내역_예정공정표" xfId="1928" xr:uid="{00000000-0005-0000-0000-0000AA0C0000}"/>
    <cellStyle name="_증평1차내역_총괄1회변경" xfId="1929" xr:uid="{00000000-0005-0000-0000-0000AB0C0000}"/>
    <cellStyle name="_지케이넷구리원가" xfId="3902" xr:uid="{00000000-0005-0000-0000-0000AC0C0000}"/>
    <cellStyle name="_직접경비" xfId="3903" xr:uid="{00000000-0005-0000-0000-0000AD0C0000}"/>
    <cellStyle name="_진천동 복합청사-내역서갑지" xfId="5207" xr:uid="{00000000-0005-0000-0000-0000AE0C0000}"/>
    <cellStyle name="_진흥콘크리트 원가" xfId="1930" xr:uid="{00000000-0005-0000-0000-0000AF0C0000}"/>
    <cellStyle name="_집계표" xfId="3904" xr:uid="{00000000-0005-0000-0000-0000B00C0000}"/>
    <cellStyle name="_집행갑지 " xfId="1931" xr:uid="{00000000-0005-0000-0000-0000B10C0000}"/>
    <cellStyle name="_집행갑지 _1차1회변경" xfId="1932" xr:uid="{00000000-0005-0000-0000-0000B20C0000}"/>
    <cellStyle name="_집행갑지 _6월기성" xfId="3905" xr:uid="{00000000-0005-0000-0000-0000B30C0000}"/>
    <cellStyle name="_집행갑지 _6월기성_원등수량" xfId="3906" xr:uid="{00000000-0005-0000-0000-0000B40C0000}"/>
    <cellStyle name="_집행갑지 _광주평동투찰" xfId="5208" xr:uid="{00000000-0005-0000-0000-0000B50C0000}"/>
    <cellStyle name="_집행갑지 _광주평동품의1" xfId="5209" xr:uid="{00000000-0005-0000-0000-0000B60C0000}"/>
    <cellStyle name="_집행갑지 _당진대전-5 설투견" xfId="3907" xr:uid="{00000000-0005-0000-0000-0000B70C0000}"/>
    <cellStyle name="_집행갑지 _당진대전-5 설투견_6월기성" xfId="3908" xr:uid="{00000000-0005-0000-0000-0000B80C0000}"/>
    <cellStyle name="_집행갑지 _당진대전-5 설투견_6월기성_원등수량" xfId="3909" xr:uid="{00000000-0005-0000-0000-0000B90C0000}"/>
    <cellStyle name="_집행갑지 _당진대전-5 설투견_원등수량" xfId="3910" xr:uid="{00000000-0005-0000-0000-0000BA0C0000}"/>
    <cellStyle name="_집행갑지 _도급내역(전체분)" xfId="1933" xr:uid="{00000000-0005-0000-0000-0000BB0C0000}"/>
    <cellStyle name="_집행갑지 _도급내역(전체분)_복사본 총괄1회변경" xfId="1934" xr:uid="{00000000-0005-0000-0000-0000BC0C0000}"/>
    <cellStyle name="_집행갑지 _도급내역(전체분)_총괄1회변경" xfId="1935" xr:uid="{00000000-0005-0000-0000-0000BD0C0000}"/>
    <cellStyle name="_집행갑지 _도급내역(토공)" xfId="1936" xr:uid="{00000000-0005-0000-0000-0000BE0C0000}"/>
    <cellStyle name="_집행갑지 _설계변경내역서(1회총괄)" xfId="1937" xr:uid="{00000000-0005-0000-0000-0000BF0C0000}"/>
    <cellStyle name="_집행갑지 _설계변경앞지" xfId="1938" xr:uid="{00000000-0005-0000-0000-0000C00C0000}"/>
    <cellStyle name="_집행갑지 _설계변경앞지(2차)" xfId="1939" xr:uid="{00000000-0005-0000-0000-0000C10C0000}"/>
    <cellStyle name="_집행갑지 _설계변경앞지(총괄)" xfId="1940" xr:uid="{00000000-0005-0000-0000-0000C20C0000}"/>
    <cellStyle name="_집행갑지 _설계변경총괄(토목,건축,기계,조경)01" xfId="1941" xr:uid="{00000000-0005-0000-0000-0000C30C0000}"/>
    <cellStyle name="_집행갑지 _설계변경총괄(토목,건축,기계,조경)02" xfId="1942" xr:uid="{00000000-0005-0000-0000-0000C40C0000}"/>
    <cellStyle name="_집행갑지 _송학하수품의(설계넣고)" xfId="5210" xr:uid="{00000000-0005-0000-0000-0000C50C0000}"/>
    <cellStyle name="_집행갑지 _예정공정표" xfId="1943" xr:uid="{00000000-0005-0000-0000-0000C60C0000}"/>
    <cellStyle name="_집행갑지 _원등수량" xfId="3911" xr:uid="{00000000-0005-0000-0000-0000C70C0000}"/>
    <cellStyle name="_집행갑지 _작업" xfId="1944" xr:uid="{00000000-0005-0000-0000-0000C80C0000}"/>
    <cellStyle name="_집행갑지 _제잡비계산서" xfId="1945" xr:uid="{00000000-0005-0000-0000-0000C90C0000}"/>
    <cellStyle name="_집행갑지 _증평1차내역" xfId="1946" xr:uid="{00000000-0005-0000-0000-0000CA0C0000}"/>
    <cellStyle name="_집행갑지 _증평1차내역_1차1회변경" xfId="1947" xr:uid="{00000000-0005-0000-0000-0000CB0C0000}"/>
    <cellStyle name="_집행갑지 _증평1차내역_1차1회변경_예정공정표" xfId="1948" xr:uid="{00000000-0005-0000-0000-0000CC0C0000}"/>
    <cellStyle name="_집행갑지 _증평1차내역_예정공정표" xfId="1949" xr:uid="{00000000-0005-0000-0000-0000CD0C0000}"/>
    <cellStyle name="_집행갑지 _증평1차내역_총괄1회변경" xfId="1950" xr:uid="{00000000-0005-0000-0000-0000CE0C0000}"/>
    <cellStyle name="_집행갑지 _총괄1회변경" xfId="1951" xr:uid="{00000000-0005-0000-0000-0000CF0C0000}"/>
    <cellStyle name="_집행내역(대구여고)" xfId="1952" xr:uid="{00000000-0005-0000-0000-0000D00C0000}"/>
    <cellStyle name="_차량등록사업소- 전기내역서" xfId="1953" xr:uid="{00000000-0005-0000-0000-0000D10C0000}"/>
    <cellStyle name="_착공계제출" xfId="3912" xr:uid="{00000000-0005-0000-0000-0000D20C0000}"/>
    <cellStyle name="_착공계제출_6월기성" xfId="3913" xr:uid="{00000000-0005-0000-0000-0000D30C0000}"/>
    <cellStyle name="_착공계제출_6월기성_원등수량" xfId="3914" xr:uid="{00000000-0005-0000-0000-0000D40C0000}"/>
    <cellStyle name="_착공계제출_원등수량" xfId="3915" xr:uid="{00000000-0005-0000-0000-0000D50C0000}"/>
    <cellStyle name="_착공내역서(용인2차)" xfId="3916" xr:uid="{00000000-0005-0000-0000-0000D60C0000}"/>
    <cellStyle name="_착공내역서(용인2차)_부산대학교-연구동(샘플)" xfId="3917" xr:uid="{00000000-0005-0000-0000-0000D70C0000}"/>
    <cellStyle name="_창(에리트(설치제외)" xfId="3918" xr:uid="{00000000-0005-0000-0000-0000D80C0000}"/>
    <cellStyle name="_창원상수도(투찰)-0.815%" xfId="1954" xr:uid="{00000000-0005-0000-0000-0000D90C0000}"/>
    <cellStyle name="_책상 및 의자 4종(전송)" xfId="3919" xr:uid="{00000000-0005-0000-0000-0000DA0C0000}"/>
    <cellStyle name="_천안 삼성코닝 SP 납품(대선기공)" xfId="3920" xr:uid="{00000000-0005-0000-0000-0000DB0C0000}"/>
    <cellStyle name="_천체투영실설치공사" xfId="1955" xr:uid="{00000000-0005-0000-0000-0000DC0C0000}"/>
    <cellStyle name="_첨단가로등" xfId="1956" xr:uid="{00000000-0005-0000-0000-0000DD0C0000}"/>
    <cellStyle name="_청계천문화관-시설관리" xfId="3921" xr:uid="{00000000-0005-0000-0000-0000DE0C0000}"/>
    <cellStyle name="_청문당 내역보완" xfId="3922" xr:uid="{00000000-0005-0000-0000-0000DF0C0000}"/>
    <cellStyle name="_청소년수련관산출근거조서" xfId="3923" xr:uid="{00000000-0005-0000-0000-0000E00C0000}"/>
    <cellStyle name="_청소년수련관산출근거조서_1" xfId="3924" xr:uid="{00000000-0005-0000-0000-0000E10C0000}"/>
    <cellStyle name="_청소년수련관일위대가" xfId="3925" xr:uid="{00000000-0005-0000-0000-0000E20C0000}"/>
    <cellStyle name="_청소년수련관일위대가_1" xfId="3926" xr:uid="{00000000-0005-0000-0000-0000E30C0000}"/>
    <cellStyle name="_총괄(최종)" xfId="3927" xr:uid="{00000000-0005-0000-0000-0000E40C0000}"/>
    <cellStyle name="_총괄1회변경" xfId="1957" xr:uid="{00000000-0005-0000-0000-0000E50C0000}"/>
    <cellStyle name="_최종내역(공사)" xfId="3928" xr:uid="{00000000-0005-0000-0000-0000E60C0000}"/>
    <cellStyle name="_최종내역(자재)" xfId="3929" xr:uid="{00000000-0005-0000-0000-0000E70C0000}"/>
    <cellStyle name="_최종-황순원산출서" xfId="3930" xr:uid="{00000000-0005-0000-0000-0000E80C0000}"/>
    <cellStyle name="_추가내역서" xfId="3931" xr:uid="{00000000-0005-0000-0000-0000E90C0000}"/>
    <cellStyle name="_추정금액" xfId="1958" xr:uid="{00000000-0005-0000-0000-0000EA0C0000}"/>
    <cellStyle name="_춘천전화국증축통신+개요" xfId="1959" xr:uid="{00000000-0005-0000-0000-0000EB0C0000}"/>
    <cellStyle name="_춘천합동내역+개요(수정한최종)" xfId="1960" xr:uid="{00000000-0005-0000-0000-0000EC0C0000}"/>
    <cellStyle name="_충무1.민속박물관(설치-충무)" xfId="3932" xr:uid="{00000000-0005-0000-0000-0000ED0C0000}"/>
    <cellStyle name="_충청지역본부-" xfId="3933" xr:uid="{00000000-0005-0000-0000-0000EE0C0000}"/>
    <cellStyle name="_충효예(장비)(1)-류빈" xfId="3934" xr:uid="{00000000-0005-0000-0000-0000EF0C0000}"/>
    <cellStyle name="_치과진료동(전기)" xfId="1961" xr:uid="{00000000-0005-0000-0000-0000F00C0000}"/>
    <cellStyle name="_칠서도로2000-1225" xfId="3935" xr:uid="{00000000-0005-0000-0000-0000F10C0000}"/>
    <cellStyle name="_칠서영산" xfId="3936" xr:uid="{00000000-0005-0000-0000-0000F20C0000}"/>
    <cellStyle name="_칠서영산_공무정산양식(10월초)" xfId="3937" xr:uid="{00000000-0005-0000-0000-0000F30C0000}"/>
    <cellStyle name="_칠서영산_공무정산양식(10월초)_기성내역서" xfId="3938" xr:uid="{00000000-0005-0000-0000-0000F40C0000}"/>
    <cellStyle name="_칠서영산_공무정산양식(10월초)_기성내역서_전체계약변경(03)" xfId="3939" xr:uid="{00000000-0005-0000-0000-0000F50C0000}"/>
    <cellStyle name="_칠서영산_공무정산양식(10월초)_전체계약변경(03)" xfId="3940" xr:uid="{00000000-0005-0000-0000-0000F60C0000}"/>
    <cellStyle name="_칠서영산_공무정산양식(10월초)_포장외건(최종)" xfId="3941" xr:uid="{00000000-0005-0000-0000-0000F70C0000}"/>
    <cellStyle name="_칠서영산_기성내역서" xfId="3942" xr:uid="{00000000-0005-0000-0000-0000F80C0000}"/>
    <cellStyle name="_칠서영산_기성내역서_전체계약변경(03)" xfId="3943" xr:uid="{00000000-0005-0000-0000-0000F90C0000}"/>
    <cellStyle name="_칠서영산_전체계약변경(03)" xfId="3944" xr:uid="{00000000-0005-0000-0000-0000FA0C0000}"/>
    <cellStyle name="_칠서영산_포장외건(최종)" xfId="3945" xr:uid="{00000000-0005-0000-0000-0000FB0C0000}"/>
    <cellStyle name="_침상, 관물함3" xfId="3946" xr:uid="{00000000-0005-0000-0000-0000FC0C0000}"/>
    <cellStyle name="_침입감시 견적서" xfId="1962" xr:uid="{00000000-0005-0000-0000-0000FD0C0000}"/>
    <cellStyle name="_코스모스씨앤티(손익계산서,제조원가명세서)" xfId="3947" xr:uid="{00000000-0005-0000-0000-0000FE0C0000}"/>
    <cellStyle name="_타견적" xfId="3948" xr:uid="{00000000-0005-0000-0000-0000FF0C0000}"/>
    <cellStyle name="_태양광집계표" xfId="3949" xr:uid="{00000000-0005-0000-0000-0000000D0000}"/>
    <cellStyle name="_터널부하계산서(최종본)" xfId="3950" xr:uid="{00000000-0005-0000-0000-0000010D0000}"/>
    <cellStyle name="_터널진입차단시설(제조)" xfId="3951" xr:uid="{00000000-0005-0000-0000-0000020D0000}"/>
    <cellStyle name="_테니스장(030922)" xfId="3952" xr:uid="{00000000-0005-0000-0000-0000030D0000}"/>
    <cellStyle name="_테마공사새로03" xfId="3953" xr:uid="{00000000-0005-0000-0000-0000040D0000}"/>
    <cellStyle name="_토공량" xfId="3954" xr:uid="{00000000-0005-0000-0000-0000050D0000}"/>
    <cellStyle name="_통신공사원가, 단가대비" xfId="1963" xr:uid="{00000000-0005-0000-0000-0000060D0000}"/>
    <cellStyle name="_통합국사트레이" xfId="3955" xr:uid="{00000000-0005-0000-0000-0000070D0000}"/>
    <cellStyle name="_통행료 전자지불 SW" xfId="3956" xr:uid="{00000000-0005-0000-0000-0000080D0000}"/>
    <cellStyle name="_통행료면탈방지시스템(최종)" xfId="3957" xr:uid="{00000000-0005-0000-0000-0000090D0000}"/>
    <cellStyle name="_퇴직연금 기록관리 시스템" xfId="3959" xr:uid="{00000000-0005-0000-0000-00000A0D0000}"/>
    <cellStyle name="_파워콤간이공사관련" xfId="3960" xr:uid="{00000000-0005-0000-0000-00000B0D0000}"/>
    <cellStyle name="_팔각정자" xfId="3961" xr:uid="{00000000-0005-0000-0000-00000C0D0000}"/>
    <cellStyle name="_평택이동" xfId="3962" xr:uid="{00000000-0005-0000-0000-00000D0D0000}"/>
    <cellStyle name="_평화의댐내역서최종(OLD)" xfId="3963" xr:uid="{00000000-0005-0000-0000-00000E0D0000}"/>
    <cellStyle name="_폐기물" xfId="3964" xr:uid="{00000000-0005-0000-0000-00000F0D0000}"/>
    <cellStyle name="_표준 견적서 2003년" xfId="1964" xr:uid="{00000000-0005-0000-0000-0000100D0000}"/>
    <cellStyle name="_표지" xfId="1965" xr:uid="{00000000-0005-0000-0000-0000110D0000}"/>
    <cellStyle name="_표지 2" xfId="5211" xr:uid="{00000000-0005-0000-0000-0000120D0000}"/>
    <cellStyle name="_표지 및 갑지" xfId="1966" xr:uid="{00000000-0005-0000-0000-0000130D0000}"/>
    <cellStyle name="_표지 및 원가계산" xfId="1967" xr:uid="{00000000-0005-0000-0000-0000140D0000}"/>
    <cellStyle name="_표지," xfId="1968" xr:uid="{00000000-0005-0000-0000-0000150D0000}"/>
    <cellStyle name="_표지,갑지-헌병중대생활관(전기)" xfId="1969" xr:uid="{00000000-0005-0000-0000-0000160D0000}"/>
    <cellStyle name="_표지_1" xfId="1970" xr:uid="{00000000-0005-0000-0000-0000170D0000}"/>
    <cellStyle name="_표지_경산네거리" xfId="1971" xr:uid="{00000000-0005-0000-0000-0000180D0000}"/>
    <cellStyle name="_표지_국우터널철거0622" xfId="1972" xr:uid="{00000000-0005-0000-0000-0000190D0000}"/>
    <cellStyle name="_표지_도청이전지진입도로" xfId="1973" xr:uid="{00000000-0005-0000-0000-00001A0D0000}"/>
    <cellStyle name="_표지_본관전원이설및전기개보수내역서" xfId="1974" xr:uid="{00000000-0005-0000-0000-00001B0D0000}"/>
    <cellStyle name="_표지_성광고급식소(전기)0607" xfId="1975" xr:uid="{00000000-0005-0000-0000-00001C0D0000}"/>
    <cellStyle name="_표지_원가계산서-전기-전체" xfId="1976" xr:uid="{00000000-0005-0000-0000-00001D0D0000}"/>
    <cellStyle name="_표지_자전거도로" xfId="1977" xr:uid="{00000000-0005-0000-0000-00001E0D0000}"/>
    <cellStyle name="_표지_증산수도계곡" xfId="1978" xr:uid="{00000000-0005-0000-0000-00001F0D0000}"/>
    <cellStyle name="_표지_집계표" xfId="3965" xr:uid="{00000000-0005-0000-0000-0000200D0000}"/>
    <cellStyle name="_표지_캠프헨리동편가로등" xfId="1979" xr:uid="{00000000-0005-0000-0000-0000210D0000}"/>
    <cellStyle name="_표지_표지 및 갑지" xfId="1980" xr:uid="{00000000-0005-0000-0000-0000220D0000}"/>
    <cellStyle name="_표지_표지 및 원가계산" xfId="1981" xr:uid="{00000000-0005-0000-0000-0000230D0000}"/>
    <cellStyle name="_표지_표지,갑지-헌병중대생활관(전기)" xfId="1982" xr:uid="{00000000-0005-0000-0000-0000240D0000}"/>
    <cellStyle name="_표지_한전수수료" xfId="1983" xr:uid="{00000000-0005-0000-0000-0000250D0000}"/>
    <cellStyle name="_표지_한천초BTL(전기)-" xfId="1984" xr:uid="{00000000-0005-0000-0000-0000260D0000}"/>
    <cellStyle name="_표지_화원지구수해상습지가로등 - 1차분" xfId="1985" xr:uid="{00000000-0005-0000-0000-0000270D0000}"/>
    <cellStyle name="_표지및원가계산" xfId="1986" xr:uid="{00000000-0005-0000-0000-0000280D0000}"/>
    <cellStyle name="_하도급관리계획서" xfId="1987" xr:uid="{00000000-0005-0000-0000-0000290D0000}"/>
    <cellStyle name="_하도급관리계획서_예정공정표" xfId="1988" xr:uid="{00000000-0005-0000-0000-00002A0D0000}"/>
    <cellStyle name="_하마1교-수량" xfId="3966" xr:uid="{00000000-0005-0000-0000-00002B0D0000}"/>
    <cellStyle name="_하마1교-수량_토공량" xfId="3967" xr:uid="{00000000-0005-0000-0000-00002C0D0000}"/>
    <cellStyle name="_하마2교-수량" xfId="3968" xr:uid="{00000000-0005-0000-0000-00002D0D0000}"/>
    <cellStyle name="_하마2교-수량_토공량" xfId="3969" xr:uid="{00000000-0005-0000-0000-00002E0D0000}"/>
    <cellStyle name="_하마읍3교대" xfId="3970" xr:uid="{00000000-0005-0000-0000-00002F0D0000}"/>
    <cellStyle name="_하마읍3교대_토공량" xfId="3971" xr:uid="{00000000-0005-0000-0000-0000300D0000}"/>
    <cellStyle name="_하마읍3교토공" xfId="3972" xr:uid="{00000000-0005-0000-0000-0000310D0000}"/>
    <cellStyle name="_하마읍3교토공_토공량" xfId="3973" xr:uid="{00000000-0005-0000-0000-0000320D0000}"/>
    <cellStyle name="_하반기성과급인별LIST" xfId="3974" xr:uid="{00000000-0005-0000-0000-0000330D0000}"/>
    <cellStyle name="_하이패스 전자지불(050214)" xfId="3975" xr:uid="{00000000-0005-0000-0000-0000340D0000}"/>
    <cellStyle name="_하이패스(최종)" xfId="3976" xr:uid="{00000000-0005-0000-0000-0000350D0000}"/>
    <cellStyle name="_학생사물함18종" xfId="3977" xr:uid="{00000000-0005-0000-0000-0000360D0000}"/>
    <cellStyle name="_한강물환경생태 산출서" xfId="3978" xr:uid="{00000000-0005-0000-0000-0000370D0000}"/>
    <cellStyle name="_한미우석" xfId="3979" xr:uid="{00000000-0005-0000-0000-0000380D0000}"/>
    <cellStyle name="_한미우석_견적" xfId="3980" xr:uid="{00000000-0005-0000-0000-0000390D0000}"/>
    <cellStyle name="_한미우석_계양등7개소" xfId="3981" xr:uid="{00000000-0005-0000-0000-00003A0D0000}"/>
    <cellStyle name="_한미우석_통합국사전원선" xfId="3982" xr:uid="{00000000-0005-0000-0000-00003B0D0000}"/>
    <cellStyle name="_한미우석_통합국사트레이" xfId="3983" xr:uid="{00000000-0005-0000-0000-00003C0D0000}"/>
    <cellStyle name="_한미우석_한미은행1" xfId="3984" xr:uid="{00000000-0005-0000-0000-00003D0D0000}"/>
    <cellStyle name="_한미우석_한미은행1_통합국사트레이" xfId="3985" xr:uid="{00000000-0005-0000-0000-00003E0D0000}"/>
    <cellStyle name="_한미우석_한미은행2" xfId="3986" xr:uid="{00000000-0005-0000-0000-00003F0D0000}"/>
    <cellStyle name="_한미우석_한미은행2_견적" xfId="3987" xr:uid="{00000000-0005-0000-0000-0000400D0000}"/>
    <cellStyle name="_한미우석_한미은행2_통합국사트레이" xfId="3988" xr:uid="{00000000-0005-0000-0000-0000410D0000}"/>
    <cellStyle name="_한미우석_한미은행본사" xfId="3989" xr:uid="{00000000-0005-0000-0000-0000420D0000}"/>
    <cellStyle name="_한미우석_한미은행본사_견적" xfId="3990" xr:uid="{00000000-0005-0000-0000-0000430D0000}"/>
    <cellStyle name="_한미우석_한미은행본사_통합국사트레이" xfId="3991" xr:uid="{00000000-0005-0000-0000-0000440D0000}"/>
    <cellStyle name="_한미우석_한미은행본사1" xfId="3992" xr:uid="{00000000-0005-0000-0000-0000450D0000}"/>
    <cellStyle name="_한미우석_한미은행본사1_견적" xfId="3993" xr:uid="{00000000-0005-0000-0000-0000460D0000}"/>
    <cellStyle name="_한미우석_한미은행본사1_통합국사트레이" xfId="3994" xr:uid="{00000000-0005-0000-0000-0000470D0000}"/>
    <cellStyle name="_한미은행본사" xfId="3995" xr:uid="{00000000-0005-0000-0000-0000480D0000}"/>
    <cellStyle name="_한미은행본사_견적" xfId="3996" xr:uid="{00000000-0005-0000-0000-0000490D0000}"/>
    <cellStyle name="_한미은행본사_계양등7개소" xfId="3997" xr:uid="{00000000-0005-0000-0000-00004A0D0000}"/>
    <cellStyle name="_한미은행본사_통합국사전원선" xfId="3998" xr:uid="{00000000-0005-0000-0000-00004B0D0000}"/>
    <cellStyle name="_한미은행본사_통합국사트레이" xfId="3999" xr:uid="{00000000-0005-0000-0000-00004C0D0000}"/>
    <cellStyle name="_한미은행본사_한미은행1" xfId="4000" xr:uid="{00000000-0005-0000-0000-00004D0D0000}"/>
    <cellStyle name="_한미은행본사_한미은행1_통합국사트레이" xfId="4001" xr:uid="{00000000-0005-0000-0000-00004E0D0000}"/>
    <cellStyle name="_한미은행본사_한미은행2" xfId="4002" xr:uid="{00000000-0005-0000-0000-00004F0D0000}"/>
    <cellStyle name="_한미은행본사_한미은행2_견적" xfId="4003" xr:uid="{00000000-0005-0000-0000-0000500D0000}"/>
    <cellStyle name="_한미은행본사_한미은행2_통합국사트레이" xfId="4004" xr:uid="{00000000-0005-0000-0000-0000510D0000}"/>
    <cellStyle name="_한미은행본사_한미은행본사" xfId="4005" xr:uid="{00000000-0005-0000-0000-0000520D0000}"/>
    <cellStyle name="_한미은행본사_한미은행본사_견적" xfId="4006" xr:uid="{00000000-0005-0000-0000-0000530D0000}"/>
    <cellStyle name="_한미은행본사_한미은행본사_통합국사트레이" xfId="4007" xr:uid="{00000000-0005-0000-0000-0000540D0000}"/>
    <cellStyle name="_한미은행본사_한미은행본사1" xfId="4008" xr:uid="{00000000-0005-0000-0000-0000550D0000}"/>
    <cellStyle name="_한미은행본사_한미은행본사1_견적" xfId="4009" xr:uid="{00000000-0005-0000-0000-0000560D0000}"/>
    <cellStyle name="_한미은행본사_한미은행본사1_통합국사트레이" xfId="4010" xr:uid="{00000000-0005-0000-0000-0000570D0000}"/>
    <cellStyle name="_한미케이블" xfId="4011" xr:uid="{00000000-0005-0000-0000-0000580D0000}"/>
    <cellStyle name="_한미케이블_견적" xfId="4012" xr:uid="{00000000-0005-0000-0000-0000590D0000}"/>
    <cellStyle name="_한미케이블_계양등7개소" xfId="4013" xr:uid="{00000000-0005-0000-0000-00005A0D0000}"/>
    <cellStyle name="_한미케이블_통합국사전원선" xfId="4014" xr:uid="{00000000-0005-0000-0000-00005B0D0000}"/>
    <cellStyle name="_한미케이블_통합국사트레이" xfId="4015" xr:uid="{00000000-0005-0000-0000-00005C0D0000}"/>
    <cellStyle name="_한미케이블_한미은행1" xfId="4016" xr:uid="{00000000-0005-0000-0000-00005D0D0000}"/>
    <cellStyle name="_한미케이블_한미은행1_통합국사트레이" xfId="4017" xr:uid="{00000000-0005-0000-0000-00005E0D0000}"/>
    <cellStyle name="_한미케이블_한미은행2" xfId="4018" xr:uid="{00000000-0005-0000-0000-00005F0D0000}"/>
    <cellStyle name="_한미케이블_한미은행2_견적" xfId="4019" xr:uid="{00000000-0005-0000-0000-0000600D0000}"/>
    <cellStyle name="_한미케이블_한미은행2_통합국사트레이" xfId="4020" xr:uid="{00000000-0005-0000-0000-0000610D0000}"/>
    <cellStyle name="_한미케이블_한미은행본사" xfId="4021" xr:uid="{00000000-0005-0000-0000-0000620D0000}"/>
    <cellStyle name="_한미케이블_한미은행본사_견적" xfId="4022" xr:uid="{00000000-0005-0000-0000-0000630D0000}"/>
    <cellStyle name="_한미케이블_한미은행본사_통합국사트레이" xfId="4023" xr:uid="{00000000-0005-0000-0000-0000640D0000}"/>
    <cellStyle name="_한미케이블_한미은행본사1" xfId="4024" xr:uid="{00000000-0005-0000-0000-0000650D0000}"/>
    <cellStyle name="_한미케이블_한미은행본사1_견적" xfId="4025" xr:uid="{00000000-0005-0000-0000-0000660D0000}"/>
    <cellStyle name="_한미케이블_한미은행본사1_통합국사트레이" xfId="4026" xr:uid="{00000000-0005-0000-0000-0000670D0000}"/>
    <cellStyle name="_한일청소년" xfId="4027" xr:uid="{00000000-0005-0000-0000-0000680D0000}"/>
    <cellStyle name="_한전수수료" xfId="1989" xr:uid="{00000000-0005-0000-0000-0000690D0000}"/>
    <cellStyle name="_한전수수료_1" xfId="1990" xr:uid="{00000000-0005-0000-0000-00006A0D0000}"/>
    <cellStyle name="_함지고수배전반내역서2222" xfId="1991" xr:uid="{00000000-0005-0000-0000-00006B0D0000}"/>
    <cellStyle name="_함지고수배전반및분전반내역" xfId="1992" xr:uid="{00000000-0005-0000-0000-00006C0D0000}"/>
    <cellStyle name="_함지고통신내역서" xfId="1993" xr:uid="{00000000-0005-0000-0000-00006D0D0000}"/>
    <cellStyle name="_항측판독용역" xfId="4028" xr:uid="{00000000-0005-0000-0000-00006E0D0000}"/>
    <cellStyle name="_해안초증축전체예산" xfId="1994" xr:uid="{00000000-0005-0000-0000-00006F0D0000}"/>
    <cellStyle name="_헤이스견적서" xfId="4029" xr:uid="{00000000-0005-0000-0000-0000700D0000}"/>
    <cellStyle name="_현동복지관설비-착공" xfId="5212" xr:uid="{00000000-0005-0000-0000-0000710D0000}"/>
    <cellStyle name="_현수막 추가" xfId="4030" xr:uid="{00000000-0005-0000-0000-0000720D0000}"/>
    <cellStyle name="_현풍김천2부대품의" xfId="4031" xr:uid="{00000000-0005-0000-0000-0000730D0000}"/>
    <cellStyle name="_현풍김천2부대품의_6월기성" xfId="4032" xr:uid="{00000000-0005-0000-0000-0000740D0000}"/>
    <cellStyle name="_현풍김천2부대품의_6월기성_원등수량" xfId="4033" xr:uid="{00000000-0005-0000-0000-0000750D0000}"/>
    <cellStyle name="_현풍김천2부대품의_원등수량" xfId="4034" xr:uid="{00000000-0005-0000-0000-0000760D0000}"/>
    <cellStyle name="_현풍김천2부대현설" xfId="4035" xr:uid="{00000000-0005-0000-0000-0000770D0000}"/>
    <cellStyle name="_현풍김천2부대현설_6월기성" xfId="4036" xr:uid="{00000000-0005-0000-0000-0000780D0000}"/>
    <cellStyle name="_현풍김천2부대현설_6월기성_원등수량" xfId="4037" xr:uid="{00000000-0005-0000-0000-0000790D0000}"/>
    <cellStyle name="_현풍김천2부대현설_원등수량" xfId="4038" xr:uid="{00000000-0005-0000-0000-00007A0D0000}"/>
    <cellStyle name="_협력업체list" xfId="4039" xr:uid="{00000000-0005-0000-0000-00007B0D0000}"/>
    <cellStyle name="_형광등기구최종-조일전기" xfId="4040" xr:uid="{00000000-0005-0000-0000-00007C0D0000}"/>
    <cellStyle name="_호남선두계역외2개소연결통로" xfId="1995" xr:uid="{00000000-0005-0000-0000-00007D0D0000}"/>
    <cellStyle name="_호남선전철화송정리역사111" xfId="5213" xr:uid="{00000000-0005-0000-0000-00007E0D0000}"/>
    <cellStyle name="_호남지역본부-" xfId="4041" xr:uid="{00000000-0005-0000-0000-00007F0D0000}"/>
    <cellStyle name="_호남지역본부-20041220" xfId="4042" xr:uid="{00000000-0005-0000-0000-0000800D0000}"/>
    <cellStyle name="_호안블럭5종내역(노무비법)" xfId="4043" xr:uid="{00000000-0005-0000-0000-0000810D0000}"/>
    <cellStyle name="_홍대,화정견적" xfId="4044" xr:uid="{00000000-0005-0000-0000-0000820D0000}"/>
    <cellStyle name="_홍천(노천1지구)-1공구" xfId="4045" xr:uid="{00000000-0005-0000-0000-0000830D0000}"/>
    <cellStyle name="_홍천(노천1지구)-1공구_사본 - 하마2교-수량" xfId="4046" xr:uid="{00000000-0005-0000-0000-0000840D0000}"/>
    <cellStyle name="_홍천(노천1지구)-1공구_사본 - 하마2교-수량_토공량" xfId="4047" xr:uid="{00000000-0005-0000-0000-0000850D0000}"/>
    <cellStyle name="_홍천(노천1지구)-1공구_토공량" xfId="4048" xr:uid="{00000000-0005-0000-0000-0000860D0000}"/>
    <cellStyle name="_홍천(노천1지구)-1공구_하마1교-수량" xfId="4049" xr:uid="{00000000-0005-0000-0000-0000870D0000}"/>
    <cellStyle name="_홍천(노천1지구)-1공구_하마1교-수량_토공량" xfId="4050" xr:uid="{00000000-0005-0000-0000-0000880D0000}"/>
    <cellStyle name="_홍천(노천1지구)-1공구_하마2교-수량" xfId="4051" xr:uid="{00000000-0005-0000-0000-0000890D0000}"/>
    <cellStyle name="_홍천(노천1지구)-1공구_하마2교-수량_토공량" xfId="4052" xr:uid="{00000000-0005-0000-0000-00008A0D0000}"/>
    <cellStyle name="_홍천(노천1지구)-1공구_하마읍3교대" xfId="4053" xr:uid="{00000000-0005-0000-0000-00008B0D0000}"/>
    <cellStyle name="_홍천(노천1지구)-1공구_하마읍3교대_토공량" xfId="4054" xr:uid="{00000000-0005-0000-0000-00008C0D0000}"/>
    <cellStyle name="_홍천(노천1지구)-1공구_하마읍3교토공" xfId="4055" xr:uid="{00000000-0005-0000-0000-00008D0D0000}"/>
    <cellStyle name="_홍천(노천1지구)-1공구_하마읍3교토공_토공량" xfId="4056" xr:uid="{00000000-0005-0000-0000-00008E0D0000}"/>
    <cellStyle name="_화동초-전기" xfId="1996" xr:uid="{00000000-0005-0000-0000-00008F0D0000}"/>
    <cellStyle name="_화인견본" xfId="1997" xr:uid="{00000000-0005-0000-0000-0000900D0000}"/>
    <cellStyle name="_화장실내역" xfId="1998" xr:uid="{00000000-0005-0000-0000-0000910D0000}"/>
    <cellStyle name="_확약서" xfId="1999" xr:uid="{00000000-0005-0000-0000-0000920D0000}"/>
    <cellStyle name="_황산교회" xfId="2000" xr:uid="{00000000-0005-0000-0000-0000930D0000}"/>
    <cellStyle name="_휴대용바코드" xfId="4057" xr:uid="{00000000-0005-0000-0000-0000940D0000}"/>
    <cellStyle name="_흙막이공사(일위)" xfId="2001" xr:uid="{00000000-0005-0000-0000-0000950D0000}"/>
    <cellStyle name="¡¾¨u￠￢ⓒ÷A¨u," xfId="4089" xr:uid="{00000000-0005-0000-0000-0000960D0000}"/>
    <cellStyle name="¡E￠￥@?e_TEST-1 " xfId="4090" xr:uid="{00000000-0005-0000-0000-0000970D0000}"/>
    <cellStyle name="´þ·?" xfId="2004" xr:uid="{00000000-0005-0000-0000-0000980D0000}"/>
    <cellStyle name="’E‰Y [0.00]_laroux" xfId="2005" xr:uid="{00000000-0005-0000-0000-0000990D0000}"/>
    <cellStyle name="’E‰Y_laroux" xfId="2006" xr:uid="{00000000-0005-0000-0000-00009A0D0000}"/>
    <cellStyle name="¤@?e_TEST-1 " xfId="2009" xr:uid="{00000000-0005-0000-0000-00009B0D0000}"/>
    <cellStyle name="+,-,0" xfId="4091" xr:uid="{00000000-0005-0000-0000-00009C0D0000}"/>
    <cellStyle name="△ []" xfId="4092" xr:uid="{00000000-0005-0000-0000-00009D0D0000}"/>
    <cellStyle name="△ [0]" xfId="4093" xr:uid="{00000000-0005-0000-0000-00009E0D0000}"/>
    <cellStyle name="△백분율" xfId="2007" xr:uid="{00000000-0005-0000-0000-00009F0D0000}"/>
    <cellStyle name="△콤마" xfId="2008" xr:uid="{00000000-0005-0000-0000-0000A00D0000}"/>
    <cellStyle name="°ia¤¼o¼ya¡" xfId="2010" xr:uid="{00000000-0005-0000-0000-0000A10D0000}"/>
    <cellStyle name="°ia¤aa·a1" xfId="2011" xr:uid="{00000000-0005-0000-0000-0000A20D0000}"/>
    <cellStyle name="°ia¤aa·a2" xfId="2012" xr:uid="{00000000-0005-0000-0000-0000A30D0000}"/>
    <cellStyle name="؀ŀŀ䅀؀ŀŀ䅀؀ŀ฀䅀؀฀฀䅀؀฀฀䅀؀฀฀䅀؀฀฀䅀؀฀฀䅀؀฀฀䅀؀฀฀䅀؀฀฀䅀؀฀฀䅀؀฀฀䁀" xfId="5097" xr:uid="{00000000-0005-0000-0000-0000A40D0000}"/>
    <cellStyle name="؀฀฀䅀؀฀฀䅀؀฀฀䅀؀฀฀䅀؀฀฀䅀؀฀฀䅀؀฀฀䅀؀฀฀䁀" xfId="5130" xr:uid="{00000000-0005-0000-0000-0000A50D0000}"/>
    <cellStyle name="؀฀฀䅀؀฀฀䅀؀฀฀䅀؀฀฀䅀؀฀฀䅀؀฀฀䁀" xfId="5129" xr:uid="{00000000-0005-0000-0000-0000A60D0000}"/>
    <cellStyle name="؀฀฀䅀؀฀฀䅀؀฀฀䅀؀฀฀䁀" xfId="5128" xr:uid="{00000000-0005-0000-0000-0000A70D0000}"/>
    <cellStyle name="" xfId="1" xr:uid="{00000000-0005-0000-0000-0000A80D0000}"/>
    <cellStyle name="_1. 전시시설물_지역홍보관" xfId="2906" xr:uid="{00000000-0005-0000-0000-0000A90D0000}"/>
    <cellStyle name="_1육군실-시설" xfId="2919" xr:uid="{00000000-0005-0000-0000-0000AA0D0000}"/>
    <cellStyle name="_TCS_축중기" xfId="4086" xr:uid="{00000000-0005-0000-0000-0000AB0D0000}"/>
    <cellStyle name="_TTMS위탁수량(KHC)" xfId="4087" xr:uid="{00000000-0005-0000-0000-0000AC0D0000}"/>
    <cellStyle name="_가로등주" xfId="3267" xr:uid="{00000000-0005-0000-0000-0000AD0D0000}"/>
    <cellStyle name="_강원지역본부" xfId="3277" xr:uid="{00000000-0005-0000-0000-0000AE0D0000}"/>
    <cellStyle name="_강원지역본부(2006년)" xfId="3278" xr:uid="{00000000-0005-0000-0000-0000AF0D0000}"/>
    <cellStyle name="_강원지역본부(2006년_060109)" xfId="3280" xr:uid="{00000000-0005-0000-0000-0000B00D0000}"/>
    <cellStyle name="_강원지역본부(2006년-051228)" xfId="3281" xr:uid="{00000000-0005-0000-0000-0000B10D0000}"/>
    <cellStyle name="_강원지역본부(2006년-060102)" xfId="3282" xr:uid="{00000000-0005-0000-0000-0000B20D0000}"/>
    <cellStyle name="_개선형표지판(제조)-전송" xfId="3284" xr:uid="{00000000-0005-0000-0000-0000B30D0000}"/>
    <cellStyle name="_경남본부_2006년도_유지관리대상수량" xfId="3313" xr:uid="{00000000-0005-0000-0000-0000B40D0000}"/>
    <cellStyle name="_경남본부_2006년도_유지관리대상수량_경남지역본부(2006년)" xfId="3314" xr:uid="{00000000-0005-0000-0000-0000B50D0000}"/>
    <cellStyle name="_경남본부_2006년도_유지관리대상수량_경남지역본부(2006년도)" xfId="3315" xr:uid="{00000000-0005-0000-0000-0000B60D0000}"/>
    <cellStyle name="_경남지역본부-" xfId="3318" xr:uid="{00000000-0005-0000-0000-0000B70D0000}"/>
    <cellStyle name="_경남지역본부_20041220_상반기" xfId="3319" xr:uid="{00000000-0005-0000-0000-0000B80D0000}"/>
    <cellStyle name="_경남지역본부_20041220_상반기_2005년도급내역서" xfId="3320" xr:uid="{00000000-0005-0000-0000-0000B90D0000}"/>
    <cellStyle name="_경남지역본부_20041220_상반기_2005년도급내역서_TTMS위탁수량(KHC)" xfId="3335" xr:uid="{00000000-0005-0000-0000-0000BA0D0000}"/>
    <cellStyle name="_경남지역본부_20041220_상반기_2005년도급내역서_강원지역본부(2006년)" xfId="3321" xr:uid="{00000000-0005-0000-0000-0000BB0D0000}"/>
    <cellStyle name="_경남지역본부_20041220_상반기_2005년도급내역서_강원지역본부(2006년-051228)" xfId="3322" xr:uid="{00000000-0005-0000-0000-0000BC0D0000}"/>
    <cellStyle name="_경남지역본부_20041220_상반기_2005년도급내역서_강원지역본부(2006년-060102)" xfId="3323" xr:uid="{00000000-0005-0000-0000-0000BD0D0000}"/>
    <cellStyle name="_경남지역본부_20041220_상반기_2005년도급내역서_경남본부_2006년도_유지관리대상수량" xfId="3324" xr:uid="{00000000-0005-0000-0000-0000BE0D0000}"/>
    <cellStyle name="_경남지역본부_20041220_상반기_2005년도급내역서_경남본부_2006년도_유지관리대상수량_경남지역본부(2006년)" xfId="3325" xr:uid="{00000000-0005-0000-0000-0000BF0D0000}"/>
    <cellStyle name="_경남지역본부_20041220_상반기_2005년도급내역서_경남본부_2006년도_유지관리대상수량_경남지역본부(2006년도)" xfId="3326" xr:uid="{00000000-0005-0000-0000-0000C00D0000}"/>
    <cellStyle name="_경남지역본부_20041220_상반기_2005년도급내역서_중부지역본부(2006년)_기준" xfId="3327" xr:uid="{00000000-0005-0000-0000-0000C10D0000}"/>
    <cellStyle name="_경남지역본부_20041220_상반기_2005년도급내역서_중부지역본부(2006년)_기준_경남지역본부(2006년)" xfId="3328" xr:uid="{00000000-0005-0000-0000-0000C20D0000}"/>
    <cellStyle name="_경남지역본부_20041220_상반기_2005년도급내역서_중부지역본부(2006년)_기준_경남지역본부(2006년도)" xfId="3329" xr:uid="{00000000-0005-0000-0000-0000C30D0000}"/>
    <cellStyle name="_경남지역본부_20041220_상반기_2005년도급내역서_중부지역본부(2006년)_기준_경북지역본부(2006년)" xfId="3330" xr:uid="{00000000-0005-0000-0000-0000C40D0000}"/>
    <cellStyle name="_경남지역본부_20041220_상반기_2005년도급내역서_중부지역본부(2006년)_기준_경북지역본부(2006년도)" xfId="3331" xr:uid="{00000000-0005-0000-0000-0000C50D0000}"/>
    <cellStyle name="_경남지역본부_20041220_상반기_2005년도급내역서_중부지역본부(2006년-051220)" xfId="3332" xr:uid="{00000000-0005-0000-0000-0000C60D0000}"/>
    <cellStyle name="_경남지역본부_20041220_상반기_2005년도급내역서_중부지역본부(2006년-051228)" xfId="3333" xr:uid="{00000000-0005-0000-0000-0000C70D0000}"/>
    <cellStyle name="_경남지역본부_20041220_상반기_2005년도급내역서_중부지역본부(2006년-060102)" xfId="3334" xr:uid="{00000000-0005-0000-0000-0000C80D0000}"/>
    <cellStyle name="_경남지역본부_20041220_상반기_TTMS위탁수량(KHC)" xfId="3350" xr:uid="{00000000-0005-0000-0000-0000C90D0000}"/>
    <cellStyle name="_경남지역본부_20041220_상반기_강원지역본부(2006년)" xfId="3336" xr:uid="{00000000-0005-0000-0000-0000CA0D0000}"/>
    <cellStyle name="_경남지역본부_20041220_상반기_강원지역본부(2006년-051228)" xfId="3337" xr:uid="{00000000-0005-0000-0000-0000CB0D0000}"/>
    <cellStyle name="_경남지역본부_20041220_상반기_강원지역본부(2006년-060102)" xfId="3338" xr:uid="{00000000-0005-0000-0000-0000CC0D0000}"/>
    <cellStyle name="_경남지역본부_20041220_상반기_경남본부_2006년도_유지관리대상수량" xfId="3339" xr:uid="{00000000-0005-0000-0000-0000CD0D0000}"/>
    <cellStyle name="_경남지역본부_20041220_상반기_경남본부_2006년도_유지관리대상수량_경남지역본부(2006년)" xfId="3340" xr:uid="{00000000-0005-0000-0000-0000CE0D0000}"/>
    <cellStyle name="_경남지역본부_20041220_상반기_경남본부_2006년도_유지관리대상수량_경남지역본부(2006년도)" xfId="3341" xr:uid="{00000000-0005-0000-0000-0000CF0D0000}"/>
    <cellStyle name="_경남지역본부_20041220_상반기_중부지역본부(2006년)_기준" xfId="3342" xr:uid="{00000000-0005-0000-0000-0000D00D0000}"/>
    <cellStyle name="_경남지역본부_20041220_상반기_중부지역본부(2006년)_기준_경남지역본부(2006년)" xfId="3343" xr:uid="{00000000-0005-0000-0000-0000D10D0000}"/>
    <cellStyle name="_경남지역본부_20041220_상반기_중부지역본부(2006년)_기준_경남지역본부(2006년도)" xfId="3344" xr:uid="{00000000-0005-0000-0000-0000D20D0000}"/>
    <cellStyle name="_경남지역본부_20041220_상반기_중부지역본부(2006년)_기준_경북지역본부(2006년)" xfId="3345" xr:uid="{00000000-0005-0000-0000-0000D30D0000}"/>
    <cellStyle name="_경남지역본부_20041220_상반기_중부지역본부(2006년)_기준_경북지역본부(2006년도)" xfId="3346" xr:uid="{00000000-0005-0000-0000-0000D40D0000}"/>
    <cellStyle name="_경남지역본부_20041220_상반기_중부지역본부(2006년-051220)" xfId="3347" xr:uid="{00000000-0005-0000-0000-0000D50D0000}"/>
    <cellStyle name="_경남지역본부_20041220_상반기_중부지역본부(2006년-051228)" xfId="3348" xr:uid="{00000000-0005-0000-0000-0000D60D0000}"/>
    <cellStyle name="_경남지역본부_20041220_상반기_중부지역본부(2006년-060102)" xfId="3349" xr:uid="{00000000-0005-0000-0000-0000D70D0000}"/>
    <cellStyle name="_경북지역본부-" xfId="3352" xr:uid="{00000000-0005-0000-0000-0000D80D0000}"/>
    <cellStyle name="_설치_동천배수펌프장" xfId="3649" xr:uid="{00000000-0005-0000-0000-0000D90D0000}"/>
    <cellStyle name="_승강기 및 CRT 감시반(0416)" xfId="3660" xr:uid="{00000000-0005-0000-0000-0000DA0D0000}"/>
    <cellStyle name="_중부지역본부-" xfId="3892" xr:uid="{00000000-0005-0000-0000-0000DB0D0000}"/>
    <cellStyle name="_중부지역본부(2006년)_기준" xfId="3893" xr:uid="{00000000-0005-0000-0000-0000DC0D0000}"/>
    <cellStyle name="_중부지역본부(2006년)_기준_경남지역본부(2006년)" xfId="3894" xr:uid="{00000000-0005-0000-0000-0000DD0D0000}"/>
    <cellStyle name="_중부지역본부(2006년)_기준_경남지역본부(2006년도)" xfId="3895" xr:uid="{00000000-0005-0000-0000-0000DE0D0000}"/>
    <cellStyle name="_중부지역본부(2006년)_기준_경북지역본부(2006년)" xfId="3896" xr:uid="{00000000-0005-0000-0000-0000DF0D0000}"/>
    <cellStyle name="_중부지역본부(2006년)_기준_경북지역본부(2006년도)" xfId="3897" xr:uid="{00000000-0005-0000-0000-0000E00D0000}"/>
    <cellStyle name="_중부지역본부(2006년-051220)" xfId="3898" xr:uid="{00000000-0005-0000-0000-0000E10D0000}"/>
    <cellStyle name="_중부지역본부(2006년-051228)" xfId="3899" xr:uid="{00000000-0005-0000-0000-0000E20D0000}"/>
    <cellStyle name="_중부지역본부(2006년-060102)" xfId="3900" xr:uid="{00000000-0005-0000-0000-0000E30D0000}"/>
    <cellStyle name="_통행료면탈방지시스템(최종)" xfId="3958" xr:uid="{00000000-0005-0000-0000-0000E40D0000}"/>
    <cellStyle name="_x0007_ _x000d__x000d_­­_x0007_ ­" xfId="3" xr:uid="{00000000-0005-0000-0000-0000E50D0000}"/>
    <cellStyle name="0%" xfId="2013" xr:uid="{00000000-0005-0000-0000-0000E60D0000}"/>
    <cellStyle name="0,0_x000d__x000a_NA_x000d__x000a_" xfId="4094" xr:uid="{00000000-0005-0000-0000-0000E70D0000}"/>
    <cellStyle name="0.0" xfId="4095" xr:uid="{00000000-0005-0000-0000-0000E80D0000}"/>
    <cellStyle name="0.0%" xfId="2014" xr:uid="{00000000-0005-0000-0000-0000E90D0000}"/>
    <cellStyle name="0.00" xfId="4096" xr:uid="{00000000-0005-0000-0000-0000EA0D0000}"/>
    <cellStyle name="0.00%" xfId="2015" xr:uid="{00000000-0005-0000-0000-0000EB0D0000}"/>
    <cellStyle name="0.000%" xfId="2016" xr:uid="{00000000-0005-0000-0000-0000EC0D0000}"/>
    <cellStyle name="0.0000%" xfId="2017" xr:uid="{00000000-0005-0000-0000-0000ED0D0000}"/>
    <cellStyle name="¼yAU(R)" xfId="4097" xr:uid="{00000000-0005-0000-0000-0000EE0D0000}"/>
    <cellStyle name="1" xfId="2018" xr:uid="{00000000-0005-0000-0000-0000EF0D0000}"/>
    <cellStyle name="1 000 Kč_RESULTS" xfId="4098" xr:uid="{00000000-0005-0000-0000-0000F00D0000}"/>
    <cellStyle name="1_01-도급성서이곡운동장0316" xfId="2019" xr:uid="{00000000-0005-0000-0000-0000F10D0000}"/>
    <cellStyle name="1_ALD SYSTEM" xfId="4160" xr:uid="{00000000-0005-0000-0000-0000F20D0000}"/>
    <cellStyle name="1_Book1" xfId="2093" xr:uid="{00000000-0005-0000-0000-0000F30D0000}"/>
    <cellStyle name="1_book1 2" xfId="5214" xr:uid="{00000000-0005-0000-0000-0000F40D0000}"/>
    <cellStyle name="1_JISU_New" xfId="4161" xr:uid="{00000000-0005-0000-0000-0000F50D0000}"/>
    <cellStyle name="1_가로등도급내역서" xfId="2020" xr:uid="{00000000-0005-0000-0000-0000F60D0000}"/>
    <cellStyle name="1_가로등주" xfId="4099" xr:uid="{00000000-0005-0000-0000-0000F70D0000}"/>
    <cellStyle name="1_가월리배수펌프(04.23)" xfId="5215" xr:uid="{00000000-0005-0000-0000-0000F80D0000}"/>
    <cellStyle name="1_감포축구장" xfId="2021" xr:uid="{00000000-0005-0000-0000-0000F90D0000}"/>
    <cellStyle name="1_갑지,원가1104" xfId="2022" xr:uid="{00000000-0005-0000-0000-0000FA0D0000}"/>
    <cellStyle name="1_경산네거리" xfId="2023" xr:uid="{00000000-0005-0000-0000-0000FB0D0000}"/>
    <cellStyle name="1_경주축구공원-전기0116" xfId="2024" xr:uid="{00000000-0005-0000-0000-0000FC0D0000}"/>
    <cellStyle name="1_계수대로" xfId="5216" xr:uid="{00000000-0005-0000-0000-0000FD0D0000}"/>
    <cellStyle name="1_공량산출서-구조물" xfId="4100" xr:uid="{00000000-0005-0000-0000-0000FE0D0000}"/>
    <cellStyle name="1_구미중학교내역서-1" xfId="2025" xr:uid="{00000000-0005-0000-0000-0000FF0D0000}"/>
    <cellStyle name="1_국우터널철거0622" xfId="2026" xr:uid="{00000000-0005-0000-0000-0000000E0000}"/>
    <cellStyle name="1_굴전단일로외1개소(신)" xfId="2027" xr:uid="{00000000-0005-0000-0000-0000010E0000}"/>
    <cellStyle name="1_귀인APT(보안)" xfId="2028" xr:uid="{00000000-0005-0000-0000-0000020E0000}"/>
    <cellStyle name="1_내역서" xfId="4101" xr:uid="{00000000-0005-0000-0000-0000030E0000}"/>
    <cellStyle name="1_내역서_1" xfId="4102" xr:uid="{00000000-0005-0000-0000-0000040E0000}"/>
    <cellStyle name="1_논공남리내역서" xfId="2029" xr:uid="{00000000-0005-0000-0000-0000050E0000}"/>
    <cellStyle name="1_다산2지방산업단지(신호등)" xfId="2030" xr:uid="{00000000-0005-0000-0000-0000060E0000}"/>
    <cellStyle name="1_단가대비표" xfId="4103" xr:uid="{00000000-0005-0000-0000-0000070E0000}"/>
    <cellStyle name="1_단가조사표" xfId="4104" xr:uid="{00000000-0005-0000-0000-0000080E0000}"/>
    <cellStyle name="1_단가조사표_1011소각" xfId="4105" xr:uid="{00000000-0005-0000-0000-0000090E0000}"/>
    <cellStyle name="1_단가조사표_121내역" xfId="4106" xr:uid="{00000000-0005-0000-0000-00000A0E0000}"/>
    <cellStyle name="1_단가조사표_객토량" xfId="4107" xr:uid="{00000000-0005-0000-0000-00000B0E0000}"/>
    <cellStyle name="1_단가조사표_교통센~1" xfId="4108" xr:uid="{00000000-0005-0000-0000-00000C0E0000}"/>
    <cellStyle name="1_단가조사표_구조물대가 (2)" xfId="4109" xr:uid="{00000000-0005-0000-0000-00000D0E0000}"/>
    <cellStyle name="1_단가조사표_내역서 (2)" xfId="4110" xr:uid="{00000000-0005-0000-0000-00000E0E0000}"/>
    <cellStyle name="1_단가조사표_부대시설" xfId="4111" xr:uid="{00000000-0005-0000-0000-00000F0E0000}"/>
    <cellStyle name="1_단가조사표_소각수~1" xfId="4112" xr:uid="{00000000-0005-0000-0000-0000100E0000}"/>
    <cellStyle name="1_단가조사표_소각수내역서" xfId="4113" xr:uid="{00000000-0005-0000-0000-0000110E0000}"/>
    <cellStyle name="1_단가조사표_소각수목2" xfId="4114" xr:uid="{00000000-0005-0000-0000-0000120E0000}"/>
    <cellStyle name="1_단가조사표_수량산출서 (2)" xfId="4115" xr:uid="{00000000-0005-0000-0000-0000130E0000}"/>
    <cellStyle name="1_단가조사표_엑스포~1" xfId="4116" xr:uid="{00000000-0005-0000-0000-0000140E0000}"/>
    <cellStyle name="1_단가조사표_엑스포한빛1" xfId="4117" xr:uid="{00000000-0005-0000-0000-0000150E0000}"/>
    <cellStyle name="1_단가조사표_원가계~1" xfId="4118" xr:uid="{00000000-0005-0000-0000-0000160E0000}"/>
    <cellStyle name="1_단가조사표_유기질" xfId="4119" xr:uid="{00000000-0005-0000-0000-0000170E0000}"/>
    <cellStyle name="1_단가조사표_자재조서 (2)" xfId="4120" xr:uid="{00000000-0005-0000-0000-0000180E0000}"/>
    <cellStyle name="1_단가조사표_총괄내역" xfId="4121" xr:uid="{00000000-0005-0000-0000-0000190E0000}"/>
    <cellStyle name="1_단가조사표_총괄내역 (2)" xfId="4122" xr:uid="{00000000-0005-0000-0000-00001A0E0000}"/>
    <cellStyle name="1_단가조사표_포장일위" xfId="4123" xr:uid="{00000000-0005-0000-0000-00001B0E0000}"/>
    <cellStyle name="1_도암강진(흥산건설)" xfId="5217" xr:uid="{00000000-0005-0000-0000-00001C0E0000}"/>
    <cellStyle name="1_도청이전지진입도로" xfId="2031" xr:uid="{00000000-0005-0000-0000-00001D0E0000}"/>
    <cellStyle name="1_동구효청원설계내역서" xfId="2032" xr:uid="{00000000-0005-0000-0000-00001E0E0000}"/>
    <cellStyle name="1_백제큰길내역서" xfId="5218" xr:uid="{00000000-0005-0000-0000-00001F0E0000}"/>
    <cellStyle name="1_부안-태인1산출" xfId="5219" xr:uid="{00000000-0005-0000-0000-0000200E0000}"/>
    <cellStyle name="1_삼융건설(백제큰길)" xfId="5220" xr:uid="{00000000-0005-0000-0000-0000210E0000}"/>
    <cellStyle name="1_상주한방병원전기" xfId="2033" xr:uid="{00000000-0005-0000-0000-0000220E0000}"/>
    <cellStyle name="1_설계내역서(영천나자렛집)" xfId="2034" xr:uid="{00000000-0005-0000-0000-0000230E0000}"/>
    <cellStyle name="1_성광고급식소(전기)0607" xfId="2035" xr:uid="{00000000-0005-0000-0000-0000240E0000}"/>
    <cellStyle name="1_성서이곡운동장0316" xfId="2036" xr:uid="{00000000-0005-0000-0000-0000250E0000}"/>
    <cellStyle name="1_성서이곡테니스장" xfId="2037" xr:uid="{00000000-0005-0000-0000-0000260E0000}"/>
    <cellStyle name="1_송정리역사(토목완료林)" xfId="5221" xr:uid="{00000000-0005-0000-0000-0000270E0000}"/>
    <cellStyle name="1_수량산출조서" xfId="4124" xr:uid="{00000000-0005-0000-0000-0000280E0000}"/>
    <cellStyle name="1_시민계략공사" xfId="2038" xr:uid="{00000000-0005-0000-0000-0000290E0000}"/>
    <cellStyle name="1_시민계략공사 2" xfId="5222" xr:uid="{00000000-0005-0000-0000-00002A0E0000}"/>
    <cellStyle name="1_시민계략공사_2002년도각종계산서너릿제터널등7개소" xfId="2039" xr:uid="{00000000-0005-0000-0000-00002B0E0000}"/>
    <cellStyle name="1_시민계략공사_2002년도각종계산서하반기원본" xfId="2040" xr:uid="{00000000-0005-0000-0000-00002C0E0000}"/>
    <cellStyle name="1_시민계략공사_2002년도각종계산서하반기원본_2006년 최종 설계서" xfId="2041" xr:uid="{00000000-0005-0000-0000-00002D0E0000}"/>
    <cellStyle name="1_시민계략공사_2003년 각종계산서(읽기전용)" xfId="2042" xr:uid="{00000000-0005-0000-0000-00002E0E0000}"/>
    <cellStyle name="1_시민계략공사_2003년 각종계산서(읽기전용)_2006년 최종 설계서" xfId="2043" xr:uid="{00000000-0005-0000-0000-00002F0E0000}"/>
    <cellStyle name="1_시민계략공사_2003년 각종계산서(읽기전용)_내역서(전기)" xfId="2044" xr:uid="{00000000-0005-0000-0000-0000300E0000}"/>
    <cellStyle name="1_시민계략공사_2003년 각종계산서(읽기전용)_내역서(전기)_2006년 최종 설계서" xfId="2045" xr:uid="{00000000-0005-0000-0000-0000310E0000}"/>
    <cellStyle name="1_시민계략공사_2003년 각종계산서(읽기전용)_내역서(전기)_전기내역서(담양금성농협)" xfId="4125" xr:uid="{00000000-0005-0000-0000-0000320E0000}"/>
    <cellStyle name="1_시민계략공사_2003년 각종계산서(읽기전용)_내역서(전기)_전기내역서(영암출장소-분석동)" xfId="4126" xr:uid="{00000000-0005-0000-0000-0000330E0000}"/>
    <cellStyle name="1_시민계략공사_2003년 각종계산서(읽기전용)_내역서(전기)_전기내역서(타절내역)" xfId="4127" xr:uid="{00000000-0005-0000-0000-0000340E0000}"/>
    <cellStyle name="1_시민계략공사_2003년 각종계산서(읽기전용)_전기내역서(담양금성농협)" xfId="4128" xr:uid="{00000000-0005-0000-0000-0000350E0000}"/>
    <cellStyle name="1_시민계략공사_2003년 각종계산서(읽기전용)_전기내역서(영암출장소-분석동)" xfId="4129" xr:uid="{00000000-0005-0000-0000-0000360E0000}"/>
    <cellStyle name="1_시민계략공사_2003년 각종계산서(읽기전용)_전기내역서(타절내역)" xfId="4130" xr:uid="{00000000-0005-0000-0000-0000370E0000}"/>
    <cellStyle name="1_시민계략공사_Book2" xfId="2076" xr:uid="{00000000-0005-0000-0000-0000380E0000}"/>
    <cellStyle name="1_시민계략공사_계산서" xfId="2046" xr:uid="{00000000-0005-0000-0000-0000390E0000}"/>
    <cellStyle name="1_시민계략공사_계산서_2006년 최종 설계서" xfId="2047" xr:uid="{00000000-0005-0000-0000-00003A0E0000}"/>
    <cellStyle name="1_시민계략공사_계산서및내역서5월15일변경" xfId="2048" xr:uid="{00000000-0005-0000-0000-00003B0E0000}"/>
    <cellStyle name="1_시민계략공사_계산서및내역서5월9일변경" xfId="2049" xr:uid="{00000000-0005-0000-0000-00003C0E0000}"/>
    <cellStyle name="1_시민계략공사_광양중동중학교실증축공사(전기)-4월10일한번더" xfId="2050" xr:uid="{00000000-0005-0000-0000-00003D0E0000}"/>
    <cellStyle name="1_시민계략공사_도암강진(흥산건설)" xfId="5223" xr:uid="{00000000-0005-0000-0000-00003E0E0000}"/>
    <cellStyle name="1_시민계략공사_도암강진(흥산건설)_해남내역서" xfId="5224" xr:uid="{00000000-0005-0000-0000-00003F0E0000}"/>
    <cellStyle name="1_시민계략공사_무안연꽃방죽(4월9일)한번더" xfId="2051" xr:uid="{00000000-0005-0000-0000-0000400E0000}"/>
    <cellStyle name="1_시민계략공사_보일약국~순국비간 도로개설 가로등설치공사" xfId="2052" xr:uid="{00000000-0005-0000-0000-0000410E0000}"/>
    <cellStyle name="1_시민계략공사_복지관 부하계산서" xfId="2053" xr:uid="{00000000-0005-0000-0000-0000420E0000}"/>
    <cellStyle name="1_시민계략공사_복지관 부하계산서_2006년 최종 설계서" xfId="2054" xr:uid="{00000000-0005-0000-0000-0000430E0000}"/>
    <cellStyle name="1_시민계략공사_복지관 부하계산서_내역서(전기)" xfId="2055" xr:uid="{00000000-0005-0000-0000-0000440E0000}"/>
    <cellStyle name="1_시민계략공사_복지관 부하계산서_내역서(전기)_2006년 최종 설계서" xfId="2056" xr:uid="{00000000-0005-0000-0000-0000450E0000}"/>
    <cellStyle name="1_시민계략공사_복지관 부하계산서_내역서(전기)_전기내역서(담양금성농협)" xfId="4131" xr:uid="{00000000-0005-0000-0000-0000460E0000}"/>
    <cellStyle name="1_시민계략공사_복지관 부하계산서_내역서(전기)_전기내역서(영암출장소-분석동)" xfId="4132" xr:uid="{00000000-0005-0000-0000-0000470E0000}"/>
    <cellStyle name="1_시민계략공사_복지관 부하계산서_내역서(전기)_전기내역서(타절내역)" xfId="4133" xr:uid="{00000000-0005-0000-0000-0000480E0000}"/>
    <cellStyle name="1_시민계략공사_복지관 부하계산서_전기내역서(담양금성농협)" xfId="4134" xr:uid="{00000000-0005-0000-0000-0000490E0000}"/>
    <cellStyle name="1_시민계략공사_복지관 부하계산서_전기내역서(영암출장소-분석동)" xfId="4135" xr:uid="{00000000-0005-0000-0000-00004A0E0000}"/>
    <cellStyle name="1_시민계략공사_복지관 부하계산서_전기내역서(타절내역)" xfId="4136" xr:uid="{00000000-0005-0000-0000-00004B0E0000}"/>
    <cellStyle name="1_시민계략공사_봉산면보건지소신축공사(전기)11월30일변경" xfId="2057" xr:uid="{00000000-0005-0000-0000-00004C0E0000}"/>
    <cellStyle name="1_시민계략공사_부안-태인1산출" xfId="5225" xr:uid="{00000000-0005-0000-0000-00004D0E0000}"/>
    <cellStyle name="1_시민계략공사_북문로(팔마로)가로등설치공사(변경)3월11일" xfId="2058" xr:uid="{00000000-0005-0000-0000-00004E0E0000}"/>
    <cellStyle name="1_시민계략공사_북문팔마로확포장공사가로등" xfId="2059" xr:uid="{00000000-0005-0000-0000-00004F0E0000}"/>
    <cellStyle name="1_시민계략공사_비상부하,발전기용량 계산서" xfId="2060" xr:uid="{00000000-0005-0000-0000-0000500E0000}"/>
    <cellStyle name="1_시민계략공사_비상부하,발전기용량 계산서_2006년 최종 설계서" xfId="2061" xr:uid="{00000000-0005-0000-0000-0000510E0000}"/>
    <cellStyle name="1_시민계략공사_비상부하,발전기용량 계산서_내역서(전기)" xfId="2062" xr:uid="{00000000-0005-0000-0000-0000520E0000}"/>
    <cellStyle name="1_시민계략공사_비상부하,발전기용량 계산서_내역서(전기)_2006년 최종 설계서" xfId="2063" xr:uid="{00000000-0005-0000-0000-0000530E0000}"/>
    <cellStyle name="1_시민계략공사_비상부하,발전기용량 계산서_내역서(전기)_전기내역서(담양금성농협)" xfId="4137" xr:uid="{00000000-0005-0000-0000-0000540E0000}"/>
    <cellStyle name="1_시민계략공사_비상부하,발전기용량 계산서_내역서(전기)_전기내역서(영암출장소-분석동)" xfId="4138" xr:uid="{00000000-0005-0000-0000-0000550E0000}"/>
    <cellStyle name="1_시민계략공사_비상부하,발전기용량 계산서_내역서(전기)_전기내역서(타절내역)" xfId="4139" xr:uid="{00000000-0005-0000-0000-0000560E0000}"/>
    <cellStyle name="1_시민계략공사_비상부하,발전기용량 계산서_전기내역서(담양금성농협)" xfId="4140" xr:uid="{00000000-0005-0000-0000-0000570E0000}"/>
    <cellStyle name="1_시민계략공사_비상부하,발전기용량 계산서_전기내역서(영암출장소-분석동)" xfId="4141" xr:uid="{00000000-0005-0000-0000-0000580E0000}"/>
    <cellStyle name="1_시민계략공사_비상부하,발전기용량 계산서_전기내역서(타절내역)" xfId="4142" xr:uid="{00000000-0005-0000-0000-0000590E0000}"/>
    <cellStyle name="1_시민계략공사_여수화력발전소" xfId="2064" xr:uid="{00000000-0005-0000-0000-00005A0E0000}"/>
    <cellStyle name="1_시민계략공사_여수화력발전소_2006년 최종 설계서" xfId="2065" xr:uid="{00000000-0005-0000-0000-00005B0E0000}"/>
    <cellStyle name="1_시민계략공사_여수화력발전소-부하계산" xfId="2066" xr:uid="{00000000-0005-0000-0000-00005C0E0000}"/>
    <cellStyle name="1_시민계략공사_여수화력발전소-부하계산_2006년 최종 설계서" xfId="2067" xr:uid="{00000000-0005-0000-0000-00005D0E0000}"/>
    <cellStyle name="1_시민계략공사_율촌중학교심야전기" xfId="2068" xr:uid="{00000000-0005-0000-0000-00005E0E0000}"/>
    <cellStyle name="1_시민계략공사_전기-한남" xfId="2069" xr:uid="{00000000-0005-0000-0000-00005F0E0000}"/>
    <cellStyle name="1_시민계략공사_전기-한남_추가내역서" xfId="4143" xr:uid="{00000000-0005-0000-0000-0000600E0000}"/>
    <cellStyle name="1_시민계략공사_전기-한남_침해2차변경8월16일" xfId="2070" xr:uid="{00000000-0005-0000-0000-0000610E0000}"/>
    <cellStyle name="1_시민계략공사_조도계산서" xfId="2071" xr:uid="{00000000-0005-0000-0000-0000620E0000}"/>
    <cellStyle name="1_시민계략공사_조도계산서_2006년 최종 설계서" xfId="2072" xr:uid="{00000000-0005-0000-0000-0000630E0000}"/>
    <cellStyle name="1_시민계략공사_조도계산서_내역서(전기)" xfId="2073" xr:uid="{00000000-0005-0000-0000-0000640E0000}"/>
    <cellStyle name="1_시민계략공사_조도계산서_내역서(전기)_2006년 최종 설계서" xfId="2074" xr:uid="{00000000-0005-0000-0000-0000650E0000}"/>
    <cellStyle name="1_시민계략공사_조도계산서_내역서(전기)_전기내역서(담양금성농협)" xfId="4144" xr:uid="{00000000-0005-0000-0000-0000660E0000}"/>
    <cellStyle name="1_시민계략공사_조도계산서_내역서(전기)_전기내역서(영암출장소-분석동)" xfId="4145" xr:uid="{00000000-0005-0000-0000-0000670E0000}"/>
    <cellStyle name="1_시민계략공사_조도계산서_내역서(전기)_전기내역서(타절내역)" xfId="4146" xr:uid="{00000000-0005-0000-0000-0000680E0000}"/>
    <cellStyle name="1_시민계략공사_조도계산서_전기내역서(담양금성농협)" xfId="4147" xr:uid="{00000000-0005-0000-0000-0000690E0000}"/>
    <cellStyle name="1_시민계략공사_조도계산서_전기내역서(영암출장소-분석동)" xfId="4148" xr:uid="{00000000-0005-0000-0000-00006A0E0000}"/>
    <cellStyle name="1_시민계략공사_조도계산서_전기내역서(타절내역)" xfId="4149" xr:uid="{00000000-0005-0000-0000-00006B0E0000}"/>
    <cellStyle name="1_시민계략공사_주문진신리교(동일건설)" xfId="5226" xr:uid="{00000000-0005-0000-0000-00006C0E0000}"/>
    <cellStyle name="1_시민계략공사_추가내역서" xfId="4150" xr:uid="{00000000-0005-0000-0000-00006D0E0000}"/>
    <cellStyle name="1_시민계략공사_침해2차변경8월16일" xfId="2075" xr:uid="{00000000-0005-0000-0000-00006E0E0000}"/>
    <cellStyle name="1_시민계략공사_흥한건설(이양능주2공구)" xfId="5227" xr:uid="{00000000-0005-0000-0000-00006F0E0000}"/>
    <cellStyle name="1_신암공원-0923" xfId="2077" xr:uid="{00000000-0005-0000-0000-0000700E0000}"/>
    <cellStyle name="1_실정보고설명서-개요서-내역서등-20080524" xfId="4151" xr:uid="{00000000-0005-0000-0000-0000710E0000}"/>
    <cellStyle name="1_영양반딧불전기" xfId="2078" xr:uid="{00000000-0005-0000-0000-0000720E0000}"/>
    <cellStyle name="1_예산신양공내역" xfId="4152" xr:uid="{00000000-0005-0000-0000-0000730E0000}"/>
    <cellStyle name="1_울진남부초등학교(전기)" xfId="2079" xr:uid="{00000000-0005-0000-0000-0000740E0000}"/>
    <cellStyle name="1_원가계산서-전기-전체" xfId="2080" xr:uid="{00000000-0005-0000-0000-0000750E0000}"/>
    <cellStyle name="1_유아교육진흥원 신축전기공사" xfId="4153" xr:uid="{00000000-0005-0000-0000-0000760E0000}"/>
    <cellStyle name="1_일위대가표 " xfId="4154" xr:uid="{00000000-0005-0000-0000-0000770E0000}"/>
    <cellStyle name="1_입찰내역서갑지양식" xfId="5228" xr:uid="{00000000-0005-0000-0000-0000780E0000}"/>
    <cellStyle name="1_자전거도로" xfId="2081" xr:uid="{00000000-0005-0000-0000-0000790E0000}"/>
    <cellStyle name="1_장미실비요양원0522" xfId="2082" xr:uid="{00000000-0005-0000-0000-00007A0E0000}"/>
    <cellStyle name="1_전기내역서" xfId="2083" xr:uid="{00000000-0005-0000-0000-00007B0E0000}"/>
    <cellStyle name="1_전기내역서-박곡리" xfId="2084" xr:uid="{00000000-0005-0000-0000-00007C0E0000}"/>
    <cellStyle name="1_전자입찰원가양식" xfId="2085" xr:uid="{00000000-0005-0000-0000-00007D0E0000}"/>
    <cellStyle name="1_정산내역서1" xfId="4155" xr:uid="{00000000-0005-0000-0000-00007E0E0000}"/>
    <cellStyle name="1_정산변경" xfId="4156" xr:uid="{00000000-0005-0000-0000-00007F0E0000}"/>
    <cellStyle name="1_주문진신리교(동일건설)" xfId="5229" xr:uid="{00000000-0005-0000-0000-0000800E0000}"/>
    <cellStyle name="1_증산수도계곡" xfId="2086" xr:uid="{00000000-0005-0000-0000-0000810E0000}"/>
    <cellStyle name="1_집계표" xfId="4157" xr:uid="{00000000-0005-0000-0000-0000820E0000}"/>
    <cellStyle name="1_차량등록사업소- 전기내역서" xfId="2087" xr:uid="{00000000-0005-0000-0000-0000830E0000}"/>
    <cellStyle name="1_첨단가로등" xfId="2088" xr:uid="{00000000-0005-0000-0000-0000840E0000}"/>
    <cellStyle name="1_추가내역서" xfId="4158" xr:uid="{00000000-0005-0000-0000-0000850E0000}"/>
    <cellStyle name="1_캠프헨리동편가로등" xfId="2089" xr:uid="{00000000-0005-0000-0000-0000860E0000}"/>
    <cellStyle name="1_표지,갑지-헌병중대생활관(전기)" xfId="2090" xr:uid="{00000000-0005-0000-0000-0000870E0000}"/>
    <cellStyle name="1_한천초BTL(전기)-" xfId="2091" xr:uid="{00000000-0005-0000-0000-0000880E0000}"/>
    <cellStyle name="1_해보시장-수정최종" xfId="4159" xr:uid="{00000000-0005-0000-0000-0000890E0000}"/>
    <cellStyle name="1_화원지구수해상습지가로등 - 1차분" xfId="2092" xr:uid="{00000000-0005-0000-0000-00008A0E0000}"/>
    <cellStyle name="1_흥한건설(주)_두창산업폐기물(하도급)" xfId="5230" xr:uid="{00000000-0005-0000-0000-00008B0E0000}"/>
    <cellStyle name="10" xfId="4162" xr:uid="{00000000-0005-0000-0000-00008C0E0000}"/>
    <cellStyle name="120" xfId="4163" xr:uid="{00000000-0005-0000-0000-00008D0E0000}"/>
    <cellStyle name="19990216" xfId="2094" xr:uid="{00000000-0005-0000-0000-00008E0E0000}"/>
    <cellStyle name="¹e" xfId="2095" xr:uid="{00000000-0005-0000-0000-00008F0E0000}"/>
    <cellStyle name="¹e 2" xfId="5231" xr:uid="{00000000-0005-0000-0000-0000900E0000}"/>
    <cellStyle name="¹éº" xfId="4165" xr:uid="{00000000-0005-0000-0000-0000910E0000}"/>
    <cellStyle name="¹eºða²" xfId="4166" xr:uid="{00000000-0005-0000-0000-0000920E0000}"/>
    <cellStyle name="1월" xfId="4164" xr:uid="{00000000-0005-0000-0000-0000930E0000}"/>
    <cellStyle name="2" xfId="2096" xr:uid="{00000000-0005-0000-0000-0000940E0000}"/>
    <cellStyle name="2)" xfId="4167" xr:uid="{00000000-0005-0000-0000-0000950E0000}"/>
    <cellStyle name="2_단가조사표" xfId="4168" xr:uid="{00000000-0005-0000-0000-0000960E0000}"/>
    <cellStyle name="2_단가조사표_1011소각" xfId="4169" xr:uid="{00000000-0005-0000-0000-0000970E0000}"/>
    <cellStyle name="2_단가조사표_121내역" xfId="4170" xr:uid="{00000000-0005-0000-0000-0000980E0000}"/>
    <cellStyle name="2_단가조사표_객토량" xfId="4171" xr:uid="{00000000-0005-0000-0000-0000990E0000}"/>
    <cellStyle name="2_단가조사표_교통센~1" xfId="4172" xr:uid="{00000000-0005-0000-0000-00009A0E0000}"/>
    <cellStyle name="2_단가조사표_구조물대가 (2)" xfId="4173" xr:uid="{00000000-0005-0000-0000-00009B0E0000}"/>
    <cellStyle name="2_단가조사표_내역서 (2)" xfId="4174" xr:uid="{00000000-0005-0000-0000-00009C0E0000}"/>
    <cellStyle name="2_단가조사표_부대시설" xfId="4175" xr:uid="{00000000-0005-0000-0000-00009D0E0000}"/>
    <cellStyle name="2_단가조사표_소각수~1" xfId="4176" xr:uid="{00000000-0005-0000-0000-00009E0E0000}"/>
    <cellStyle name="2_단가조사표_소각수내역서" xfId="4177" xr:uid="{00000000-0005-0000-0000-00009F0E0000}"/>
    <cellStyle name="2_단가조사표_소각수목2" xfId="4178" xr:uid="{00000000-0005-0000-0000-0000A00E0000}"/>
    <cellStyle name="2_단가조사표_수량산출서 (2)" xfId="4179" xr:uid="{00000000-0005-0000-0000-0000A10E0000}"/>
    <cellStyle name="2_단가조사표_엑스포~1" xfId="4180" xr:uid="{00000000-0005-0000-0000-0000A20E0000}"/>
    <cellStyle name="2_단가조사표_엑스포한빛1" xfId="4181" xr:uid="{00000000-0005-0000-0000-0000A30E0000}"/>
    <cellStyle name="2_단가조사표_원가계~1" xfId="4182" xr:uid="{00000000-0005-0000-0000-0000A40E0000}"/>
    <cellStyle name="2_단가조사표_유기질" xfId="4183" xr:uid="{00000000-0005-0000-0000-0000A50E0000}"/>
    <cellStyle name="2_단가조사표_자재조서 (2)" xfId="4184" xr:uid="{00000000-0005-0000-0000-0000A60E0000}"/>
    <cellStyle name="2_단가조사표_총괄내역" xfId="4185" xr:uid="{00000000-0005-0000-0000-0000A70E0000}"/>
    <cellStyle name="2_단가조사표_총괄내역 (2)" xfId="4186" xr:uid="{00000000-0005-0000-0000-0000A80E0000}"/>
    <cellStyle name="2_단가조사표_포장일위" xfId="4187" xr:uid="{00000000-0005-0000-0000-0000A90E0000}"/>
    <cellStyle name="20% - 강조색1 2" xfId="5232" xr:uid="{00000000-0005-0000-0000-0000AA0E0000}"/>
    <cellStyle name="20% - 강조색2 2" xfId="5233" xr:uid="{00000000-0005-0000-0000-0000AB0E0000}"/>
    <cellStyle name="20% - 강조색3 2" xfId="5234" xr:uid="{00000000-0005-0000-0000-0000AC0E0000}"/>
    <cellStyle name="20% - 강조색4 2" xfId="5235" xr:uid="{00000000-0005-0000-0000-0000AD0E0000}"/>
    <cellStyle name="20% - 강조색5 2" xfId="5236" xr:uid="{00000000-0005-0000-0000-0000AE0E0000}"/>
    <cellStyle name="20% - 강조색6 2" xfId="5237" xr:uid="{00000000-0005-0000-0000-0000AF0E0000}"/>
    <cellStyle name="3" xfId="4188" xr:uid="{00000000-0005-0000-0000-0000B00E0000}"/>
    <cellStyle name="³?a￥" xfId="2097" xr:uid="{00000000-0005-0000-0000-0000B10E0000}"/>
    <cellStyle name="3_견적가" xfId="4189" xr:uid="{00000000-0005-0000-0000-0000B20E0000}"/>
    <cellStyle name="3_견적가_2노체시방서" xfId="4190" xr:uid="{00000000-0005-0000-0000-0000B30E0000}"/>
    <cellStyle name="3_견적가_3노체시방서" xfId="4191" xr:uid="{00000000-0005-0000-0000-0000B40E0000}"/>
    <cellStyle name="3_견적가_시방서" xfId="4192" xr:uid="{00000000-0005-0000-0000-0000B50E0000}"/>
    <cellStyle name="3_견적가_이폭주조시방서" xfId="4193" xr:uid="{00000000-0005-0000-0000-0000B60E0000}"/>
    <cellStyle name="3_견적서비교표" xfId="4194" xr:uid="{00000000-0005-0000-0000-0000B70E0000}"/>
    <cellStyle name="3_견적서비교표_2노체시방서" xfId="4195" xr:uid="{00000000-0005-0000-0000-0000B80E0000}"/>
    <cellStyle name="3_견적서비교표_3노체시방서" xfId="4196" xr:uid="{00000000-0005-0000-0000-0000B90E0000}"/>
    <cellStyle name="3_견적서비교표_시방서" xfId="4197" xr:uid="{00000000-0005-0000-0000-0000BA0E0000}"/>
    <cellStyle name="3_견적서비교표_이폭주조시방서" xfId="4198" xr:uid="{00000000-0005-0000-0000-0000BB0E0000}"/>
    <cellStyle name="3_견적업체" xfId="4199" xr:uid="{00000000-0005-0000-0000-0000BC0E0000}"/>
    <cellStyle name="3_견적업체_2노체시방서" xfId="4200" xr:uid="{00000000-0005-0000-0000-0000BD0E0000}"/>
    <cellStyle name="3_견적업체_3노체시방서" xfId="4201" xr:uid="{00000000-0005-0000-0000-0000BE0E0000}"/>
    <cellStyle name="3_견적업체_시방서" xfId="4202" xr:uid="{00000000-0005-0000-0000-0000BF0E0000}"/>
    <cellStyle name="3_견적업체_이폭주조시방서" xfId="4203" xr:uid="{00000000-0005-0000-0000-0000C00E0000}"/>
    <cellStyle name="3_산#2-2설비별기본물량산출 집계 " xfId="4204" xr:uid="{00000000-0005-0000-0000-0000C10E0000}"/>
    <cellStyle name="3_산#2-2설비별기본물량산출 집계 _20DECANT-A" xfId="4206" xr:uid="{00000000-0005-0000-0000-0000C20E0000}"/>
    <cellStyle name="3_산#2-2설비별기본물량산출 집계 _20DECANT-A_열연설계설명서" xfId="4207" xr:uid="{00000000-0005-0000-0000-0000C30E0000}"/>
    <cellStyle name="3_산#2-2설비별기본물량산출 집계 _20DECANT-A_열연설계설명서_부산대학교-연구동(샘플)" xfId="4208" xr:uid="{00000000-0005-0000-0000-0000C40E0000}"/>
    <cellStyle name="3_산#2-2설비별기본물량산출 집계 _20DECANT-A_자탐-설계설명서" xfId="4209" xr:uid="{00000000-0005-0000-0000-0000C50E0000}"/>
    <cellStyle name="3_산#2-2설비별기본물량산출 집계 _20DECANT-C" xfId="4210" xr:uid="{00000000-0005-0000-0000-0000C60E0000}"/>
    <cellStyle name="3_산#2-2설비별기본물량산출 집계 _20DECANT-C_열연설계설명서" xfId="4211" xr:uid="{00000000-0005-0000-0000-0000C70E0000}"/>
    <cellStyle name="3_산#2-2설비별기본물량산출 집계 _20DECANT-C_열연설계설명서_부산대학교-연구동(샘플)" xfId="4212" xr:uid="{00000000-0005-0000-0000-0000C80E0000}"/>
    <cellStyle name="3_산#2-2설비별기본물량산출 집계 _20DECANT-C_자탐-설계설명서" xfId="4213" xr:uid="{00000000-0005-0000-0000-0000C90E0000}"/>
    <cellStyle name="3_산#2-2설비별기본물량산출 집계 _20DECANT-사양서" xfId="4205" xr:uid="{00000000-0005-0000-0000-0000CA0E0000}"/>
    <cellStyle name="3_산#2-2설비별기본물량산출 집계 _b" xfId="4219" xr:uid="{00000000-0005-0000-0000-0000CB0E0000}"/>
    <cellStyle name="3_산#2-2설비별기본물량산출 집계 _b_열연설계설명서" xfId="4220" xr:uid="{00000000-0005-0000-0000-0000CC0E0000}"/>
    <cellStyle name="3_산#2-2설비별기본물량산출 집계 _b_열연설계설명서_부산대학교-연구동(샘플)" xfId="4221" xr:uid="{00000000-0005-0000-0000-0000CD0E0000}"/>
    <cellStyle name="3_산#2-2설비별기본물량산출 집계 _b_자탐-설계설명서" xfId="4222" xr:uid="{00000000-0005-0000-0000-0000CE0E0000}"/>
    <cellStyle name="3_산#2-2설비별기본물량산출 집계 _열연설계설명서" xfId="4214" xr:uid="{00000000-0005-0000-0000-0000CF0E0000}"/>
    <cellStyle name="3_산#2-2설비별기본물량산출 집계 _열연설계설명서_부산대학교-연구동(샘플)" xfId="4215" xr:uid="{00000000-0005-0000-0000-0000D00E0000}"/>
    <cellStyle name="3_산#2-2설비별기본물량산출 집계 _자탐-설계설명서" xfId="4216" xr:uid="{00000000-0005-0000-0000-0000D10E0000}"/>
    <cellStyle name="3_산#2-2설비별기본물량산출 집계 _화4-2기" xfId="4217" xr:uid="{00000000-0005-0000-0000-0000D20E0000}"/>
    <cellStyle name="3_산#2-2설비별기본물량산출 집계 _화4기" xfId="4218" xr:uid="{00000000-0005-0000-0000-0000D30E0000}"/>
    <cellStyle name="3_산#7-5 비파괴검사(RT) " xfId="4223" xr:uid="{00000000-0005-0000-0000-0000D40E0000}"/>
    <cellStyle name="3_산세약품소요량 " xfId="4224" xr:uid="{00000000-0005-0000-0000-0000D50E0000}"/>
    <cellStyle name="3_산세약품소요량 _20DECANT-A" xfId="4226" xr:uid="{00000000-0005-0000-0000-0000D60E0000}"/>
    <cellStyle name="3_산세약품소요량 _20DECANT-A_열연설계설명서" xfId="4227" xr:uid="{00000000-0005-0000-0000-0000D70E0000}"/>
    <cellStyle name="3_산세약품소요량 _20DECANT-A_열연설계설명서_부산대학교-연구동(샘플)" xfId="4228" xr:uid="{00000000-0005-0000-0000-0000D80E0000}"/>
    <cellStyle name="3_산세약품소요량 _20DECANT-A_자탐-설계설명서" xfId="4229" xr:uid="{00000000-0005-0000-0000-0000D90E0000}"/>
    <cellStyle name="3_산세약품소요량 _20DECANT-C" xfId="4230" xr:uid="{00000000-0005-0000-0000-0000DA0E0000}"/>
    <cellStyle name="3_산세약품소요량 _20DECANT-C_열연설계설명서" xfId="4231" xr:uid="{00000000-0005-0000-0000-0000DB0E0000}"/>
    <cellStyle name="3_산세약품소요량 _20DECANT-C_열연설계설명서_부산대학교-연구동(샘플)" xfId="4232" xr:uid="{00000000-0005-0000-0000-0000DC0E0000}"/>
    <cellStyle name="3_산세약품소요량 _20DECANT-C_자탐-설계설명서" xfId="4233" xr:uid="{00000000-0005-0000-0000-0000DD0E0000}"/>
    <cellStyle name="3_산세약품소요량 _20DECANT-사양서" xfId="4225" xr:uid="{00000000-0005-0000-0000-0000DE0E0000}"/>
    <cellStyle name="3_산세약품소요량 _b" xfId="4239" xr:uid="{00000000-0005-0000-0000-0000DF0E0000}"/>
    <cellStyle name="3_산세약품소요량 _b_열연설계설명서" xfId="4240" xr:uid="{00000000-0005-0000-0000-0000E00E0000}"/>
    <cellStyle name="3_산세약품소요량 _b_열연설계설명서_부산대학교-연구동(샘플)" xfId="4241" xr:uid="{00000000-0005-0000-0000-0000E10E0000}"/>
    <cellStyle name="3_산세약품소요량 _b_자탐-설계설명서" xfId="4242" xr:uid="{00000000-0005-0000-0000-0000E20E0000}"/>
    <cellStyle name="3_산세약품소요량 _열연설계설명서" xfId="4234" xr:uid="{00000000-0005-0000-0000-0000E30E0000}"/>
    <cellStyle name="3_산세약품소요량 _열연설계설명서_부산대학교-연구동(샘플)" xfId="4235" xr:uid="{00000000-0005-0000-0000-0000E40E0000}"/>
    <cellStyle name="3_산세약품소요량 _자탐-설계설명서" xfId="4236" xr:uid="{00000000-0005-0000-0000-0000E50E0000}"/>
    <cellStyle name="3_산세약품소요량 _화4-2기" xfId="4237" xr:uid="{00000000-0005-0000-0000-0000E60E0000}"/>
    <cellStyle name="3_산세약품소요량 _화4기" xfId="4238" xr:uid="{00000000-0005-0000-0000-0000E70E0000}"/>
    <cellStyle name="3_첨부" xfId="4243" xr:uid="{00000000-0005-0000-0000-0000E80E0000}"/>
    <cellStyle name="3_첨부_2노체시방서" xfId="4244" xr:uid="{00000000-0005-0000-0000-0000E90E0000}"/>
    <cellStyle name="3_첨부_3노체시방서" xfId="4245" xr:uid="{00000000-0005-0000-0000-0000EA0E0000}"/>
    <cellStyle name="3_첨부_시방서" xfId="4246" xr:uid="{00000000-0005-0000-0000-0000EB0E0000}"/>
    <cellStyle name="3_첨부_이폭주조시방서" xfId="4247" xr:uid="{00000000-0005-0000-0000-0000EC0E0000}"/>
    <cellStyle name="40% - 강조색1 2" xfId="5238" xr:uid="{00000000-0005-0000-0000-0000ED0E0000}"/>
    <cellStyle name="40% - 강조색2 2" xfId="5239" xr:uid="{00000000-0005-0000-0000-0000EE0E0000}"/>
    <cellStyle name="40% - 강조색3 2" xfId="5240" xr:uid="{00000000-0005-0000-0000-0000EF0E0000}"/>
    <cellStyle name="40% - 강조색4 2" xfId="5241" xr:uid="{00000000-0005-0000-0000-0000F00E0000}"/>
    <cellStyle name="40% - 강조색5 2" xfId="5242" xr:uid="{00000000-0005-0000-0000-0000F10E0000}"/>
    <cellStyle name="40% - 강조색6 2" xfId="5243" xr:uid="{00000000-0005-0000-0000-0000F20E0000}"/>
    <cellStyle name="60" xfId="2098" xr:uid="{00000000-0005-0000-0000-0000F30E0000}"/>
    <cellStyle name="60% - 강조색1 2" xfId="5244" xr:uid="{00000000-0005-0000-0000-0000F40E0000}"/>
    <cellStyle name="60% - 강조색2 2" xfId="5245" xr:uid="{00000000-0005-0000-0000-0000F50E0000}"/>
    <cellStyle name="60% - 강조색3 2" xfId="5246" xr:uid="{00000000-0005-0000-0000-0000F60E0000}"/>
    <cellStyle name="60% - 강조색4 2" xfId="5247" xr:uid="{00000000-0005-0000-0000-0000F70E0000}"/>
    <cellStyle name="60% - 강조색5 2" xfId="5248" xr:uid="{00000000-0005-0000-0000-0000F80E0000}"/>
    <cellStyle name="60% - 강조색6 2" xfId="5249" xr:uid="{00000000-0005-0000-0000-0000F90E0000}"/>
    <cellStyle name="_x0014_7." xfId="4248" xr:uid="{00000000-0005-0000-0000-0000FA0E0000}"/>
    <cellStyle name="82" xfId="4249" xr:uid="{00000000-0005-0000-0000-0000FB0E0000}"/>
    <cellStyle name="9.6" xfId="4250" xr:uid="{00000000-0005-0000-0000-0000FC0E0000}"/>
    <cellStyle name="90" xfId="4251" xr:uid="{00000000-0005-0000-0000-0000FD0E0000}"/>
    <cellStyle name="A" xfId="2305" xr:uid="{00000000-0005-0000-0000-0000FE0E0000}"/>
    <cellStyle name="A 2" xfId="5250" xr:uid="{00000000-0005-0000-0000-0000FF0E0000}"/>
    <cellStyle name="Ā _x0010_က랐_xdc01_땯_x0001_" xfId="2306" xr:uid="{00000000-0005-0000-0000-0000000F0000}"/>
    <cellStyle name="A_도로" xfId="5251" xr:uid="{00000000-0005-0000-0000-0000010F0000}"/>
    <cellStyle name="A_부대초안" xfId="5252" xr:uid="{00000000-0005-0000-0000-0000020F0000}"/>
    <cellStyle name="A_부대초안_견적의뢰" xfId="5253" xr:uid="{00000000-0005-0000-0000-0000030F0000}"/>
    <cellStyle name="A_부대초안_김포투찰" xfId="5254" xr:uid="{00000000-0005-0000-0000-0000040F0000}"/>
    <cellStyle name="A_부대초안_김포투찰_견적의뢰" xfId="5255" xr:uid="{00000000-0005-0000-0000-0000050F0000}"/>
    <cellStyle name="A_토목내역서" xfId="5256" xr:uid="{00000000-0005-0000-0000-0000060F0000}"/>
    <cellStyle name="A_토목내역서_도로" xfId="5257" xr:uid="{00000000-0005-0000-0000-0000070F0000}"/>
    <cellStyle name="A_토목내역서_부대초안" xfId="5258" xr:uid="{00000000-0005-0000-0000-0000080F0000}"/>
    <cellStyle name="A_토목내역서_부대초안_견적의뢰" xfId="5259" xr:uid="{00000000-0005-0000-0000-0000090F0000}"/>
    <cellStyle name="A_토목내역서_부대초안_김포투찰" xfId="5260" xr:uid="{00000000-0005-0000-0000-00000A0F0000}"/>
    <cellStyle name="A_토목내역서_부대초안_김포투찰_견적의뢰" xfId="5261" xr:uid="{00000000-0005-0000-0000-00000B0F0000}"/>
    <cellStyle name="A¡§¡ⓒ¡E¡þ¡EO [0]_¡§uc¡§oA " xfId="2307" xr:uid="{00000000-0005-0000-0000-00000C0F0000}"/>
    <cellStyle name="A¡§¡ⓒ¡E¡þ¡EO_¡§uc¡§oA " xfId="2308" xr:uid="{00000000-0005-0000-0000-00000D0F0000}"/>
    <cellStyle name="A¨­￠￢￠O [0]_ ¨￢n￠￢n¨￢¡Æ ￠?u¨￢¡Æ¡¾a¨uu " xfId="4969" xr:uid="{00000000-0005-0000-0000-00000E0F0000}"/>
    <cellStyle name="A¨­¢¬¢Ò [0]_¨úc¨öA " xfId="2309" xr:uid="{00000000-0005-0000-0000-00000F0F0000}"/>
    <cellStyle name="A¨­￠￢￠O [0]_3￠?u¨uoAⓒ÷ " xfId="2310" xr:uid="{00000000-0005-0000-0000-0000100F0000}"/>
    <cellStyle name="A¨­¢¬¢Ò [0]_4PART " xfId="2311" xr:uid="{00000000-0005-0000-0000-0000110F0000}"/>
    <cellStyle name="A¨­￠￢￠O [0]_A|A￠O1¨￢I1¡Æu CoEⓒ÷ " xfId="2312" xr:uid="{00000000-0005-0000-0000-0000120F0000}"/>
    <cellStyle name="A¨­¢¬¢Ò [0]_C¡Æ¢¬n¨¬¡Æ " xfId="2313" xr:uid="{00000000-0005-0000-0000-0000130F0000}"/>
    <cellStyle name="A¨­￠￢￠O [0]_ⓒoⓒ¡A¨o¨￢R " xfId="2314" xr:uid="{00000000-0005-0000-0000-0000140F0000}"/>
    <cellStyle name="A¨­￠￢￠O_ ¨￢n￠￢n¨￢¡Æ ￠?u¨￢¡Æ¡¾a¨uu " xfId="4970" xr:uid="{00000000-0005-0000-0000-0000150F0000}"/>
    <cellStyle name="A¨­¢¬¢Ò_¨úc¨öA " xfId="2315" xr:uid="{00000000-0005-0000-0000-0000160F0000}"/>
    <cellStyle name="A¨­￠￢￠O_3￠?u¨uoAⓒ÷ " xfId="2316" xr:uid="{00000000-0005-0000-0000-0000170F0000}"/>
    <cellStyle name="A¨­¢¬¢Ò_95©øaAN¡Æy¨ùo¡¤R " xfId="2317" xr:uid="{00000000-0005-0000-0000-0000180F0000}"/>
    <cellStyle name="A¨­￠￢￠O_A|A￠O1¨￢I1¡Æu CoEⓒ÷ " xfId="2318" xr:uid="{00000000-0005-0000-0000-0000190F0000}"/>
    <cellStyle name="A¨­¢¬¢Ò_C¡Æ¢¬n¨¬¡Æ " xfId="2319" xr:uid="{00000000-0005-0000-0000-00001A0F0000}"/>
    <cellStyle name="A¨­￠￢￠O_ⓒoⓒ¡A¨o¨￢R " xfId="2320" xr:uid="{00000000-0005-0000-0000-00001B0F0000}"/>
    <cellStyle name="A￠R¡×￠R¨I￠RE￠Rⓒ­￠REO [0]_INQUIRY ￠RE?￠RIi￠R¡×u¡ERAA¡§I￠Rⓒ­A¡§I¡§¡I " xfId="4971" xr:uid="{00000000-0005-0000-0000-00001C0F0000}"/>
    <cellStyle name="A￠R¡×￠R¨I￠RE￠Rⓒ­￠REO_INQUIRY ￠RE?￠RIi￠R¡×u¡ERAA¡§I￠Rⓒ­A¡§I¡§¡I " xfId="4972" xr:uid="{00000000-0005-0000-0000-00001D0F0000}"/>
    <cellStyle name="a-4" xfId="4973" xr:uid="{00000000-0005-0000-0000-00001E0F0000}"/>
    <cellStyle name="AA" xfId="2321" xr:uid="{00000000-0005-0000-0000-00001F0F0000}"/>
    <cellStyle name="ȂȃRMऌଃਁȋ⤭ࠀȄԂȂ(ȃRMऌଃਁȋ⤂Ā飰ˠ" xfId="2322" xr:uid="{00000000-0005-0000-0000-0000200F0000}"/>
    <cellStyle name="Aⓒ­" xfId="2323" xr:uid="{00000000-0005-0000-0000-0000210F0000}"/>
    <cellStyle name="Aⓒ­ 2" xfId="5262" xr:uid="{00000000-0005-0000-0000-0000220F0000}"/>
    <cellStyle name="Actual Date" xfId="2324" xr:uid="{00000000-0005-0000-0000-0000230F0000}"/>
    <cellStyle name="Ae" xfId="2325" xr:uid="{00000000-0005-0000-0000-0000240F0000}"/>
    <cellStyle name="Åë" xfId="4974" xr:uid="{00000000-0005-0000-0000-0000250F0000}"/>
    <cellStyle name="Ae 2" xfId="5263" xr:uid="{00000000-0005-0000-0000-0000260F0000}"/>
    <cellStyle name="Aee­" xfId="4975" xr:uid="{00000000-0005-0000-0000-0000270F0000}"/>
    <cellStyle name="Aee­ " xfId="2326" xr:uid="{00000000-0005-0000-0000-0000280F0000}"/>
    <cellStyle name="Aee­  2" xfId="5265" xr:uid="{00000000-0005-0000-0000-0000290F0000}"/>
    <cellStyle name="Åëè­ [" xfId="4976" xr:uid="{00000000-0005-0000-0000-00002A0F0000}"/>
    <cellStyle name="Aee­ [0]" xfId="4977" xr:uid="{00000000-0005-0000-0000-00002B0F0000}"/>
    <cellStyle name="Aee­ [0] 2" xfId="5266" xr:uid="{00000000-0005-0000-0000-00002C0F0000}"/>
    <cellStyle name="ÅëÈ­ [0]_´ë°¡ (2)" xfId="4978" xr:uid="{00000000-0005-0000-0000-00002D0F0000}"/>
    <cellStyle name="AeE­ [0]_´eAN°yC￥ " xfId="4979" xr:uid="{00000000-0005-0000-0000-00002E0F0000}"/>
    <cellStyle name="ÅëÈ­ [0]_¸ðÇü¸·" xfId="2327" xr:uid="{00000000-0005-0000-0000-00002F0F0000}"/>
    <cellStyle name="AeE­ [0]_¿­¸° INT" xfId="4980" xr:uid="{00000000-0005-0000-0000-0000300F0000}"/>
    <cellStyle name="ÅëÈ­ [0]_°ü¸®Ç×¸ñ_¾÷Á¾º° " xfId="4981" xr:uid="{00000000-0005-0000-0000-0000310F0000}"/>
    <cellStyle name="AeE­ [0]_¼oAI¼º " xfId="2328" xr:uid="{00000000-0005-0000-0000-0000320F0000}"/>
    <cellStyle name="ÅëÈ­ [0]_¾÷Á¾º° " xfId="2329" xr:uid="{00000000-0005-0000-0000-0000330F0000}"/>
    <cellStyle name="AeE­ [0]_¾c½A " xfId="2330" xr:uid="{00000000-0005-0000-0000-0000340F0000}"/>
    <cellStyle name="ÅëÈ­ [0]_¹æÀ½º® " xfId="2331" xr:uid="{00000000-0005-0000-0000-0000350F0000}"/>
    <cellStyle name="AeE­ [0]_4PART " xfId="2332" xr:uid="{00000000-0005-0000-0000-0000360F0000}"/>
    <cellStyle name="ÅëÈ­ [0]_Á¦Á¶1ºÎ1°ú ÇöÈ² " xfId="2333" xr:uid="{00000000-0005-0000-0000-0000370F0000}"/>
    <cellStyle name="AeE­ [0]_A¾CO½A¼³ " xfId="2334" xr:uid="{00000000-0005-0000-0000-0000380F0000}"/>
    <cellStyle name="ÅëÈ­ [0]_Á¾ÇÕ½Å¼³ " xfId="4982" xr:uid="{00000000-0005-0000-0000-0000390F0000}"/>
    <cellStyle name="AeE­ [0]_A¾COA¶°AºÐ " xfId="4983" xr:uid="{00000000-0005-0000-0000-00003A0F0000}"/>
    <cellStyle name="ÅëÈ­ [0]_Á¾ÇÕÃ¶°ÅºÐ " xfId="4984" xr:uid="{00000000-0005-0000-0000-00003B0F0000}"/>
    <cellStyle name="AeE­ [0]_AMT " xfId="4985" xr:uid="{00000000-0005-0000-0000-00003C0F0000}"/>
    <cellStyle name="ÅëÈ­ [0]_INQUIRY ¿µ¾÷ÃßÁø " xfId="2335" xr:uid="{00000000-0005-0000-0000-00003D0F0000}"/>
    <cellStyle name="AeE­ [0]_INQUIRY ¿μ¾÷AßAø " xfId="2336" xr:uid="{00000000-0005-0000-0000-00003E0F0000}"/>
    <cellStyle name="ÅëÈ­ [0]_laroux" xfId="2337" xr:uid="{00000000-0005-0000-0000-00003F0F0000}"/>
    <cellStyle name="AeE­ [0]_laroux_1" xfId="2338" xr:uid="{00000000-0005-0000-0000-0000400F0000}"/>
    <cellStyle name="ÅëÈ­ [0]_laroux_1" xfId="2339" xr:uid="{00000000-0005-0000-0000-0000410F0000}"/>
    <cellStyle name="AeE­ [0]_laroux_1_국학진흥원(정산6-13)" xfId="2340" xr:uid="{00000000-0005-0000-0000-0000420F0000}"/>
    <cellStyle name="ÅëÈ­ [0]_laroux_1_국학진흥원(정산6-13)" xfId="2341" xr:uid="{00000000-0005-0000-0000-0000430F0000}"/>
    <cellStyle name="AeE­ [0]_laroux_1_대구종합전시관" xfId="2342" xr:uid="{00000000-0005-0000-0000-0000440F0000}"/>
    <cellStyle name="ÅëÈ­ [0]_laroux_1_대구종합전시관" xfId="2343" xr:uid="{00000000-0005-0000-0000-0000450F0000}"/>
    <cellStyle name="AeE­ [0]_laroux_2" xfId="2344" xr:uid="{00000000-0005-0000-0000-0000460F0000}"/>
    <cellStyle name="ÅëÈ­ [0]_laroux_2" xfId="2345" xr:uid="{00000000-0005-0000-0000-0000470F0000}"/>
    <cellStyle name="AeE­ [0]_laroux_2_국학진흥원(정산6-13)" xfId="2346" xr:uid="{00000000-0005-0000-0000-0000480F0000}"/>
    <cellStyle name="ÅëÈ­ [0]_laroux_2_국학진흥원(정산6-13)" xfId="2347" xr:uid="{00000000-0005-0000-0000-0000490F0000}"/>
    <cellStyle name="AeE­ [0]_laroux_2_대구종합전시관" xfId="2348" xr:uid="{00000000-0005-0000-0000-00004A0F0000}"/>
    <cellStyle name="ÅëÈ­ [0]_laroux_2_대구종합전시관" xfId="2349" xr:uid="{00000000-0005-0000-0000-00004B0F0000}"/>
    <cellStyle name="AeE­ [0]_laroux_국학진흥원(정산6-13)" xfId="2350" xr:uid="{00000000-0005-0000-0000-00004C0F0000}"/>
    <cellStyle name="ÅëÈ­ [0]_laroux_국학진흥원(정산6-13)" xfId="2351" xr:uid="{00000000-0005-0000-0000-00004D0F0000}"/>
    <cellStyle name="AeE­ [0]_laroux_대구종합전시관" xfId="2352" xr:uid="{00000000-0005-0000-0000-00004E0F0000}"/>
    <cellStyle name="ÅëÈ­ [0]_laroux_대구종합전시관" xfId="2353" xr:uid="{00000000-0005-0000-0000-00004F0F0000}"/>
    <cellStyle name="AeE­ [0]_º≫¼± ±æ¾i±uºI ¼o·R Ay°eC￥ " xfId="2354" xr:uid="{00000000-0005-0000-0000-0000500F0000}"/>
    <cellStyle name="ÅëÈ­ [0]_ºÙÀÓ2-1 " xfId="2355" xr:uid="{00000000-0005-0000-0000-0000510F0000}"/>
    <cellStyle name="AeE­ [0]_PERSONAL" xfId="2356" xr:uid="{00000000-0005-0000-0000-0000520F0000}"/>
    <cellStyle name="Aee­ _06년)하이패스_점검내역" xfId="4986" xr:uid="{00000000-0005-0000-0000-0000530F0000}"/>
    <cellStyle name="Aee­ 2" xfId="5264" xr:uid="{00000000-0005-0000-0000-0000540F0000}"/>
    <cellStyle name="AeE­_  A¾  CO  " xfId="2357" xr:uid="{00000000-0005-0000-0000-0000550F0000}"/>
    <cellStyle name="ÅëÈ­_´ë°¡ (2)" xfId="4987" xr:uid="{00000000-0005-0000-0000-0000560F0000}"/>
    <cellStyle name="AeE­_´eAN°yC￥ " xfId="4988" xr:uid="{00000000-0005-0000-0000-0000570F0000}"/>
    <cellStyle name="ÅëÈ­_¸ðÇü¸·" xfId="2358" xr:uid="{00000000-0005-0000-0000-0000580F0000}"/>
    <cellStyle name="AeE­_¿­¸° INT" xfId="4989" xr:uid="{00000000-0005-0000-0000-0000590F0000}"/>
    <cellStyle name="ÅëÈ­_°ü¸®Ç×¸ñ_¾÷Á¾º° " xfId="4990" xr:uid="{00000000-0005-0000-0000-00005A0F0000}"/>
    <cellStyle name="AeE­_¼oAI¼º " xfId="2359" xr:uid="{00000000-0005-0000-0000-00005B0F0000}"/>
    <cellStyle name="ÅëÈ­_¾÷Á¾º° " xfId="2360" xr:uid="{00000000-0005-0000-0000-00005C0F0000}"/>
    <cellStyle name="AeE­_¾c½A " xfId="2361" xr:uid="{00000000-0005-0000-0000-00005D0F0000}"/>
    <cellStyle name="ÅëÈ­_¹æÀ½º® " xfId="2362" xr:uid="{00000000-0005-0000-0000-00005E0F0000}"/>
    <cellStyle name="AeE­_4PART " xfId="2363" xr:uid="{00000000-0005-0000-0000-00005F0F0000}"/>
    <cellStyle name="ÅëÈ­_Á¦Á¶1ºÎ1°ú ÇöÈ² " xfId="2364" xr:uid="{00000000-0005-0000-0000-0000600F0000}"/>
    <cellStyle name="AeE­_A¾CO½A¼³ " xfId="2365" xr:uid="{00000000-0005-0000-0000-0000610F0000}"/>
    <cellStyle name="ÅëÈ­_Á¾ÇÕ½Å¼³ " xfId="4991" xr:uid="{00000000-0005-0000-0000-0000620F0000}"/>
    <cellStyle name="AeE­_A¾COA¶°AºÐ " xfId="4992" xr:uid="{00000000-0005-0000-0000-0000630F0000}"/>
    <cellStyle name="ÅëÈ­_Á¾ÇÕÃ¶°ÅºÐ " xfId="4993" xr:uid="{00000000-0005-0000-0000-0000640F0000}"/>
    <cellStyle name="AeE­_AMT " xfId="4994" xr:uid="{00000000-0005-0000-0000-0000650F0000}"/>
    <cellStyle name="ÅëÈ­_INQUIRY ¿µ¾÷ÃßÁø " xfId="2366" xr:uid="{00000000-0005-0000-0000-0000660F0000}"/>
    <cellStyle name="AeE­_INQUIRY ¿μ¾÷AßAø " xfId="2367" xr:uid="{00000000-0005-0000-0000-0000670F0000}"/>
    <cellStyle name="ÅëÈ­_laroux" xfId="2368" xr:uid="{00000000-0005-0000-0000-0000680F0000}"/>
    <cellStyle name="AeE­_laroux_1" xfId="2369" xr:uid="{00000000-0005-0000-0000-0000690F0000}"/>
    <cellStyle name="ÅëÈ­_laroux_1" xfId="2370" xr:uid="{00000000-0005-0000-0000-00006A0F0000}"/>
    <cellStyle name="AeE­_laroux_1_국학진흥원(정산6-13)" xfId="2371" xr:uid="{00000000-0005-0000-0000-00006B0F0000}"/>
    <cellStyle name="ÅëÈ­_laroux_1_국학진흥원(정산6-13)" xfId="2372" xr:uid="{00000000-0005-0000-0000-00006C0F0000}"/>
    <cellStyle name="AeE­_laroux_1_대구종합전시관" xfId="2373" xr:uid="{00000000-0005-0000-0000-00006D0F0000}"/>
    <cellStyle name="ÅëÈ­_laroux_1_대구종합전시관" xfId="2374" xr:uid="{00000000-0005-0000-0000-00006E0F0000}"/>
    <cellStyle name="AeE­_laroux_2" xfId="2375" xr:uid="{00000000-0005-0000-0000-00006F0F0000}"/>
    <cellStyle name="ÅëÈ­_laroux_2" xfId="2376" xr:uid="{00000000-0005-0000-0000-0000700F0000}"/>
    <cellStyle name="AeE­_laroux_2_국학진흥원(정산6-13)" xfId="2377" xr:uid="{00000000-0005-0000-0000-0000710F0000}"/>
    <cellStyle name="ÅëÈ­_laroux_2_국학진흥원(정산6-13)" xfId="2378" xr:uid="{00000000-0005-0000-0000-0000720F0000}"/>
    <cellStyle name="AeE­_laroux_2_대구종합전시관" xfId="2379" xr:uid="{00000000-0005-0000-0000-0000730F0000}"/>
    <cellStyle name="ÅëÈ­_laroux_2_대구종합전시관" xfId="2380" xr:uid="{00000000-0005-0000-0000-0000740F0000}"/>
    <cellStyle name="AeE­_laroux_국학진흥원(정산6-13)" xfId="2381" xr:uid="{00000000-0005-0000-0000-0000750F0000}"/>
    <cellStyle name="ÅëÈ­_laroux_국학진흥원(정산6-13)" xfId="2382" xr:uid="{00000000-0005-0000-0000-0000760F0000}"/>
    <cellStyle name="AeE­_laroux_대구종합전시관" xfId="2383" xr:uid="{00000000-0005-0000-0000-0000770F0000}"/>
    <cellStyle name="ÅëÈ­_laroux_대구종합전시관" xfId="2384" xr:uid="{00000000-0005-0000-0000-0000780F0000}"/>
    <cellStyle name="AeE­_º≫¼± ±æ¾i±uºI ¼o·R Ay°eC￥ " xfId="2385" xr:uid="{00000000-0005-0000-0000-0000790F0000}"/>
    <cellStyle name="ÅëÈ­_ºÙÀÓ2-1 " xfId="2386" xr:uid="{00000000-0005-0000-0000-00007A0F0000}"/>
    <cellStyle name="AeE­_PERSONAL" xfId="2387" xr:uid="{00000000-0005-0000-0000-00007B0F0000}"/>
    <cellStyle name="Aee¡" xfId="2388" xr:uid="{00000000-0005-0000-0000-00007C0F0000}"/>
    <cellStyle name="Aee¡ 2" xfId="5267" xr:uid="{00000000-0005-0000-0000-00007D0F0000}"/>
    <cellStyle name="AeE¡© [0]_¨úc¨öA " xfId="2389" xr:uid="{00000000-0005-0000-0000-00007E0F0000}"/>
    <cellStyle name="AeE¡©_¨úc¨öA " xfId="2390" xr:uid="{00000000-0005-0000-0000-00007F0F0000}"/>
    <cellStyle name="AeE¡ⓒ [0]_ ¨￢n￠￢n¨￢¡Æ ￠?u¨￢¡Æ¡¾a¨uu " xfId="4995" xr:uid="{00000000-0005-0000-0000-0000800F0000}"/>
    <cellStyle name="AeE¡ⓒ_ ¨￢n￠￢n¨￢¡Æ ￠?u¨￢¡Æ¡¾a¨uu " xfId="4996" xr:uid="{00000000-0005-0000-0000-0000810F0000}"/>
    <cellStyle name="AeE¡ER¡§I [0]_INQUIRY ￠RE?￠RIi￠R¡×u¡ERAA¡§I￠Rⓒ­A¡§I¡§¡I " xfId="4997" xr:uid="{00000000-0005-0000-0000-0000820F0000}"/>
    <cellStyle name="AeE¡ER¡§I_INQUIRY ￠RE?￠RIi￠R¡×u¡ERAA¡§I￠Rⓒ­A¡§I¡§¡I " xfId="4998" xr:uid="{00000000-0005-0000-0000-0000830F0000}"/>
    <cellStyle name="AeE￠R¨I [0]_¡§uc¡§oA " xfId="2391" xr:uid="{00000000-0005-0000-0000-0000840F0000}"/>
    <cellStyle name="AeE￠R¨I_¡§uc¡§oA " xfId="2392" xr:uid="{00000000-0005-0000-0000-0000850F0000}"/>
    <cellStyle name="Æu¼¾æR" xfId="2393" xr:uid="{00000000-0005-0000-0000-0000860F0000}"/>
    <cellStyle name="ALIGNMENT" xfId="2394" xr:uid="{00000000-0005-0000-0000-0000870F0000}"/>
    <cellStyle name="AoA¤μCAo ¾EA½" xfId="2395" xr:uid="{00000000-0005-0000-0000-0000880F0000}"/>
    <cellStyle name="args.style" xfId="4999" xr:uid="{00000000-0005-0000-0000-0000890F0000}"/>
    <cellStyle name="Äþ" xfId="5000" xr:uid="{00000000-0005-0000-0000-00008A0F0000}"/>
    <cellStyle name="Aþ¸" xfId="2396" xr:uid="{00000000-0005-0000-0000-00008B0F0000}"/>
    <cellStyle name="Aþ¸ 2" xfId="5268" xr:uid="{00000000-0005-0000-0000-00008C0F0000}"/>
    <cellStyle name="Aþ¸¶" xfId="5001" xr:uid="{00000000-0005-0000-0000-00008D0F0000}"/>
    <cellStyle name="Äþ¸¶ [" xfId="5002" xr:uid="{00000000-0005-0000-0000-00008E0F0000}"/>
    <cellStyle name="Aþ¸¶ [0]" xfId="5003" xr:uid="{00000000-0005-0000-0000-00008F0F0000}"/>
    <cellStyle name="Aþ¸¶ [0] 2" xfId="5270" xr:uid="{00000000-0005-0000-0000-0000900F0000}"/>
    <cellStyle name="ÄÞ¸¶ [0]_´ë°¡ (2)" xfId="5004" xr:uid="{00000000-0005-0000-0000-0000910F0000}"/>
    <cellStyle name="AÞ¸¶ [0]_´eAN°yC￥ " xfId="5005" xr:uid="{00000000-0005-0000-0000-0000920F0000}"/>
    <cellStyle name="ÄÞ¸¶ [0]_¸ðÇü¸·" xfId="2397" xr:uid="{00000000-0005-0000-0000-0000930F0000}"/>
    <cellStyle name="AÞ¸¶ [0]_¿­¸° INT" xfId="5006" xr:uid="{00000000-0005-0000-0000-0000940F0000}"/>
    <cellStyle name="ÄÞ¸¶ [0]_°ü¸®BS('98) " xfId="5007" xr:uid="{00000000-0005-0000-0000-0000950F0000}"/>
    <cellStyle name="AÞ¸¶ [0]_¼oAI¼º " xfId="2398" xr:uid="{00000000-0005-0000-0000-0000960F0000}"/>
    <cellStyle name="ÄÞ¸¶ [0]_¾÷Á¾º° " xfId="2399" xr:uid="{00000000-0005-0000-0000-0000970F0000}"/>
    <cellStyle name="AÞ¸¶ [0]_¾c½A " xfId="2400" xr:uid="{00000000-0005-0000-0000-0000980F0000}"/>
    <cellStyle name="ÄÞ¸¶ [0]_¹æÀ½º® " xfId="2401" xr:uid="{00000000-0005-0000-0000-0000990F0000}"/>
    <cellStyle name="AÞ¸¶ [0]_4PART " xfId="2402" xr:uid="{00000000-0005-0000-0000-00009A0F0000}"/>
    <cellStyle name="ÄÞ¸¶ [0]_Á¦Á¶1ºÎ1°ú ÇöÈ² " xfId="2403" xr:uid="{00000000-0005-0000-0000-00009B0F0000}"/>
    <cellStyle name="AÞ¸¶ [0]_A¾CO½A¼³ " xfId="2404" xr:uid="{00000000-0005-0000-0000-00009C0F0000}"/>
    <cellStyle name="ÄÞ¸¶ [0]_Á¾ÇÕ½Å¼³ " xfId="5008" xr:uid="{00000000-0005-0000-0000-00009D0F0000}"/>
    <cellStyle name="AÞ¸¶ [0]_A¾COA¶°AºÐ " xfId="5009" xr:uid="{00000000-0005-0000-0000-00009E0F0000}"/>
    <cellStyle name="ÄÞ¸¶ [0]_Á¾ÇÕÃ¶°ÅºÐ " xfId="5010" xr:uid="{00000000-0005-0000-0000-00009F0F0000}"/>
    <cellStyle name="AÞ¸¶ [0]_AN°y(1.25) " xfId="5011" xr:uid="{00000000-0005-0000-0000-0000A00F0000}"/>
    <cellStyle name="ÄÞ¸¶ [0]_INQUIRY ¿µ¾÷ÃßÁø " xfId="2405" xr:uid="{00000000-0005-0000-0000-0000A10F0000}"/>
    <cellStyle name="AÞ¸¶ [0]_INQUIRY ¿μ¾÷AßAø " xfId="2406" xr:uid="{00000000-0005-0000-0000-0000A20F0000}"/>
    <cellStyle name="ÄÞ¸¶ [0]_laroux" xfId="2407" xr:uid="{00000000-0005-0000-0000-0000A30F0000}"/>
    <cellStyle name="AÞ¸¶ [0]_laroux_1" xfId="2408" xr:uid="{00000000-0005-0000-0000-0000A40F0000}"/>
    <cellStyle name="ÄÞ¸¶ [0]_laroux_1" xfId="2409" xr:uid="{00000000-0005-0000-0000-0000A50F0000}"/>
    <cellStyle name="AÞ¸¶ [0]_laroux_1_국학진흥원(정산6-13)" xfId="2410" xr:uid="{00000000-0005-0000-0000-0000A60F0000}"/>
    <cellStyle name="ÄÞ¸¶ [0]_laroux_1_국학진흥원(정산6-13)" xfId="2411" xr:uid="{00000000-0005-0000-0000-0000A70F0000}"/>
    <cellStyle name="AÞ¸¶ [0]_laroux_1_대구종합전시관" xfId="2412" xr:uid="{00000000-0005-0000-0000-0000A80F0000}"/>
    <cellStyle name="ÄÞ¸¶ [0]_laroux_1_대구종합전시관" xfId="2413" xr:uid="{00000000-0005-0000-0000-0000A90F0000}"/>
    <cellStyle name="AÞ¸¶ [0]_laroux_2" xfId="2414" xr:uid="{00000000-0005-0000-0000-0000AA0F0000}"/>
    <cellStyle name="ÄÞ¸¶ [0]_laroux_2" xfId="2415" xr:uid="{00000000-0005-0000-0000-0000AB0F0000}"/>
    <cellStyle name="AÞ¸¶ [0]_laroux_국학진흥원(정산6-13)" xfId="2416" xr:uid="{00000000-0005-0000-0000-0000AC0F0000}"/>
    <cellStyle name="ÄÞ¸¶ [0]_laroux_국학진흥원(정산6-13)" xfId="2417" xr:uid="{00000000-0005-0000-0000-0000AD0F0000}"/>
    <cellStyle name="AÞ¸¶ [0]_laroux_대구종합전시관" xfId="2418" xr:uid="{00000000-0005-0000-0000-0000AE0F0000}"/>
    <cellStyle name="ÄÞ¸¶ [0]_laroux_대구종합전시관" xfId="2419" xr:uid="{00000000-0005-0000-0000-0000AF0F0000}"/>
    <cellStyle name="AÞ¸¶ [0]_laroux_도담차량공작실설계서" xfId="5012" xr:uid="{00000000-0005-0000-0000-0000B00F0000}"/>
    <cellStyle name="ÄÞ¸¶ [0]_laroux_도담차량공작실설계서" xfId="5013" xr:uid="{00000000-0005-0000-0000-0000B10F0000}"/>
    <cellStyle name="AÞ¸¶ [0]_laroux_도담차량공작실신설공사" xfId="5014" xr:uid="{00000000-0005-0000-0000-0000B20F0000}"/>
    <cellStyle name="ÄÞ¸¶ [0]_laroux_도담차량공작실신설공사" xfId="5015" xr:uid="{00000000-0005-0000-0000-0000B30F0000}"/>
    <cellStyle name="AÞ¸¶ [0]_laroux_상장가도교설계서" xfId="5016" xr:uid="{00000000-0005-0000-0000-0000B40F0000}"/>
    <cellStyle name="ÄÞ¸¶ [0]_laroux_상장가도교수량산출" xfId="5017" xr:uid="{00000000-0005-0000-0000-0000B50F0000}"/>
    <cellStyle name="AÞ¸¶ [0]_º≫¼± ±æ¾i±uºI ¼o·R Ay°eC￥ " xfId="2420" xr:uid="{00000000-0005-0000-0000-0000B60F0000}"/>
    <cellStyle name="ÄÞ¸¶ [0]_ºÙÀÓ2-1 " xfId="2421" xr:uid="{00000000-0005-0000-0000-0000B70F0000}"/>
    <cellStyle name="Aþ¸¶ [0]_가칭)압량중학교 교사증축 및 기타공사에 따른 정보통신공사" xfId="5271" xr:uid="{00000000-0005-0000-0000-0000B80F0000}"/>
    <cellStyle name="Aþ¸¶ 2" xfId="5269" xr:uid="{00000000-0005-0000-0000-0000B90F0000}"/>
    <cellStyle name="AÞ¸¶_  A¾  CO  " xfId="2422" xr:uid="{00000000-0005-0000-0000-0000BA0F0000}"/>
    <cellStyle name="ÄÞ¸¶_´ë°¡ (2)" xfId="5018" xr:uid="{00000000-0005-0000-0000-0000BB0F0000}"/>
    <cellStyle name="AÞ¸¶_´eAN°yC￥ " xfId="5019" xr:uid="{00000000-0005-0000-0000-0000BC0F0000}"/>
    <cellStyle name="ÄÞ¸¶_¸ðÇü¸·" xfId="2423" xr:uid="{00000000-0005-0000-0000-0000BD0F0000}"/>
    <cellStyle name="AÞ¸¶_¿­¸° INT" xfId="5020" xr:uid="{00000000-0005-0000-0000-0000BE0F0000}"/>
    <cellStyle name="ÄÞ¸¶_°ü¸®Ç×¸ñ_¾÷Á¾º° " xfId="5021" xr:uid="{00000000-0005-0000-0000-0000BF0F0000}"/>
    <cellStyle name="AÞ¸¶_¼oAI¼º " xfId="2424" xr:uid="{00000000-0005-0000-0000-0000C00F0000}"/>
    <cellStyle name="ÄÞ¸¶_¾÷Á¾º° " xfId="2425" xr:uid="{00000000-0005-0000-0000-0000C10F0000}"/>
    <cellStyle name="AÞ¸¶_¾c½A " xfId="2426" xr:uid="{00000000-0005-0000-0000-0000C20F0000}"/>
    <cellStyle name="ÄÞ¸¶_¹æÀ½º® " xfId="2427" xr:uid="{00000000-0005-0000-0000-0000C30F0000}"/>
    <cellStyle name="AÞ¸¶_95³aAN°y¼o·R " xfId="2428" xr:uid="{00000000-0005-0000-0000-0000C40F0000}"/>
    <cellStyle name="ÄÞ¸¶_Á¦Á¶1ºÎ1°ú ÇöÈ² " xfId="2429" xr:uid="{00000000-0005-0000-0000-0000C50F0000}"/>
    <cellStyle name="AÞ¸¶_A¾CO½A¼³ " xfId="2430" xr:uid="{00000000-0005-0000-0000-0000C60F0000}"/>
    <cellStyle name="ÄÞ¸¶_Á¾ÇÕ½Å¼³ " xfId="5022" xr:uid="{00000000-0005-0000-0000-0000C70F0000}"/>
    <cellStyle name="AÞ¸¶_A¾COA¶°AºÐ " xfId="5023" xr:uid="{00000000-0005-0000-0000-0000C80F0000}"/>
    <cellStyle name="ÄÞ¸¶_Á¾ÇÕÃ¶°ÅºÐ " xfId="5024" xr:uid="{00000000-0005-0000-0000-0000C90F0000}"/>
    <cellStyle name="AÞ¸¶_AN°y(1.25) " xfId="5025" xr:uid="{00000000-0005-0000-0000-0000CA0F0000}"/>
    <cellStyle name="ÄÞ¸¶_INQUIRY ¿µ¾÷ÃßÁø " xfId="2431" xr:uid="{00000000-0005-0000-0000-0000CB0F0000}"/>
    <cellStyle name="AÞ¸¶_INQUIRY ¿μ¾÷AßAø " xfId="2432" xr:uid="{00000000-0005-0000-0000-0000CC0F0000}"/>
    <cellStyle name="ÄÞ¸¶_laroux" xfId="2433" xr:uid="{00000000-0005-0000-0000-0000CD0F0000}"/>
    <cellStyle name="AÞ¸¶_laroux_1" xfId="2434" xr:uid="{00000000-0005-0000-0000-0000CE0F0000}"/>
    <cellStyle name="ÄÞ¸¶_laroux_1" xfId="2435" xr:uid="{00000000-0005-0000-0000-0000CF0F0000}"/>
    <cellStyle name="AÞ¸¶_laroux_1_국학진흥원(정산6-13)" xfId="2436" xr:uid="{00000000-0005-0000-0000-0000D00F0000}"/>
    <cellStyle name="ÄÞ¸¶_laroux_1_국학진흥원(정산6-13)" xfId="2437" xr:uid="{00000000-0005-0000-0000-0000D10F0000}"/>
    <cellStyle name="AÞ¸¶_laroux_1_대구종합전시관" xfId="2438" xr:uid="{00000000-0005-0000-0000-0000D20F0000}"/>
    <cellStyle name="ÄÞ¸¶_laroux_1_대구종합전시관" xfId="2439" xr:uid="{00000000-0005-0000-0000-0000D30F0000}"/>
    <cellStyle name="AÞ¸¶_laroux_2" xfId="2440" xr:uid="{00000000-0005-0000-0000-0000D40F0000}"/>
    <cellStyle name="ÄÞ¸¶_laroux_2" xfId="2441" xr:uid="{00000000-0005-0000-0000-0000D50F0000}"/>
    <cellStyle name="AÞ¸¶_laroux_국학진흥원(정산6-13)" xfId="2442" xr:uid="{00000000-0005-0000-0000-0000D60F0000}"/>
    <cellStyle name="ÄÞ¸¶_laroux_국학진흥원(정산6-13)" xfId="2443" xr:uid="{00000000-0005-0000-0000-0000D70F0000}"/>
    <cellStyle name="AÞ¸¶_laroux_대구종합전시관" xfId="2444" xr:uid="{00000000-0005-0000-0000-0000D80F0000}"/>
    <cellStyle name="ÄÞ¸¶_laroux_대구종합전시관" xfId="2445" xr:uid="{00000000-0005-0000-0000-0000D90F0000}"/>
    <cellStyle name="AÞ¸¶_º≫¼± ±æ¾i±uºI ¼o·R Ay°eC￥ " xfId="2446" xr:uid="{00000000-0005-0000-0000-0000DA0F0000}"/>
    <cellStyle name="ÄÞ¸¶_ºÙÀÓ2-1 " xfId="2447" xr:uid="{00000000-0005-0000-0000-0000DB0F0000}"/>
    <cellStyle name="Aþ¸¶_가칭)압량중학교 교사증축 및 기타공사에 따른 정보통신공사" xfId="5272" xr:uid="{00000000-0005-0000-0000-0000DC0F0000}"/>
    <cellStyle name="Au¸R¼o" xfId="2448" xr:uid="{00000000-0005-0000-0000-0000DD0F0000}"/>
    <cellStyle name="Au¸R¼o0" xfId="2449" xr:uid="{00000000-0005-0000-0000-0000DE0F0000}"/>
    <cellStyle name="_x0001_b" xfId="2450" xr:uid="{00000000-0005-0000-0000-0000DF0F0000}"/>
    <cellStyle name="_x0001_b 2" xfId="5273" xr:uid="{00000000-0005-0000-0000-0000E00F0000}"/>
    <cellStyle name="b?þ?b?þ?b?þ?b?þ?b?þ?b?þ?b?þ?b?þ?b?þ?b?þ?b灌þ?b?þ?&lt;?b?þ?b濬þ?b?þ?b?þ昰_x0018_?þ????_x0008_" xfId="5026" xr:uid="{00000000-0005-0000-0000-0000E10F0000}"/>
    <cellStyle name="b?þ?b?þ?b?þ?b灌þ?b?þ?&lt;?b?þ?b濬þ?b?þ?b?þ昰_x0018_?þ????_x0008_" xfId="5027" xr:uid="{00000000-0005-0000-0000-0000E20F0000}"/>
    <cellStyle name="b␌þකb濰þඪb瀠þයb灌þ්b炈þ宐&lt;෢b濈þෲb濬þขb瀐þฒb瀰þ昰_x0018_⋸þ㤕䰀ጤܕ_x0008_" xfId="5028" xr:uid="{00000000-0005-0000-0000-0000E30F0000}"/>
    <cellStyle name="BA" xfId="5030" xr:uid="{00000000-0005-0000-0000-0000E40F0000}"/>
    <cellStyle name="body" xfId="5031" xr:uid="{00000000-0005-0000-0000-0000E50F0000}"/>
    <cellStyle name="Body 2" xfId="5274" xr:uid="{00000000-0005-0000-0000-0000E60F0000}"/>
    <cellStyle name="Border" xfId="5032" xr:uid="{00000000-0005-0000-0000-0000E70F0000}"/>
    <cellStyle name="b嬜þപb嬼þഺb孬þൊb⍜þ൚b⍼þ൪b⎨þൺb⏜þඊb␌þකb濰þඪb瀠þයb灌þ්b炈þ宐&lt;෢b濈þෲb濬þขb瀐þฒb瀰þ昰_x0018_⋸þ㤕䰀ጤܕ_x0008_" xfId="5029" xr:uid="{00000000-0005-0000-0000-0000E80F0000}"/>
    <cellStyle name="C" xfId="2451" xr:uid="{00000000-0005-0000-0000-0000E90F0000}"/>
    <cellStyle name="C 2" xfId="5275" xr:uid="{00000000-0005-0000-0000-0000EA0F0000}"/>
    <cellStyle name="C_도로" xfId="5276" xr:uid="{00000000-0005-0000-0000-0000EB0F0000}"/>
    <cellStyle name="C_부대초안" xfId="5277" xr:uid="{00000000-0005-0000-0000-0000EC0F0000}"/>
    <cellStyle name="C_부대초안_견적의뢰" xfId="5278" xr:uid="{00000000-0005-0000-0000-0000ED0F0000}"/>
    <cellStyle name="C_부대초안_김포투찰" xfId="5279" xr:uid="{00000000-0005-0000-0000-0000EE0F0000}"/>
    <cellStyle name="C_부대초안_김포투찰_견적의뢰" xfId="5280" xr:uid="{00000000-0005-0000-0000-0000EF0F0000}"/>
    <cellStyle name="C_토목내역서" xfId="5281" xr:uid="{00000000-0005-0000-0000-0000F00F0000}"/>
    <cellStyle name="C_토목내역서_도로" xfId="5282" xr:uid="{00000000-0005-0000-0000-0000F10F0000}"/>
    <cellStyle name="C_토목내역서_부대초안" xfId="5283" xr:uid="{00000000-0005-0000-0000-0000F20F0000}"/>
    <cellStyle name="C_토목내역서_부대초안_견적의뢰" xfId="5284" xr:uid="{00000000-0005-0000-0000-0000F30F0000}"/>
    <cellStyle name="C_토목내역서_부대초안_김포투찰" xfId="5285" xr:uid="{00000000-0005-0000-0000-0000F40F0000}"/>
    <cellStyle name="C_토목내역서_부대초안_김포투찰_견적의뢰" xfId="5286" xr:uid="{00000000-0005-0000-0000-0000F50F0000}"/>
    <cellStyle name="C¡ERIA￠R¡×¡§¡I_¡ERic￠R¡×u¡ERA￠R¡×￠Rⓒ­I￠R¡×￠Rⓒ­¡ER¡§￠R AN¡ER¡§￠Re " xfId="5033" xr:uid="{00000000-0005-0000-0000-0000F60F0000}"/>
    <cellStyle name="C¡ÍA¨ª_  FAB AIA¢´  " xfId="2452" xr:uid="{00000000-0005-0000-0000-0000F70F0000}"/>
    <cellStyle name="C¡IA¨ª_ 1-3 " xfId="5034" xr:uid="{00000000-0005-0000-0000-0000F80F0000}"/>
    <cellStyle name="C¡ÍA¨ª_¡Æ©øAI OXIDE " xfId="2453" xr:uid="{00000000-0005-0000-0000-0000F90F0000}"/>
    <cellStyle name="C¡IA¨ª_¡Æu￠￢RBS('98) " xfId="2454" xr:uid="{00000000-0005-0000-0000-0000FA0F0000}"/>
    <cellStyle name="C¡ÍA¨ª_¡íoE©÷¡¾a¡¤IAo " xfId="2455" xr:uid="{00000000-0005-0000-0000-0000FB0F0000}"/>
    <cellStyle name="C¡IA¨ª_¡ioEⓒ÷¡¾a¡¤IAo " xfId="2456" xr:uid="{00000000-0005-0000-0000-0000FC0F0000}"/>
    <cellStyle name="C¡ÍA¨ª_03 " xfId="2457" xr:uid="{00000000-0005-0000-0000-0000FD0F0000}"/>
    <cellStyle name="C¡IA¨ª_12￠?u " xfId="2458" xr:uid="{00000000-0005-0000-0000-0000FE0F0000}"/>
    <cellStyle name="C¡ÍA¨ª_12AO " xfId="2459" xr:uid="{00000000-0005-0000-0000-0000FF0F0000}"/>
    <cellStyle name="C¡IA¨ª_Ac¡Æi¡Æu￠￢R " xfId="2460" xr:uid="{00000000-0005-0000-0000-000000100000}"/>
    <cellStyle name="C¡ÍA¨ª_C¡ÍAo " xfId="2461" xr:uid="{00000000-0005-0000-0000-000001100000}"/>
    <cellStyle name="C¡IA¨ª_CD-ROM " xfId="2462" xr:uid="{00000000-0005-0000-0000-000002100000}"/>
    <cellStyle name="C¡ÍA¨ª_Sheet1_4PART " xfId="2463" xr:uid="{00000000-0005-0000-0000-000003100000}"/>
    <cellStyle name="C￠RIA¡§¨￡_  FAB AIA¡E￠￥  " xfId="2464" xr:uid="{00000000-0005-0000-0000-000004100000}"/>
    <cellStyle name="Ç¥" xfId="5035" xr:uid="{00000000-0005-0000-0000-000005100000}"/>
    <cellStyle name="C￥aø" xfId="5036" xr:uid="{00000000-0005-0000-0000-000006100000}"/>
    <cellStyle name="C￥aø 2" xfId="5287" xr:uid="{00000000-0005-0000-0000-000007100000}"/>
    <cellStyle name="Ç¥ÁØ_´ë°¡ (2)" xfId="5037" xr:uid="{00000000-0005-0000-0000-000008100000}"/>
    <cellStyle name="C￥AØ_´eºnC￥ (2)_ºI´eAa°ø " xfId="5038" xr:uid="{00000000-0005-0000-0000-000009100000}"/>
    <cellStyle name="Ç¥ÁØ_´ëºñÇ¥ (2)_ºÎ´ëÅä°ø " xfId="5039" xr:uid="{00000000-0005-0000-0000-00000A100000}"/>
    <cellStyle name="C￥AØ_¸¶≫eCI¼oAIA§ " xfId="5040" xr:uid="{00000000-0005-0000-0000-00000B100000}"/>
    <cellStyle name="Ç¥ÁØ_¸ðÇü¸·" xfId="2465" xr:uid="{00000000-0005-0000-0000-00000C100000}"/>
    <cellStyle name="C￥AØ_¿­¸° INT" xfId="5041" xr:uid="{00000000-0005-0000-0000-00000D100000}"/>
    <cellStyle name="Ç¥ÁØ_¿µ¾÷ÇöÈ² " xfId="5042" xr:uid="{00000000-0005-0000-0000-00000E100000}"/>
    <cellStyle name="C￥AØ_¿ø°¡ºÐ¼R" xfId="2466" xr:uid="{00000000-0005-0000-0000-00000F100000}"/>
    <cellStyle name="Ç¥ÁØ_±â¼ú°ËÅä" xfId="5043" xr:uid="{00000000-0005-0000-0000-000010100000}"/>
    <cellStyle name="C￥AØ_≫c¾÷ºIº° AN°e " xfId="2467" xr:uid="{00000000-0005-0000-0000-000011100000}"/>
    <cellStyle name="Ç¥ÁØ_°¡¼³" xfId="5044" xr:uid="{00000000-0005-0000-0000-000012100000}"/>
    <cellStyle name="C￥AØ_°­´c (2)_광명견적대비1010" xfId="5045" xr:uid="{00000000-0005-0000-0000-000013100000}"/>
    <cellStyle name="Ç¥ÁØ_°­´ç (2)_광명견적대비1010" xfId="5046" xr:uid="{00000000-0005-0000-0000-000014100000}"/>
    <cellStyle name="C￥AØ_°­´c (2)_광명견적대비1010_부산대학교-연구동(샘플)" xfId="5047" xr:uid="{00000000-0005-0000-0000-000015100000}"/>
    <cellStyle name="Ç¥ÁØ_°­´ç (2)_광명견적대비1010_부산대학교-연구동(샘플)" xfId="5048" xr:uid="{00000000-0005-0000-0000-000016100000}"/>
    <cellStyle name="C￥AØ_°­´c (2)_광명관급" xfId="5049" xr:uid="{00000000-0005-0000-0000-000017100000}"/>
    <cellStyle name="Ç¥ÁØ_°­´ç (2)_광명관급" xfId="5050" xr:uid="{00000000-0005-0000-0000-000018100000}"/>
    <cellStyle name="C￥AØ_°­´c (2)_금광" xfId="5051" xr:uid="{00000000-0005-0000-0000-000019100000}"/>
    <cellStyle name="Ç¥ÁØ_°­´ç (2)_금광" xfId="5052" xr:uid="{00000000-0005-0000-0000-00001A100000}"/>
    <cellStyle name="C￥AØ_°­´c (2)_금광_부산대학교-연구동(샘플)" xfId="5053" xr:uid="{00000000-0005-0000-0000-00001B100000}"/>
    <cellStyle name="Ç¥ÁØ_°­´ç (2)_금광_부산대학교-연구동(샘플)" xfId="5054" xr:uid="{00000000-0005-0000-0000-00001C100000}"/>
    <cellStyle name="C￥AØ_°­´c (2)_삼사" xfId="5055" xr:uid="{00000000-0005-0000-0000-00001D100000}"/>
    <cellStyle name="Ç¥ÁØ_°­´ç (2)_삼사" xfId="5056" xr:uid="{00000000-0005-0000-0000-00001E100000}"/>
    <cellStyle name="C￥AØ_°­´c (2)_삼사_부산대학교-연구동(샘플)" xfId="5057" xr:uid="{00000000-0005-0000-0000-00001F100000}"/>
    <cellStyle name="Ç¥ÁØ_°­´ç (2)_삼사_부산대학교-연구동(샘플)" xfId="5058" xr:uid="{00000000-0005-0000-0000-000020100000}"/>
    <cellStyle name="C￥AØ_°³AI OXIDE " xfId="2468" xr:uid="{00000000-0005-0000-0000-000021100000}"/>
    <cellStyle name="Ç¥ÁØ_°ü¸®BS('98) " xfId="2469" xr:uid="{00000000-0005-0000-0000-000022100000}"/>
    <cellStyle name="C￥AØ_03 " xfId="2470" xr:uid="{00000000-0005-0000-0000-000023100000}"/>
    <cellStyle name="Ç¥ÁØ_0N-HANDLING " xfId="2471" xr:uid="{00000000-0005-0000-0000-000024100000}"/>
    <cellStyle name="C￥AØ_¼oAI¼º " xfId="2472" xr:uid="{00000000-0005-0000-0000-000025100000}"/>
    <cellStyle name="Ç¥ÁØ_¹æÀ½º® " xfId="2473" xr:uid="{00000000-0005-0000-0000-000026100000}"/>
    <cellStyle name="C￥AØ_53AO " xfId="2474" xr:uid="{00000000-0005-0000-0000-000027100000}"/>
    <cellStyle name="Ç¥ÁØ_7°èÈ¹ " xfId="5059" xr:uid="{00000000-0005-0000-0000-000028100000}"/>
    <cellStyle name="C￥AØ_95,96 ºn±³ " xfId="5060" xr:uid="{00000000-0005-0000-0000-000029100000}"/>
    <cellStyle name="Ç¥ÁØ_95,96 ºñ±³ " xfId="5061" xr:uid="{00000000-0005-0000-0000-00002A100000}"/>
    <cellStyle name="C￥AØ_A¾CO½A¼³ " xfId="5062" xr:uid="{00000000-0005-0000-0000-00002B100000}"/>
    <cellStyle name="Ç¥ÁØ_Á¾ÇÕ½Å¼³ " xfId="5063" xr:uid="{00000000-0005-0000-0000-00002C100000}"/>
    <cellStyle name="C￥AØ_A¾COA¶°AºÐ " xfId="5064" xr:uid="{00000000-0005-0000-0000-00002D100000}"/>
    <cellStyle name="Ç¥ÁØ_Á¾ÇÕÃ¶°ÅºÐ " xfId="5065" xr:uid="{00000000-0005-0000-0000-00002E100000}"/>
    <cellStyle name="C￥AØ_AN°y(1.25) " xfId="2475" xr:uid="{00000000-0005-0000-0000-00002F100000}"/>
    <cellStyle name="Ç¥ÁØ_Àü·Â¼ÕÀÍºÐ¼®" xfId="2476" xr:uid="{00000000-0005-0000-0000-000030100000}"/>
    <cellStyle name="C￥AØ_Au·A¼OAIºÐ¼R" xfId="2477" xr:uid="{00000000-0005-0000-0000-000031100000}"/>
    <cellStyle name="Ç¥ÁØ_Áý°èÇ¥(2¿ù) " xfId="2478" xr:uid="{00000000-0005-0000-0000-000032100000}"/>
    <cellStyle name="C￥AØ_C￥Ao " xfId="2479" xr:uid="{00000000-0005-0000-0000-000033100000}"/>
    <cellStyle name="Ç¥ÁØ_CD-ROM " xfId="2480" xr:uid="{00000000-0005-0000-0000-000034100000}"/>
    <cellStyle name="C￥AØ_laroux" xfId="2481" xr:uid="{00000000-0005-0000-0000-000035100000}"/>
    <cellStyle name="Ç¥ÁØ_laroux" xfId="2482" xr:uid="{00000000-0005-0000-0000-000036100000}"/>
    <cellStyle name="C￥AØ_laroux_04 대구매천지구(1회)" xfId="2483" xr:uid="{00000000-0005-0000-0000-000037100000}"/>
    <cellStyle name="Ç¥ÁØ_laroux_1" xfId="2484" xr:uid="{00000000-0005-0000-0000-000038100000}"/>
    <cellStyle name="C￥AØ_laroux_골드파크24회기성(5월분)" xfId="2485" xr:uid="{00000000-0005-0000-0000-000039100000}"/>
    <cellStyle name="Calc Currency (0)" xfId="2486" xr:uid="{00000000-0005-0000-0000-00003A100000}"/>
    <cellStyle name="Calc Currency (2)" xfId="2487" xr:uid="{00000000-0005-0000-0000-00003B100000}"/>
    <cellStyle name="Calc Percent (0)" xfId="2488" xr:uid="{00000000-0005-0000-0000-00003C100000}"/>
    <cellStyle name="Calc Percent (1)" xfId="2489" xr:uid="{00000000-0005-0000-0000-00003D100000}"/>
    <cellStyle name="Calc Percent (2)" xfId="2490" xr:uid="{00000000-0005-0000-0000-00003E100000}"/>
    <cellStyle name="Calc Units (0)" xfId="2491" xr:uid="{00000000-0005-0000-0000-00003F100000}"/>
    <cellStyle name="Calc Units (1)" xfId="2492" xr:uid="{00000000-0005-0000-0000-000040100000}"/>
    <cellStyle name="Calc Units (2)" xfId="2493" xr:uid="{00000000-0005-0000-0000-000041100000}"/>
    <cellStyle name="category" xfId="2494" xr:uid="{00000000-0005-0000-0000-000042100000}"/>
    <cellStyle name="CIAIÆU¸μAⓒ" xfId="2495" xr:uid="{00000000-0005-0000-0000-000043100000}"/>
    <cellStyle name="Cmma_을지 (2)_갑지 (2)_집계표 (2)_집계표 (3)_견적서 (2)" xfId="2496" xr:uid="{00000000-0005-0000-0000-000044100000}"/>
    <cellStyle name="ⓒo" xfId="2497" xr:uid="{00000000-0005-0000-0000-000045100000}"/>
    <cellStyle name="ⓒo 2" xfId="5288" xr:uid="{00000000-0005-0000-0000-000046100000}"/>
    <cellStyle name="Co≫e" xfId="2498" xr:uid="{00000000-0005-0000-0000-000047100000}"/>
    <cellStyle name="Column Heading" xfId="5289" xr:uid="{00000000-0005-0000-0000-000048100000}"/>
    <cellStyle name="Column_Title" xfId="5066" xr:uid="{00000000-0005-0000-0000-000049100000}"/>
    <cellStyle name="Com? [0]_ SG&amp;A Bridge " xfId="5067" xr:uid="{00000000-0005-0000-0000-00004A100000}"/>
    <cellStyle name="Comma" xfId="2500" xr:uid="{00000000-0005-0000-0000-00004B100000}"/>
    <cellStyle name="Comma [?_ SG&amp;A Bridge " xfId="5068" xr:uid="{00000000-0005-0000-0000-00004C100000}"/>
    <cellStyle name="Comma [0]" xfId="2501" xr:uid="{00000000-0005-0000-0000-00004D100000}"/>
    <cellStyle name="Comma [0] 2" xfId="5291" xr:uid="{00000000-0005-0000-0000-00004E100000}"/>
    <cellStyle name="Comma [0]_laroux_2_1월회비내역 (2)" xfId="5436" xr:uid="{00000000-0005-0000-0000-00004F100000}"/>
    <cellStyle name="Comma [00]" xfId="2502" xr:uid="{00000000-0005-0000-0000-000050100000}"/>
    <cellStyle name="Comma 2" xfId="5290" xr:uid="{00000000-0005-0000-0000-000051100000}"/>
    <cellStyle name="comma zerodec" xfId="2503" xr:uid="{00000000-0005-0000-0000-000052100000}"/>
    <cellStyle name="comma zerodec 2" xfId="5452" xr:uid="{435FE1A9-901B-4D11-B357-C9FCF2E7F372}"/>
    <cellStyle name="Comma_ SG&amp;A Bridge" xfId="5069" xr:uid="{00000000-0005-0000-0000-000053100000}"/>
    <cellStyle name="Comma0" xfId="2504" xr:uid="{00000000-0005-0000-0000-000054100000}"/>
    <cellStyle name="Comma0 2" xfId="5292" xr:uid="{00000000-0005-0000-0000-000055100000}"/>
    <cellStyle name="Comm뼬_E&amp;ONW2" xfId="2499" xr:uid="{00000000-0005-0000-0000-000056100000}"/>
    <cellStyle name="Copied" xfId="2505" xr:uid="{00000000-0005-0000-0000-000057100000}"/>
    <cellStyle name="COST1" xfId="5070" xr:uid="{00000000-0005-0000-0000-000058100000}"/>
    <cellStyle name="Curre~cy [0]_MATERAL2" xfId="5071" xr:uid="{00000000-0005-0000-0000-000059100000}"/>
    <cellStyle name="Curren?_x0012_퐀_x0017_?" xfId="2506" xr:uid="{00000000-0005-0000-0000-00005A100000}"/>
    <cellStyle name="Currency" xfId="2507" xr:uid="{00000000-0005-0000-0000-00005B100000}"/>
    <cellStyle name="Currency [0]" xfId="2508" xr:uid="{00000000-0005-0000-0000-00005C100000}"/>
    <cellStyle name="Currency [0] 2" xfId="5294" xr:uid="{00000000-0005-0000-0000-00005D100000}"/>
    <cellStyle name="Currency [0]_laroux" xfId="5453" xr:uid="{A95F61C5-47BE-4BBD-AA63-1A2B17E80AE1}"/>
    <cellStyle name="Currency [00]" xfId="2509" xr:uid="{00000000-0005-0000-0000-00005E100000}"/>
    <cellStyle name="Currency 2" xfId="5293" xr:uid="{00000000-0005-0000-0000-00005F100000}"/>
    <cellStyle name="currency-$" xfId="5072" xr:uid="{00000000-0005-0000-0000-000060100000}"/>
    <cellStyle name="currency-$ 2" xfId="5295" xr:uid="{00000000-0005-0000-0000-000061100000}"/>
    <cellStyle name="Currency_ SG&amp;A Bridge " xfId="2510" xr:uid="{00000000-0005-0000-0000-000062100000}"/>
    <cellStyle name="Currency0" xfId="2511" xr:uid="{00000000-0005-0000-0000-000063100000}"/>
    <cellStyle name="Currency0 2" xfId="5296" xr:uid="{00000000-0005-0000-0000-000064100000}"/>
    <cellStyle name="Currency1" xfId="2512" xr:uid="{00000000-0005-0000-0000-000065100000}"/>
    <cellStyle name="Currency1 2" xfId="5073" xr:uid="{00000000-0005-0000-0000-000066100000}"/>
    <cellStyle name="Currency1 3" xfId="5074" xr:uid="{00000000-0005-0000-0000-000067100000}"/>
    <cellStyle name="Currency1 4" xfId="5075" xr:uid="{00000000-0005-0000-0000-000068100000}"/>
    <cellStyle name="Currency1_공량산출서-구조물" xfId="5076" xr:uid="{00000000-0005-0000-0000-000069100000}"/>
    <cellStyle name="Date" xfId="2513" xr:uid="{00000000-0005-0000-0000-00006A100000}"/>
    <cellStyle name="Date 2" xfId="5297" xr:uid="{00000000-0005-0000-0000-00006B100000}"/>
    <cellStyle name="Date Short" xfId="2514" xr:uid="{00000000-0005-0000-0000-00006C100000}"/>
    <cellStyle name="Date_04 대구매천지구(1회)" xfId="2515" xr:uid="{00000000-0005-0000-0000-00006D100000}"/>
    <cellStyle name="DD" xfId="2516" xr:uid="{00000000-0005-0000-0000-00006E100000}"/>
    <cellStyle name="DELTA" xfId="2517" xr:uid="{00000000-0005-0000-0000-00006F100000}"/>
    <cellStyle name="Dezimal [0]_Ausdruck RUND (D)" xfId="2518" xr:uid="{00000000-0005-0000-0000-000070100000}"/>
    <cellStyle name="Dezimal_Ausdruck RUND (D)" xfId="2519" xr:uid="{00000000-0005-0000-0000-000071100000}"/>
    <cellStyle name="Dollar (zero dec)" xfId="2520" xr:uid="{00000000-0005-0000-0000-000072100000}"/>
    <cellStyle name="E­æo±ae￡" xfId="2521" xr:uid="{00000000-0005-0000-0000-000073100000}"/>
    <cellStyle name="E­æo±ae￡0" xfId="2522" xr:uid="{00000000-0005-0000-0000-000074100000}"/>
    <cellStyle name="Enter Currency (0)" xfId="2523" xr:uid="{00000000-0005-0000-0000-000075100000}"/>
    <cellStyle name="Enter Currency (2)" xfId="2524" xr:uid="{00000000-0005-0000-0000-000076100000}"/>
    <cellStyle name="Enter Units (0)" xfId="2525" xr:uid="{00000000-0005-0000-0000-000077100000}"/>
    <cellStyle name="Enter Units (1)" xfId="2526" xr:uid="{00000000-0005-0000-0000-000078100000}"/>
    <cellStyle name="Enter Units (2)" xfId="2527" xr:uid="{00000000-0005-0000-0000-000079100000}"/>
    <cellStyle name="Entered" xfId="2528" xr:uid="{00000000-0005-0000-0000-00007A100000}"/>
    <cellStyle name="Euro" xfId="2529" xr:uid="{00000000-0005-0000-0000-00007B100000}"/>
    <cellStyle name="F2" xfId="2530" xr:uid="{00000000-0005-0000-0000-00007C100000}"/>
    <cellStyle name="F3" xfId="2531" xr:uid="{00000000-0005-0000-0000-00007D100000}"/>
    <cellStyle name="F4" xfId="2532" xr:uid="{00000000-0005-0000-0000-00007E100000}"/>
    <cellStyle name="F5" xfId="2533" xr:uid="{00000000-0005-0000-0000-00007F100000}"/>
    <cellStyle name="F6" xfId="2534" xr:uid="{00000000-0005-0000-0000-000080100000}"/>
    <cellStyle name="F7" xfId="2535" xr:uid="{00000000-0005-0000-0000-000081100000}"/>
    <cellStyle name="F8" xfId="2536" xr:uid="{00000000-0005-0000-0000-000082100000}"/>
    <cellStyle name="Fixed" xfId="2537" xr:uid="{00000000-0005-0000-0000-000083100000}"/>
    <cellStyle name="Fixed 2" xfId="5298" xr:uid="{00000000-0005-0000-0000-000084100000}"/>
    <cellStyle name="Followed Hyperlink" xfId="5077" xr:uid="{00000000-0005-0000-0000-000085100000}"/>
    <cellStyle name="Followed Hyperlink 2" xfId="5299" xr:uid="{00000000-0005-0000-0000-000086100000}"/>
    <cellStyle name="G/표준" xfId="5078" xr:uid="{00000000-0005-0000-0000-000087100000}"/>
    <cellStyle name="ǦǦ_x0003_" xfId="2538" xr:uid="{00000000-0005-0000-0000-000088100000}"/>
    <cellStyle name="Grey" xfId="2539" xr:uid="{00000000-0005-0000-0000-000089100000}"/>
    <cellStyle name="Grey 2" xfId="5079" xr:uid="{00000000-0005-0000-0000-00008A100000}"/>
    <cellStyle name="Grey 3" xfId="5080" xr:uid="{00000000-0005-0000-0000-00008B100000}"/>
    <cellStyle name="Grey 4" xfId="5081" xr:uid="{00000000-0005-0000-0000-00008C100000}"/>
    <cellStyle name="Grey_내역서" xfId="5082" xr:uid="{00000000-0005-0000-0000-00008D100000}"/>
    <cellStyle name="H1" xfId="2540" xr:uid="{00000000-0005-0000-0000-00008E100000}"/>
    <cellStyle name="H2" xfId="2541" xr:uid="{00000000-0005-0000-0000-00008F100000}"/>
    <cellStyle name="head" xfId="5083" xr:uid="{00000000-0005-0000-0000-000090100000}"/>
    <cellStyle name="head 1" xfId="5084" xr:uid="{00000000-0005-0000-0000-000091100000}"/>
    <cellStyle name="head 1-1" xfId="5085" xr:uid="{00000000-0005-0000-0000-000092100000}"/>
    <cellStyle name="HEADER" xfId="2542" xr:uid="{00000000-0005-0000-0000-000093100000}"/>
    <cellStyle name="Header1" xfId="2543" xr:uid="{00000000-0005-0000-0000-000094100000}"/>
    <cellStyle name="Header2" xfId="2544" xr:uid="{00000000-0005-0000-0000-000095100000}"/>
    <cellStyle name="Heading 1" xfId="2545" xr:uid="{00000000-0005-0000-0000-000096100000}"/>
    <cellStyle name="Heading 1 2" xfId="5300" xr:uid="{00000000-0005-0000-0000-000097100000}"/>
    <cellStyle name="Heading 2" xfId="2546" xr:uid="{00000000-0005-0000-0000-000098100000}"/>
    <cellStyle name="Heading 2 2" xfId="5301" xr:uid="{00000000-0005-0000-0000-000099100000}"/>
    <cellStyle name="Heading1" xfId="2547" xr:uid="{00000000-0005-0000-0000-00009A100000}"/>
    <cellStyle name="Heading1 2" xfId="5302" xr:uid="{00000000-0005-0000-0000-00009B100000}"/>
    <cellStyle name="Heading2" xfId="2548" xr:uid="{00000000-0005-0000-0000-00009C100000}"/>
    <cellStyle name="Heading2 2" xfId="5303" xr:uid="{00000000-0005-0000-0000-00009D100000}"/>
    <cellStyle name="Helv8_PFD4.XLS" xfId="2549" xr:uid="{00000000-0005-0000-0000-00009E100000}"/>
    <cellStyle name="HIGHLIGHT" xfId="2550" xr:uid="{00000000-0005-0000-0000-00009F100000}"/>
    <cellStyle name="Hyperlink" xfId="5086" xr:uid="{00000000-0005-0000-0000-0000A0100000}"/>
    <cellStyle name="Hyperlink 2" xfId="5304" xr:uid="{00000000-0005-0000-0000-0000A1100000}"/>
    <cellStyle name="INPUT" xfId="5087" xr:uid="{00000000-0005-0000-0000-0000A2100000}"/>
    <cellStyle name="Input [yellow]" xfId="2551" xr:uid="{00000000-0005-0000-0000-0000A3100000}"/>
    <cellStyle name="Input [yellow] 2" xfId="5088" xr:uid="{00000000-0005-0000-0000-0000A4100000}"/>
    <cellStyle name="Input [yellow] 3" xfId="5089" xr:uid="{00000000-0005-0000-0000-0000A5100000}"/>
    <cellStyle name="Input [yellow] 4" xfId="5090" xr:uid="{00000000-0005-0000-0000-0000A6100000}"/>
    <cellStyle name="Input [yellow]_내역서" xfId="5091" xr:uid="{00000000-0005-0000-0000-0000A7100000}"/>
    <cellStyle name="Input Cells" xfId="5092" xr:uid="{00000000-0005-0000-0000-0000A8100000}"/>
    <cellStyle name="_x0001__x0002_ĵĵ_x0007_ ĵĵ_x000d__x000d_ƨƬ_x0001__x0002_ƨƬ_x0007__x000d_ǒǓ _x000d_ǜǜ_x000d__x000d_ǪǪ_x0007__x0007__x0005__x0005__x0010__x0001_ဠ" xfId="2552" xr:uid="{00000000-0005-0000-0000-0000A9100000}"/>
    <cellStyle name="Komma [0]_BINV" xfId="5093" xr:uid="{00000000-0005-0000-0000-0000AA100000}"/>
    <cellStyle name="Komma_BINV" xfId="5094" xr:uid="{00000000-0005-0000-0000-0000AB100000}"/>
    <cellStyle name="L`" xfId="5095" xr:uid="{00000000-0005-0000-0000-0000AC100000}"/>
    <cellStyle name="Link Currency (0)" xfId="2553" xr:uid="{00000000-0005-0000-0000-0000AD100000}"/>
    <cellStyle name="Link Currency (2)" xfId="2554" xr:uid="{00000000-0005-0000-0000-0000AE100000}"/>
    <cellStyle name="Link Units (0)" xfId="2555" xr:uid="{00000000-0005-0000-0000-0000AF100000}"/>
    <cellStyle name="Link Units (1)" xfId="2556" xr:uid="{00000000-0005-0000-0000-0000B0100000}"/>
    <cellStyle name="Link Units (2)" xfId="2557" xr:uid="{00000000-0005-0000-0000-0000B1100000}"/>
    <cellStyle name="Linked Cells" xfId="5096" xr:uid="{00000000-0005-0000-0000-0000B2100000}"/>
    <cellStyle name="ŀ䅀؀ŀŀ䅀؀ŀŀ䅀؀ŀŀ䅀؀ŀŀ䅀؀ŀŀ䅀؀ŀŀ䅀؀ŀŀ䅀؀ŀŀ䅀؀ŀ฀䅀؀฀฀䅀؀฀฀䅀؀฀฀䅀؀฀฀䅀؀฀฀䅀؀฀฀䅀؀฀฀䅀؀฀฀䅀؀฀฀䅀؀฀฀䁀" xfId="5098" xr:uid="{00000000-0005-0000-0000-0000B3100000}"/>
    <cellStyle name="ŀ䅀؀ŀŀ䅀؀ŀŀ䅀؀ŀŀ䅀؀ŀŀ䅀؀ŀ฀䅀؀฀฀䅀؀฀฀䅀؀฀฀䅀؀฀฀䅀؀฀฀䅀؀฀฀䅀؀฀฀䅀؀฀฀䅀؀฀฀䅀؀฀฀䁀" xfId="5099" xr:uid="{00000000-0005-0000-0000-0000B4100000}"/>
    <cellStyle name="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" xfId="2558" xr:uid="{00000000-0005-0000-0000-0000B5100000}"/>
    <cellStyle name="měny_Copy of zdroj" xfId="5100" xr:uid="{00000000-0005-0000-0000-0000B6100000}"/>
    <cellStyle name="Midtitle" xfId="2559" xr:uid="{00000000-0005-0000-0000-0000B7100000}"/>
    <cellStyle name="Milliers [0]_Arabian Spec" xfId="2560" xr:uid="{00000000-0005-0000-0000-0000B8100000}"/>
    <cellStyle name="Milliers_Arabian Spec" xfId="2561" xr:uid="{00000000-0005-0000-0000-0000B9100000}"/>
    <cellStyle name="mma_CASH &amp; DSO" xfId="5101" xr:uid="{00000000-0005-0000-0000-0000BA100000}"/>
    <cellStyle name="Model" xfId="2562" xr:uid="{00000000-0005-0000-0000-0000BB100000}"/>
    <cellStyle name="Mon?aire [0]_Arabian Spec" xfId="2563" xr:uid="{00000000-0005-0000-0000-0000BC100000}"/>
    <cellStyle name="Mon?aire_Arabian Spec" xfId="2564" xr:uid="{00000000-0005-0000-0000-0000BD100000}"/>
    <cellStyle name="Mon?taire [0]_CTC" xfId="5102" xr:uid="{00000000-0005-0000-0000-0000BE100000}"/>
    <cellStyle name="Mon?taire_CTC" xfId="5103" xr:uid="{00000000-0005-0000-0000-0000BF100000}"/>
    <cellStyle name="NEW정렬" xfId="5104" xr:uid="{00000000-0005-0000-0000-0000C0100000}"/>
    <cellStyle name="no dec" xfId="2565" xr:uid="{00000000-0005-0000-0000-0000C1100000}"/>
    <cellStyle name="nohs" xfId="5105" xr:uid="{00000000-0005-0000-0000-0000C2100000}"/>
    <cellStyle name="Normal - Style1" xfId="2567" xr:uid="{00000000-0005-0000-0000-0000C3100000}"/>
    <cellStyle name="Normal - Style1 2" xfId="5106" xr:uid="{00000000-0005-0000-0000-0000C4100000}"/>
    <cellStyle name="Normal - Style1 3" xfId="5107" xr:uid="{00000000-0005-0000-0000-0000C5100000}"/>
    <cellStyle name="Normal - Style1 4" xfId="5108" xr:uid="{00000000-0005-0000-0000-0000C6100000}"/>
    <cellStyle name="Normal - Style1_공량산출서-구조물" xfId="5109" xr:uid="{00000000-0005-0000-0000-0000C7100000}"/>
    <cellStyle name="Normal - Style2" xfId="2568" xr:uid="{00000000-0005-0000-0000-0000C8100000}"/>
    <cellStyle name="Normal - Style3" xfId="2569" xr:uid="{00000000-0005-0000-0000-0000C9100000}"/>
    <cellStyle name="Normal - Style4" xfId="2570" xr:uid="{00000000-0005-0000-0000-0000CA100000}"/>
    <cellStyle name="Normal - Style5" xfId="2571" xr:uid="{00000000-0005-0000-0000-0000CB100000}"/>
    <cellStyle name="Normal - Style6" xfId="2572" xr:uid="{00000000-0005-0000-0000-0000CC100000}"/>
    <cellStyle name="Normal - Style7" xfId="2573" xr:uid="{00000000-0005-0000-0000-0000CD100000}"/>
    <cellStyle name="Normal - Style8" xfId="2574" xr:uid="{00000000-0005-0000-0000-0000CE100000}"/>
    <cellStyle name="Normal - 유형1" xfId="2566" xr:uid="{00000000-0005-0000-0000-0000CF100000}"/>
    <cellStyle name="Normal_ SG&amp;A Bridge" xfId="5110" xr:uid="{00000000-0005-0000-0000-0000D0100000}"/>
    <cellStyle name="normální_Copy of zdroj" xfId="5111" xr:uid="{00000000-0005-0000-0000-0000D1100000}"/>
    <cellStyle name="Œ…?æ맖?e [0.00]_guyan" xfId="5112" xr:uid="{00000000-0005-0000-0000-0000D2100000}"/>
    <cellStyle name="Œ…?æ맖?e_guyan" xfId="5113" xr:uid="{00000000-0005-0000-0000-0000D3100000}"/>
    <cellStyle name="oft Excel]_x000d__x000a_Comment=The open=/f lines load custom functions into the Paste Function list._x000d__x000a_Maximized=3_x000d__x000a_AutoFormat=" xfId="2575" xr:uid="{00000000-0005-0000-0000-0000D4100000}"/>
    <cellStyle name="OUTPUT" xfId="5114" xr:uid="{00000000-0005-0000-0000-0000D5100000}"/>
    <cellStyle name="per.style" xfId="5115" xr:uid="{00000000-0005-0000-0000-0000D6100000}"/>
    <cellStyle name="Percent" xfId="2576" xr:uid="{00000000-0005-0000-0000-0000D7100000}"/>
    <cellStyle name="Percent [0]" xfId="2577" xr:uid="{00000000-0005-0000-0000-0000D8100000}"/>
    <cellStyle name="Percent [00]" xfId="2578" xr:uid="{00000000-0005-0000-0000-0000D9100000}"/>
    <cellStyle name="Percent [2]" xfId="2579" xr:uid="{00000000-0005-0000-0000-0000DA100000}"/>
    <cellStyle name="Percent 2" xfId="5305" xr:uid="{00000000-0005-0000-0000-0000DB100000}"/>
    <cellStyle name="Percent_!간지" xfId="5116" xr:uid="{00000000-0005-0000-0000-0000DC100000}"/>
    <cellStyle name="PrePop Currency (0)" xfId="2580" xr:uid="{00000000-0005-0000-0000-0000DD100000}"/>
    <cellStyle name="PrePop Currency (2)" xfId="2581" xr:uid="{00000000-0005-0000-0000-0000DE100000}"/>
    <cellStyle name="PrePop Units (0)" xfId="2582" xr:uid="{00000000-0005-0000-0000-0000DF100000}"/>
    <cellStyle name="PrePop Units (1)" xfId="2583" xr:uid="{00000000-0005-0000-0000-0000E0100000}"/>
    <cellStyle name="PrePop Units (2)" xfId="2584" xr:uid="{00000000-0005-0000-0000-0000E1100000}"/>
    <cellStyle name="PRICE2" xfId="2585" xr:uid="{00000000-0005-0000-0000-0000E2100000}"/>
    <cellStyle name="pricing" xfId="5117" xr:uid="{00000000-0005-0000-0000-0000E3100000}"/>
    <cellStyle name="Procent_BINV" xfId="5118" xr:uid="{00000000-0005-0000-0000-0000E4100000}"/>
    <cellStyle name="PSChar" xfId="5119" xr:uid="{00000000-0005-0000-0000-0000E5100000}"/>
    <cellStyle name="RevList" xfId="2586" xr:uid="{00000000-0005-0000-0000-0000E6100000}"/>
    <cellStyle name="setup" xfId="5120" xr:uid="{00000000-0005-0000-0000-0000E7100000}"/>
    <cellStyle name="_x0001__x0002_ƨƬ_x0007__x000d_ǒǓ _x000d_ǜǜ_x000d__x000d_ǪǪ_x0007__x0007__x0005__x0005__x0010__x0001_ဠ" xfId="2587" xr:uid="{00000000-0005-0000-0000-0000E8100000}"/>
    <cellStyle name="Standaard_BINV" xfId="5121" xr:uid="{00000000-0005-0000-0000-0000E9100000}"/>
    <cellStyle name="STANDARD" xfId="2588" xr:uid="{00000000-0005-0000-0000-0000EA100000}"/>
    <cellStyle name="STD" xfId="2589" xr:uid="{00000000-0005-0000-0000-0000EB100000}"/>
    <cellStyle name="Sub" xfId="2590" xr:uid="{00000000-0005-0000-0000-0000EC100000}"/>
    <cellStyle name="subhead" xfId="2591" xr:uid="{00000000-0005-0000-0000-0000ED100000}"/>
    <cellStyle name="Subtotal" xfId="2592" xr:uid="{00000000-0005-0000-0000-0000EE100000}"/>
    <cellStyle name="testtitle" xfId="2593" xr:uid="{00000000-0005-0000-0000-0000EF100000}"/>
    <cellStyle name="Text Indent A" xfId="2594" xr:uid="{00000000-0005-0000-0000-0000F0100000}"/>
    <cellStyle name="Text Indent B" xfId="2595" xr:uid="{00000000-0005-0000-0000-0000F1100000}"/>
    <cellStyle name="Text Indent C" xfId="2596" xr:uid="{00000000-0005-0000-0000-0000F2100000}"/>
    <cellStyle name="þ?b?þ?b?þ?b?þ?b?þ?b?þ?b?þ?b灌þ?b?þ?&lt;?b?þ?b濬þ?b?þ?b?þ昰_x0018_?þ????_x0008_" xfId="5122" xr:uid="{00000000-0005-0000-0000-0000F3100000}"/>
    <cellStyle name="þ൚b⍼þ൪b⎨þൺb⏜þඊb␌þකb濰þඪb瀠þයb灌þ්b炈þ宐&lt;෢b濈þෲb濬þขb瀐þฒb瀰þ昰_x0018_⋸þ㤕䰀ጤܕ_x0008_" xfId="5123" xr:uid="{00000000-0005-0000-0000-0000F4100000}"/>
    <cellStyle name="Title" xfId="2597" xr:uid="{00000000-0005-0000-0000-0000F5100000}"/>
    <cellStyle name="title [1]" xfId="2598" xr:uid="{00000000-0005-0000-0000-0000F6100000}"/>
    <cellStyle name="title [2]" xfId="2599" xr:uid="{00000000-0005-0000-0000-0000F7100000}"/>
    <cellStyle name="Title 2" xfId="5306" xr:uid="{00000000-0005-0000-0000-0000F8100000}"/>
    <cellStyle name="Title_경산네거리" xfId="2600" xr:uid="{00000000-0005-0000-0000-0000F9100000}"/>
    <cellStyle name="Title2" xfId="2601" xr:uid="{00000000-0005-0000-0000-0000FA100000}"/>
    <cellStyle name="ton(1)" xfId="2602" xr:uid="{00000000-0005-0000-0000-0000FB100000}"/>
    <cellStyle name="Total" xfId="2603" xr:uid="{00000000-0005-0000-0000-0000FC100000}"/>
    <cellStyle name="Total 2" xfId="5307" xr:uid="{00000000-0005-0000-0000-0000FD100000}"/>
    <cellStyle name="UM" xfId="2604" xr:uid="{00000000-0005-0000-0000-0000FE100000}"/>
    <cellStyle name="Unprot" xfId="2605" xr:uid="{00000000-0005-0000-0000-0000FF100000}"/>
    <cellStyle name="Unprot$" xfId="2606" xr:uid="{00000000-0005-0000-0000-000000110000}"/>
    <cellStyle name="Unprotect" xfId="2607" xr:uid="{00000000-0005-0000-0000-000001110000}"/>
    <cellStyle name="Valuta [0]_BINV" xfId="5124" xr:uid="{00000000-0005-0000-0000-000002110000}"/>
    <cellStyle name="Valuta_BINV" xfId="5125" xr:uid="{00000000-0005-0000-0000-000003110000}"/>
    <cellStyle name="W?rung [0]_Ausdruck RUND (D)" xfId="2608" xr:uid="{00000000-0005-0000-0000-000004110000}"/>
    <cellStyle name="W?rung_Ausdruck RUND (D)" xfId="2609" xr:uid="{00000000-0005-0000-0000-000005110000}"/>
    <cellStyle name="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20" xr:uid="{00000000-0005-0000-0000-000006110000}"/>
    <cellStyle name="μU¿¡ ¿A´A CIAIÆU¸μAⓒ" xfId="2610" xr:uid="{00000000-0005-0000-0000-000007110000}"/>
    <cellStyle name="Հ䅀܀฀Հ䅀܀฀Հ䅀܀฀Հ䅀܀฀฀䅀܀฀฀䅀܀฀฀䅀܀฀฀䅀܀฀฀䅀ఀ฀฀䅀܀฀฀䅀܀฀฀䅀܀฀฀䅀܀฀฀䅀܀฀฀䅀܀฀฀䅀܀฀฀䅀܀฀฀䅀܀฀฀䅀܀฀฀䅀܀฀฀䅀܀฀฀á" xfId="2611" xr:uid="{00000000-0005-0000-0000-000008110000}"/>
    <cellStyle name="パーセント_技計ｾﾝﾀ" xfId="5126" xr:uid="{00000000-0005-0000-0000-000009110000}"/>
    <cellStyle name="ハイパーリンク" xfId="2614" xr:uid="{00000000-0005-0000-0000-00000A110000}"/>
    <cellStyle name="ଃਁȋ⤂Ā飰ˠ" xfId="2612" xr:uid="{00000000-0005-0000-0000-00000B110000}"/>
    <cellStyle name="_x0010__x0001_ဠ" xfId="2613" xr:uid="{00000000-0005-0000-0000-00000C110000}"/>
    <cellStyle name="|?ドE" xfId="4968" xr:uid="{00000000-0005-0000-0000-00000D110000}"/>
    <cellStyle name="|?ドE 2" xfId="5308" xr:uid="{00000000-0005-0000-0000-00000E110000}"/>
    <cellStyle name="" xfId="5127" xr:uid="{00000000-0005-0000-0000-00000F110000}"/>
    <cellStyle name="감춤" xfId="2099" xr:uid="{00000000-0005-0000-0000-000010110000}"/>
    <cellStyle name="강조색1 2" xfId="5309" xr:uid="{00000000-0005-0000-0000-000011110000}"/>
    <cellStyle name="강조색2 2" xfId="5310" xr:uid="{00000000-0005-0000-0000-000012110000}"/>
    <cellStyle name="강조색3 2" xfId="5311" xr:uid="{00000000-0005-0000-0000-000013110000}"/>
    <cellStyle name="강조색4 2" xfId="5312" xr:uid="{00000000-0005-0000-0000-000014110000}"/>
    <cellStyle name="강조색5 2" xfId="5313" xr:uid="{00000000-0005-0000-0000-000015110000}"/>
    <cellStyle name="강조색6 2" xfId="5314" xr:uid="{00000000-0005-0000-0000-000016110000}"/>
    <cellStyle name="견적" xfId="4252" xr:uid="{00000000-0005-0000-0000-000017110000}"/>
    <cellStyle name="경고문 2" xfId="5315" xr:uid="{00000000-0005-0000-0000-000018110000}"/>
    <cellStyle name="계" xfId="4253" xr:uid="{00000000-0005-0000-0000-000019110000}"/>
    <cellStyle name="계산 2" xfId="5316" xr:uid="{00000000-0005-0000-0000-00001A110000}"/>
    <cellStyle name="고정소숫점" xfId="2100" xr:uid="{00000000-0005-0000-0000-00001B110000}"/>
    <cellStyle name="고정소숫점 2" xfId="4254" xr:uid="{00000000-0005-0000-0000-00001C110000}"/>
    <cellStyle name="고정소숫점 3" xfId="4255" xr:uid="{00000000-0005-0000-0000-00001D110000}"/>
    <cellStyle name="고정소숫점 4" xfId="4256" xr:uid="{00000000-0005-0000-0000-00001E110000}"/>
    <cellStyle name="고정소숫점 5" xfId="5454" xr:uid="{4D42822A-AE27-46E7-9157-E5ECD766A968}"/>
    <cellStyle name="고정소숫점_공량산출서-구조물" xfId="4257" xr:uid="{00000000-0005-0000-0000-00001F110000}"/>
    <cellStyle name="고정출력1" xfId="2101" xr:uid="{00000000-0005-0000-0000-000020110000}"/>
    <cellStyle name="고정출력1 2" xfId="4258" xr:uid="{00000000-0005-0000-0000-000021110000}"/>
    <cellStyle name="고정출력1 3" xfId="4259" xr:uid="{00000000-0005-0000-0000-000022110000}"/>
    <cellStyle name="고정출력1 4" xfId="4260" xr:uid="{00000000-0005-0000-0000-000023110000}"/>
    <cellStyle name="고정출력1_공량산출서-구조물" xfId="4261" xr:uid="{00000000-0005-0000-0000-000024110000}"/>
    <cellStyle name="고정출력2" xfId="2102" xr:uid="{00000000-0005-0000-0000-000025110000}"/>
    <cellStyle name="고정출력2 2" xfId="4262" xr:uid="{00000000-0005-0000-0000-000026110000}"/>
    <cellStyle name="고정출력2 3" xfId="4263" xr:uid="{00000000-0005-0000-0000-000027110000}"/>
    <cellStyle name="고정출력2 4" xfId="4264" xr:uid="{00000000-0005-0000-0000-000028110000}"/>
    <cellStyle name="고정출력2_공량산출서-구조물" xfId="4265" xr:uid="{00000000-0005-0000-0000-000029110000}"/>
    <cellStyle name="공사원가계산서(조경)" xfId="2103" xr:uid="{00000000-0005-0000-0000-00002A110000}"/>
    <cellStyle name="공정제목" xfId="4266" xr:uid="{00000000-0005-0000-0000-00002B110000}"/>
    <cellStyle name="咬訌裝?INCOM1" xfId="2104" xr:uid="{00000000-0005-0000-0000-00002C110000}"/>
    <cellStyle name="咬訌裝?INCOM10" xfId="2105" xr:uid="{00000000-0005-0000-0000-00002D110000}"/>
    <cellStyle name="咬訌裝?INCOM2" xfId="2106" xr:uid="{00000000-0005-0000-0000-00002E110000}"/>
    <cellStyle name="咬訌裝?INCOM3" xfId="2107" xr:uid="{00000000-0005-0000-0000-00002F110000}"/>
    <cellStyle name="咬訌裝?INCOM4" xfId="2108" xr:uid="{00000000-0005-0000-0000-000030110000}"/>
    <cellStyle name="咬訌裝?INCOM5" xfId="2109" xr:uid="{00000000-0005-0000-0000-000031110000}"/>
    <cellStyle name="咬訌裝?INCOM6" xfId="2110" xr:uid="{00000000-0005-0000-0000-000032110000}"/>
    <cellStyle name="咬訌裝?INCOM7" xfId="2111" xr:uid="{00000000-0005-0000-0000-000033110000}"/>
    <cellStyle name="咬訌裝?INCOM8" xfId="2112" xr:uid="{00000000-0005-0000-0000-000034110000}"/>
    <cellStyle name="咬訌裝?INCOM9" xfId="2113" xr:uid="{00000000-0005-0000-0000-000035110000}"/>
    <cellStyle name="咬訌裝?PRIB11" xfId="2114" xr:uid="{00000000-0005-0000-0000-000036110000}"/>
    <cellStyle name="咬訌裝?report-2 " xfId="4267" xr:uid="{00000000-0005-0000-0000-000037110000}"/>
    <cellStyle name="구        분" xfId="4268" xr:uid="{00000000-0005-0000-0000-000038110000}"/>
    <cellStyle name="국종합건설" xfId="2115" xr:uid="{00000000-0005-0000-0000-000039110000}"/>
    <cellStyle name="금액" xfId="2116" xr:uid="{00000000-0005-0000-0000-00003A110000}"/>
    <cellStyle name="금액(\/㎡)" xfId="2118" xr:uid="{00000000-0005-0000-0000-00003B110000}"/>
    <cellStyle name="금액(\/㎥)" xfId="2117" xr:uid="{00000000-0005-0000-0000-00003C110000}"/>
    <cellStyle name="금액(\/ton)" xfId="2119" xr:uid="{00000000-0005-0000-0000-00003D110000}"/>
    <cellStyle name="금액_070122마산창원하수처리장_(전기)" xfId="2120" xr:uid="{00000000-0005-0000-0000-00003E110000}"/>
    <cellStyle name="기계" xfId="4269" xr:uid="{00000000-0005-0000-0000-00003F110000}"/>
    <cellStyle name="김해전기" xfId="2121" xr:uid="{00000000-0005-0000-0000-000040110000}"/>
    <cellStyle name="김호(E4전환)" xfId="4270" xr:uid="{00000000-0005-0000-0000-000041110000}"/>
    <cellStyle name="끼_x0001_?" xfId="4271" xr:uid="{00000000-0005-0000-0000-000042110000}"/>
    <cellStyle name="나쁨 2" xfId="5317" xr:uid="{00000000-0005-0000-0000-000043110000}"/>
    <cellStyle name="날짜" xfId="2122" xr:uid="{00000000-0005-0000-0000-000044110000}"/>
    <cellStyle name="날짜 2" xfId="4272" xr:uid="{00000000-0005-0000-0000-000045110000}"/>
    <cellStyle name="날짜 3" xfId="4273" xr:uid="{00000000-0005-0000-0000-000046110000}"/>
    <cellStyle name="날짜 4" xfId="4274" xr:uid="{00000000-0005-0000-0000-000047110000}"/>
    <cellStyle name="날짜_공량산출서-구조물" xfId="4275" xr:uid="{00000000-0005-0000-0000-000048110000}"/>
    <cellStyle name="남기옥" xfId="4276" xr:uid="{00000000-0005-0000-0000-000049110000}"/>
    <cellStyle name="내역" xfId="2123" xr:uid="{00000000-0005-0000-0000-00004A110000}"/>
    <cellStyle name="내역서" xfId="2124" xr:uid="{00000000-0005-0000-0000-00004B110000}"/>
    <cellStyle name="내역수량(0)" xfId="2125" xr:uid="{00000000-0005-0000-0000-00004C110000}"/>
    <cellStyle name="내역수량(1)" xfId="2126" xr:uid="{00000000-0005-0000-0000-00004D110000}"/>
    <cellStyle name="내역수량(2)" xfId="2127" xr:uid="{00000000-0005-0000-0000-00004E110000}"/>
    <cellStyle name="내역수량(3)" xfId="2128" xr:uid="{00000000-0005-0000-0000-00004F110000}"/>
    <cellStyle name="단가" xfId="2129" xr:uid="{00000000-0005-0000-0000-000050110000}"/>
    <cellStyle name="단위" xfId="2130" xr:uid="{00000000-0005-0000-0000-000051110000}"/>
    <cellStyle name="단위(원)" xfId="2131" xr:uid="{00000000-0005-0000-0000-000052110000}"/>
    <cellStyle name="단위_산출서-작업부산물공제" xfId="2132" xr:uid="{00000000-0005-0000-0000-000053110000}"/>
    <cellStyle name="달러" xfId="2133" xr:uid="{00000000-0005-0000-0000-000054110000}"/>
    <cellStyle name="달러 2" xfId="4277" xr:uid="{00000000-0005-0000-0000-000055110000}"/>
    <cellStyle name="달러 3" xfId="4278" xr:uid="{00000000-0005-0000-0000-000056110000}"/>
    <cellStyle name="달러 4" xfId="4279" xr:uid="{00000000-0005-0000-0000-000057110000}"/>
    <cellStyle name="달러_공량산출서-구조물" xfId="4280" xr:uid="{00000000-0005-0000-0000-000058110000}"/>
    <cellStyle name="대기" xfId="4281" xr:uid="{00000000-0005-0000-0000-000059110000}"/>
    <cellStyle name="돋움채" xfId="4282" xr:uid="{00000000-0005-0000-0000-00005A110000}"/>
    <cellStyle name="뒤에 오는 하이퍼링크" xfId="2134" xr:uid="{00000000-0005-0000-0000-00005B110000}"/>
    <cellStyle name="똿떓죶Ø? [0.00]_Region Orders (2)" xfId="4283" xr:uid="{00000000-0005-0000-0000-00005C110000}"/>
    <cellStyle name="똿떓죶Ø?_Region Orders (2)" xfId="4284" xr:uid="{00000000-0005-0000-0000-00005D110000}"/>
    <cellStyle name="똿떓죶Ø괻 [0.00]_PRODUCT DETAIL Q1" xfId="4285" xr:uid="{00000000-0005-0000-0000-00005E110000}"/>
    <cellStyle name="똿떓죶Ø괻_PRODUCT DETAIL Q1" xfId="4286" xr:uid="{00000000-0005-0000-0000-00005F110000}"/>
    <cellStyle name="똿뗦먛귟 [0.00]_laroux" xfId="2135" xr:uid="{00000000-0005-0000-0000-000060110000}"/>
    <cellStyle name="똿뗦먛귟_laroux" xfId="2136" xr:uid="{00000000-0005-0000-0000-000061110000}"/>
    <cellStyle name="฀䅀܀฀฀䅀܀฀฀䅀܀฀฀䅀܀฀฀䅀܀฀฀á" xfId="2615" xr:uid="{00000000-0005-0000-0000-000062110000}"/>
    <cellStyle name="฀䅀܀฀฀䅀܀฀฀䅀ఀ฀฀䅀܀฀฀䅀܀฀฀䅀܀฀฀䅀܀฀฀䅀܀฀฀䅀܀฀฀䅀܀฀฀䅀܀฀฀䅀܀฀฀䅀܀฀฀䅀܀฀฀䅀܀฀฀á" xfId="2616" xr:uid="{00000000-0005-0000-0000-000063110000}"/>
    <cellStyle name="฀䅀؀฀฀䅀؀฀฀䅀؀฀฀䅀؀฀฀䅀؀฀฀䅀؀฀฀䅀؀฀฀䅀؀฀฀䅀؀฀฀䁀" xfId="5131" xr:uid="{00000000-0005-0000-0000-000064110000}"/>
    <cellStyle name="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" xfId="2617" xr:uid="{00000000-0005-0000-0000-000065110000}"/>
    <cellStyle name="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18" xr:uid="{00000000-0005-0000-0000-000066110000}"/>
    <cellStyle name="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" xfId="2619" xr:uid="{00000000-0005-0000-0000-000067110000}"/>
    <cellStyle name="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" xfId="2621" xr:uid="{00000000-0005-0000-0000-000068110000}"/>
    <cellStyle name="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" xfId="2622" xr:uid="{00000000-0005-0000-0000-000069110000}"/>
    <cellStyle name="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23" xr:uid="{00000000-0005-0000-0000-00006A110000}"/>
    <cellStyle name="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24" xr:uid="{00000000-0005-0000-0000-00006B110000}"/>
    <cellStyle name="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25" xr:uid="{00000000-0005-0000-0000-00006C110000}"/>
    <cellStyle name="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" xfId="2626" xr:uid="{00000000-0005-0000-0000-00006D110000}"/>
    <cellStyle name="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27" xr:uid="{00000000-0005-0000-0000-00006E110000}"/>
    <cellStyle name="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" xfId="2628" xr:uid="{00000000-0005-0000-0000-00006F110000}"/>
    <cellStyle name="마ㅊ춤" xfId="4287" xr:uid="{00000000-0005-0000-0000-000070110000}"/>
    <cellStyle name="메모 2" xfId="5318" xr:uid="{00000000-0005-0000-0000-000071110000}"/>
    <cellStyle name="면적" xfId="2137" xr:uid="{00000000-0005-0000-0000-000072110000}"/>
    <cellStyle name="면적(0)" xfId="2138" xr:uid="{00000000-0005-0000-0000-000073110000}"/>
    <cellStyle name="면적(1)" xfId="2139" xr:uid="{00000000-0005-0000-0000-000074110000}"/>
    <cellStyle name="면적(2)" xfId="2140" xr:uid="{00000000-0005-0000-0000-000075110000}"/>
    <cellStyle name="면적(a)" xfId="2141" xr:uid="{00000000-0005-0000-0000-000076110000}"/>
    <cellStyle name="면적_동원인원" xfId="2142" xr:uid="{00000000-0005-0000-0000-000077110000}"/>
    <cellStyle name="묮뎋 [0.00]_PRODUCT DETAIL Q1" xfId="4288" xr:uid="{00000000-0005-0000-0000-000078110000}"/>
    <cellStyle name="묮뎋_PRODUCT DETAIL Q1" xfId="4289" xr:uid="{00000000-0005-0000-0000-000079110000}"/>
    <cellStyle name="무게(㎏)" xfId="2143" xr:uid="{00000000-0005-0000-0000-00007A110000}"/>
    <cellStyle name="무게1(ton)" xfId="2144" xr:uid="{00000000-0005-0000-0000-00007B110000}"/>
    <cellStyle name="무게3(ton)" xfId="2145" xr:uid="{00000000-0005-0000-0000-00007C110000}"/>
    <cellStyle name="믅됞 [0.00]_laroux" xfId="2146" xr:uid="{00000000-0005-0000-0000-00007D110000}"/>
    <cellStyle name="믅됞_laroux" xfId="2147" xr:uid="{00000000-0005-0000-0000-00007E110000}"/>
    <cellStyle name="未定義" xfId="4290" xr:uid="{00000000-0005-0000-0000-00007F110000}"/>
    <cellStyle name="미터" xfId="2148" xr:uid="{00000000-0005-0000-0000-000080110000}"/>
    <cellStyle name="배분" xfId="2149" xr:uid="{00000000-0005-0000-0000-000081110000}"/>
    <cellStyle name="배분 2" xfId="5319" xr:uid="{00000000-0005-0000-0000-000082110000}"/>
    <cellStyle name="백" xfId="2150" xr:uid="{00000000-0005-0000-0000-000083110000}"/>
    <cellStyle name="백 2" xfId="5320" xr:uid="{00000000-0005-0000-0000-000084110000}"/>
    <cellStyle name="백_도로" xfId="5321" xr:uid="{00000000-0005-0000-0000-000085110000}"/>
    <cellStyle name="백_부대초안" xfId="5322" xr:uid="{00000000-0005-0000-0000-000086110000}"/>
    <cellStyle name="백_부대초안_견적의뢰" xfId="5323" xr:uid="{00000000-0005-0000-0000-000087110000}"/>
    <cellStyle name="백_부대초안_김포투찰" xfId="5324" xr:uid="{00000000-0005-0000-0000-000088110000}"/>
    <cellStyle name="백_부대초안_김포투찰_견적의뢰" xfId="5325" xr:uid="{00000000-0005-0000-0000-000089110000}"/>
    <cellStyle name="백_토목내역서" xfId="5326" xr:uid="{00000000-0005-0000-0000-00008A110000}"/>
    <cellStyle name="백_토목내역서_도로" xfId="5327" xr:uid="{00000000-0005-0000-0000-00008B110000}"/>
    <cellStyle name="백_토목내역서_부대초안" xfId="5328" xr:uid="{00000000-0005-0000-0000-00008C110000}"/>
    <cellStyle name="백_토목내역서_부대초안_견적의뢰" xfId="5329" xr:uid="{00000000-0005-0000-0000-00008D110000}"/>
    <cellStyle name="백_토목내역서_부대초안_김포투찰" xfId="5330" xr:uid="{00000000-0005-0000-0000-00008E110000}"/>
    <cellStyle name="백_토목내역서_부대초안_김포투찰_견적의뢰" xfId="5331" xr:uid="{00000000-0005-0000-0000-00008F110000}"/>
    <cellStyle name="백분율" xfId="2151" builtinId="5"/>
    <cellStyle name="백분율 [△1]" xfId="4291" xr:uid="{00000000-0005-0000-0000-000091110000}"/>
    <cellStyle name="백분율 [△2]" xfId="4292" xr:uid="{00000000-0005-0000-0000-000092110000}"/>
    <cellStyle name="백분율 [0]" xfId="2152" xr:uid="{00000000-0005-0000-0000-000093110000}"/>
    <cellStyle name="백분율 [2]" xfId="2153" xr:uid="{00000000-0005-0000-0000-000094110000}"/>
    <cellStyle name="백분율 2" xfId="2154" xr:uid="{00000000-0005-0000-0000-000095110000}"/>
    <cellStyle name="백분율 2 2" xfId="5332" xr:uid="{00000000-0005-0000-0000-000096110000}"/>
    <cellStyle name="백분율［△1］" xfId="2155" xr:uid="{00000000-0005-0000-0000-000097110000}"/>
    <cellStyle name="백분율［△1］ 2" xfId="5333" xr:uid="{00000000-0005-0000-0000-000098110000}"/>
    <cellStyle name="백분율［△2］" xfId="2156" xr:uid="{00000000-0005-0000-0000-000099110000}"/>
    <cellStyle name="백분율［△2］ 2" xfId="5334" xr:uid="{00000000-0005-0000-0000-00009A110000}"/>
    <cellStyle name="벭?_Q1 PRODUCT ACTUAL_4월 (2)" xfId="2157" xr:uid="{00000000-0005-0000-0000-00009B110000}"/>
    <cellStyle name="병합 후 가운데 맞춤" xfId="2158" xr:uid="{00000000-0005-0000-0000-00009C110000}"/>
    <cellStyle name="병합 후 가운데 정열" xfId="2159" xr:uid="{00000000-0005-0000-0000-00009D110000}"/>
    <cellStyle name="보통 2" xfId="5335" xr:uid="{00000000-0005-0000-0000-00009E110000}"/>
    <cellStyle name="본문" xfId="2160" xr:uid="{00000000-0005-0000-0000-00009F110000}"/>
    <cellStyle name="附註" xfId="4293" xr:uid="{00000000-0005-0000-0000-0000A0110000}"/>
    <cellStyle name="분수" xfId="2161" xr:uid="{00000000-0005-0000-0000-0000A1110000}"/>
    <cellStyle name="분수 2" xfId="5336" xr:uid="{00000000-0005-0000-0000-0000A2110000}"/>
    <cellStyle name="뷭?" xfId="4294" xr:uid="{00000000-0005-0000-0000-0000A3110000}"/>
    <cellStyle name="뷭?_Q2FCST_PERSONAL" xfId="2162" xr:uid="{00000000-0005-0000-0000-0000A4110000}"/>
    <cellStyle name="빨강" xfId="2163" xr:uid="{00000000-0005-0000-0000-0000A5110000}"/>
    <cellStyle name="常规_CHAGEBOO" xfId="4295" xr:uid="{00000000-0005-0000-0000-0000A6110000}"/>
    <cellStyle name="새귑[0]_롤痰삠悧 " xfId="4296" xr:uid="{00000000-0005-0000-0000-0000A7110000}"/>
    <cellStyle name="새귑_롤痰삠悧 " xfId="4297" xr:uid="{00000000-0005-0000-0000-0000A8110000}"/>
    <cellStyle name="선택영역의 가운데로" xfId="2164" xr:uid="{00000000-0005-0000-0000-0000A9110000}"/>
    <cellStyle name="선택영역의 가운데로 2" xfId="5337" xr:uid="{00000000-0005-0000-0000-0000AA110000}"/>
    <cellStyle name="설계서" xfId="2165" xr:uid="{00000000-0005-0000-0000-0000AB110000}"/>
    <cellStyle name="설계서-내용" xfId="2166" xr:uid="{00000000-0005-0000-0000-0000AC110000}"/>
    <cellStyle name="설계서-내용-소수점" xfId="2167" xr:uid="{00000000-0005-0000-0000-0000AD110000}"/>
    <cellStyle name="설계서-내용-우" xfId="2168" xr:uid="{00000000-0005-0000-0000-0000AE110000}"/>
    <cellStyle name="설계서-내용-좌" xfId="2169" xr:uid="{00000000-0005-0000-0000-0000AF110000}"/>
    <cellStyle name="설계서-소제목" xfId="2170" xr:uid="{00000000-0005-0000-0000-0000B0110000}"/>
    <cellStyle name="설계서-타이틀" xfId="2171" xr:uid="{00000000-0005-0000-0000-0000B1110000}"/>
    <cellStyle name="설계서-항목" xfId="2172" xr:uid="{00000000-0005-0000-0000-0000B2110000}"/>
    <cellStyle name="설명 텍스트 2" xfId="5338" xr:uid="{00000000-0005-0000-0000-0000B3110000}"/>
    <cellStyle name="세로줄" xfId="4298" xr:uid="{00000000-0005-0000-0000-0000B4110000}"/>
    <cellStyle name="셀 확인 2" xfId="5339" xr:uid="{00000000-0005-0000-0000-0000B5110000}"/>
    <cellStyle name="소수" xfId="2173" xr:uid="{00000000-0005-0000-0000-0000B6110000}"/>
    <cellStyle name="소수0" xfId="2174" xr:uid="{00000000-0005-0000-0000-0000B7110000}"/>
    <cellStyle name="소수1" xfId="2175" xr:uid="{00000000-0005-0000-0000-0000B8110000}"/>
    <cellStyle name="소수2" xfId="2176" xr:uid="{00000000-0005-0000-0000-0000B9110000}"/>
    <cellStyle name="소수3" xfId="2177" xr:uid="{00000000-0005-0000-0000-0000BA110000}"/>
    <cellStyle name="소수4" xfId="2178" xr:uid="{00000000-0005-0000-0000-0000BB110000}"/>
    <cellStyle name="소수점" xfId="2179" xr:uid="{00000000-0005-0000-0000-0000BC110000}"/>
    <cellStyle name="수당" xfId="5340" xr:uid="{00000000-0005-0000-0000-0000BD110000}"/>
    <cellStyle name="수당2" xfId="5341" xr:uid="{00000000-0005-0000-0000-0000BE110000}"/>
    <cellStyle name="수량" xfId="2180" xr:uid="{00000000-0005-0000-0000-0000BF110000}"/>
    <cellStyle name="수량 2" xfId="5455" xr:uid="{0BE69566-F6EE-4883-925E-43293EBBFBAD}"/>
    <cellStyle name="수량(Ea)" xfId="2181" xr:uid="{00000000-0005-0000-0000-0000C0110000}"/>
    <cellStyle name="수량_내역서(전기,소방)080116(7,8,9층)" xfId="2182" xr:uid="{00000000-0005-0000-0000-0000C1110000}"/>
    <cellStyle name="수량산출" xfId="2183" xr:uid="{00000000-0005-0000-0000-0000C2110000}"/>
    <cellStyle name="수산" xfId="4299" xr:uid="{00000000-0005-0000-0000-0000C3110000}"/>
    <cellStyle name="숨김" xfId="2184" xr:uid="{00000000-0005-0000-0000-0000C4110000}"/>
    <cellStyle name="숫자" xfId="4300" xr:uid="{00000000-0005-0000-0000-0000C5110000}"/>
    <cellStyle name="숫자(R)" xfId="2185" xr:uid="{00000000-0005-0000-0000-0000C6110000}"/>
    <cellStyle name="숫자(R) 2" xfId="4301" xr:uid="{00000000-0005-0000-0000-0000C7110000}"/>
    <cellStyle name="숫자(R) 3" xfId="4302" xr:uid="{00000000-0005-0000-0000-0000C8110000}"/>
    <cellStyle name="숫자(R) 4" xfId="4303" xr:uid="{00000000-0005-0000-0000-0000C9110000}"/>
    <cellStyle name="숫자(R) 5" xfId="5456" xr:uid="{9F04968F-A2C3-4EA6-B7DE-1B21ADBE1C5F}"/>
    <cellStyle name="숫자(R)_공량산출서-구조물" xfId="4304" xr:uid="{00000000-0005-0000-0000-0000CA110000}"/>
    <cellStyle name="쉼표 [0]" xfId="2186" builtinId="6"/>
    <cellStyle name="쉼표 [0] 10" xfId="2187" xr:uid="{00000000-0005-0000-0000-0000CC110000}"/>
    <cellStyle name="쉼표 [0] 10 2" xfId="5136" xr:uid="{00000000-0005-0000-0000-0000CD110000}"/>
    <cellStyle name="쉼표 [0] 11" xfId="5457" xr:uid="{D8AE069D-0464-40FC-B31C-220123EB6869}"/>
    <cellStyle name="쉼표 [0] 2" xfId="2188" xr:uid="{00000000-0005-0000-0000-0000CE110000}"/>
    <cellStyle name="쉼표 [0] 2 2" xfId="2189" xr:uid="{00000000-0005-0000-0000-0000CF110000}"/>
    <cellStyle name="쉼표 [0] 2 2 2" xfId="4305" xr:uid="{00000000-0005-0000-0000-0000D0110000}"/>
    <cellStyle name="쉼표 [0] 2 2 2 2" xfId="5448" xr:uid="{00000000-0005-0000-0000-0000D1110000}"/>
    <cellStyle name="쉼표 [0] 2 2 3" xfId="4306" xr:uid="{00000000-0005-0000-0000-0000D2110000}"/>
    <cellStyle name="쉼표 [0] 2 2 4" xfId="5344" xr:uid="{00000000-0005-0000-0000-0000D3110000}"/>
    <cellStyle name="쉼표 [0] 2 2 5" xfId="5444" xr:uid="{00000000-0005-0000-0000-0000D4110000}"/>
    <cellStyle name="쉼표 [0] 2 3" xfId="5343" xr:uid="{00000000-0005-0000-0000-0000D5110000}"/>
    <cellStyle name="쉼표 [0] 2 3 2" xfId="5345" xr:uid="{00000000-0005-0000-0000-0000D6110000}"/>
    <cellStyle name="쉼표 [0] 2 3 3" xfId="5447" xr:uid="{00000000-0005-0000-0000-0000D7110000}"/>
    <cellStyle name="쉼표 [0] 2 4" xfId="5438" xr:uid="{00000000-0005-0000-0000-0000D8110000}"/>
    <cellStyle name="쉼표 [0] 2 5" xfId="5443" xr:uid="{00000000-0005-0000-0000-0000D9110000}"/>
    <cellStyle name="쉼표 [0] 2 6" xfId="5458" xr:uid="{DEB36683-2C0A-4EA5-9984-5B2C8FB20718}"/>
    <cellStyle name="쉼표 [0] 3" xfId="2190" xr:uid="{00000000-0005-0000-0000-0000DA110000}"/>
    <cellStyle name="쉼표 [0] 3 2" xfId="2191" xr:uid="{00000000-0005-0000-0000-0000DB110000}"/>
    <cellStyle name="쉼표 [0] 3 2 2" xfId="5347" xr:uid="{00000000-0005-0000-0000-0000DC110000}"/>
    <cellStyle name="쉼표 [0] 3 3" xfId="5346" xr:uid="{00000000-0005-0000-0000-0000DD110000}"/>
    <cellStyle name="쉼표 [0] 4" xfId="2192" xr:uid="{00000000-0005-0000-0000-0000DE110000}"/>
    <cellStyle name="쉼표 [0] 4 2" xfId="4307" xr:uid="{00000000-0005-0000-0000-0000DF110000}"/>
    <cellStyle name="쉼표 [0] 5" xfId="4308" xr:uid="{00000000-0005-0000-0000-0000E0110000}"/>
    <cellStyle name="쉼표 [0] 6" xfId="4309" xr:uid="{00000000-0005-0000-0000-0000E1110000}"/>
    <cellStyle name="쉼표 [0] 7" xfId="5134" xr:uid="{00000000-0005-0000-0000-0000E2110000}"/>
    <cellStyle name="쉼표 [0] 8" xfId="5342" xr:uid="{00000000-0005-0000-0000-0000E3110000}"/>
    <cellStyle name="쉼표 [0] 9" xfId="5439" xr:uid="{00000000-0005-0000-0000-0000E4110000}"/>
    <cellStyle name="쉼표 2" xfId="5133" xr:uid="{00000000-0005-0000-0000-0000E7110000}"/>
    <cellStyle name="스타일 1" xfId="2193" xr:uid="{00000000-0005-0000-0000-0000E8110000}"/>
    <cellStyle name="스타일 1 2" xfId="5348" xr:uid="{00000000-0005-0000-0000-0000E9110000}"/>
    <cellStyle name="스타일 10" xfId="2194" xr:uid="{00000000-0005-0000-0000-0000EA110000}"/>
    <cellStyle name="스타일 10 2" xfId="5349" xr:uid="{00000000-0005-0000-0000-0000EB110000}"/>
    <cellStyle name="스타일 100" xfId="4310" xr:uid="{00000000-0005-0000-0000-0000EC110000}"/>
    <cellStyle name="스타일 101" xfId="4311" xr:uid="{00000000-0005-0000-0000-0000ED110000}"/>
    <cellStyle name="스타일 102" xfId="4312" xr:uid="{00000000-0005-0000-0000-0000EE110000}"/>
    <cellStyle name="스타일 103" xfId="4313" xr:uid="{00000000-0005-0000-0000-0000EF110000}"/>
    <cellStyle name="스타일 104" xfId="4314" xr:uid="{00000000-0005-0000-0000-0000F0110000}"/>
    <cellStyle name="스타일 105" xfId="4315" xr:uid="{00000000-0005-0000-0000-0000F1110000}"/>
    <cellStyle name="스타일 106" xfId="4316" xr:uid="{00000000-0005-0000-0000-0000F2110000}"/>
    <cellStyle name="스타일 107" xfId="4317" xr:uid="{00000000-0005-0000-0000-0000F3110000}"/>
    <cellStyle name="스타일 108" xfId="4318" xr:uid="{00000000-0005-0000-0000-0000F4110000}"/>
    <cellStyle name="스타일 109" xfId="4319" xr:uid="{00000000-0005-0000-0000-0000F5110000}"/>
    <cellStyle name="스타일 11" xfId="2195" xr:uid="{00000000-0005-0000-0000-0000F6110000}"/>
    <cellStyle name="스타일 11 2" xfId="5350" xr:uid="{00000000-0005-0000-0000-0000F7110000}"/>
    <cellStyle name="스타일 110" xfId="4320" xr:uid="{00000000-0005-0000-0000-0000F8110000}"/>
    <cellStyle name="스타일 111" xfId="4321" xr:uid="{00000000-0005-0000-0000-0000F9110000}"/>
    <cellStyle name="스타일 112" xfId="4322" xr:uid="{00000000-0005-0000-0000-0000FA110000}"/>
    <cellStyle name="스타일 113" xfId="4323" xr:uid="{00000000-0005-0000-0000-0000FB110000}"/>
    <cellStyle name="스타일 114" xfId="4324" xr:uid="{00000000-0005-0000-0000-0000FC110000}"/>
    <cellStyle name="스타일 115" xfId="4325" xr:uid="{00000000-0005-0000-0000-0000FD110000}"/>
    <cellStyle name="스타일 116" xfId="4326" xr:uid="{00000000-0005-0000-0000-0000FE110000}"/>
    <cellStyle name="스타일 117" xfId="4327" xr:uid="{00000000-0005-0000-0000-0000FF110000}"/>
    <cellStyle name="스타일 118" xfId="4328" xr:uid="{00000000-0005-0000-0000-000000120000}"/>
    <cellStyle name="스타일 119" xfId="4329" xr:uid="{00000000-0005-0000-0000-000001120000}"/>
    <cellStyle name="스타일 12" xfId="2196" xr:uid="{00000000-0005-0000-0000-000002120000}"/>
    <cellStyle name="스타일 12 2" xfId="5351" xr:uid="{00000000-0005-0000-0000-000003120000}"/>
    <cellStyle name="스타일 120" xfId="4330" xr:uid="{00000000-0005-0000-0000-000004120000}"/>
    <cellStyle name="스타일 121" xfId="4331" xr:uid="{00000000-0005-0000-0000-000005120000}"/>
    <cellStyle name="스타일 122" xfId="4332" xr:uid="{00000000-0005-0000-0000-000006120000}"/>
    <cellStyle name="스타일 123" xfId="4333" xr:uid="{00000000-0005-0000-0000-000007120000}"/>
    <cellStyle name="스타일 124" xfId="4334" xr:uid="{00000000-0005-0000-0000-000008120000}"/>
    <cellStyle name="스타일 125" xfId="4335" xr:uid="{00000000-0005-0000-0000-000009120000}"/>
    <cellStyle name="스타일 126" xfId="4336" xr:uid="{00000000-0005-0000-0000-00000A120000}"/>
    <cellStyle name="스타일 127" xfId="4337" xr:uid="{00000000-0005-0000-0000-00000B120000}"/>
    <cellStyle name="스타일 128" xfId="4338" xr:uid="{00000000-0005-0000-0000-00000C120000}"/>
    <cellStyle name="스타일 129" xfId="4339" xr:uid="{00000000-0005-0000-0000-00000D120000}"/>
    <cellStyle name="스타일 13" xfId="2197" xr:uid="{00000000-0005-0000-0000-00000E120000}"/>
    <cellStyle name="스타일 130" xfId="4340" xr:uid="{00000000-0005-0000-0000-00000F120000}"/>
    <cellStyle name="스타일 131" xfId="4341" xr:uid="{00000000-0005-0000-0000-000010120000}"/>
    <cellStyle name="스타일 132" xfId="4342" xr:uid="{00000000-0005-0000-0000-000011120000}"/>
    <cellStyle name="스타일 133" xfId="4343" xr:uid="{00000000-0005-0000-0000-000012120000}"/>
    <cellStyle name="스타일 134" xfId="4344" xr:uid="{00000000-0005-0000-0000-000013120000}"/>
    <cellStyle name="스타일 135" xfId="4345" xr:uid="{00000000-0005-0000-0000-000014120000}"/>
    <cellStyle name="스타일 136" xfId="4346" xr:uid="{00000000-0005-0000-0000-000015120000}"/>
    <cellStyle name="스타일 137" xfId="4347" xr:uid="{00000000-0005-0000-0000-000016120000}"/>
    <cellStyle name="스타일 138" xfId="4348" xr:uid="{00000000-0005-0000-0000-000017120000}"/>
    <cellStyle name="스타일 139" xfId="4349" xr:uid="{00000000-0005-0000-0000-000018120000}"/>
    <cellStyle name="스타일 14" xfId="2198" xr:uid="{00000000-0005-0000-0000-000019120000}"/>
    <cellStyle name="스타일 140" xfId="4350" xr:uid="{00000000-0005-0000-0000-00001A120000}"/>
    <cellStyle name="스타일 141" xfId="4351" xr:uid="{00000000-0005-0000-0000-00001B120000}"/>
    <cellStyle name="스타일 142" xfId="4352" xr:uid="{00000000-0005-0000-0000-00001C120000}"/>
    <cellStyle name="스타일 143" xfId="4353" xr:uid="{00000000-0005-0000-0000-00001D120000}"/>
    <cellStyle name="스타일 144" xfId="4354" xr:uid="{00000000-0005-0000-0000-00001E120000}"/>
    <cellStyle name="스타일 145" xfId="4355" xr:uid="{00000000-0005-0000-0000-00001F120000}"/>
    <cellStyle name="스타일 146" xfId="4356" xr:uid="{00000000-0005-0000-0000-000020120000}"/>
    <cellStyle name="스타일 147" xfId="4357" xr:uid="{00000000-0005-0000-0000-000021120000}"/>
    <cellStyle name="스타일 148" xfId="4358" xr:uid="{00000000-0005-0000-0000-000022120000}"/>
    <cellStyle name="스타일 149" xfId="4359" xr:uid="{00000000-0005-0000-0000-000023120000}"/>
    <cellStyle name="스타일 15" xfId="2199" xr:uid="{00000000-0005-0000-0000-000024120000}"/>
    <cellStyle name="스타일 15 2" xfId="5352" xr:uid="{00000000-0005-0000-0000-000025120000}"/>
    <cellStyle name="스타일 150" xfId="4360" xr:uid="{00000000-0005-0000-0000-000026120000}"/>
    <cellStyle name="스타일 151" xfId="4361" xr:uid="{00000000-0005-0000-0000-000027120000}"/>
    <cellStyle name="스타일 152" xfId="4362" xr:uid="{00000000-0005-0000-0000-000028120000}"/>
    <cellStyle name="스타일 153" xfId="4363" xr:uid="{00000000-0005-0000-0000-000029120000}"/>
    <cellStyle name="스타일 154" xfId="4364" xr:uid="{00000000-0005-0000-0000-00002A120000}"/>
    <cellStyle name="스타일 155" xfId="4365" xr:uid="{00000000-0005-0000-0000-00002B120000}"/>
    <cellStyle name="스타일 156" xfId="4366" xr:uid="{00000000-0005-0000-0000-00002C120000}"/>
    <cellStyle name="스타일 157" xfId="4367" xr:uid="{00000000-0005-0000-0000-00002D120000}"/>
    <cellStyle name="스타일 158" xfId="4368" xr:uid="{00000000-0005-0000-0000-00002E120000}"/>
    <cellStyle name="스타일 159" xfId="4369" xr:uid="{00000000-0005-0000-0000-00002F120000}"/>
    <cellStyle name="스타일 16" xfId="2200" xr:uid="{00000000-0005-0000-0000-000030120000}"/>
    <cellStyle name="스타일 16 2" xfId="5353" xr:uid="{00000000-0005-0000-0000-000031120000}"/>
    <cellStyle name="스타일 160" xfId="4370" xr:uid="{00000000-0005-0000-0000-000032120000}"/>
    <cellStyle name="스타일 161" xfId="4371" xr:uid="{00000000-0005-0000-0000-000033120000}"/>
    <cellStyle name="스타일 162" xfId="4372" xr:uid="{00000000-0005-0000-0000-000034120000}"/>
    <cellStyle name="스타일 163" xfId="4373" xr:uid="{00000000-0005-0000-0000-000035120000}"/>
    <cellStyle name="스타일 164" xfId="4374" xr:uid="{00000000-0005-0000-0000-000036120000}"/>
    <cellStyle name="스타일 165" xfId="4375" xr:uid="{00000000-0005-0000-0000-000037120000}"/>
    <cellStyle name="스타일 166" xfId="4376" xr:uid="{00000000-0005-0000-0000-000038120000}"/>
    <cellStyle name="스타일 167" xfId="4377" xr:uid="{00000000-0005-0000-0000-000039120000}"/>
    <cellStyle name="스타일 168" xfId="4378" xr:uid="{00000000-0005-0000-0000-00003A120000}"/>
    <cellStyle name="스타일 169" xfId="4379" xr:uid="{00000000-0005-0000-0000-00003B120000}"/>
    <cellStyle name="스타일 17" xfId="2201" xr:uid="{00000000-0005-0000-0000-00003C120000}"/>
    <cellStyle name="스타일 170" xfId="4380" xr:uid="{00000000-0005-0000-0000-00003D120000}"/>
    <cellStyle name="스타일 171" xfId="4381" xr:uid="{00000000-0005-0000-0000-00003E120000}"/>
    <cellStyle name="스타일 172" xfId="4382" xr:uid="{00000000-0005-0000-0000-00003F120000}"/>
    <cellStyle name="스타일 173" xfId="4383" xr:uid="{00000000-0005-0000-0000-000040120000}"/>
    <cellStyle name="스타일 174" xfId="4384" xr:uid="{00000000-0005-0000-0000-000041120000}"/>
    <cellStyle name="스타일 175" xfId="4385" xr:uid="{00000000-0005-0000-0000-000042120000}"/>
    <cellStyle name="스타일 176" xfId="4386" xr:uid="{00000000-0005-0000-0000-000043120000}"/>
    <cellStyle name="스타일 177" xfId="4387" xr:uid="{00000000-0005-0000-0000-000044120000}"/>
    <cellStyle name="스타일 178" xfId="4388" xr:uid="{00000000-0005-0000-0000-000045120000}"/>
    <cellStyle name="스타일 179" xfId="4389" xr:uid="{00000000-0005-0000-0000-000046120000}"/>
    <cellStyle name="스타일 18" xfId="2202" xr:uid="{00000000-0005-0000-0000-000047120000}"/>
    <cellStyle name="스타일 180" xfId="4390" xr:uid="{00000000-0005-0000-0000-000048120000}"/>
    <cellStyle name="스타일 181" xfId="4391" xr:uid="{00000000-0005-0000-0000-000049120000}"/>
    <cellStyle name="스타일 182" xfId="4392" xr:uid="{00000000-0005-0000-0000-00004A120000}"/>
    <cellStyle name="스타일 183" xfId="4393" xr:uid="{00000000-0005-0000-0000-00004B120000}"/>
    <cellStyle name="스타일 184" xfId="4394" xr:uid="{00000000-0005-0000-0000-00004C120000}"/>
    <cellStyle name="스타일 185" xfId="4395" xr:uid="{00000000-0005-0000-0000-00004D120000}"/>
    <cellStyle name="스타일 186" xfId="4396" xr:uid="{00000000-0005-0000-0000-00004E120000}"/>
    <cellStyle name="스타일 187" xfId="4397" xr:uid="{00000000-0005-0000-0000-00004F120000}"/>
    <cellStyle name="스타일 188" xfId="4398" xr:uid="{00000000-0005-0000-0000-000050120000}"/>
    <cellStyle name="스타일 189" xfId="4399" xr:uid="{00000000-0005-0000-0000-000051120000}"/>
    <cellStyle name="스타일 19" xfId="2203" xr:uid="{00000000-0005-0000-0000-000052120000}"/>
    <cellStyle name="스타일 190" xfId="4400" xr:uid="{00000000-0005-0000-0000-000053120000}"/>
    <cellStyle name="스타일 191" xfId="4401" xr:uid="{00000000-0005-0000-0000-000054120000}"/>
    <cellStyle name="스타일 192" xfId="4402" xr:uid="{00000000-0005-0000-0000-000055120000}"/>
    <cellStyle name="스타일 193" xfId="4403" xr:uid="{00000000-0005-0000-0000-000056120000}"/>
    <cellStyle name="스타일 194" xfId="4404" xr:uid="{00000000-0005-0000-0000-000057120000}"/>
    <cellStyle name="스타일 195" xfId="4405" xr:uid="{00000000-0005-0000-0000-000058120000}"/>
    <cellStyle name="스타일 196" xfId="4406" xr:uid="{00000000-0005-0000-0000-000059120000}"/>
    <cellStyle name="스타일 197" xfId="4407" xr:uid="{00000000-0005-0000-0000-00005A120000}"/>
    <cellStyle name="스타일 198" xfId="4408" xr:uid="{00000000-0005-0000-0000-00005B120000}"/>
    <cellStyle name="스타일 199" xfId="4409" xr:uid="{00000000-0005-0000-0000-00005C120000}"/>
    <cellStyle name="스타일 2" xfId="2204" xr:uid="{00000000-0005-0000-0000-00005D120000}"/>
    <cellStyle name="스타일 2 2" xfId="5354" xr:uid="{00000000-0005-0000-0000-00005E120000}"/>
    <cellStyle name="스타일 20" xfId="2205" xr:uid="{00000000-0005-0000-0000-00005F120000}"/>
    <cellStyle name="스타일 200" xfId="4410" xr:uid="{00000000-0005-0000-0000-000060120000}"/>
    <cellStyle name="스타일 201" xfId="4411" xr:uid="{00000000-0005-0000-0000-000061120000}"/>
    <cellStyle name="스타일 202" xfId="4412" xr:uid="{00000000-0005-0000-0000-000062120000}"/>
    <cellStyle name="스타일 203" xfId="4413" xr:uid="{00000000-0005-0000-0000-000063120000}"/>
    <cellStyle name="스타일 204" xfId="4414" xr:uid="{00000000-0005-0000-0000-000064120000}"/>
    <cellStyle name="스타일 205" xfId="4415" xr:uid="{00000000-0005-0000-0000-000065120000}"/>
    <cellStyle name="스타일 206" xfId="4416" xr:uid="{00000000-0005-0000-0000-000066120000}"/>
    <cellStyle name="스타일 207" xfId="4417" xr:uid="{00000000-0005-0000-0000-000067120000}"/>
    <cellStyle name="스타일 208" xfId="4418" xr:uid="{00000000-0005-0000-0000-000068120000}"/>
    <cellStyle name="스타일 209" xfId="4419" xr:uid="{00000000-0005-0000-0000-000069120000}"/>
    <cellStyle name="스타일 21" xfId="2206" xr:uid="{00000000-0005-0000-0000-00006A120000}"/>
    <cellStyle name="스타일 210" xfId="4420" xr:uid="{00000000-0005-0000-0000-00006B120000}"/>
    <cellStyle name="스타일 211" xfId="4421" xr:uid="{00000000-0005-0000-0000-00006C120000}"/>
    <cellStyle name="스타일 212" xfId="4422" xr:uid="{00000000-0005-0000-0000-00006D120000}"/>
    <cellStyle name="스타일 213" xfId="4423" xr:uid="{00000000-0005-0000-0000-00006E120000}"/>
    <cellStyle name="스타일 214" xfId="4424" xr:uid="{00000000-0005-0000-0000-00006F120000}"/>
    <cellStyle name="스타일 215" xfId="4425" xr:uid="{00000000-0005-0000-0000-000070120000}"/>
    <cellStyle name="스타일 216" xfId="4426" xr:uid="{00000000-0005-0000-0000-000071120000}"/>
    <cellStyle name="스타일 217" xfId="4427" xr:uid="{00000000-0005-0000-0000-000072120000}"/>
    <cellStyle name="스타일 218" xfId="4428" xr:uid="{00000000-0005-0000-0000-000073120000}"/>
    <cellStyle name="스타일 219" xfId="4429" xr:uid="{00000000-0005-0000-0000-000074120000}"/>
    <cellStyle name="스타일 22" xfId="2207" xr:uid="{00000000-0005-0000-0000-000075120000}"/>
    <cellStyle name="스타일 220" xfId="4430" xr:uid="{00000000-0005-0000-0000-000076120000}"/>
    <cellStyle name="스타일 221" xfId="4431" xr:uid="{00000000-0005-0000-0000-000077120000}"/>
    <cellStyle name="스타일 222" xfId="4432" xr:uid="{00000000-0005-0000-0000-000078120000}"/>
    <cellStyle name="스타일 223" xfId="4433" xr:uid="{00000000-0005-0000-0000-000079120000}"/>
    <cellStyle name="스타일 224" xfId="4434" xr:uid="{00000000-0005-0000-0000-00007A120000}"/>
    <cellStyle name="스타일 225" xfId="4435" xr:uid="{00000000-0005-0000-0000-00007B120000}"/>
    <cellStyle name="스타일 226" xfId="4436" xr:uid="{00000000-0005-0000-0000-00007C120000}"/>
    <cellStyle name="스타일 227" xfId="4437" xr:uid="{00000000-0005-0000-0000-00007D120000}"/>
    <cellStyle name="스타일 228" xfId="4438" xr:uid="{00000000-0005-0000-0000-00007E120000}"/>
    <cellStyle name="스타일 229" xfId="4439" xr:uid="{00000000-0005-0000-0000-00007F120000}"/>
    <cellStyle name="스타일 23" xfId="2208" xr:uid="{00000000-0005-0000-0000-000080120000}"/>
    <cellStyle name="스타일 230" xfId="4440" xr:uid="{00000000-0005-0000-0000-000081120000}"/>
    <cellStyle name="스타일 231" xfId="4441" xr:uid="{00000000-0005-0000-0000-000082120000}"/>
    <cellStyle name="스타일 232" xfId="4442" xr:uid="{00000000-0005-0000-0000-000083120000}"/>
    <cellStyle name="스타일 233" xfId="4443" xr:uid="{00000000-0005-0000-0000-000084120000}"/>
    <cellStyle name="스타일 234" xfId="4444" xr:uid="{00000000-0005-0000-0000-000085120000}"/>
    <cellStyle name="스타일 235" xfId="4445" xr:uid="{00000000-0005-0000-0000-000086120000}"/>
    <cellStyle name="스타일 236" xfId="4446" xr:uid="{00000000-0005-0000-0000-000087120000}"/>
    <cellStyle name="스타일 237" xfId="4447" xr:uid="{00000000-0005-0000-0000-000088120000}"/>
    <cellStyle name="스타일 238" xfId="4448" xr:uid="{00000000-0005-0000-0000-000089120000}"/>
    <cellStyle name="스타일 239" xfId="4449" xr:uid="{00000000-0005-0000-0000-00008A120000}"/>
    <cellStyle name="스타일 24" xfId="2209" xr:uid="{00000000-0005-0000-0000-00008B120000}"/>
    <cellStyle name="스타일 240" xfId="4450" xr:uid="{00000000-0005-0000-0000-00008C120000}"/>
    <cellStyle name="스타일 241" xfId="4451" xr:uid="{00000000-0005-0000-0000-00008D120000}"/>
    <cellStyle name="스타일 242" xfId="4452" xr:uid="{00000000-0005-0000-0000-00008E120000}"/>
    <cellStyle name="스타일 243" xfId="4453" xr:uid="{00000000-0005-0000-0000-00008F120000}"/>
    <cellStyle name="스타일 244" xfId="4454" xr:uid="{00000000-0005-0000-0000-000090120000}"/>
    <cellStyle name="스타일 245" xfId="4455" xr:uid="{00000000-0005-0000-0000-000091120000}"/>
    <cellStyle name="스타일 246" xfId="4456" xr:uid="{00000000-0005-0000-0000-000092120000}"/>
    <cellStyle name="스타일 247" xfId="4457" xr:uid="{00000000-0005-0000-0000-000093120000}"/>
    <cellStyle name="스타일 248" xfId="4458" xr:uid="{00000000-0005-0000-0000-000094120000}"/>
    <cellStyle name="스타일 249" xfId="4459" xr:uid="{00000000-0005-0000-0000-000095120000}"/>
    <cellStyle name="스타일 25" xfId="2210" xr:uid="{00000000-0005-0000-0000-000096120000}"/>
    <cellStyle name="스타일 250" xfId="4460" xr:uid="{00000000-0005-0000-0000-000097120000}"/>
    <cellStyle name="스타일 251" xfId="4461" xr:uid="{00000000-0005-0000-0000-000098120000}"/>
    <cellStyle name="스타일 252" xfId="4462" xr:uid="{00000000-0005-0000-0000-000099120000}"/>
    <cellStyle name="스타일 253" xfId="4463" xr:uid="{00000000-0005-0000-0000-00009A120000}"/>
    <cellStyle name="스타일 254" xfId="4464" xr:uid="{00000000-0005-0000-0000-00009B120000}"/>
    <cellStyle name="스타일 255" xfId="4465" xr:uid="{00000000-0005-0000-0000-00009C120000}"/>
    <cellStyle name="스타일 26" xfId="2211" xr:uid="{00000000-0005-0000-0000-00009D120000}"/>
    <cellStyle name="스타일 27" xfId="2212" xr:uid="{00000000-0005-0000-0000-00009E120000}"/>
    <cellStyle name="스타일 28" xfId="2213" xr:uid="{00000000-0005-0000-0000-00009F120000}"/>
    <cellStyle name="스타일 29" xfId="4466" xr:uid="{00000000-0005-0000-0000-0000A0120000}"/>
    <cellStyle name="스타일 3" xfId="2214" xr:uid="{00000000-0005-0000-0000-0000A1120000}"/>
    <cellStyle name="스타일 3 2" xfId="5355" xr:uid="{00000000-0005-0000-0000-0000A2120000}"/>
    <cellStyle name="스타일 30" xfId="4467" xr:uid="{00000000-0005-0000-0000-0000A3120000}"/>
    <cellStyle name="스타일 31" xfId="4468" xr:uid="{00000000-0005-0000-0000-0000A4120000}"/>
    <cellStyle name="스타일 32" xfId="4469" xr:uid="{00000000-0005-0000-0000-0000A5120000}"/>
    <cellStyle name="스타일 33" xfId="4470" xr:uid="{00000000-0005-0000-0000-0000A6120000}"/>
    <cellStyle name="스타일 34" xfId="4471" xr:uid="{00000000-0005-0000-0000-0000A7120000}"/>
    <cellStyle name="스타일 35" xfId="4472" xr:uid="{00000000-0005-0000-0000-0000A8120000}"/>
    <cellStyle name="스타일 36" xfId="4473" xr:uid="{00000000-0005-0000-0000-0000A9120000}"/>
    <cellStyle name="스타일 37" xfId="4474" xr:uid="{00000000-0005-0000-0000-0000AA120000}"/>
    <cellStyle name="스타일 38" xfId="4475" xr:uid="{00000000-0005-0000-0000-0000AB120000}"/>
    <cellStyle name="스타일 39" xfId="4476" xr:uid="{00000000-0005-0000-0000-0000AC120000}"/>
    <cellStyle name="스타일 4" xfId="2215" xr:uid="{00000000-0005-0000-0000-0000AD120000}"/>
    <cellStyle name="스타일 4 2" xfId="5356" xr:uid="{00000000-0005-0000-0000-0000AE120000}"/>
    <cellStyle name="스타일 40" xfId="4477" xr:uid="{00000000-0005-0000-0000-0000AF120000}"/>
    <cellStyle name="스타일 41" xfId="4478" xr:uid="{00000000-0005-0000-0000-0000B0120000}"/>
    <cellStyle name="스타일 42" xfId="4479" xr:uid="{00000000-0005-0000-0000-0000B1120000}"/>
    <cellStyle name="스타일 43" xfId="4480" xr:uid="{00000000-0005-0000-0000-0000B2120000}"/>
    <cellStyle name="스타일 44" xfId="4481" xr:uid="{00000000-0005-0000-0000-0000B3120000}"/>
    <cellStyle name="스타일 45" xfId="4482" xr:uid="{00000000-0005-0000-0000-0000B4120000}"/>
    <cellStyle name="스타일 46" xfId="4483" xr:uid="{00000000-0005-0000-0000-0000B5120000}"/>
    <cellStyle name="스타일 47" xfId="4484" xr:uid="{00000000-0005-0000-0000-0000B6120000}"/>
    <cellStyle name="스타일 48" xfId="4485" xr:uid="{00000000-0005-0000-0000-0000B7120000}"/>
    <cellStyle name="스타일 49" xfId="4486" xr:uid="{00000000-0005-0000-0000-0000B8120000}"/>
    <cellStyle name="스타일 5" xfId="2216" xr:uid="{00000000-0005-0000-0000-0000B9120000}"/>
    <cellStyle name="스타일 5 2" xfId="5357" xr:uid="{00000000-0005-0000-0000-0000BA120000}"/>
    <cellStyle name="스타일 50" xfId="4487" xr:uid="{00000000-0005-0000-0000-0000BB120000}"/>
    <cellStyle name="스타일 51" xfId="4488" xr:uid="{00000000-0005-0000-0000-0000BC120000}"/>
    <cellStyle name="스타일 52" xfId="4489" xr:uid="{00000000-0005-0000-0000-0000BD120000}"/>
    <cellStyle name="스타일 53" xfId="4490" xr:uid="{00000000-0005-0000-0000-0000BE120000}"/>
    <cellStyle name="스타일 54" xfId="4491" xr:uid="{00000000-0005-0000-0000-0000BF120000}"/>
    <cellStyle name="스타일 55" xfId="4492" xr:uid="{00000000-0005-0000-0000-0000C0120000}"/>
    <cellStyle name="스타일 56" xfId="4493" xr:uid="{00000000-0005-0000-0000-0000C1120000}"/>
    <cellStyle name="스타일 57" xfId="4494" xr:uid="{00000000-0005-0000-0000-0000C2120000}"/>
    <cellStyle name="스타일 58" xfId="4495" xr:uid="{00000000-0005-0000-0000-0000C3120000}"/>
    <cellStyle name="스타일 59" xfId="4496" xr:uid="{00000000-0005-0000-0000-0000C4120000}"/>
    <cellStyle name="스타일 6" xfId="2217" xr:uid="{00000000-0005-0000-0000-0000C5120000}"/>
    <cellStyle name="스타일 6 2" xfId="5358" xr:uid="{00000000-0005-0000-0000-0000C6120000}"/>
    <cellStyle name="스타일 60" xfId="4497" xr:uid="{00000000-0005-0000-0000-0000C7120000}"/>
    <cellStyle name="스타일 61" xfId="4498" xr:uid="{00000000-0005-0000-0000-0000C8120000}"/>
    <cellStyle name="스타일 62" xfId="4499" xr:uid="{00000000-0005-0000-0000-0000C9120000}"/>
    <cellStyle name="스타일 63" xfId="4500" xr:uid="{00000000-0005-0000-0000-0000CA120000}"/>
    <cellStyle name="스타일 64" xfId="4501" xr:uid="{00000000-0005-0000-0000-0000CB120000}"/>
    <cellStyle name="스타일 65" xfId="4502" xr:uid="{00000000-0005-0000-0000-0000CC120000}"/>
    <cellStyle name="스타일 66" xfId="4503" xr:uid="{00000000-0005-0000-0000-0000CD120000}"/>
    <cellStyle name="스타일 67" xfId="4504" xr:uid="{00000000-0005-0000-0000-0000CE120000}"/>
    <cellStyle name="스타일 68" xfId="4505" xr:uid="{00000000-0005-0000-0000-0000CF120000}"/>
    <cellStyle name="스타일 69" xfId="4506" xr:uid="{00000000-0005-0000-0000-0000D0120000}"/>
    <cellStyle name="스타일 7" xfId="2218" xr:uid="{00000000-0005-0000-0000-0000D1120000}"/>
    <cellStyle name="스타일 70" xfId="4507" xr:uid="{00000000-0005-0000-0000-0000D2120000}"/>
    <cellStyle name="스타일 71" xfId="4508" xr:uid="{00000000-0005-0000-0000-0000D3120000}"/>
    <cellStyle name="스타일 72" xfId="4509" xr:uid="{00000000-0005-0000-0000-0000D4120000}"/>
    <cellStyle name="스타일 73" xfId="4510" xr:uid="{00000000-0005-0000-0000-0000D5120000}"/>
    <cellStyle name="스타일 74" xfId="4511" xr:uid="{00000000-0005-0000-0000-0000D6120000}"/>
    <cellStyle name="스타일 75" xfId="4512" xr:uid="{00000000-0005-0000-0000-0000D7120000}"/>
    <cellStyle name="스타일 76" xfId="4513" xr:uid="{00000000-0005-0000-0000-0000D8120000}"/>
    <cellStyle name="스타일 77" xfId="4514" xr:uid="{00000000-0005-0000-0000-0000D9120000}"/>
    <cellStyle name="스타일 78" xfId="4515" xr:uid="{00000000-0005-0000-0000-0000DA120000}"/>
    <cellStyle name="스타일 79" xfId="4516" xr:uid="{00000000-0005-0000-0000-0000DB120000}"/>
    <cellStyle name="스타일 8" xfId="2219" xr:uid="{00000000-0005-0000-0000-0000DC120000}"/>
    <cellStyle name="스타일 80" xfId="4517" xr:uid="{00000000-0005-0000-0000-0000DD120000}"/>
    <cellStyle name="스타일 81" xfId="4518" xr:uid="{00000000-0005-0000-0000-0000DE120000}"/>
    <cellStyle name="스타일 82" xfId="4519" xr:uid="{00000000-0005-0000-0000-0000DF120000}"/>
    <cellStyle name="스타일 83" xfId="4520" xr:uid="{00000000-0005-0000-0000-0000E0120000}"/>
    <cellStyle name="스타일 84" xfId="4521" xr:uid="{00000000-0005-0000-0000-0000E1120000}"/>
    <cellStyle name="스타일 85" xfId="4522" xr:uid="{00000000-0005-0000-0000-0000E2120000}"/>
    <cellStyle name="스타일 86" xfId="4523" xr:uid="{00000000-0005-0000-0000-0000E3120000}"/>
    <cellStyle name="스타일 87" xfId="4524" xr:uid="{00000000-0005-0000-0000-0000E4120000}"/>
    <cellStyle name="스타일 88" xfId="4525" xr:uid="{00000000-0005-0000-0000-0000E5120000}"/>
    <cellStyle name="스타일 89" xfId="4526" xr:uid="{00000000-0005-0000-0000-0000E6120000}"/>
    <cellStyle name="스타일 9" xfId="2220" xr:uid="{00000000-0005-0000-0000-0000E7120000}"/>
    <cellStyle name="스타일 9 2" xfId="5359" xr:uid="{00000000-0005-0000-0000-0000E8120000}"/>
    <cellStyle name="스타일 90" xfId="4527" xr:uid="{00000000-0005-0000-0000-0000E9120000}"/>
    <cellStyle name="스타일 91" xfId="4528" xr:uid="{00000000-0005-0000-0000-0000EA120000}"/>
    <cellStyle name="스타일 92" xfId="4529" xr:uid="{00000000-0005-0000-0000-0000EB120000}"/>
    <cellStyle name="스타일 93" xfId="4530" xr:uid="{00000000-0005-0000-0000-0000EC120000}"/>
    <cellStyle name="스타일 94" xfId="4531" xr:uid="{00000000-0005-0000-0000-0000ED120000}"/>
    <cellStyle name="스타일 95" xfId="4532" xr:uid="{00000000-0005-0000-0000-0000EE120000}"/>
    <cellStyle name="스타일 96" xfId="4533" xr:uid="{00000000-0005-0000-0000-0000EF120000}"/>
    <cellStyle name="스타일 97" xfId="4534" xr:uid="{00000000-0005-0000-0000-0000F0120000}"/>
    <cellStyle name="스타일 98" xfId="4535" xr:uid="{00000000-0005-0000-0000-0000F1120000}"/>
    <cellStyle name="스타일 99" xfId="4536" xr:uid="{00000000-0005-0000-0000-0000F2120000}"/>
    <cellStyle name="안건회계법인" xfId="2223" xr:uid="{00000000-0005-0000-0000-0000F3120000}"/>
    <cellStyle name="연결된 셀 2" xfId="5360" xr:uid="{00000000-0005-0000-0000-0000F4120000}"/>
    <cellStyle name="연장" xfId="2224" xr:uid="{00000000-0005-0000-0000-0000F5120000}"/>
    <cellStyle name="연장(1)" xfId="2225" xr:uid="{00000000-0005-0000-0000-0000F6120000}"/>
    <cellStyle name="연장(2)" xfId="2226" xr:uid="{00000000-0005-0000-0000-0000F7120000}"/>
    <cellStyle name="연장(㎞)" xfId="2227" xr:uid="{00000000-0005-0000-0000-0000F8120000}"/>
    <cellStyle name="열어본 하이퍼링크" xfId="4537" xr:uid="{00000000-0005-0000-0000-0000F9120000}"/>
    <cellStyle name="영호" xfId="2228" xr:uid="{00000000-0005-0000-0000-0000FA120000}"/>
    <cellStyle name="요약 2" xfId="5361" xr:uid="{00000000-0005-0000-0000-0000FB120000}"/>
    <cellStyle name="원" xfId="2229" xr:uid="{00000000-0005-0000-0000-0000FC120000}"/>
    <cellStyle name="원_0. 박열의사-총괄집계표(금회+차후)-1차수정" xfId="2230" xr:uid="{00000000-0005-0000-0000-0000FD120000}"/>
    <cellStyle name="원_0008금감원통합감독검사정보시스템" xfId="4538" xr:uid="{00000000-0005-0000-0000-0000FE120000}"/>
    <cellStyle name="원_0009김포공항LED교체공사(광일)" xfId="4539" xr:uid="{00000000-0005-0000-0000-0000FF120000}"/>
    <cellStyle name="원_0009김포공항LED교체공사(광일)_강원지역본부(2006년_060109)" xfId="4540" xr:uid="{00000000-0005-0000-0000-000000130000}"/>
    <cellStyle name="원_0009김포공항LED교체공사(광일)_경남지역본부-" xfId="4541" xr:uid="{00000000-0005-0000-0000-000001130000}"/>
    <cellStyle name="원_0009김포공항LED교체공사(광일)_경북지역본부-" xfId="4542" xr:uid="{00000000-0005-0000-0000-000002130000}"/>
    <cellStyle name="원_0009김포공항LED교체공사(광일)_중부지역본부-" xfId="4543" xr:uid="{00000000-0005-0000-0000-000003130000}"/>
    <cellStyle name="원_0009김포공항LED교체공사(광일)_충청지역본부-" xfId="4544" xr:uid="{00000000-0005-0000-0000-000004130000}"/>
    <cellStyle name="원_0009김포공항LED교체공사(광일)_통행료면탈방지시스템(최종)" xfId="4545" xr:uid="{00000000-0005-0000-0000-000005130000}"/>
    <cellStyle name="원_0009김포공항LED교체공사(광일)_호남지역본부-" xfId="4546" xr:uid="{00000000-0005-0000-0000-000006130000}"/>
    <cellStyle name="원_0011KIST소각설비제작설치" xfId="4563" xr:uid="{00000000-0005-0000-0000-000007130000}"/>
    <cellStyle name="원_0011KIST소각설비제작설치_강원지역본부(2006년_060109)" xfId="4564" xr:uid="{00000000-0005-0000-0000-000008130000}"/>
    <cellStyle name="원_0011KIST소각설비제작설치_경남지역본부-" xfId="4565" xr:uid="{00000000-0005-0000-0000-000009130000}"/>
    <cellStyle name="원_0011KIST소각설비제작설치_경북지역본부-" xfId="4566" xr:uid="{00000000-0005-0000-0000-00000A130000}"/>
    <cellStyle name="원_0011KIST소각설비제작설치_중부지역본부-" xfId="4567" xr:uid="{00000000-0005-0000-0000-00000B130000}"/>
    <cellStyle name="원_0011KIST소각설비제작설치_충청지역본부-" xfId="4568" xr:uid="{00000000-0005-0000-0000-00000C130000}"/>
    <cellStyle name="원_0011KIST소각설비제작설치_통행료면탈방지시스템(최종)" xfId="4569" xr:uid="{00000000-0005-0000-0000-00000D130000}"/>
    <cellStyle name="원_0011KIST소각설비제작설치_호남지역본부-" xfId="4570" xr:uid="{00000000-0005-0000-0000-00000E130000}"/>
    <cellStyle name="원_0011긴급전화기정산(99년형광일)" xfId="4547" xr:uid="{00000000-0005-0000-0000-00000F130000}"/>
    <cellStyle name="원_0011긴급전화기정산(99년형광일)_강원지역본부(2006년_060109)" xfId="4548" xr:uid="{00000000-0005-0000-0000-000010130000}"/>
    <cellStyle name="원_0011긴급전화기정산(99년형광일)_경남지역본부-" xfId="4549" xr:uid="{00000000-0005-0000-0000-000011130000}"/>
    <cellStyle name="원_0011긴급전화기정산(99년형광일)_경북지역본부-" xfId="4550" xr:uid="{00000000-0005-0000-0000-000012130000}"/>
    <cellStyle name="원_0011긴급전화기정산(99년형광일)_중부지역본부-" xfId="4551" xr:uid="{00000000-0005-0000-0000-000013130000}"/>
    <cellStyle name="원_0011긴급전화기정산(99년형광일)_충청지역본부-" xfId="4552" xr:uid="{00000000-0005-0000-0000-000014130000}"/>
    <cellStyle name="원_0011긴급전화기정산(99년형광일)_통행료면탈방지시스템(최종)" xfId="4553" xr:uid="{00000000-0005-0000-0000-000015130000}"/>
    <cellStyle name="원_0011긴급전화기정산(99년형광일)_호남지역본부-" xfId="4554" xr:uid="{00000000-0005-0000-0000-000016130000}"/>
    <cellStyle name="원_0011부산종합경기장전광판" xfId="4555" xr:uid="{00000000-0005-0000-0000-000017130000}"/>
    <cellStyle name="원_0011부산종합경기장전광판_강원지역본부(2006년_060109)" xfId="4556" xr:uid="{00000000-0005-0000-0000-000018130000}"/>
    <cellStyle name="원_0011부산종합경기장전광판_경남지역본부-" xfId="4557" xr:uid="{00000000-0005-0000-0000-000019130000}"/>
    <cellStyle name="원_0011부산종합경기장전광판_경북지역본부-" xfId="4558" xr:uid="{00000000-0005-0000-0000-00001A130000}"/>
    <cellStyle name="원_0011부산종합경기장전광판_중부지역본부-" xfId="4559" xr:uid="{00000000-0005-0000-0000-00001B130000}"/>
    <cellStyle name="원_0011부산종합경기장전광판_충청지역본부-" xfId="4560" xr:uid="{00000000-0005-0000-0000-00001C130000}"/>
    <cellStyle name="원_0011부산종합경기장전광판_통행료면탈방지시스템(최종)" xfId="4561" xr:uid="{00000000-0005-0000-0000-00001D130000}"/>
    <cellStyle name="원_0011부산종합경기장전광판_호남지역본부-" xfId="4562" xr:uid="{00000000-0005-0000-0000-00001E130000}"/>
    <cellStyle name="원_0012문화유적지표석제작설치" xfId="4571" xr:uid="{00000000-0005-0000-0000-00001F130000}"/>
    <cellStyle name="원_0012문화유적지표석제작설치_강원지역본부(2006년_060109)" xfId="4572" xr:uid="{00000000-0005-0000-0000-000020130000}"/>
    <cellStyle name="원_0012문화유적지표석제작설치_경남지역본부-" xfId="4573" xr:uid="{00000000-0005-0000-0000-000021130000}"/>
    <cellStyle name="원_0012문화유적지표석제작설치_경북지역본부-" xfId="4574" xr:uid="{00000000-0005-0000-0000-000022130000}"/>
    <cellStyle name="원_0012문화유적지표석제작설치_중부지역본부-" xfId="4575" xr:uid="{00000000-0005-0000-0000-000023130000}"/>
    <cellStyle name="원_0012문화유적지표석제작설치_충청지역본부-" xfId="4576" xr:uid="{00000000-0005-0000-0000-000024130000}"/>
    <cellStyle name="원_0012문화유적지표석제작설치_통행료면탈방지시스템(최종)" xfId="4577" xr:uid="{00000000-0005-0000-0000-000025130000}"/>
    <cellStyle name="원_0012문화유적지표석제작설치_호남지역본부-" xfId="4578" xr:uid="{00000000-0005-0000-0000-000026130000}"/>
    <cellStyle name="원_0102국제조명신공항분수조명" xfId="4579" xr:uid="{00000000-0005-0000-0000-000027130000}"/>
    <cellStyle name="원_0102국제조명신공항분수조명_강원지역본부(2006년_060109)" xfId="4580" xr:uid="{00000000-0005-0000-0000-000028130000}"/>
    <cellStyle name="원_0102국제조명신공항분수조명_경남지역본부-" xfId="4581" xr:uid="{00000000-0005-0000-0000-000029130000}"/>
    <cellStyle name="원_0102국제조명신공항분수조명_경북지역본부-" xfId="4582" xr:uid="{00000000-0005-0000-0000-00002A130000}"/>
    <cellStyle name="원_0102국제조명신공항분수조명_중부지역본부-" xfId="4583" xr:uid="{00000000-0005-0000-0000-00002B130000}"/>
    <cellStyle name="원_0102국제조명신공항분수조명_충청지역본부-" xfId="4584" xr:uid="{00000000-0005-0000-0000-00002C130000}"/>
    <cellStyle name="원_0102국제조명신공항분수조명_통행료면탈방지시스템(최종)" xfId="4585" xr:uid="{00000000-0005-0000-0000-00002D130000}"/>
    <cellStyle name="원_0102국제조명신공항분수조명_호남지역본부-" xfId="4586" xr:uid="{00000000-0005-0000-0000-00002E130000}"/>
    <cellStyle name="원_0103회전식현수막게시대제작설치" xfId="4587" xr:uid="{00000000-0005-0000-0000-00002F130000}"/>
    <cellStyle name="원_0104포항시침출수처리시스템" xfId="4588" xr:uid="{00000000-0005-0000-0000-000030130000}"/>
    <cellStyle name="원_0105담배자판기개조원가" xfId="4589" xr:uid="{00000000-0005-0000-0000-000031130000}"/>
    <cellStyle name="원_0105담배자판기개조원가_강원지역본부(2006년_060109)" xfId="4590" xr:uid="{00000000-0005-0000-0000-000032130000}"/>
    <cellStyle name="원_0105담배자판기개조원가_경남지역본부-" xfId="4591" xr:uid="{00000000-0005-0000-0000-000033130000}"/>
    <cellStyle name="원_0105담배자판기개조원가_경북지역본부-" xfId="4592" xr:uid="{00000000-0005-0000-0000-000034130000}"/>
    <cellStyle name="원_0105담배자판기개조원가_중부지역본부-" xfId="4593" xr:uid="{00000000-0005-0000-0000-000035130000}"/>
    <cellStyle name="원_0105담배자판기개조원가_충청지역본부-" xfId="4594" xr:uid="{00000000-0005-0000-0000-000036130000}"/>
    <cellStyle name="원_0105담배자판기개조원가_통행료면탈방지시스템(최종)" xfId="4595" xr:uid="{00000000-0005-0000-0000-000037130000}"/>
    <cellStyle name="원_0105담배자판기개조원가_호남지역본부-" xfId="4596" xr:uid="{00000000-0005-0000-0000-000038130000}"/>
    <cellStyle name="원_0106LG인버터냉난방기제작-1" xfId="4597" xr:uid="{00000000-0005-0000-0000-000039130000}"/>
    <cellStyle name="원_0106LG인버터냉난방기제작-1_강원지역본부(2006년_060109)" xfId="4598" xr:uid="{00000000-0005-0000-0000-00003A130000}"/>
    <cellStyle name="원_0106LG인버터냉난방기제작-1_경남지역본부-" xfId="4599" xr:uid="{00000000-0005-0000-0000-00003B130000}"/>
    <cellStyle name="원_0106LG인버터냉난방기제작-1_경북지역본부-" xfId="4600" xr:uid="{00000000-0005-0000-0000-00003C130000}"/>
    <cellStyle name="원_0106LG인버터냉난방기제작-1_중부지역본부-" xfId="4601" xr:uid="{00000000-0005-0000-0000-00003D130000}"/>
    <cellStyle name="원_0106LG인버터냉난방기제작-1_충청지역본부-" xfId="4602" xr:uid="{00000000-0005-0000-0000-00003E130000}"/>
    <cellStyle name="원_0106LG인버터냉난방기제작-1_통행료면탈방지시스템(최종)" xfId="4603" xr:uid="{00000000-0005-0000-0000-00003F130000}"/>
    <cellStyle name="원_0106LG인버터냉난방기제작-1_호남지역본부-" xfId="4604" xr:uid="{00000000-0005-0000-0000-000040130000}"/>
    <cellStyle name="원_0107광전송장비구매설치" xfId="4605" xr:uid="{00000000-0005-0000-0000-000041130000}"/>
    <cellStyle name="원_0107광전송장비구매설치_강원지역본부(2006년_060109)" xfId="4606" xr:uid="{00000000-0005-0000-0000-000042130000}"/>
    <cellStyle name="원_0107광전송장비구매설치_경남지역본부-" xfId="4607" xr:uid="{00000000-0005-0000-0000-000043130000}"/>
    <cellStyle name="원_0107광전송장비구매설치_경북지역본부-" xfId="4608" xr:uid="{00000000-0005-0000-0000-000044130000}"/>
    <cellStyle name="원_0107광전송장비구매설치_중부지역본부-" xfId="4609" xr:uid="{00000000-0005-0000-0000-000045130000}"/>
    <cellStyle name="원_0107광전송장비구매설치_충청지역본부-" xfId="4610" xr:uid="{00000000-0005-0000-0000-000046130000}"/>
    <cellStyle name="원_0107광전송장비구매설치_통행료면탈방지시스템(최종)" xfId="4611" xr:uid="{00000000-0005-0000-0000-000047130000}"/>
    <cellStyle name="원_0107광전송장비구매설치_호남지역본부-" xfId="4612" xr:uid="{00000000-0005-0000-0000-000048130000}"/>
    <cellStyle name="원_0107도공IBS설비SW부문(참조)" xfId="4613" xr:uid="{00000000-0005-0000-0000-000049130000}"/>
    <cellStyle name="원_0107도공IBS설비SW부문(참조)_강원지역본부(2006년_060109)" xfId="4614" xr:uid="{00000000-0005-0000-0000-00004A130000}"/>
    <cellStyle name="원_0107도공IBS설비SW부문(참조)_경남지역본부-" xfId="4615" xr:uid="{00000000-0005-0000-0000-00004B130000}"/>
    <cellStyle name="원_0107도공IBS설비SW부문(참조)_경북지역본부-" xfId="4616" xr:uid="{00000000-0005-0000-0000-00004C130000}"/>
    <cellStyle name="원_0107도공IBS설비SW부문(참조)_중부지역본부-" xfId="4617" xr:uid="{00000000-0005-0000-0000-00004D130000}"/>
    <cellStyle name="원_0107도공IBS설비SW부문(참조)_충청지역본부-" xfId="4618" xr:uid="{00000000-0005-0000-0000-00004E130000}"/>
    <cellStyle name="원_0107도공IBS설비SW부문(참조)_통행료면탈방지시스템(최종)" xfId="4619" xr:uid="{00000000-0005-0000-0000-00004F130000}"/>
    <cellStyle name="원_0107도공IBS설비SW부문(참조)_호남지역본부-" xfId="4620" xr:uid="{00000000-0005-0000-0000-000050130000}"/>
    <cellStyle name="원_0107문화재복원용목재-8월6일" xfId="4621" xr:uid="{00000000-0005-0000-0000-000051130000}"/>
    <cellStyle name="원_0107문화재복원용목재-8월6일_강원지역본부(2006년_060109)" xfId="4622" xr:uid="{00000000-0005-0000-0000-000052130000}"/>
    <cellStyle name="원_0107문화재복원용목재-8월6일_경남지역본부-" xfId="4623" xr:uid="{00000000-0005-0000-0000-000053130000}"/>
    <cellStyle name="원_0107문화재복원용목재-8월6일_경북지역본부-" xfId="4624" xr:uid="{00000000-0005-0000-0000-000054130000}"/>
    <cellStyle name="원_0107문화재복원용목재-8월6일_중부지역본부-" xfId="4625" xr:uid="{00000000-0005-0000-0000-000055130000}"/>
    <cellStyle name="원_0107문화재복원용목재-8월6일_충청지역본부-" xfId="4626" xr:uid="{00000000-0005-0000-0000-000056130000}"/>
    <cellStyle name="원_0107문화재복원용목재-8월6일_통행료면탈방지시스템(최종)" xfId="4627" xr:uid="{00000000-0005-0000-0000-000057130000}"/>
    <cellStyle name="원_0107문화재복원용목재-8월6일_호남지역본부-" xfId="4628" xr:uid="{00000000-0005-0000-0000-000058130000}"/>
    <cellStyle name="원_0107포천영중수배전반(제조,설치)" xfId="4629" xr:uid="{00000000-0005-0000-0000-000059130000}"/>
    <cellStyle name="원_0107포천영중수배전반(제조,설치)_강원지역본부(2006년_060109)" xfId="4630" xr:uid="{00000000-0005-0000-0000-00005A130000}"/>
    <cellStyle name="원_0107포천영중수배전반(제조,설치)_경남지역본부-" xfId="4631" xr:uid="{00000000-0005-0000-0000-00005B130000}"/>
    <cellStyle name="원_0107포천영중수배전반(제조,설치)_경북지역본부-" xfId="4632" xr:uid="{00000000-0005-0000-0000-00005C130000}"/>
    <cellStyle name="원_0107포천영중수배전반(제조,설치)_중부지역본부-" xfId="4633" xr:uid="{00000000-0005-0000-0000-00005D130000}"/>
    <cellStyle name="원_0107포천영중수배전반(제조,설치)_충청지역본부-" xfId="4634" xr:uid="{00000000-0005-0000-0000-00005E130000}"/>
    <cellStyle name="원_0107포천영중수배전반(제조,설치)_통행료면탈방지시스템(최종)" xfId="4635" xr:uid="{00000000-0005-0000-0000-00005F130000}"/>
    <cellStyle name="원_0107포천영중수배전반(제조,설치)_호남지역본부-" xfId="4636" xr:uid="{00000000-0005-0000-0000-000060130000}"/>
    <cellStyle name="원_0108농기반미곡건조기제작설치" xfId="4637" xr:uid="{00000000-0005-0000-0000-000061130000}"/>
    <cellStyle name="원_0108담배인삼공사영업춘추복" xfId="4638" xr:uid="{00000000-0005-0000-0000-000062130000}"/>
    <cellStyle name="원_0108한국전기교통-LED교통신호등((원본))" xfId="4639" xr:uid="{00000000-0005-0000-0000-000063130000}"/>
    <cellStyle name="원_0108한국전기교통-LED교통신호등((원본))_강원지역본부(2006년_060109)" xfId="4640" xr:uid="{00000000-0005-0000-0000-000064130000}"/>
    <cellStyle name="원_0108한국전기교통-LED교통신호등((원본))_경남지역본부-" xfId="4641" xr:uid="{00000000-0005-0000-0000-000065130000}"/>
    <cellStyle name="원_0108한국전기교통-LED교통신호등((원본))_경북지역본부-" xfId="4642" xr:uid="{00000000-0005-0000-0000-000066130000}"/>
    <cellStyle name="원_0108한국전기교통-LED교통신호등((원본))_중부지역본부-" xfId="4643" xr:uid="{00000000-0005-0000-0000-000067130000}"/>
    <cellStyle name="원_0108한국전기교통-LED교통신호등((원본))_충청지역본부-" xfId="4644" xr:uid="{00000000-0005-0000-0000-000068130000}"/>
    <cellStyle name="원_0108한국전기교통-LED교통신호등((원본))_통행료면탈방지시스템(최종)" xfId="4645" xr:uid="{00000000-0005-0000-0000-000069130000}"/>
    <cellStyle name="원_0108한국전기교통-LED교통신호등((원본))_호남지역본부-" xfId="4646" xr:uid="{00000000-0005-0000-0000-00006A130000}"/>
    <cellStyle name="원_0111해양수산부등명기제작" xfId="4647" xr:uid="{00000000-0005-0000-0000-00006B130000}"/>
    <cellStyle name="원_0111해양수산부등명기제작_강원지역본부(2006년_060109)" xfId="4648" xr:uid="{00000000-0005-0000-0000-00006C130000}"/>
    <cellStyle name="원_0111해양수산부등명기제작_경남지역본부-" xfId="4649" xr:uid="{00000000-0005-0000-0000-00006D130000}"/>
    <cellStyle name="원_0111해양수산부등명기제작_경북지역본부-" xfId="4650" xr:uid="{00000000-0005-0000-0000-00006E130000}"/>
    <cellStyle name="원_0111해양수산부등명기제작_중부지역본부-" xfId="4651" xr:uid="{00000000-0005-0000-0000-00006F130000}"/>
    <cellStyle name="원_0111해양수산부등명기제작_충청지역본부-" xfId="4652" xr:uid="{00000000-0005-0000-0000-000070130000}"/>
    <cellStyle name="원_0111해양수산부등명기제작_통행료면탈방지시스템(최종)" xfId="4653" xr:uid="{00000000-0005-0000-0000-000071130000}"/>
    <cellStyle name="원_0111해양수산부등명기제작_호남지역본부-" xfId="4654" xr:uid="{00000000-0005-0000-0000-000072130000}"/>
    <cellStyle name="원_0111핸디소프트-전자표준문서시스템" xfId="4655" xr:uid="{00000000-0005-0000-0000-000073130000}"/>
    <cellStyle name="원_0112금감원사무자동화시스템" xfId="4656" xr:uid="{00000000-0005-0000-0000-000074130000}"/>
    <cellStyle name="원_0112금감원사무자동화시스템_강원지역본부(2006년_060109)" xfId="4657" xr:uid="{00000000-0005-0000-0000-000075130000}"/>
    <cellStyle name="원_0112금감원사무자동화시스템_경남지역본부-" xfId="4658" xr:uid="{00000000-0005-0000-0000-000076130000}"/>
    <cellStyle name="원_0112금감원사무자동화시스템_경북지역본부-" xfId="4659" xr:uid="{00000000-0005-0000-0000-000077130000}"/>
    <cellStyle name="원_0112금감원사무자동화시스템_중부지역본부-" xfId="4660" xr:uid="{00000000-0005-0000-0000-000078130000}"/>
    <cellStyle name="원_0112금감원사무자동화시스템_충청지역본부-" xfId="4661" xr:uid="{00000000-0005-0000-0000-000079130000}"/>
    <cellStyle name="원_0112금감원사무자동화시스템_통행료면탈방지시스템(최종)" xfId="4662" xr:uid="{00000000-0005-0000-0000-00007A130000}"/>
    <cellStyle name="원_0112금감원사무자동화시스템_호남지역본부-" xfId="4663" xr:uid="{00000000-0005-0000-0000-00007B130000}"/>
    <cellStyle name="원_0112수도권매립지SW원가" xfId="4664" xr:uid="{00000000-0005-0000-0000-00007C130000}"/>
    <cellStyle name="원_0112수도권매립지SW원가_강원지역본부(2006년_060109)" xfId="4665" xr:uid="{00000000-0005-0000-0000-00007D130000}"/>
    <cellStyle name="원_0112수도권매립지SW원가_경남지역본부-" xfId="4666" xr:uid="{00000000-0005-0000-0000-00007E130000}"/>
    <cellStyle name="원_0112수도권매립지SW원가_경북지역본부-" xfId="4667" xr:uid="{00000000-0005-0000-0000-00007F130000}"/>
    <cellStyle name="원_0112수도권매립지SW원가_중부지역본부-" xfId="4668" xr:uid="{00000000-0005-0000-0000-000080130000}"/>
    <cellStyle name="원_0112수도권매립지SW원가_충청지역본부-" xfId="4669" xr:uid="{00000000-0005-0000-0000-000081130000}"/>
    <cellStyle name="원_0112수도권매립지SW원가_통행료면탈방지시스템(최종)" xfId="4670" xr:uid="{00000000-0005-0000-0000-000082130000}"/>
    <cellStyle name="원_0112수도권매립지SW원가_호남지역본부-" xfId="4671" xr:uid="{00000000-0005-0000-0000-000083130000}"/>
    <cellStyle name="원_0112중고원-HRD종합정보망구축(完)" xfId="4672" xr:uid="{00000000-0005-0000-0000-000084130000}"/>
    <cellStyle name="원_02_12작업" xfId="4673" xr:uid="{00000000-0005-0000-0000-000085130000}"/>
    <cellStyle name="원_0201종합예술회관의자제작설치" xfId="4674" xr:uid="{00000000-0005-0000-0000-000086130000}"/>
    <cellStyle name="원_0201종합예술회관의자제작설치_1. 경기35차로하이패스" xfId="4675" xr:uid="{00000000-0005-0000-0000-000087130000}"/>
    <cellStyle name="원_0201종합예술회관의자제작설치-1" xfId="4676" xr:uid="{00000000-0005-0000-0000-000088130000}"/>
    <cellStyle name="원_0202마사회근무복" xfId="4677" xr:uid="{00000000-0005-0000-0000-000089130000}"/>
    <cellStyle name="원_0202마사회근무복_강원지역본부(2006년_060109)" xfId="4678" xr:uid="{00000000-0005-0000-0000-00008A130000}"/>
    <cellStyle name="원_0202마사회근무복_경남지역본부-" xfId="4679" xr:uid="{00000000-0005-0000-0000-00008B130000}"/>
    <cellStyle name="원_0202마사회근무복_경북지역본부-" xfId="4680" xr:uid="{00000000-0005-0000-0000-00008C130000}"/>
    <cellStyle name="원_0202마사회근무복_중부지역본부-" xfId="4681" xr:uid="{00000000-0005-0000-0000-00008D130000}"/>
    <cellStyle name="원_0202마사회근무복_충청지역본부-" xfId="4682" xr:uid="{00000000-0005-0000-0000-00008E130000}"/>
    <cellStyle name="원_0202마사회근무복_통행료면탈방지시스템(최종)" xfId="4683" xr:uid="{00000000-0005-0000-0000-00008F130000}"/>
    <cellStyle name="원_0202마사회근무복_호남지역본부-" xfId="4684" xr:uid="{00000000-0005-0000-0000-000090130000}"/>
    <cellStyle name="원_0202부경교재-승강칠판" xfId="4685" xr:uid="{00000000-0005-0000-0000-000091130000}"/>
    <cellStyle name="원_0202부경교재-승강칠판_강원지역본부(2006년_060109)" xfId="4686" xr:uid="{00000000-0005-0000-0000-000092130000}"/>
    <cellStyle name="원_0202부경교재-승강칠판_경남지역본부-" xfId="4687" xr:uid="{00000000-0005-0000-0000-000093130000}"/>
    <cellStyle name="원_0202부경교재-승강칠판_경북지역본부-" xfId="4688" xr:uid="{00000000-0005-0000-0000-000094130000}"/>
    <cellStyle name="원_0202부경교재-승강칠판_중부지역본부-" xfId="4689" xr:uid="{00000000-0005-0000-0000-000095130000}"/>
    <cellStyle name="원_0202부경교재-승강칠판_충청지역본부-" xfId="4690" xr:uid="{00000000-0005-0000-0000-000096130000}"/>
    <cellStyle name="원_0202부경교재-승강칠판_통행료면탈방지시스템(최종)" xfId="4691" xr:uid="{00000000-0005-0000-0000-000097130000}"/>
    <cellStyle name="원_0202부경교재-승강칠판_호남지역본부-" xfId="4692" xr:uid="{00000000-0005-0000-0000-000098130000}"/>
    <cellStyle name="원_0204한국석묘납골함-1규격" xfId="4693" xr:uid="{00000000-0005-0000-0000-000099130000}"/>
    <cellStyle name="원_0204한국석묘납골함-1규격_강원지역본부(2006년_060109)" xfId="4694" xr:uid="{00000000-0005-0000-0000-00009A130000}"/>
    <cellStyle name="원_0204한국석묘납골함-1규격_경남지역본부-" xfId="4695" xr:uid="{00000000-0005-0000-0000-00009B130000}"/>
    <cellStyle name="원_0204한국석묘납골함-1규격_경북지역본부-" xfId="4696" xr:uid="{00000000-0005-0000-0000-00009C130000}"/>
    <cellStyle name="원_0204한국석묘납골함-1규격_중부지역본부-" xfId="4697" xr:uid="{00000000-0005-0000-0000-00009D130000}"/>
    <cellStyle name="원_0204한국석묘납골함-1규격_충청지역본부-" xfId="4698" xr:uid="{00000000-0005-0000-0000-00009E130000}"/>
    <cellStyle name="원_0204한국석묘납골함-1규격_통행료면탈방지시스템(최종)" xfId="4699" xr:uid="{00000000-0005-0000-0000-00009F130000}"/>
    <cellStyle name="원_0204한국석묘납골함-1규격_호남지역본부-" xfId="4700" xr:uid="{00000000-0005-0000-0000-0000A0130000}"/>
    <cellStyle name="원_0205TTMS-긴급전화기&amp;전체총괄" xfId="4701" xr:uid="{00000000-0005-0000-0000-0000A1130000}"/>
    <cellStyle name="원_0206금감원금융정보교환망재구축" xfId="4702" xr:uid="{00000000-0005-0000-0000-0000A2130000}"/>
    <cellStyle name="원_0206정통부수납장표기기제작설치" xfId="4703" xr:uid="{00000000-0005-0000-0000-0000A3130000}"/>
    <cellStyle name="원_0207담배인삼공사-담요" xfId="4704" xr:uid="{00000000-0005-0000-0000-0000A4130000}"/>
    <cellStyle name="원_0208레비텍-다층여과기설계변경" xfId="4705" xr:uid="{00000000-0005-0000-0000-0000A5130000}"/>
    <cellStyle name="원_0209이산화염소발생기-설치(50K)" xfId="4706" xr:uid="{00000000-0005-0000-0000-0000A6130000}"/>
    <cellStyle name="원_0210현대정보기술-TD이중계" xfId="4707" xr:uid="{00000000-0005-0000-0000-0000A7130000}"/>
    <cellStyle name="원_0211조달청-#1대북지원사업정산(1월7일)" xfId="4708" xr:uid="{00000000-0005-0000-0000-0000A8130000}"/>
    <cellStyle name="원_0212금감원-법규정보시스템(完)" xfId="4709" xr:uid="{00000000-0005-0000-0000-0000A9130000}"/>
    <cellStyle name="원_0301교통방송-CCTV유지보수" xfId="4710" xr:uid="{00000000-0005-0000-0000-0000AA130000}"/>
    <cellStyle name="원_0302인천경찰청-무인단속기위탁관리" xfId="4711" xr:uid="{00000000-0005-0000-0000-0000AB130000}"/>
    <cellStyle name="원_0302조달청-대북지원2차(안성연)" xfId="4712" xr:uid="{00000000-0005-0000-0000-0000AC130000}"/>
    <cellStyle name="원_0302조달청-대북지원2차(최수현)" xfId="4713" xr:uid="{00000000-0005-0000-0000-0000AD130000}"/>
    <cellStyle name="원_0302표준문서-쌍용정보통신(신)" xfId="4714" xr:uid="{00000000-0005-0000-0000-0000AE130000}"/>
    <cellStyle name="원_0304소프트파워-정부표준전자문서시스템" xfId="4715" xr:uid="{00000000-0005-0000-0000-0000AF130000}"/>
    <cellStyle name="원_0304소프트파워-정부표준전자문서시스템(完)" xfId="4716" xr:uid="{00000000-0005-0000-0000-0000B0130000}"/>
    <cellStyle name="원_0304철도청-주변환장치-1" xfId="4717" xr:uid="{00000000-0005-0000-0000-0000B1130000}"/>
    <cellStyle name="원_0305금감원-금융통계정보시스템구축(完)" xfId="4718" xr:uid="{00000000-0005-0000-0000-0000B2130000}"/>
    <cellStyle name="원_0305제낭조합-면범포지" xfId="4719" xr:uid="{00000000-0005-0000-0000-0000B3130000}"/>
    <cellStyle name="원_0306제낭공업협동조합-면범포지원단(경비까지)" xfId="4720" xr:uid="{00000000-0005-0000-0000-0000B4130000}"/>
    <cellStyle name="원_0307경찰청-무인교통단속표준SW개발용역(完)" xfId="4721" xr:uid="{00000000-0005-0000-0000-0000B5130000}"/>
    <cellStyle name="원_0308조달청-#8대북지원사업정산" xfId="4722" xr:uid="{00000000-0005-0000-0000-0000B6130000}"/>
    <cellStyle name="원_0309두합크린텍-설치원가" xfId="4723" xr:uid="{00000000-0005-0000-0000-0000B7130000}"/>
    <cellStyle name="원_0309조달청-#9대북지원사업정산" xfId="4724" xr:uid="{00000000-0005-0000-0000-0000B8130000}"/>
    <cellStyle name="원_0310여주상수도-탈수기(유천ENG)" xfId="4725" xr:uid="{00000000-0005-0000-0000-0000B9130000}"/>
    <cellStyle name="원_0311대기해양작업시간" xfId="4726" xr:uid="{00000000-0005-0000-0000-0000BA130000}"/>
    <cellStyle name="원_0311대기해양중형등명기" xfId="4727" xr:uid="{00000000-0005-0000-0000-0000BB130000}"/>
    <cellStyle name="원_0312국민체육진흥공단-전기부문" xfId="4728" xr:uid="{00000000-0005-0000-0000-0000BC130000}"/>
    <cellStyle name="원_0312대기해양-중형등명기제작설치" xfId="4729" xr:uid="{00000000-0005-0000-0000-0000BD130000}"/>
    <cellStyle name="원_0312라이준-칼라아스콘4규격" xfId="4730" xr:uid="{00000000-0005-0000-0000-0000BE130000}"/>
    <cellStyle name="원_03정산" xfId="4731" xr:uid="{00000000-0005-0000-0000-0000BF130000}"/>
    <cellStyle name="원_04_01작업" xfId="4732" xr:uid="{00000000-0005-0000-0000-0000C0130000}"/>
    <cellStyle name="원_0401집진기프로그램SW개발비산정" xfId="4733" xr:uid="{00000000-0005-0000-0000-0000C1130000}"/>
    <cellStyle name="원_04시행" xfId="4734" xr:uid="{00000000-0005-0000-0000-0000C2130000}"/>
    <cellStyle name="원_13. 관리동" xfId="4735" xr:uid="{00000000-0005-0000-0000-0000C3130000}"/>
    <cellStyle name="원_2001-06조달청신성-한냉지형" xfId="4736" xr:uid="{00000000-0005-0000-0000-0000C4130000}"/>
    <cellStyle name="원_2002-03경찰대학-졸업식" xfId="4737" xr:uid="{00000000-0005-0000-0000-0000C5130000}"/>
    <cellStyle name="원_2002-03경찰청-경찰표지장" xfId="4738" xr:uid="{00000000-0005-0000-0000-0000C6130000}"/>
    <cellStyle name="원_2002-03반디-가로등(열주형)" xfId="4739" xr:uid="{00000000-0005-0000-0000-0000C7130000}"/>
    <cellStyle name="원_2002-03신화전자-감지기" xfId="4740" xr:uid="{00000000-0005-0000-0000-0000C8130000}"/>
    <cellStyle name="원_2002-04강원랜드-슬러트머신" xfId="4741" xr:uid="{00000000-0005-0000-0000-0000C9130000}"/>
    <cellStyle name="원_2002-04메가컴-외주무대" xfId="4742" xr:uid="{00000000-0005-0000-0000-0000CA130000}"/>
    <cellStyle name="원_2002-04엘지애드-무대" xfId="4743" xr:uid="{00000000-0005-0000-0000-0000CB130000}"/>
    <cellStyle name="원_2002-05강원랜드-슬러트머신(넥스터)" xfId="4744" xr:uid="{00000000-0005-0000-0000-0000CC130000}"/>
    <cellStyle name="원_2002-05경기경찰청-냉온수기공사" xfId="4745" xr:uid="{00000000-0005-0000-0000-0000CD130000}"/>
    <cellStyle name="원_2002-05대통령비서실-카페트" xfId="4746" xr:uid="{00000000-0005-0000-0000-0000CE130000}"/>
    <cellStyle name="원_2002결과표" xfId="4747" xr:uid="{00000000-0005-0000-0000-0000CF130000}"/>
    <cellStyle name="원_2002결과표_강원지역본부(2006년_060109)" xfId="4748" xr:uid="{00000000-0005-0000-0000-0000D0130000}"/>
    <cellStyle name="원_2002결과표_경남지역본부-" xfId="4749" xr:uid="{00000000-0005-0000-0000-0000D1130000}"/>
    <cellStyle name="원_2002결과표_경북지역본부-" xfId="4750" xr:uid="{00000000-0005-0000-0000-0000D2130000}"/>
    <cellStyle name="원_2002결과표_중부지역본부-" xfId="4751" xr:uid="{00000000-0005-0000-0000-0000D3130000}"/>
    <cellStyle name="원_2002결과표_충청지역본부-" xfId="4752" xr:uid="{00000000-0005-0000-0000-0000D4130000}"/>
    <cellStyle name="원_2002결과표_통행료면탈방지시스템(최종)" xfId="4753" xr:uid="{00000000-0005-0000-0000-0000D5130000}"/>
    <cellStyle name="원_2002결과표_호남지역본부-" xfId="4754" xr:uid="{00000000-0005-0000-0000-0000D6130000}"/>
    <cellStyle name="원_2002결과표1" xfId="4755" xr:uid="{00000000-0005-0000-0000-0000D7130000}"/>
    <cellStyle name="원_2002년시행계획서 변경확정" xfId="4756" xr:uid="{00000000-0005-0000-0000-0000D8130000}"/>
    <cellStyle name="원_2003-01정일사-표창5종" xfId="4757" xr:uid="{00000000-0005-0000-0000-0000D9130000}"/>
    <cellStyle name="원_465_kangwon2002-5-2-1)최종수정)" xfId="4758" xr:uid="{00000000-0005-0000-0000-0000DA130000}"/>
    <cellStyle name="원_5월 율북기성" xfId="4759" xr:uid="{00000000-0005-0000-0000-0000DB130000}"/>
    <cellStyle name="원_6월 율북기성" xfId="4760" xr:uid="{00000000-0005-0000-0000-0000DC130000}"/>
    <cellStyle name="원_CHONG" xfId="4880" xr:uid="{00000000-0005-0000-0000-0000DD130000}"/>
    <cellStyle name="원_DANGA" xfId="4881" xr:uid="{00000000-0005-0000-0000-0000DE130000}"/>
    <cellStyle name="원_JISU_New" xfId="4882" xr:uid="{00000000-0005-0000-0000-0000DF130000}"/>
    <cellStyle name="원_Pilot플랜트-계변경" xfId="4883" xr:uid="{00000000-0005-0000-0000-0000E0130000}"/>
    <cellStyle name="원_Pilot플랜트이전설치-변경최종" xfId="4884" xr:uid="{00000000-0005-0000-0000-0000E1130000}"/>
    <cellStyle name="원_PYUNG" xfId="4885" xr:uid="{00000000-0005-0000-0000-0000E2130000}"/>
    <cellStyle name="원_SW(케이비)" xfId="4886" xr:uid="{00000000-0005-0000-0000-0000E3130000}"/>
    <cellStyle name="원_가월리배수펌프(04.23)" xfId="5362" xr:uid="{00000000-0005-0000-0000-0000E4130000}"/>
    <cellStyle name="원_간지,목차,페이지,표지" xfId="4761" xr:uid="{00000000-0005-0000-0000-0000E5130000}"/>
    <cellStyle name="원_갑지,원가1104" xfId="2231" xr:uid="{00000000-0005-0000-0000-0000E6130000}"/>
    <cellStyle name="원_강원지역본부(2006년_060109)" xfId="4762" xr:uid="{00000000-0005-0000-0000-0000E7130000}"/>
    <cellStyle name="원_강진(내역)" xfId="4763" xr:uid="{00000000-0005-0000-0000-0000E8130000}"/>
    <cellStyle name="원_강진(내역)-적용" xfId="4764" xr:uid="{00000000-0005-0000-0000-0000E9130000}"/>
    <cellStyle name="원_강진체육공원" xfId="4765" xr:uid="{00000000-0005-0000-0000-0000EA130000}"/>
    <cellStyle name="원_경남지역본부-" xfId="4766" xr:uid="{00000000-0005-0000-0000-0000EB130000}"/>
    <cellStyle name="원_경북지역본부-" xfId="4767" xr:uid="{00000000-0005-0000-0000-0000EC130000}"/>
    <cellStyle name="원_경찰청-근무,기동복" xfId="4768" xr:uid="{00000000-0005-0000-0000-0000ED130000}"/>
    <cellStyle name="원_공량산출서-구조물" xfId="4769" xr:uid="{00000000-0005-0000-0000-0000EE130000}"/>
    <cellStyle name="원_공사비2001-06" xfId="4770" xr:uid="{00000000-0005-0000-0000-0000EF130000}"/>
    <cellStyle name="원_공사일반관리비양식" xfId="4771" xr:uid="{00000000-0005-0000-0000-0000F0130000}"/>
    <cellStyle name="원_관리동sw" xfId="4772" xr:uid="{00000000-0005-0000-0000-0000F1130000}"/>
    <cellStyle name="원_금성농협 건조저장시설(전기내역)-최종수정내역" xfId="4773" xr:uid="{00000000-0005-0000-0000-0000F2130000}"/>
    <cellStyle name="원_기초공사" xfId="4774" xr:uid="{00000000-0005-0000-0000-0000F3130000}"/>
    <cellStyle name="원_내역서" xfId="4775" xr:uid="{00000000-0005-0000-0000-0000F4130000}"/>
    <cellStyle name="원_내역집계(12월14)" xfId="5363" xr:uid="{00000000-0005-0000-0000-0000F5130000}"/>
    <cellStyle name="원_내연산(토목)" xfId="4776" xr:uid="{00000000-0005-0000-0000-0000F6130000}"/>
    <cellStyle name="원_네인텍정보기술-회로카드(수현)" xfId="4777" xr:uid="{00000000-0005-0000-0000-0000F7130000}"/>
    <cellStyle name="원_농기반" xfId="4778" xr:uid="{00000000-0005-0000-0000-0000F8130000}"/>
    <cellStyle name="원_단가대비표" xfId="4779" xr:uid="{00000000-0005-0000-0000-0000F9130000}"/>
    <cellStyle name="원_단가일람" xfId="4780" xr:uid="{00000000-0005-0000-0000-0000FA130000}"/>
    <cellStyle name="원_대구대동시장 시설현대화사업" xfId="5364" xr:uid="{00000000-0005-0000-0000-0000FB130000}"/>
    <cellStyle name="원_대기해양노무비" xfId="4781" xr:uid="{00000000-0005-0000-0000-0000FC130000}"/>
    <cellStyle name="원_대북자재8월분" xfId="4782" xr:uid="{00000000-0005-0000-0000-0000FD130000}"/>
    <cellStyle name="원_대북자재8월분-1" xfId="4783" xr:uid="{00000000-0005-0000-0000-0000FE130000}"/>
    <cellStyle name="원_동산용사촌수현(원본)" xfId="4784" xr:uid="{00000000-0005-0000-0000-0000FF130000}"/>
    <cellStyle name="원_동산용사촌수현(원본)_강원지역본부(2006년_060109)" xfId="4785" xr:uid="{00000000-0005-0000-0000-000000140000}"/>
    <cellStyle name="원_동산용사촌수현(원본)_경남지역본부-" xfId="4786" xr:uid="{00000000-0005-0000-0000-000001140000}"/>
    <cellStyle name="원_동산용사촌수현(원본)_경북지역본부-" xfId="4787" xr:uid="{00000000-0005-0000-0000-000002140000}"/>
    <cellStyle name="원_동산용사촌수현(원본)_중부지역본부-" xfId="4788" xr:uid="{00000000-0005-0000-0000-000003140000}"/>
    <cellStyle name="원_동산용사촌수현(원본)_충청지역본부-" xfId="4789" xr:uid="{00000000-0005-0000-0000-000004140000}"/>
    <cellStyle name="원_동산용사촌수현(원본)_통행료면탈방지시스템(최종)" xfId="4790" xr:uid="{00000000-0005-0000-0000-000005140000}"/>
    <cellStyle name="원_동산용사촌수현(원본)_호남지역본부-" xfId="4791" xr:uid="{00000000-0005-0000-0000-000006140000}"/>
    <cellStyle name="원_맨홀진짜" xfId="4792" xr:uid="{00000000-0005-0000-0000-000007140000}"/>
    <cellStyle name="원_목차" xfId="4793" xr:uid="{00000000-0005-0000-0000-000008140000}"/>
    <cellStyle name="원_무안공원시설" xfId="4794" xr:uid="{00000000-0005-0000-0000-000009140000}"/>
    <cellStyle name="원_백제군사전시1" xfId="4795" xr:uid="{00000000-0005-0000-0000-00000A140000}"/>
    <cellStyle name="원_변경내역1(낙찰적용)" xfId="4796" xr:uid="{00000000-0005-0000-0000-00000B140000}"/>
    <cellStyle name="원_상수도" xfId="4797" xr:uid="{00000000-0005-0000-0000-00000C140000}"/>
    <cellStyle name="원_수량" xfId="4798" xr:uid="{00000000-0005-0000-0000-00000D140000}"/>
    <cellStyle name="원_수량(5.18)" xfId="4799" xr:uid="{00000000-0005-0000-0000-00000E140000}"/>
    <cellStyle name="원_수량산출서(신규)" xfId="4800" xr:uid="{00000000-0005-0000-0000-00000F140000}"/>
    <cellStyle name="원_수량산출조서" xfId="4801" xr:uid="{00000000-0005-0000-0000-000010140000}"/>
    <cellStyle name="원_수량집계" xfId="4802" xr:uid="{00000000-0005-0000-0000-000011140000}"/>
    <cellStyle name="원_수초제거기(대양기계)" xfId="4803" xr:uid="{00000000-0005-0000-0000-000012140000}"/>
    <cellStyle name="원_수초제거기(대양기계)_강원지역본부(2006년_060109)" xfId="4804" xr:uid="{00000000-0005-0000-0000-000013140000}"/>
    <cellStyle name="원_수초제거기(대양기계)_경남지역본부-" xfId="4805" xr:uid="{00000000-0005-0000-0000-000014140000}"/>
    <cellStyle name="원_수초제거기(대양기계)_경북지역본부-" xfId="4806" xr:uid="{00000000-0005-0000-0000-000015140000}"/>
    <cellStyle name="원_수초제거기(대양기계)_중부지역본부-" xfId="4807" xr:uid="{00000000-0005-0000-0000-000016140000}"/>
    <cellStyle name="원_수초제거기(대양기계)_충청지역본부-" xfId="4808" xr:uid="{00000000-0005-0000-0000-000017140000}"/>
    <cellStyle name="원_수초제거기(대양기계)_통행료면탈방지시스템(최종)" xfId="4809" xr:uid="{00000000-0005-0000-0000-000018140000}"/>
    <cellStyle name="원_수초제거기(대양기계)_호남지역본부-" xfId="4810" xr:uid="{00000000-0005-0000-0000-000019140000}"/>
    <cellStyle name="원_시설용역" xfId="4811" xr:uid="{00000000-0005-0000-0000-00001A140000}"/>
    <cellStyle name="원_암전정밀실체현미경(수현)" xfId="4812" xr:uid="{00000000-0005-0000-0000-00001B140000}"/>
    <cellStyle name="원_영풍작업(04)" xfId="4813" xr:uid="{00000000-0005-0000-0000-00001C140000}"/>
    <cellStyle name="원_영풍작업(2004 내역)" xfId="4814" xr:uid="{00000000-0005-0000-0000-00001D140000}"/>
    <cellStyle name="원_영풍제시행계획03년도 내역1" xfId="4815" xr:uid="{00000000-0005-0000-0000-00001E140000}"/>
    <cellStyle name="원_영풍지구 심사서" xfId="4816" xr:uid="{00000000-0005-0000-0000-00001F140000}"/>
    <cellStyle name="원_오리엔탈" xfId="4817" xr:uid="{00000000-0005-0000-0000-000020140000}"/>
    <cellStyle name="원_원본 - 한국전기교통-개선형신호등 4종" xfId="4818" xr:uid="{00000000-0005-0000-0000-000021140000}"/>
    <cellStyle name="원_원본 - 한국전기교통-개선형신호등 4종_강원지역본부(2006년_060109)" xfId="4819" xr:uid="{00000000-0005-0000-0000-000022140000}"/>
    <cellStyle name="원_원본 - 한국전기교통-개선형신호등 4종_경남지역본부-" xfId="4820" xr:uid="{00000000-0005-0000-0000-000023140000}"/>
    <cellStyle name="원_원본 - 한국전기교통-개선형신호등 4종_경북지역본부-" xfId="4821" xr:uid="{00000000-0005-0000-0000-000024140000}"/>
    <cellStyle name="원_원본 - 한국전기교통-개선형신호등 4종_중부지역본부-" xfId="4822" xr:uid="{00000000-0005-0000-0000-000025140000}"/>
    <cellStyle name="원_원본 - 한국전기교통-개선형신호등 4종_충청지역본부-" xfId="4823" xr:uid="{00000000-0005-0000-0000-000026140000}"/>
    <cellStyle name="원_원본 - 한국전기교통-개선형신호등 4종_통행료면탈방지시스템(최종)" xfId="4824" xr:uid="{00000000-0005-0000-0000-000027140000}"/>
    <cellStyle name="원_원본 - 한국전기교통-개선형신호등 4종_호남지역본부-" xfId="4825" xr:uid="{00000000-0005-0000-0000-000028140000}"/>
    <cellStyle name="원_유아교육진흥원 신축전기공사" xfId="4826" xr:uid="{00000000-0005-0000-0000-000029140000}"/>
    <cellStyle name="원_인흥공사비(수지예산서)" xfId="4827" xr:uid="{00000000-0005-0000-0000-00002A140000}"/>
    <cellStyle name="원_일위대가표 " xfId="4828" xr:uid="{00000000-0005-0000-0000-00002B140000}"/>
    <cellStyle name="원_입찰내역서갑지양식" xfId="5365" xr:uid="{00000000-0005-0000-0000-00002C140000}"/>
    <cellStyle name="원_작업" xfId="4829" xr:uid="{00000000-0005-0000-0000-00002D140000}"/>
    <cellStyle name="원_작업02_08" xfId="4830" xr:uid="{00000000-0005-0000-0000-00002E140000}"/>
    <cellStyle name="원_작업일보(월정)" xfId="4831" xr:uid="{00000000-0005-0000-0000-00002F140000}"/>
    <cellStyle name="원_점리내역" xfId="4832" xr:uid="{00000000-0005-0000-0000-000030140000}"/>
    <cellStyle name="원_정산내역서1" xfId="4833" xr:uid="{00000000-0005-0000-0000-000031140000}"/>
    <cellStyle name="원_정산변경" xfId="4834" xr:uid="{00000000-0005-0000-0000-000032140000}"/>
    <cellStyle name="원_제경비율모음" xfId="4835" xr:uid="{00000000-0005-0000-0000-000033140000}"/>
    <cellStyle name="원_제당토적표" xfId="4836" xr:uid="{00000000-0005-0000-0000-000034140000}"/>
    <cellStyle name="원_제조원가" xfId="4837" xr:uid="{00000000-0005-0000-0000-000035140000}"/>
    <cellStyle name="원_조달청-B판사천강교제작(최종본)" xfId="4846" xr:uid="{00000000-0005-0000-0000-000036140000}"/>
    <cellStyle name="원_조달청-대북지원3차(최수현)" xfId="4838" xr:uid="{00000000-0005-0000-0000-000037140000}"/>
    <cellStyle name="원_조달청-대북지원4차(최수현)" xfId="4839" xr:uid="{00000000-0005-0000-0000-000038140000}"/>
    <cellStyle name="원_조달청-대북지원5차(최수현)" xfId="4840" xr:uid="{00000000-0005-0000-0000-000039140000}"/>
    <cellStyle name="원_조달청-대북지원6차(번호)" xfId="4841" xr:uid="{00000000-0005-0000-0000-00003A140000}"/>
    <cellStyle name="원_조달청-대북지원6차(최수현)" xfId="4842" xr:uid="{00000000-0005-0000-0000-00003B140000}"/>
    <cellStyle name="원_조달청-대북지원7차(최수현)" xfId="4843" xr:uid="{00000000-0005-0000-0000-00003C140000}"/>
    <cellStyle name="원_조달청-대북지원8차(최수현)" xfId="4844" xr:uid="{00000000-0005-0000-0000-00003D140000}"/>
    <cellStyle name="원_조달청-대북지원9차(최수현)" xfId="4845" xr:uid="{00000000-0005-0000-0000-00003E140000}"/>
    <cellStyle name="원_중부지역본부-" xfId="4847" xr:uid="{00000000-0005-0000-0000-00003F140000}"/>
    <cellStyle name="원_중앙선관위(투표,개표)" xfId="4848" xr:uid="{00000000-0005-0000-0000-000040140000}"/>
    <cellStyle name="원_중앙선관위(투표,개표)_강원지역본부(2006년_060109)" xfId="4849" xr:uid="{00000000-0005-0000-0000-000041140000}"/>
    <cellStyle name="원_중앙선관위(투표,개표)_경남지역본부-" xfId="4850" xr:uid="{00000000-0005-0000-0000-000042140000}"/>
    <cellStyle name="원_중앙선관위(투표,개표)_경북지역본부-" xfId="4851" xr:uid="{00000000-0005-0000-0000-000043140000}"/>
    <cellStyle name="원_중앙선관위(투표,개표)_중부지역본부-" xfId="4852" xr:uid="{00000000-0005-0000-0000-000044140000}"/>
    <cellStyle name="원_중앙선관위(투표,개표)_충청지역본부-" xfId="4853" xr:uid="{00000000-0005-0000-0000-000045140000}"/>
    <cellStyle name="원_중앙선관위(투표,개표)_통행료면탈방지시스템(최종)" xfId="4854" xr:uid="{00000000-0005-0000-0000-000046140000}"/>
    <cellStyle name="원_중앙선관위(투표,개표)_호남지역본부-" xfId="4855" xr:uid="{00000000-0005-0000-0000-000047140000}"/>
    <cellStyle name="원_중앙선관위(투표,개표)-사본" xfId="4856" xr:uid="{00000000-0005-0000-0000-000048140000}"/>
    <cellStyle name="원_집계표" xfId="4857" xr:uid="{00000000-0005-0000-0000-000049140000}"/>
    <cellStyle name="원_창봉지급자재단가" xfId="4858" xr:uid="{00000000-0005-0000-0000-00004A140000}"/>
    <cellStyle name="원_철공가공조립" xfId="4859" xr:uid="{00000000-0005-0000-0000-00004B140000}"/>
    <cellStyle name="원_최종-한국전기교통-개선형신호등 4종(공수조정)" xfId="4860" xr:uid="{00000000-0005-0000-0000-00004C140000}"/>
    <cellStyle name="원_최종-한국전기교통-개선형신호등 4종(공수조정)_강원지역본부(2006년_060109)" xfId="4861" xr:uid="{00000000-0005-0000-0000-00004D140000}"/>
    <cellStyle name="원_최종-한국전기교통-개선형신호등 4종(공수조정)_경남지역본부-" xfId="4862" xr:uid="{00000000-0005-0000-0000-00004E140000}"/>
    <cellStyle name="원_최종-한국전기교통-개선형신호등 4종(공수조정)_경북지역본부-" xfId="4863" xr:uid="{00000000-0005-0000-0000-00004F140000}"/>
    <cellStyle name="원_최종-한국전기교통-개선형신호등 4종(공수조정)_중부지역본부-" xfId="4864" xr:uid="{00000000-0005-0000-0000-000050140000}"/>
    <cellStyle name="원_최종-한국전기교통-개선형신호등 4종(공수조정)_충청지역본부-" xfId="4865" xr:uid="{00000000-0005-0000-0000-000051140000}"/>
    <cellStyle name="원_최종-한국전기교통-개선형신호등 4종(공수조정)_통행료면탈방지시스템(최종)" xfId="4866" xr:uid="{00000000-0005-0000-0000-000052140000}"/>
    <cellStyle name="원_최종-한국전기교통-개선형신호등 4종(공수조정)_호남지역본부-" xfId="4867" xr:uid="{00000000-0005-0000-0000-000053140000}"/>
    <cellStyle name="원_충청지역본부-" xfId="4868" xr:uid="{00000000-0005-0000-0000-000054140000}"/>
    <cellStyle name="원_코솔라-제조원가" xfId="4869" xr:uid="{00000000-0005-0000-0000-000055140000}"/>
    <cellStyle name="원_토적계산표재료집계표" xfId="4870" xr:uid="{00000000-0005-0000-0000-000056140000}"/>
    <cellStyle name="원_토적계산표재료집계표_2000토적및재료집계표2" xfId="4871" xr:uid="{00000000-0005-0000-0000-000057140000}"/>
    <cellStyle name="원_토적계산표재료집계표_2000토적및집계표" xfId="4872" xr:uid="{00000000-0005-0000-0000-000058140000}"/>
    <cellStyle name="원_토지공사-간접비" xfId="4873" xr:uid="{00000000-0005-0000-0000-000059140000}"/>
    <cellStyle name="원_통행료면탈방지시스템(최종)" xfId="4874" xr:uid="{00000000-0005-0000-0000-00005A140000}"/>
    <cellStyle name="원_표지,갑지-헌병중대생활관(전기)" xfId="2232" xr:uid="{00000000-0005-0000-0000-00005B140000}"/>
    <cellStyle name="원_한국도로공사" xfId="4875" xr:uid="{00000000-0005-0000-0000-00005C140000}"/>
    <cellStyle name="원_한전내역서-최종" xfId="4876" xr:uid="{00000000-0005-0000-0000-00005D140000}"/>
    <cellStyle name="원_합판거푸집" xfId="4877" xr:uid="{00000000-0005-0000-0000-00005E140000}"/>
    <cellStyle name="원_해보시장-수정최종" xfId="4878" xr:uid="{00000000-0005-0000-0000-00005F140000}"/>
    <cellStyle name="원_호남지역본부-" xfId="4879" xr:uid="{00000000-0005-0000-0000-000060140000}"/>
    <cellStyle name="원_흥한건설(주)_두창산업폐기물(하도급)" xfId="5366" xr:uid="{00000000-0005-0000-0000-000061140000}"/>
    <cellStyle name="유1" xfId="2233" xr:uid="{00000000-0005-0000-0000-000062140000}"/>
    <cellStyle name="유영" xfId="2234" xr:uid="{00000000-0005-0000-0000-000063140000}"/>
    <cellStyle name="이천칠백이십삼만육천원정" xfId="4887" xr:uid="{00000000-0005-0000-0000-000064140000}"/>
    <cellStyle name="이천칠백이십삼만육천원정 2" xfId="5367" xr:uid="{00000000-0005-0000-0000-000065140000}"/>
    <cellStyle name="인원" xfId="2235" xr:uid="{00000000-0005-0000-0000-000066140000}"/>
    <cellStyle name="인원1" xfId="2236" xr:uid="{00000000-0005-0000-0000-000067140000}"/>
    <cellStyle name="一般_~0059528" xfId="4888" xr:uid="{00000000-0005-0000-0000-000068140000}"/>
    <cellStyle name="일위대가" xfId="2237" xr:uid="{00000000-0005-0000-0000-000069140000}"/>
    <cellStyle name="입력 2" xfId="5368" xr:uid="{00000000-0005-0000-0000-00006A140000}"/>
    <cellStyle name="자리수" xfId="2238" xr:uid="{00000000-0005-0000-0000-00006B140000}"/>
    <cellStyle name="자리수 - 유형1" xfId="5369" xr:uid="{00000000-0005-0000-0000-00006C140000}"/>
    <cellStyle name="자리수 2" xfId="4889" xr:uid="{00000000-0005-0000-0000-00006D140000}"/>
    <cellStyle name="자리수 3" xfId="4890" xr:uid="{00000000-0005-0000-0000-00006E140000}"/>
    <cellStyle name="자리수 4" xfId="4891" xr:uid="{00000000-0005-0000-0000-00006F140000}"/>
    <cellStyle name="자리수_1.오토캠핑장 신축 전기공사 내역서" xfId="5370" xr:uid="{00000000-0005-0000-0000-000070140000}"/>
    <cellStyle name="자리수0" xfId="2239" xr:uid="{00000000-0005-0000-0000-000071140000}"/>
    <cellStyle name="자리수0 2" xfId="4892" xr:uid="{00000000-0005-0000-0000-000072140000}"/>
    <cellStyle name="자리수0 3" xfId="4893" xr:uid="{00000000-0005-0000-0000-000073140000}"/>
    <cellStyle name="자리수0 4" xfId="4894" xr:uid="{00000000-0005-0000-0000-000074140000}"/>
    <cellStyle name="자리수0 5" xfId="5371" xr:uid="{00000000-0005-0000-0000-000075140000}"/>
    <cellStyle name="자리수0 6" xfId="5459" xr:uid="{997A1CBF-FC73-438E-AD7A-043368415EB8}"/>
    <cellStyle name="자리수0_공량산출서-구조물" xfId="4895" xr:uid="{00000000-0005-0000-0000-000076140000}"/>
    <cellStyle name="작업량" xfId="2240" xr:uid="{00000000-0005-0000-0000-000077140000}"/>
    <cellStyle name="점선" xfId="4896" xr:uid="{00000000-0005-0000-0000-000078140000}"/>
    <cellStyle name="정렬" xfId="4897" xr:uid="{00000000-0005-0000-0000-000079140000}"/>
    <cellStyle name="정렬범위" xfId="4898" xr:uid="{00000000-0005-0000-0000-00007A140000}"/>
    <cellStyle name="제목 1 2" xfId="5373" xr:uid="{00000000-0005-0000-0000-00007B140000}"/>
    <cellStyle name="제목 2 2" xfId="5374" xr:uid="{00000000-0005-0000-0000-00007C140000}"/>
    <cellStyle name="제목 3 2" xfId="5375" xr:uid="{00000000-0005-0000-0000-00007D140000}"/>
    <cellStyle name="제목 4 2" xfId="5376" xr:uid="{00000000-0005-0000-0000-00007E140000}"/>
    <cellStyle name="제목 5" xfId="5372" xr:uid="{00000000-0005-0000-0000-00007F140000}"/>
    <cellStyle name="제목 5 2" xfId="4899" xr:uid="{00000000-0005-0000-0000-000080140000}"/>
    <cellStyle name="제목 6 2" xfId="4900" xr:uid="{00000000-0005-0000-0000-000081140000}"/>
    <cellStyle name="제목 7 2" xfId="4901" xr:uid="{00000000-0005-0000-0000-000082140000}"/>
    <cellStyle name="제목[1 줄]" xfId="2241" xr:uid="{00000000-0005-0000-0000-000083140000}"/>
    <cellStyle name="제목[2줄 아래]" xfId="2242" xr:uid="{00000000-0005-0000-0000-000084140000}"/>
    <cellStyle name="제목[2줄 위]" xfId="2243" xr:uid="{00000000-0005-0000-0000-000085140000}"/>
    <cellStyle name="제목1" xfId="2244" xr:uid="{00000000-0005-0000-0000-000086140000}"/>
    <cellStyle name="제목2" xfId="4902" xr:uid="{00000000-0005-0000-0000-000087140000}"/>
    <cellStyle name="제목3" xfId="4903" xr:uid="{00000000-0005-0000-0000-000088140000}"/>
    <cellStyle name="좋음 2" xfId="5377" xr:uid="{00000000-0005-0000-0000-000089140000}"/>
    <cellStyle name="중요" xfId="4904" xr:uid="{00000000-0005-0000-0000-00008A140000}"/>
    <cellStyle name="지정되지 않음" xfId="2245" xr:uid="{00000000-0005-0000-0000-00008B140000}"/>
    <cellStyle name="지하철정렬" xfId="4905" xr:uid="{00000000-0005-0000-0000-00008C140000}"/>
    <cellStyle name="집계" xfId="2246" xr:uid="{00000000-0005-0000-0000-00008D140000}"/>
    <cellStyle name="千分位[0]_污水處理新建工程" xfId="4906" xr:uid="{00000000-0005-0000-0000-00008E140000}"/>
    <cellStyle name="千分位_鈷算表" xfId="4907" xr:uid="{00000000-0005-0000-0000-00008F140000}"/>
    <cellStyle name="千位分隔[0]_CHAGEBOO" xfId="4908" xr:uid="{00000000-0005-0000-0000-000090140000}"/>
    <cellStyle name="체적(0)" xfId="2247" xr:uid="{00000000-0005-0000-0000-000091140000}"/>
    <cellStyle name="체적(1)" xfId="2248" xr:uid="{00000000-0005-0000-0000-000092140000}"/>
    <cellStyle name="체적(2)" xfId="2249" xr:uid="{00000000-0005-0000-0000-000093140000}"/>
    <cellStyle name="출력 2" xfId="5378" xr:uid="{00000000-0005-0000-0000-000094140000}"/>
    <cellStyle name="측점" xfId="2250" xr:uid="{00000000-0005-0000-0000-000095140000}"/>
    <cellStyle name="코드" xfId="2251" xr:uid="{00000000-0005-0000-0000-000096140000}"/>
    <cellStyle name="콤" xfId="2252" xr:uid="{00000000-0005-0000-0000-000097140000}"/>
    <cellStyle name="콤 2" xfId="5379" xr:uid="{00000000-0005-0000-0000-000098140000}"/>
    <cellStyle name="콤_도로" xfId="5380" xr:uid="{00000000-0005-0000-0000-000099140000}"/>
    <cellStyle name="콤_부대초안" xfId="5381" xr:uid="{00000000-0005-0000-0000-00009A140000}"/>
    <cellStyle name="콤_부대초안_견적의뢰" xfId="5382" xr:uid="{00000000-0005-0000-0000-00009B140000}"/>
    <cellStyle name="콤_부대초안_김포투찰" xfId="5383" xr:uid="{00000000-0005-0000-0000-00009C140000}"/>
    <cellStyle name="콤_부대초안_김포투찰_견적의뢰" xfId="5384" xr:uid="{00000000-0005-0000-0000-00009D140000}"/>
    <cellStyle name="콤_토목내역서" xfId="5385" xr:uid="{00000000-0005-0000-0000-00009E140000}"/>
    <cellStyle name="콤_토목내역서_도로" xfId="5386" xr:uid="{00000000-0005-0000-0000-00009F140000}"/>
    <cellStyle name="콤_토목내역서_부대초안" xfId="5387" xr:uid="{00000000-0005-0000-0000-0000A0140000}"/>
    <cellStyle name="콤_토목내역서_부대초안_견적의뢰" xfId="5388" xr:uid="{00000000-0005-0000-0000-0000A1140000}"/>
    <cellStyle name="콤_토목내역서_부대초안_김포투찰" xfId="5389" xr:uid="{00000000-0005-0000-0000-0000A2140000}"/>
    <cellStyle name="콤_토목내역서_부대초안_김포투찰_견적의뢰" xfId="5390" xr:uid="{00000000-0005-0000-0000-0000A3140000}"/>
    <cellStyle name="콤냡?&lt;_x000f_$??: `1_1 " xfId="4909" xr:uid="{00000000-0005-0000-0000-0000A4140000}"/>
    <cellStyle name="콤마" xfId="2253" xr:uid="{00000000-0005-0000-0000-0000A5140000}"/>
    <cellStyle name="콤마 [" xfId="2254" xr:uid="{00000000-0005-0000-0000-0000A6140000}"/>
    <cellStyle name="콤마 [ 2" xfId="5391" xr:uid="{00000000-0005-0000-0000-0000A7140000}"/>
    <cellStyle name="콤마 [#]" xfId="2255" xr:uid="{00000000-0005-0000-0000-0000A8140000}"/>
    <cellStyle name="콤마 [#] 2" xfId="5392" xr:uid="{00000000-0005-0000-0000-0000A9140000}"/>
    <cellStyle name="콤마 []" xfId="2256" xr:uid="{00000000-0005-0000-0000-0000AA140000}"/>
    <cellStyle name="콤마 [] 2" xfId="5393" xr:uid="{00000000-0005-0000-0000-0000AB140000}"/>
    <cellStyle name="콤마 [0]" xfId="2257" xr:uid="{00000000-0005-0000-0000-0000AC140000}"/>
    <cellStyle name="'콤마 [0]'" xfId="4910" xr:uid="{00000000-0005-0000-0000-0000AD140000}"/>
    <cellStyle name="콤마 [0] 2" xfId="5394" xr:uid="{00000000-0005-0000-0000-0000AE140000}"/>
    <cellStyle name="콤마 [0]_  종  합  " xfId="4911" xr:uid="{00000000-0005-0000-0000-0000AF140000}"/>
    <cellStyle name="콤마 [0]_5.광고동향" xfId="2258" xr:uid="{00000000-0005-0000-0000-0000B0140000}"/>
    <cellStyle name="'콤마 [0]'_상수도" xfId="4912" xr:uid="{00000000-0005-0000-0000-0000B1140000}"/>
    <cellStyle name="콤마 [0]_설계내역서(건)" xfId="2259" xr:uid="{00000000-0005-0000-0000-0000B2140000}"/>
    <cellStyle name="'콤마 [0]'_해보시장-수정최종" xfId="4913" xr:uid="{00000000-0005-0000-0000-0000B3140000}"/>
    <cellStyle name="콤마 [0]기기자재비" xfId="4914" xr:uid="{00000000-0005-0000-0000-0000B4140000}"/>
    <cellStyle name="콤마 [1]" xfId="2260" xr:uid="{00000000-0005-0000-0000-0000B5140000}"/>
    <cellStyle name="콤마 [2]" xfId="2261" xr:uid="{00000000-0005-0000-0000-0000B6140000}"/>
    <cellStyle name="콤마 [3]" xfId="2262" xr:uid="{00000000-0005-0000-0000-0000B7140000}"/>
    <cellStyle name="콤마 [금액]" xfId="2263" xr:uid="{00000000-0005-0000-0000-0000B8140000}"/>
    <cellStyle name="콤마 [소수]" xfId="2264" xr:uid="{00000000-0005-0000-0000-0000B9140000}"/>
    <cellStyle name="콤마 [소수] 2" xfId="5395" xr:uid="{00000000-0005-0000-0000-0000BA140000}"/>
    <cellStyle name="콤마 [수량]" xfId="2265" xr:uid="{00000000-0005-0000-0000-0000BB140000}"/>
    <cellStyle name="콤마 [수량] 2" xfId="5396" xr:uid="{00000000-0005-0000-0000-0000BC140000}"/>
    <cellStyle name="콤마(0)" xfId="2266" xr:uid="{00000000-0005-0000-0000-0000BD140000}"/>
    <cellStyle name="콤마(1)" xfId="2267" xr:uid="{00000000-0005-0000-0000-0000BE140000}"/>
    <cellStyle name="콤마(2)" xfId="2268" xr:uid="{00000000-0005-0000-0000-0000BF140000}"/>
    <cellStyle name="콤마(20)" xfId="2269" xr:uid="{00000000-0005-0000-0000-0000C0140000}"/>
    <cellStyle name="콤마(3)" xfId="2270" xr:uid="{00000000-0005-0000-0000-0000C1140000}"/>
    <cellStyle name="콤마[ ]" xfId="2271" xr:uid="{00000000-0005-0000-0000-0000C2140000}"/>
    <cellStyle name="콤마[ ] 2" xfId="5397" xr:uid="{00000000-0005-0000-0000-0000C3140000}"/>
    <cellStyle name="콤마[*]" xfId="2272" xr:uid="{00000000-0005-0000-0000-0000C4140000}"/>
    <cellStyle name="콤마[*] 2" xfId="5398" xr:uid="{00000000-0005-0000-0000-0000C5140000}"/>
    <cellStyle name="콤마[.]" xfId="2273" xr:uid="{00000000-0005-0000-0000-0000C6140000}"/>
    <cellStyle name="콤마[.] 2" xfId="5399" xr:uid="{00000000-0005-0000-0000-0000C7140000}"/>
    <cellStyle name="콤마[0]" xfId="2274" xr:uid="{00000000-0005-0000-0000-0000C8140000}"/>
    <cellStyle name="콤마[0] 2" xfId="4915" xr:uid="{00000000-0005-0000-0000-0000C9140000}"/>
    <cellStyle name="콤마[0] 3" xfId="4916" xr:uid="{00000000-0005-0000-0000-0000CA140000}"/>
    <cellStyle name="콤마[0] 4" xfId="4917" xr:uid="{00000000-0005-0000-0000-0000CB140000}"/>
    <cellStyle name="콤마[0] 5" xfId="5400" xr:uid="{00000000-0005-0000-0000-0000CC140000}"/>
    <cellStyle name="콤마[0]_공량산출서-구조물" xfId="4918" xr:uid="{00000000-0005-0000-0000-0000CD140000}"/>
    <cellStyle name="콤마_  종  합  " xfId="2275" xr:uid="{00000000-0005-0000-0000-0000CE140000}"/>
    <cellStyle name="콤마宛 " xfId="4920" xr:uid="{00000000-0005-0000-0000-0000CF140000}"/>
    <cellStyle name="콤마桓?琉?업종별 " xfId="4921" xr:uid="{00000000-0005-0000-0000-0000D0140000}"/>
    <cellStyle name="콤마쇔[0]_대총괄표 " xfId="4919" xr:uid="{00000000-0005-0000-0000-0000D1140000}"/>
    <cellStyle name="콤막 [0]_수출실적 _양식98" xfId="2276" xr:uid="{00000000-0005-0000-0000-0000D2140000}"/>
    <cellStyle name="큐준_주택수주_주택용지_1" xfId="4922" xr:uid="{00000000-0005-0000-0000-0000D3140000}"/>
    <cellStyle name="톤" xfId="2277" xr:uid="{00000000-0005-0000-0000-0000D4140000}"/>
    <cellStyle name="통" xfId="2278" xr:uid="{00000000-0005-0000-0000-0000D5140000}"/>
    <cellStyle name="통 2" xfId="5401" xr:uid="{00000000-0005-0000-0000-0000D6140000}"/>
    <cellStyle name="통_도로" xfId="5402" xr:uid="{00000000-0005-0000-0000-0000D7140000}"/>
    <cellStyle name="통_부대초안" xfId="5403" xr:uid="{00000000-0005-0000-0000-0000D8140000}"/>
    <cellStyle name="통_부대초안_견적의뢰" xfId="5404" xr:uid="{00000000-0005-0000-0000-0000D9140000}"/>
    <cellStyle name="통_부대초안_김포투찰" xfId="5405" xr:uid="{00000000-0005-0000-0000-0000DA140000}"/>
    <cellStyle name="통_부대초안_김포투찰_견적의뢰" xfId="5406" xr:uid="{00000000-0005-0000-0000-0000DB140000}"/>
    <cellStyle name="통_토목내역서" xfId="5407" xr:uid="{00000000-0005-0000-0000-0000DC140000}"/>
    <cellStyle name="통_토목내역서_도로" xfId="5408" xr:uid="{00000000-0005-0000-0000-0000DD140000}"/>
    <cellStyle name="통_토목내역서_부대초안" xfId="5409" xr:uid="{00000000-0005-0000-0000-0000DE140000}"/>
    <cellStyle name="통_토목내역서_부대초안_견적의뢰" xfId="5410" xr:uid="{00000000-0005-0000-0000-0000DF140000}"/>
    <cellStyle name="통_토목내역서_부대초안_김포투찰" xfId="5411" xr:uid="{00000000-0005-0000-0000-0000E0140000}"/>
    <cellStyle name="통_토목내역서_부대초안_김포투찰_견적의뢰" xfId="5412" xr:uid="{00000000-0005-0000-0000-0000E1140000}"/>
    <cellStyle name="통화 [" xfId="2279" xr:uid="{00000000-0005-0000-0000-0000E2140000}"/>
    <cellStyle name="통화 [ 2" xfId="5413" xr:uid="{00000000-0005-0000-0000-0000E3140000}"/>
    <cellStyle name="통화 [0_x000f_" xfId="4923" xr:uid="{00000000-0005-0000-0000-0000E4140000}"/>
    <cellStyle name="通貨 [0.00]_laroux" xfId="4924" xr:uid="{00000000-0005-0000-0000-0000E5140000}"/>
    <cellStyle name="통화 [0] 2" xfId="4925" xr:uid="{00000000-0005-0000-0000-0000E7140000}"/>
    <cellStyle name="통화 [0] 2 2" xfId="5414" xr:uid="{00000000-0005-0000-0000-0000E8140000}"/>
    <cellStyle name="통화 [0] 3" xfId="5135" xr:uid="{00000000-0005-0000-0000-0000E9140000}"/>
    <cellStyle name="통화 [0] usd" xfId="4926" xr:uid="{00000000-0005-0000-0000-0000EA140000}"/>
    <cellStyle name="通貨_laroux" xfId="4927" xr:uid="{00000000-0005-0000-0000-0000EB140000}"/>
    <cellStyle name="퍼센트" xfId="2280" xr:uid="{00000000-0005-0000-0000-0000EC140000}"/>
    <cellStyle name="퍼센트 2" xfId="4928" xr:uid="{00000000-0005-0000-0000-0000ED140000}"/>
    <cellStyle name="퍼센트 3" xfId="4929" xr:uid="{00000000-0005-0000-0000-0000EE140000}"/>
    <cellStyle name="퍼센트 4" xfId="4930" xr:uid="{00000000-0005-0000-0000-0000EF140000}"/>
    <cellStyle name="퍼센트 5" xfId="5415" xr:uid="{00000000-0005-0000-0000-0000F0140000}"/>
    <cellStyle name="퍼센트 6" xfId="5460" xr:uid="{EF9C473B-B4C7-44EF-B6EC-CE1810A8B4ED}"/>
    <cellStyle name="퍼센트_공량산출서-구조물" xfId="4931" xr:uid="{00000000-0005-0000-0000-0000F1140000}"/>
    <cellStyle name="표" xfId="2281" xr:uid="{00000000-0005-0000-0000-0000F2140000}"/>
    <cellStyle name="표 2" xfId="5416" xr:uid="{00000000-0005-0000-0000-0000F3140000}"/>
    <cellStyle name="표_도로" xfId="5417" xr:uid="{00000000-0005-0000-0000-0000F4140000}"/>
    <cellStyle name="표_부대초안" xfId="5418" xr:uid="{00000000-0005-0000-0000-0000F5140000}"/>
    <cellStyle name="표_부대초안_견적의뢰" xfId="5419" xr:uid="{00000000-0005-0000-0000-0000F6140000}"/>
    <cellStyle name="표_부대초안_김포투찰" xfId="5420" xr:uid="{00000000-0005-0000-0000-0000F7140000}"/>
    <cellStyle name="표_부대초안_김포투찰_견적의뢰" xfId="5421" xr:uid="{00000000-0005-0000-0000-0000F8140000}"/>
    <cellStyle name="표_토목내역서" xfId="5422" xr:uid="{00000000-0005-0000-0000-0000F9140000}"/>
    <cellStyle name="표_토목내역서_도로" xfId="5423" xr:uid="{00000000-0005-0000-0000-0000FA140000}"/>
    <cellStyle name="표_토목내역서_부대초안" xfId="5424" xr:uid="{00000000-0005-0000-0000-0000FB140000}"/>
    <cellStyle name="표_토목내역서_부대초안_견적의뢰" xfId="5425" xr:uid="{00000000-0005-0000-0000-0000FC140000}"/>
    <cellStyle name="표_토목내역서_부대초안_김포투찰" xfId="5426" xr:uid="{00000000-0005-0000-0000-0000FD140000}"/>
    <cellStyle name="표_토목내역서_부대초안_김포투찰_견적의뢰" xfId="5427" xr:uid="{00000000-0005-0000-0000-0000FE140000}"/>
    <cellStyle name="表示済みのハイパーリンク" xfId="2282" xr:uid="{00000000-0005-0000-0000-0000FF140000}"/>
    <cellStyle name="표제목" xfId="4932" xr:uid="{00000000-0005-0000-0000-000000150000}"/>
    <cellStyle name="標題說明" xfId="4933" xr:uid="{00000000-0005-0000-0000-000001150000}"/>
    <cellStyle name="標題說明 2" xfId="5428" xr:uid="{00000000-0005-0000-0000-000002150000}"/>
    <cellStyle name="표준" xfId="0" builtinId="0"/>
    <cellStyle name="표준 10" xfId="4934" xr:uid="{00000000-0005-0000-0000-000004150000}"/>
    <cellStyle name="표준 10 2" xfId="5461" xr:uid="{8E3C6558-D075-4C7B-8D4B-F6B6D45405D6}"/>
    <cellStyle name="표준 100" xfId="5491" xr:uid="{7ED8A2D8-EF6A-4823-9DF2-2B634CE027C0}"/>
    <cellStyle name="표준 101" xfId="5492" xr:uid="{B929A5AD-4B4D-45E7-8E13-3F63EDFB3769}"/>
    <cellStyle name="표준 102" xfId="5493" xr:uid="{4310A405-F31E-414E-B621-A0B8665C1BB7}"/>
    <cellStyle name="표준 103" xfId="5494" xr:uid="{62777978-9A8E-4827-905C-52B2239236F8}"/>
    <cellStyle name="표준 104" xfId="5495" xr:uid="{4A068D37-7A11-4E97-9108-08A7D9882099}"/>
    <cellStyle name="표준 105" xfId="5496" xr:uid="{AACE8ECC-FB3D-4BA8-AAA0-A25936AB6164}"/>
    <cellStyle name="표준 106" xfId="5497" xr:uid="{1959071F-D5D3-4D84-A786-6C76F07126D2}"/>
    <cellStyle name="표준 107" xfId="5498" xr:uid="{0B0C2EB9-EE52-4804-8097-CD682D4D89B3}"/>
    <cellStyle name="표준 108" xfId="5499" xr:uid="{8A67B9A8-7BF7-4BB1-BADC-E9A5E8E73B5F}"/>
    <cellStyle name="표준 109" xfId="5500" xr:uid="{07B71BA6-E82C-4348-86B6-E427ADF35C25}"/>
    <cellStyle name="표준 11" xfId="5132" xr:uid="{00000000-0005-0000-0000-000005150000}"/>
    <cellStyle name="표준 11 2" xfId="5462" xr:uid="{4D9711E0-F4ED-417E-B9A2-9E43C1971717}"/>
    <cellStyle name="표준 110" xfId="5501" xr:uid="{38B15C97-E13A-441A-96F5-65BC1F2F9DAD}"/>
    <cellStyle name="표준 111" xfId="5502" xr:uid="{EF863D00-2447-4494-85F2-F0524B975ECF}"/>
    <cellStyle name="표준 112" xfId="5503" xr:uid="{8186AE84-2426-45C9-9658-686BF1D22BAC}"/>
    <cellStyle name="표준 113" xfId="5504" xr:uid="{77CD0415-CDDC-40CB-9025-EED2E29C68D4}"/>
    <cellStyle name="표준 114" xfId="5505" xr:uid="{3AD7EA86-92C9-4DF4-B642-9057FDD5AE3A}"/>
    <cellStyle name="표준 115" xfId="5506" xr:uid="{451B82C0-F490-4D14-8133-06EABA541C59}"/>
    <cellStyle name="표준 116" xfId="5507" xr:uid="{7D2925FE-5BBB-4EE5-A82E-CE1F54CADA88}"/>
    <cellStyle name="표준 117" xfId="5508" xr:uid="{8E8F7238-455A-47FC-9B13-C462B4BAE35A}"/>
    <cellStyle name="표준 118" xfId="5509" xr:uid="{D8956F04-52B6-4D69-9D0B-520ED41723C8}"/>
    <cellStyle name="표준 119" xfId="5510" xr:uid="{035630D8-978A-462E-A3F2-341959F5C172}"/>
    <cellStyle name="표준 12" xfId="5437" xr:uid="{00000000-0005-0000-0000-000006150000}"/>
    <cellStyle name="표준 12 2" xfId="5463" xr:uid="{2CB140AE-F46A-4870-AEAC-8CD6ACD79627}"/>
    <cellStyle name="표준 120" xfId="5511" xr:uid="{B69407DE-13B6-4105-ACB6-35E9546CB1F8}"/>
    <cellStyle name="표준 121" xfId="5512" xr:uid="{786C6098-72D8-4A83-BBEB-F6DEAEE33DE2}"/>
    <cellStyle name="표준 122" xfId="5513" xr:uid="{9DF304D5-B7E0-4D0B-80A7-C687AD7DCB4C}"/>
    <cellStyle name="표준 123" xfId="5514" xr:uid="{B8EF9C76-82AE-428E-9B0A-FC1DC698D59D}"/>
    <cellStyle name="표준 124" xfId="5515" xr:uid="{2900FE33-0EF7-4D23-93D1-BBA7AD7B4A4E}"/>
    <cellStyle name="표준 125" xfId="5516" xr:uid="{44B54440-B481-4C9A-A981-CAB4872C7CA4}"/>
    <cellStyle name="표준 126" xfId="5517" xr:uid="{7F171899-A1CA-4BB3-B209-827D398E6565}"/>
    <cellStyle name="표준 127" xfId="5518" xr:uid="{376C0A16-341A-42AD-BC6B-67AB59D67949}"/>
    <cellStyle name="표준 128" xfId="5519" xr:uid="{B538D153-56E9-411D-9C3E-4983CD83CBEE}"/>
    <cellStyle name="표준 129" xfId="5520" xr:uid="{DB9DF28D-0085-4585-AFF5-BE941EA559D4}"/>
    <cellStyle name="표준 13" xfId="5440" xr:uid="{00000000-0005-0000-0000-000007150000}"/>
    <cellStyle name="표준 13 2" xfId="5464" xr:uid="{5C4534F6-65B9-40D5-9CD7-982727CF1BFA}"/>
    <cellStyle name="표준 130" xfId="5521" xr:uid="{B0C185DD-3532-4216-A0E9-E752624B1BDE}"/>
    <cellStyle name="표준 131" xfId="5522" xr:uid="{8E6DE2D7-154E-4BBD-87C7-77E3C7EDB754}"/>
    <cellStyle name="표준 132" xfId="5523" xr:uid="{197DB7AF-657F-42C3-BCE6-8A2F99051D09}"/>
    <cellStyle name="표준 133" xfId="5524" xr:uid="{911FDFDC-CAD4-4DAD-A595-A595D79D27F9}"/>
    <cellStyle name="표준 134" xfId="5525" xr:uid="{180CBF5C-6275-4F8E-9F48-A154B12B8366}"/>
    <cellStyle name="표준 135" xfId="5526" xr:uid="{CD259D5B-F3CD-41A4-BD12-12383CAF4219}"/>
    <cellStyle name="표준 136" xfId="5527" xr:uid="{F0F85C32-DA19-4580-B7DF-8D7341FFB796}"/>
    <cellStyle name="표준 137" xfId="5528" xr:uid="{343FC009-B00E-4C8F-846A-98395D2D344E}"/>
    <cellStyle name="표준 138" xfId="5529" xr:uid="{41FA164D-0101-4094-9622-3A3CA8351D5C}"/>
    <cellStyle name="표준 139" xfId="5530" xr:uid="{0BB2D485-79DE-4F04-89B0-011FC7EC3076}"/>
    <cellStyle name="표준 14" xfId="5441" xr:uid="{00000000-0005-0000-0000-000008150000}"/>
    <cellStyle name="표준 14 2" xfId="5465" xr:uid="{9B5AE12F-3CDF-421C-919E-B49B8D14EECA}"/>
    <cellStyle name="표준 140" xfId="5531" xr:uid="{854B670C-4640-4FDC-8584-B1459EC53DFD}"/>
    <cellStyle name="표준 141" xfId="5532" xr:uid="{7884443D-699D-4548-8178-D1D9C168E429}"/>
    <cellStyle name="표준 142" xfId="5533" xr:uid="{ECE7AB66-8E30-49D2-BAA8-70324AD2599F}"/>
    <cellStyle name="표준 143" xfId="5534" xr:uid="{AA25F6D4-9F7E-441E-ADCB-86073B86AE20}"/>
    <cellStyle name="표준 144" xfId="5535" xr:uid="{EFB349AD-5A89-4A01-BFF4-6174D0C6E37C}"/>
    <cellStyle name="표준 145" xfId="5536" xr:uid="{E829AE12-087E-468C-A22A-0255E40E3442}"/>
    <cellStyle name="표준 146" xfId="5537" xr:uid="{D283AC5B-518E-4CA3-B6E9-2C22A2F1324F}"/>
    <cellStyle name="표준 147" xfId="5538" xr:uid="{7183C1B3-FCB5-4782-ABCE-A31FF272019E}"/>
    <cellStyle name="표준 148" xfId="5539" xr:uid="{CECCDD6F-8823-4FBE-AE26-7A02DDDBA39F}"/>
    <cellStyle name="표준 149" xfId="5540" xr:uid="{23AE7FC9-B77D-472B-B07E-6A111C4FF49A}"/>
    <cellStyle name="표준 15" xfId="5466" xr:uid="{082DDC55-F45F-42BE-8526-C7EEC9134B70}"/>
    <cellStyle name="표준 150" xfId="5541" xr:uid="{45DF3E7B-317C-40F8-BDF6-C0675CB18E21}"/>
    <cellStyle name="표준 151" xfId="5542" xr:uid="{3CE8979D-2CCD-421D-B0D9-581D891C2931}"/>
    <cellStyle name="표준 152" xfId="5543" xr:uid="{0C87061F-AEC1-4F59-97B9-CFD2BAA8C9AD}"/>
    <cellStyle name="표준 153" xfId="5544" xr:uid="{36F020CD-7B31-4AEF-93D9-6DA359A0C250}"/>
    <cellStyle name="표준 154" xfId="5545" xr:uid="{58F16D6C-0D4E-43F8-8C5B-2F14DB7854A6}"/>
    <cellStyle name="표준 155" xfId="5546" xr:uid="{4F9577FF-132E-4171-B8B6-C2D50897F766}"/>
    <cellStyle name="표준 155 2" xfId="5490" xr:uid="{0D2F869B-166F-4C94-A05A-697F72E260FB}"/>
    <cellStyle name="표준 155 2 2" xfId="5624" xr:uid="{1018014A-A84A-4F53-BE6B-CC855FEC0A56}"/>
    <cellStyle name="표준 156" xfId="5547" xr:uid="{1382DF71-87A1-4035-954C-DB4173FD90AB}"/>
    <cellStyle name="표준 157" xfId="5548" xr:uid="{4746AB4A-C0A1-472A-A4B1-3E1C43BFFB4A}"/>
    <cellStyle name="표준 158" xfId="5549" xr:uid="{E1B3E80B-E8A6-4901-B17D-33A425CC4B09}"/>
    <cellStyle name="표준 158 2" xfId="5625" xr:uid="{8863137B-DCB1-4B4C-A1B0-B9E006DF60D1}"/>
    <cellStyle name="표준 159" xfId="5451" xr:uid="{C0CAC379-B39F-4792-AAA3-574A5298FF25}"/>
    <cellStyle name="표준 159 2" xfId="5626" xr:uid="{70C477A7-A9AB-49C4-98CD-F9BC4358874C}"/>
    <cellStyle name="표준 16" xfId="5467" xr:uid="{700D9FA4-E747-4DF6-A143-93C0AAC6E86C}"/>
    <cellStyle name="표준 160" xfId="5627" xr:uid="{1D2942E4-8061-40DE-91BA-AC2F6A76ED1D}"/>
    <cellStyle name="표준 161" xfId="5623" xr:uid="{893877E0-84E2-42C4-B7D1-F7068960DE67}"/>
    <cellStyle name="표준 162" xfId="5486" xr:uid="{0F771FCE-62CF-4776-9C73-A84F6443F80F}"/>
    <cellStyle name="표준 164" xfId="5450" xr:uid="{30E782DF-F67A-4DE7-82BF-5BA01C389F61}"/>
    <cellStyle name="표준 17" xfId="5468" xr:uid="{ED49BAAA-A88B-47B6-AC95-79CD3AA9780F}"/>
    <cellStyle name="표준 18" xfId="5469" xr:uid="{DB3BD822-E33C-4B51-9B62-DAFE5948286B}"/>
    <cellStyle name="표준 19" xfId="4935" xr:uid="{00000000-0005-0000-0000-000009150000}"/>
    <cellStyle name="표준 19 2" xfId="5471" xr:uid="{D292BE3A-6E58-47B6-B8DB-DF9964AD9182}"/>
    <cellStyle name="표준 19 3" xfId="5470" xr:uid="{D2649DCF-8674-47C6-AE41-78037D7CB340}"/>
    <cellStyle name="표준 2" xfId="2283" xr:uid="{00000000-0005-0000-0000-00000A150000}"/>
    <cellStyle name="표준 2 2" xfId="2284" xr:uid="{00000000-0005-0000-0000-00000B150000}"/>
    <cellStyle name="표준 2 2 2" xfId="5430" xr:uid="{00000000-0005-0000-0000-00000C150000}"/>
    <cellStyle name="표준 2 3" xfId="5429" xr:uid="{00000000-0005-0000-0000-00000D150000}"/>
    <cellStyle name="표준 2 3 2" xfId="5472" xr:uid="{987C0476-B0FD-4A52-8609-296C2E406F87}"/>
    <cellStyle name="표준 2_1.금천중 냉난방내역" xfId="4936" xr:uid="{00000000-0005-0000-0000-00000E150000}"/>
    <cellStyle name="표준 20" xfId="5473" xr:uid="{65845C2A-42E1-4577-85BC-A722240484B9}"/>
    <cellStyle name="표준 21" xfId="5474" xr:uid="{7D3CC3FF-6796-4230-B708-A608C351F419}"/>
    <cellStyle name="표준 22" xfId="5475" xr:uid="{09191DDC-9B13-425E-A209-92D3D89FED4D}"/>
    <cellStyle name="표준 23" xfId="5476" xr:uid="{CC49F30D-2E07-4402-B5AF-9C1B55389A02}"/>
    <cellStyle name="표준 24" xfId="5477" xr:uid="{00C9F118-7C1C-413D-9FAC-3BEB65DA57B8}"/>
    <cellStyle name="표준 25" xfId="5478" xr:uid="{7F940B33-749A-4B4F-AFF3-17300E94FA7C}"/>
    <cellStyle name="표준 26" xfId="5489" xr:uid="{73BC0CFB-0710-4F66-A8D5-9AE066F46662}"/>
    <cellStyle name="표준 26 2" xfId="5628" xr:uid="{0984CB76-83A7-4CE2-828A-3BB69E8C483B}"/>
    <cellStyle name="표준 27" xfId="5550" xr:uid="{5E339F02-58BE-43ED-A5B6-7840F2F422F9}"/>
    <cellStyle name="표준 28" xfId="5551" xr:uid="{482D069E-1D1A-4ABC-950C-10EB6B658CB3}"/>
    <cellStyle name="표준 29" xfId="5552" xr:uid="{2CA02270-3C88-473D-8CA4-17F17950B826}"/>
    <cellStyle name="표준 3" xfId="4937" xr:uid="{00000000-0005-0000-0000-00000F150000}"/>
    <cellStyle name="표준 3 2" xfId="5431" xr:uid="{00000000-0005-0000-0000-000010150000}"/>
    <cellStyle name="표준 3 3" xfId="5442" xr:uid="{00000000-0005-0000-0000-000011150000}"/>
    <cellStyle name="표준 3 4" xfId="5479" xr:uid="{3297BBBA-FFE8-49DC-9BCC-522600164809}"/>
    <cellStyle name="표준 30" xfId="5553" xr:uid="{73E4FA72-35CE-407C-A8B7-825687AD9B13}"/>
    <cellStyle name="표준 31" xfId="5554" xr:uid="{1369D41F-B946-417B-9E56-7C5C3493CBC2}"/>
    <cellStyle name="표준 32" xfId="5555" xr:uid="{467A737D-F420-4399-A924-E4817128BD80}"/>
    <cellStyle name="표준 33" xfId="5556" xr:uid="{9B8CCFB6-4D97-4E92-AE0F-9B4991E3F904}"/>
    <cellStyle name="표준 34" xfId="5557" xr:uid="{66EB2464-993A-483F-9F91-3B7AF2BAC5E5}"/>
    <cellStyle name="표준 35" xfId="5558" xr:uid="{A08B76D2-F403-429A-BC6C-3944338E8023}"/>
    <cellStyle name="표준 36" xfId="5559" xr:uid="{F108475B-9AFB-48AC-B2B3-6D878980439D}"/>
    <cellStyle name="표준 37" xfId="5560" xr:uid="{77331936-B7AF-4FAE-8FE1-68BCCBA03B06}"/>
    <cellStyle name="표준 38" xfId="5561" xr:uid="{4CD37146-3703-4014-90F0-A958B6B5FCB9}"/>
    <cellStyle name="표준 39" xfId="5562" xr:uid="{651ED0BE-2A55-4B5B-ABB4-5FB0F719A624}"/>
    <cellStyle name="표준 4" xfId="2285" xr:uid="{00000000-0005-0000-0000-000012150000}"/>
    <cellStyle name="표준 4 2" xfId="5433" xr:uid="{00000000-0005-0000-0000-000013150000}"/>
    <cellStyle name="표준 4 2 2" xfId="5449" xr:uid="{00000000-0005-0000-0000-000014150000}"/>
    <cellStyle name="표준 4 3" xfId="5432" xr:uid="{00000000-0005-0000-0000-000015150000}"/>
    <cellStyle name="표준 4 4" xfId="5445" xr:uid="{00000000-0005-0000-0000-000016150000}"/>
    <cellStyle name="표준 4 5" xfId="5480" xr:uid="{4E1FD85D-63DB-4958-A58E-28483BEBF83A}"/>
    <cellStyle name="표준 4_(내역)대구칠성초등학교 급식실 증축 전기공사" xfId="5434" xr:uid="{00000000-0005-0000-0000-000017150000}"/>
    <cellStyle name="표준 40" xfId="5563" xr:uid="{C183F34D-FCC2-4FDB-AE26-85CDDC611103}"/>
    <cellStyle name="표준 41" xfId="5564" xr:uid="{BFE62942-F52D-4E37-8AEE-50F7B10A927E}"/>
    <cellStyle name="표준 42" xfId="5565" xr:uid="{E384EAEB-3BA7-4163-84AD-C027A401E9F6}"/>
    <cellStyle name="표준 43" xfId="5566" xr:uid="{D1E7C066-79B5-4F3C-BB4B-22577C731E3B}"/>
    <cellStyle name="표준 44" xfId="5567" xr:uid="{50DEA877-F0FB-4AB7-911C-D04C8185FFC1}"/>
    <cellStyle name="표준 45" xfId="5568" xr:uid="{64990566-209D-4B3D-A4F9-20CD6AAB7439}"/>
    <cellStyle name="표준 46" xfId="5569" xr:uid="{FD62FC29-4811-4813-ACEE-B23F8EECF0A6}"/>
    <cellStyle name="표준 47" xfId="5570" xr:uid="{FA0EE58B-03C0-406C-A705-9C580C8A7884}"/>
    <cellStyle name="표준 48" xfId="5571" xr:uid="{88051E4F-7CD1-4457-95DF-2D1C17AACD6A}"/>
    <cellStyle name="표준 49" xfId="5572" xr:uid="{BC5BD062-EEC9-496C-9A23-DADC3B2FC76B}"/>
    <cellStyle name="표준 5" xfId="4938" xr:uid="{00000000-0005-0000-0000-000018150000}"/>
    <cellStyle name="표준 5 2" xfId="5446" xr:uid="{00000000-0005-0000-0000-000019150000}"/>
    <cellStyle name="표준 5 3" xfId="5481" xr:uid="{161F361E-9F2B-4E1D-A637-91BC1A2DB161}"/>
    <cellStyle name="표준 50" xfId="5573" xr:uid="{EFEF1CAF-975A-48C2-BEAC-24303EFF5C5B}"/>
    <cellStyle name="표준 51" xfId="5574" xr:uid="{763F4EAA-BBBB-4B68-AC30-5D234E052CA0}"/>
    <cellStyle name="표준 52" xfId="5575" xr:uid="{1BBBC8E2-BC02-453F-9B30-5A22D061B267}"/>
    <cellStyle name="표준 53" xfId="5576" xr:uid="{E6A342AD-4E64-41D5-8C51-4009389852FB}"/>
    <cellStyle name="표준 54" xfId="5577" xr:uid="{67292FA0-DA92-4435-B788-B15F26A57768}"/>
    <cellStyle name="표준 55" xfId="5578" xr:uid="{C111214D-3258-44F1-B98F-1BB85D6D7389}"/>
    <cellStyle name="표준 56" xfId="5579" xr:uid="{896E332F-9D10-42F9-B5E0-AE93D63F1A1D}"/>
    <cellStyle name="표준 57" xfId="5580" xr:uid="{6A25A9DC-C1A2-42AD-B6CB-FD680ADBCEBC}"/>
    <cellStyle name="표준 58" xfId="5581" xr:uid="{209FFD97-94DD-4B7C-9B31-BF1C00874F42}"/>
    <cellStyle name="표준 59" xfId="5582" xr:uid="{D91DD719-5E1B-47D9-9899-4212D9AB550A}"/>
    <cellStyle name="표준 6" xfId="4939" xr:uid="{00000000-0005-0000-0000-00001A150000}"/>
    <cellStyle name="표준 6 2" xfId="5482" xr:uid="{48DF12D6-838E-4F68-AFE1-F349FD3AAC8A}"/>
    <cellStyle name="표준 60" xfId="5583" xr:uid="{A03EFBE9-E3A4-4CBF-8BA0-E1F82E69F58D}"/>
    <cellStyle name="표준 61" xfId="5584" xr:uid="{AE30CDC9-35E2-45DC-919F-0CE72826D33F}"/>
    <cellStyle name="표준 62" xfId="5585" xr:uid="{AEDE57C3-E251-4405-A3A1-E03FA839FB55}"/>
    <cellStyle name="표준 63" xfId="5586" xr:uid="{CCF2785F-ABE3-4821-A58F-D5B89516A430}"/>
    <cellStyle name="표준 64" xfId="5587" xr:uid="{250CBEB9-0CE1-4621-BE37-810767FE0E82}"/>
    <cellStyle name="표준 65" xfId="5588" xr:uid="{3C31A344-4D01-4561-9375-F1FB4BF0808C}"/>
    <cellStyle name="표준 66" xfId="5589" xr:uid="{561DECE2-8987-45F7-8470-BAF787DCC038}"/>
    <cellStyle name="표준 67" xfId="5590" xr:uid="{B63AD8D3-3F6B-4371-8DF3-3482DC6F8CB8}"/>
    <cellStyle name="표준 68" xfId="5591" xr:uid="{7F01F1EB-EF9D-47B1-8944-E1339FC16216}"/>
    <cellStyle name="표준 69" xfId="5592" xr:uid="{FFE243B5-4C52-4A42-AC91-4CD9C74EC9DF}"/>
    <cellStyle name="표준 7" xfId="4940" xr:uid="{00000000-0005-0000-0000-00001B150000}"/>
    <cellStyle name="표준 7 2" xfId="5483" xr:uid="{5F0FA023-B1BF-40C3-9A75-B953484D5440}"/>
    <cellStyle name="표준 70" xfId="5593" xr:uid="{E326F666-E722-48A8-BC0E-D2D11F5CB694}"/>
    <cellStyle name="표준 71" xfId="5594" xr:uid="{CC8BBB0E-1157-4EFA-8ADD-F341370A950D}"/>
    <cellStyle name="표준 72" xfId="5595" xr:uid="{44B29E76-F17B-40DB-955C-2B4F4F428475}"/>
    <cellStyle name="표준 73" xfId="5596" xr:uid="{155D52BB-55FA-4000-961E-169E3742D88D}"/>
    <cellStyle name="표준 74" xfId="5597" xr:uid="{1BBA46C6-9C0E-4715-9444-C237FD9E7CA5}"/>
    <cellStyle name="표준 75" xfId="5598" xr:uid="{21CF0944-43A6-485B-8DFC-92616660FED8}"/>
    <cellStyle name="표준 76" xfId="5599" xr:uid="{63E4D962-462D-44C8-974A-AECF92CC5676}"/>
    <cellStyle name="표준 77" xfId="5600" xr:uid="{1167F5D1-00C3-4321-854D-939A0ECF4FE5}"/>
    <cellStyle name="표준 78" xfId="5601" xr:uid="{B31FED93-8D49-42B8-8D34-140A4D60F540}"/>
    <cellStyle name="표준 79" xfId="5602" xr:uid="{A6DF92E0-E594-437F-B092-DF7B3FFE1CA5}"/>
    <cellStyle name="표준 8" xfId="4941" xr:uid="{00000000-0005-0000-0000-00001C150000}"/>
    <cellStyle name="표준 8 2" xfId="5484" xr:uid="{1FD89AD0-1A65-4CFF-94A0-920087D0065C}"/>
    <cellStyle name="표준 80" xfId="5603" xr:uid="{D49847AA-ECE0-4815-B773-6BD9E0C5C0AA}"/>
    <cellStyle name="표준 81" xfId="5604" xr:uid="{7C0C615A-8860-47A4-90ED-D600CAD8A9CF}"/>
    <cellStyle name="표준 82" xfId="5605" xr:uid="{B3970553-8875-4CEF-BA4E-360FC95665AC}"/>
    <cellStyle name="표준 83" xfId="5606" xr:uid="{D0E45458-3D65-4517-8278-C08B37F78929}"/>
    <cellStyle name="표준 84" xfId="5607" xr:uid="{8C72E0C2-9F30-4E98-97EA-A11CA2E0D27F}"/>
    <cellStyle name="표준 85" xfId="5608" xr:uid="{D7F7D709-F018-42E3-A9DB-F632160AB9A7}"/>
    <cellStyle name="표준 86" xfId="5609" xr:uid="{2FB79465-937E-45A0-AA7D-B27E036B810B}"/>
    <cellStyle name="표준 87" xfId="5610" xr:uid="{ECED6A1D-80FD-4728-85B0-249A99B744B7}"/>
    <cellStyle name="표준 88" xfId="5611" xr:uid="{B2880300-DC29-4618-BD70-7769B3919CDE}"/>
    <cellStyle name="표준 89" xfId="5612" xr:uid="{50BBE681-3599-4F5E-B9A5-832D66581A3E}"/>
    <cellStyle name="표준 9" xfId="4942" xr:uid="{00000000-0005-0000-0000-00001D150000}"/>
    <cellStyle name="표준 9 2" xfId="5485" xr:uid="{A0BFD980-2411-4C38-BEB4-80AA9BFE2D56}"/>
    <cellStyle name="표준 90" xfId="5613" xr:uid="{8B0034F7-3D5C-49D7-97F0-234B7AD1DE28}"/>
    <cellStyle name="표준 91" xfId="5614" xr:uid="{1821EA4B-A874-4621-AD1E-B1CE4FEB04FB}"/>
    <cellStyle name="표준 92" xfId="5615" xr:uid="{3858F874-922F-43BF-869E-89EBB7F22B79}"/>
    <cellStyle name="표준 93" xfId="5616" xr:uid="{E41CD3DC-D78E-4215-957E-E2362656AD6C}"/>
    <cellStyle name="표준 94" xfId="5617" xr:uid="{D1DD541B-A1DB-49DF-A795-D8A796717ADE}"/>
    <cellStyle name="표준 95" xfId="5618" xr:uid="{46D6CA18-4214-4645-BDFD-330934157D10}"/>
    <cellStyle name="표준 96" xfId="5619" xr:uid="{ED05F510-710F-4C7E-92CE-5C3856C562DE}"/>
    <cellStyle name="표준 97" xfId="5620" xr:uid="{154ACE60-0585-4523-B28D-DEBD59037FD3}"/>
    <cellStyle name="표준 98" xfId="5621" xr:uid="{C55675F3-023D-4D5C-B1F3-9C334FADA7F5}"/>
    <cellStyle name="표준 99" xfId="5622" xr:uid="{4E60C851-A806-41D0-B5A4-0E97BF2B4645}"/>
    <cellStyle name="標準_ ｹ-ﾌﾞﾙ物量(B)" xfId="4943" xr:uid="{00000000-0005-0000-0000-00001E150000}"/>
    <cellStyle name="표준_(치료)1111111" xfId="2286" xr:uid="{00000000-0005-0000-0000-00001F150000}"/>
    <cellStyle name="標準_Akia(F）-8" xfId="2296" xr:uid="{00000000-0005-0000-0000-000021150000}"/>
    <cellStyle name="표준_Book1" xfId="2297" xr:uid="{00000000-0005-0000-0000-000022150000}"/>
    <cellStyle name="標準_南青山報告書" xfId="4944" xr:uid="{00000000-0005-0000-0000-000024150000}"/>
    <cellStyle name="표준_동평중" xfId="2287" xr:uid="{00000000-0005-0000-0000-000025150000}"/>
    <cellStyle name="표준_마현산내역서" xfId="2288" xr:uid="{00000000-0005-0000-0000-000026150000}"/>
    <cellStyle name="표준_문화창작-전기원가및표지" xfId="2289" xr:uid="{00000000-0005-0000-0000-000028150000}"/>
    <cellStyle name="표준_방송내역서(2001)" xfId="2290" xr:uid="{00000000-0005-0000-0000-000029150000}"/>
    <cellStyle name="표준_보고서" xfId="2291" xr:uid="{00000000-0005-0000-0000-00002A150000}"/>
    <cellStyle name="표준_분전반관급" xfId="2292" xr:uid="{00000000-0005-0000-0000-00002B150000}"/>
    <cellStyle name="표준_설계내역서(건)" xfId="2293" xr:uid="{00000000-0005-0000-0000-00002C150000}"/>
    <cellStyle name="표준_성산고전기" xfId="2294" xr:uid="{00000000-0005-0000-0000-00002D150000}"/>
    <cellStyle name="표준_자탐공사" xfId="2295" xr:uid="{00000000-0005-0000-0000-00002E150000}"/>
    <cellStyle name="표준1" xfId="2298" xr:uid="{00000000-0005-0000-0000-00002F150000}"/>
    <cellStyle name="표준2" xfId="2299" xr:uid="{00000000-0005-0000-0000-000030150000}"/>
    <cellStyle name="표준날짜" xfId="4945" xr:uid="{00000000-0005-0000-0000-000031150000}"/>
    <cellStyle name="표준숫자" xfId="4946" xr:uid="{00000000-0005-0000-0000-000032150000}"/>
    <cellStyle name="표쥰" xfId="4947" xr:uid="{00000000-0005-0000-0000-000033150000}"/>
    <cellStyle name="표쥰 2" xfId="5435" xr:uid="{00000000-0005-0000-0000-000034150000}"/>
    <cellStyle name="퓭닉_Eval(1 of 7)-BASE" xfId="4948" xr:uid="{00000000-0005-0000-0000-000035150000}"/>
    <cellStyle name="하이퍼링크 2" xfId="5629" xr:uid="{F964B954-E616-4BDD-8F65-FC902C886645}"/>
    <cellStyle name="합계" xfId="2300" xr:uid="{00000000-0005-0000-0000-000036150000}"/>
    <cellStyle name="합산" xfId="2301" xr:uid="{00000000-0005-0000-0000-000037150000}"/>
    <cellStyle name="합산 2" xfId="4949" xr:uid="{00000000-0005-0000-0000-000038150000}"/>
    <cellStyle name="합산 3" xfId="4950" xr:uid="{00000000-0005-0000-0000-000039150000}"/>
    <cellStyle name="합산 4" xfId="4951" xr:uid="{00000000-0005-0000-0000-00003A150000}"/>
    <cellStyle name="합산_공량산출서-구조물" xfId="4952" xr:uid="{00000000-0005-0000-0000-00003B150000}"/>
    <cellStyle name="桁区切り [0.00]_laroux" xfId="4954" xr:uid="{00000000-0005-0000-0000-00003C150000}"/>
    <cellStyle name="桁区切り_laroux" xfId="4955" xr:uid="{00000000-0005-0000-0000-00003D150000}"/>
    <cellStyle name="항목" xfId="4953" xr:uid="{00000000-0005-0000-0000-00003E150000}"/>
    <cellStyle name="垓" xfId="4956" xr:uid="{00000000-0005-0000-0000-00003F150000}"/>
    <cellStyle name="해동양식" xfId="2302" xr:uid="{00000000-0005-0000-0000-000040150000}"/>
    <cellStyle name="貨幣 [0]_污水處理新建工程" xfId="4957" xr:uid="{00000000-0005-0000-0000-000041150000}"/>
    <cellStyle name="貨幣[0]_CT-1" xfId="4958" xr:uid="{00000000-0005-0000-0000-000042150000}"/>
    <cellStyle name="貨幣_CT-1" xfId="4959" xr:uid="{00000000-0005-0000-0000-000043150000}"/>
    <cellStyle name="화폐기호" xfId="2303" xr:uid="{00000000-0005-0000-0000-000044150000}"/>
    <cellStyle name="화폐기호 2" xfId="4960" xr:uid="{00000000-0005-0000-0000-000045150000}"/>
    <cellStyle name="화폐기호 3" xfId="4961" xr:uid="{00000000-0005-0000-0000-000046150000}"/>
    <cellStyle name="화폐기호 4" xfId="4962" xr:uid="{00000000-0005-0000-0000-000047150000}"/>
    <cellStyle name="화폐기호 5" xfId="5487" xr:uid="{2468914D-12D1-4BD8-975E-587DA4B1E26F}"/>
    <cellStyle name="화폐기호_공량산출서-구조물" xfId="4963" xr:uid="{00000000-0005-0000-0000-000048150000}"/>
    <cellStyle name="화폐기호0" xfId="2304" xr:uid="{00000000-0005-0000-0000-000049150000}"/>
    <cellStyle name="화폐기호0 2" xfId="4964" xr:uid="{00000000-0005-0000-0000-00004A150000}"/>
    <cellStyle name="화폐기호0 3" xfId="4965" xr:uid="{00000000-0005-0000-0000-00004B150000}"/>
    <cellStyle name="화폐기호0 4" xfId="4966" xr:uid="{00000000-0005-0000-0000-00004C150000}"/>
    <cellStyle name="화폐기호0 5" xfId="5488" xr:uid="{6DFB1038-3F97-4791-9AD7-DC510A5C7C5C}"/>
    <cellStyle name="화폐기호0_공량산출서-구조물" xfId="4967" xr:uid="{00000000-0005-0000-0000-00004D150000}"/>
    <cellStyle name="ㅣ" xfId="2221" xr:uid="{00000000-0005-0000-0000-00004E150000}"/>
    <cellStyle name="ㅣ_산출서-작업부산물공제" xfId="2222" xr:uid="{00000000-0005-0000-0000-00004F150000}"/>
  </cellStyles>
  <dxfs count="0"/>
  <tableStyles count="0" defaultTableStyle="TableStyleMedium9" defaultPivotStyle="PivotStyleLight16"/>
  <colors>
    <mruColors>
      <color rgb="FF2209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4"/>
  <dimension ref="A1:L26"/>
  <sheetViews>
    <sheetView showZeros="0" tabSelected="1" view="pageBreakPreview" zoomScaleSheetLayoutView="90" workbookViewId="0">
      <selection activeCell="F4" sqref="F4"/>
    </sheetView>
  </sheetViews>
  <sheetFormatPr defaultColWidth="8.88671875" defaultRowHeight="21" customHeight="1"/>
  <cols>
    <col min="1" max="2" width="19.77734375" style="67" customWidth="1"/>
    <col min="3" max="3" width="4.77734375" style="58" customWidth="1"/>
    <col min="4" max="4" width="6.77734375" style="9" customWidth="1"/>
    <col min="5" max="10" width="10.77734375" style="69" customWidth="1"/>
    <col min="11" max="11" width="9.88671875" style="69" bestFit="1" customWidth="1"/>
    <col min="12" max="12" width="8.5546875" style="58" customWidth="1"/>
    <col min="13" max="13" width="9.109375" style="68" bestFit="1" customWidth="1"/>
    <col min="14" max="16384" width="8.88671875" style="68"/>
  </cols>
  <sheetData>
    <row r="1" spans="1:12" s="63" customFormat="1" ht="21.95" customHeight="1">
      <c r="A1" s="241" t="s">
        <v>138</v>
      </c>
      <c r="B1" s="241" t="s">
        <v>139</v>
      </c>
      <c r="C1" s="238" t="s">
        <v>140</v>
      </c>
      <c r="D1" s="237" t="s">
        <v>141</v>
      </c>
      <c r="E1" s="242" t="s">
        <v>142</v>
      </c>
      <c r="F1" s="242"/>
      <c r="G1" s="242" t="s">
        <v>143</v>
      </c>
      <c r="H1" s="242"/>
      <c r="I1" s="242" t="s">
        <v>144</v>
      </c>
      <c r="J1" s="242"/>
      <c r="K1" s="243" t="s">
        <v>145</v>
      </c>
      <c r="L1" s="237" t="s">
        <v>137</v>
      </c>
    </row>
    <row r="2" spans="1:12" s="63" customFormat="1" ht="21.95" customHeight="1">
      <c r="A2" s="241"/>
      <c r="B2" s="241"/>
      <c r="C2" s="238"/>
      <c r="D2" s="237"/>
      <c r="E2" s="53" t="s">
        <v>146</v>
      </c>
      <c r="F2" s="53" t="s">
        <v>147</v>
      </c>
      <c r="G2" s="53" t="s">
        <v>146</v>
      </c>
      <c r="H2" s="53" t="s">
        <v>147</v>
      </c>
      <c r="I2" s="53" t="s">
        <v>146</v>
      </c>
      <c r="J2" s="53" t="s">
        <v>147</v>
      </c>
      <c r="K2" s="244"/>
      <c r="L2" s="237"/>
    </row>
    <row r="3" spans="1:12" s="65" customFormat="1" ht="21.95" customHeight="1">
      <c r="A3" s="4" t="s">
        <v>422</v>
      </c>
      <c r="B3" s="5"/>
      <c r="C3" s="54"/>
      <c r="D3" s="6"/>
      <c r="E3" s="66"/>
      <c r="F3" s="66"/>
      <c r="G3" s="66"/>
      <c r="H3" s="66"/>
      <c r="I3" s="66"/>
      <c r="J3" s="66"/>
      <c r="K3" s="7">
        <f>F3+H3+J3</f>
        <v>0</v>
      </c>
      <c r="L3" s="64"/>
    </row>
    <row r="4" spans="1:12" s="65" customFormat="1" ht="21.95" customHeight="1">
      <c r="A4" s="235" t="str">
        <f>내역서!A3</f>
        <v xml:space="preserve">1. 지도자숙소 LAN설비공사 </v>
      </c>
      <c r="B4" s="236"/>
      <c r="C4" s="54" t="s">
        <v>69</v>
      </c>
      <c r="D4" s="6">
        <v>1</v>
      </c>
      <c r="E4" s="66"/>
      <c r="F4" s="66"/>
      <c r="G4" s="66"/>
      <c r="H4" s="66"/>
      <c r="I4" s="66"/>
      <c r="J4" s="66"/>
      <c r="K4" s="7">
        <f t="shared" ref="K4:K6" si="0">F4+H4+J4</f>
        <v>0</v>
      </c>
      <c r="L4" s="64"/>
    </row>
    <row r="5" spans="1:12" s="65" customFormat="1" ht="21.95" customHeight="1">
      <c r="A5" s="235" t="str">
        <f>내역서!A27</f>
        <v xml:space="preserve">2. 지도자숙소 종합유선방송설비공사 </v>
      </c>
      <c r="B5" s="236"/>
      <c r="C5" s="54" t="s">
        <v>69</v>
      </c>
      <c r="D5" s="6">
        <v>1</v>
      </c>
      <c r="E5" s="66"/>
      <c r="F5" s="66"/>
      <c r="G5" s="66"/>
      <c r="H5" s="66"/>
      <c r="I5" s="66"/>
      <c r="J5" s="66"/>
      <c r="K5" s="7">
        <f t="shared" si="0"/>
        <v>0</v>
      </c>
      <c r="L5" s="64"/>
    </row>
    <row r="6" spans="1:12" s="65" customFormat="1" ht="21.95" customHeight="1">
      <c r="A6" s="235" t="str">
        <f>내역서!A51</f>
        <v xml:space="preserve">3. 지도자숙소 방송설비공사 </v>
      </c>
      <c r="B6" s="236"/>
      <c r="C6" s="54" t="s">
        <v>69</v>
      </c>
      <c r="D6" s="6">
        <v>1</v>
      </c>
      <c r="E6" s="66"/>
      <c r="F6" s="66"/>
      <c r="G6" s="66"/>
      <c r="H6" s="66"/>
      <c r="I6" s="66"/>
      <c r="J6" s="66"/>
      <c r="K6" s="7">
        <f t="shared" si="0"/>
        <v>0</v>
      </c>
      <c r="L6" s="64"/>
    </row>
    <row r="7" spans="1:12" s="65" customFormat="1" ht="21.95" customHeight="1">
      <c r="A7" s="235" t="str">
        <f>내역서!A75</f>
        <v xml:space="preserve">4. 정보통신설비철거공사 </v>
      </c>
      <c r="B7" s="236"/>
      <c r="C7" s="54" t="s">
        <v>69</v>
      </c>
      <c r="D7" s="6">
        <v>1</v>
      </c>
      <c r="E7" s="66"/>
      <c r="F7" s="66"/>
      <c r="G7" s="66"/>
      <c r="H7" s="66"/>
      <c r="I7" s="66"/>
      <c r="J7" s="66"/>
      <c r="K7" s="7">
        <f t="shared" ref="K7" si="1">F7+H7+J7</f>
        <v>0</v>
      </c>
      <c r="L7" s="64"/>
    </row>
    <row r="8" spans="1:12" s="65" customFormat="1" ht="21.95" customHeight="1">
      <c r="A8" s="235"/>
      <c r="B8" s="236"/>
      <c r="C8" s="54"/>
      <c r="D8" s="6"/>
      <c r="E8" s="66"/>
      <c r="F8" s="66"/>
      <c r="G8" s="66"/>
      <c r="H8" s="66"/>
      <c r="I8" s="66"/>
      <c r="J8" s="66"/>
      <c r="K8" s="7"/>
      <c r="L8" s="64"/>
    </row>
    <row r="9" spans="1:12" s="73" customFormat="1" ht="21.95" customHeight="1">
      <c r="A9" s="239" t="s">
        <v>82</v>
      </c>
      <c r="B9" s="240"/>
      <c r="C9" s="54"/>
      <c r="D9" s="6"/>
      <c r="E9" s="66"/>
      <c r="F9" s="8">
        <f>SUM(F4:F8)</f>
        <v>0</v>
      </c>
      <c r="G9" s="75"/>
      <c r="H9" s="8">
        <f>SUM(H4:H8)</f>
        <v>0</v>
      </c>
      <c r="I9" s="75"/>
      <c r="J9" s="8">
        <f>SUM(J4:J8)</f>
        <v>0</v>
      </c>
      <c r="K9" s="8">
        <f>F9+H9+J9</f>
        <v>0</v>
      </c>
      <c r="L9" s="64"/>
    </row>
    <row r="10" spans="1:12" s="65" customFormat="1" ht="21.95" customHeight="1">
      <c r="A10" s="235"/>
      <c r="B10" s="236"/>
      <c r="C10" s="54"/>
      <c r="D10" s="6"/>
      <c r="E10" s="66"/>
      <c r="F10" s="66"/>
      <c r="G10" s="66"/>
      <c r="H10" s="66"/>
      <c r="I10" s="66"/>
      <c r="J10" s="66"/>
      <c r="K10" s="7"/>
      <c r="L10" s="64"/>
    </row>
    <row r="11" spans="1:12" s="65" customFormat="1" ht="21.95" customHeight="1">
      <c r="A11" s="235"/>
      <c r="B11" s="236"/>
      <c r="C11" s="54"/>
      <c r="D11" s="6"/>
      <c r="E11" s="66"/>
      <c r="F11" s="66"/>
      <c r="G11" s="66"/>
      <c r="H11" s="66"/>
      <c r="I11" s="66"/>
      <c r="J11" s="66"/>
      <c r="K11" s="7"/>
      <c r="L11" s="64"/>
    </row>
    <row r="12" spans="1:12" s="65" customFormat="1" ht="21.95" customHeight="1">
      <c r="A12" s="235"/>
      <c r="B12" s="236"/>
      <c r="C12" s="54"/>
      <c r="D12" s="6"/>
      <c r="E12" s="66"/>
      <c r="F12" s="66"/>
      <c r="G12" s="66"/>
      <c r="H12" s="66"/>
      <c r="I12" s="66"/>
      <c r="J12" s="66"/>
      <c r="K12" s="7"/>
      <c r="L12" s="64"/>
    </row>
    <row r="13" spans="1:12" s="65" customFormat="1" ht="21.95" customHeight="1">
      <c r="A13" s="235"/>
      <c r="B13" s="236"/>
      <c r="C13" s="54"/>
      <c r="D13" s="6"/>
      <c r="E13" s="66"/>
      <c r="F13" s="66"/>
      <c r="G13" s="66"/>
      <c r="H13" s="66"/>
      <c r="I13" s="66"/>
      <c r="J13" s="66"/>
      <c r="K13" s="7"/>
      <c r="L13" s="64"/>
    </row>
    <row r="14" spans="1:12" s="65" customFormat="1" ht="21.95" customHeight="1">
      <c r="A14" s="235"/>
      <c r="B14" s="236"/>
      <c r="C14" s="54"/>
      <c r="D14" s="6"/>
      <c r="E14" s="66"/>
      <c r="F14" s="66"/>
      <c r="G14" s="66"/>
      <c r="H14" s="66"/>
      <c r="I14" s="66"/>
      <c r="J14" s="66"/>
      <c r="K14" s="7"/>
      <c r="L14" s="64"/>
    </row>
    <row r="15" spans="1:12" s="65" customFormat="1" ht="21.95" customHeight="1">
      <c r="A15" s="235"/>
      <c r="B15" s="236"/>
      <c r="C15" s="54"/>
      <c r="D15" s="6"/>
      <c r="E15" s="66"/>
      <c r="F15" s="66"/>
      <c r="G15" s="66"/>
      <c r="H15" s="66"/>
      <c r="I15" s="66"/>
      <c r="J15" s="66"/>
      <c r="K15" s="7"/>
      <c r="L15" s="64"/>
    </row>
    <row r="16" spans="1:12" s="65" customFormat="1" ht="21.95" customHeight="1">
      <c r="A16" s="235"/>
      <c r="B16" s="236"/>
      <c r="C16" s="54"/>
      <c r="D16" s="6"/>
      <c r="E16" s="66"/>
      <c r="F16" s="66"/>
      <c r="G16" s="66"/>
      <c r="H16" s="66"/>
      <c r="I16" s="66"/>
      <c r="J16" s="66"/>
      <c r="K16" s="7"/>
      <c r="L16" s="64"/>
    </row>
    <row r="17" spans="1:12" s="65" customFormat="1" ht="21.95" customHeight="1">
      <c r="A17" s="235"/>
      <c r="B17" s="236"/>
      <c r="C17" s="54"/>
      <c r="D17" s="6"/>
      <c r="E17" s="66"/>
      <c r="F17" s="66"/>
      <c r="G17" s="66"/>
      <c r="H17" s="66"/>
      <c r="I17" s="66"/>
      <c r="J17" s="66"/>
      <c r="K17" s="7"/>
      <c r="L17" s="64"/>
    </row>
    <row r="18" spans="1:12" s="65" customFormat="1" ht="21.95" customHeight="1">
      <c r="A18" s="235"/>
      <c r="B18" s="236"/>
      <c r="C18" s="54"/>
      <c r="D18" s="6"/>
      <c r="E18" s="66"/>
      <c r="F18" s="66"/>
      <c r="G18" s="66"/>
      <c r="H18" s="66"/>
      <c r="I18" s="66"/>
      <c r="J18" s="66"/>
      <c r="K18" s="7"/>
      <c r="L18" s="64"/>
    </row>
    <row r="19" spans="1:12" s="65" customFormat="1" ht="21.95" customHeight="1">
      <c r="A19" s="235"/>
      <c r="B19" s="236"/>
      <c r="C19" s="54"/>
      <c r="D19" s="6"/>
      <c r="E19" s="66"/>
      <c r="F19" s="66"/>
      <c r="G19" s="66"/>
      <c r="H19" s="66"/>
      <c r="I19" s="66"/>
      <c r="J19" s="66"/>
      <c r="K19" s="7"/>
      <c r="L19" s="64"/>
    </row>
    <row r="20" spans="1:12" s="65" customFormat="1" ht="21.95" customHeight="1">
      <c r="A20" s="235"/>
      <c r="B20" s="236"/>
      <c r="C20" s="54"/>
      <c r="D20" s="6"/>
      <c r="E20" s="66"/>
      <c r="F20" s="66"/>
      <c r="G20" s="66"/>
      <c r="H20" s="66"/>
      <c r="I20" s="66"/>
      <c r="J20" s="66"/>
      <c r="K20" s="7"/>
      <c r="L20" s="64"/>
    </row>
    <row r="21" spans="1:12" s="65" customFormat="1" ht="21.95" customHeight="1">
      <c r="A21" s="235"/>
      <c r="B21" s="236"/>
      <c r="C21" s="54"/>
      <c r="D21" s="6"/>
      <c r="E21" s="66"/>
      <c r="F21" s="66"/>
      <c r="G21" s="66"/>
      <c r="H21" s="66"/>
      <c r="I21" s="66"/>
      <c r="J21" s="66"/>
      <c r="K21" s="7"/>
      <c r="L21" s="64"/>
    </row>
    <row r="22" spans="1:12" s="65" customFormat="1" ht="21.95" customHeight="1">
      <c r="A22" s="235"/>
      <c r="B22" s="236"/>
      <c r="C22" s="54"/>
      <c r="D22" s="6"/>
      <c r="E22" s="66"/>
      <c r="F22" s="66"/>
      <c r="G22" s="66"/>
      <c r="H22" s="66"/>
      <c r="I22" s="66"/>
      <c r="J22" s="66"/>
      <c r="K22" s="7"/>
      <c r="L22" s="64"/>
    </row>
    <row r="23" spans="1:12" s="65" customFormat="1" ht="21.95" customHeight="1">
      <c r="A23" s="235"/>
      <c r="B23" s="236"/>
      <c r="C23" s="54"/>
      <c r="D23" s="6"/>
      <c r="E23" s="66"/>
      <c r="F23" s="66"/>
      <c r="G23" s="66"/>
      <c r="H23" s="66"/>
      <c r="I23" s="66"/>
      <c r="J23" s="66"/>
      <c r="K23" s="7"/>
      <c r="L23" s="64"/>
    </row>
    <row r="24" spans="1:12" s="65" customFormat="1" ht="21.95" customHeight="1">
      <c r="A24" s="235"/>
      <c r="B24" s="236"/>
      <c r="C24" s="54"/>
      <c r="D24" s="6"/>
      <c r="E24" s="66"/>
      <c r="F24" s="66"/>
      <c r="G24" s="66"/>
      <c r="H24" s="66"/>
      <c r="I24" s="66"/>
      <c r="J24" s="66"/>
      <c r="K24" s="7"/>
      <c r="L24" s="64"/>
    </row>
    <row r="25" spans="1:12" s="65" customFormat="1" ht="21.95" customHeight="1">
      <c r="A25" s="235"/>
      <c r="B25" s="236"/>
      <c r="C25" s="54"/>
      <c r="D25" s="6"/>
      <c r="E25" s="66"/>
      <c r="F25" s="66"/>
      <c r="G25" s="66"/>
      <c r="H25" s="66"/>
      <c r="I25" s="66"/>
      <c r="J25" s="66"/>
      <c r="K25" s="7"/>
      <c r="L25" s="64"/>
    </row>
    <row r="26" spans="1:12" s="65" customFormat="1" ht="21.95" customHeight="1">
      <c r="A26" s="235"/>
      <c r="B26" s="236"/>
      <c r="C26" s="54"/>
      <c r="D26" s="6"/>
      <c r="E26" s="66"/>
      <c r="F26" s="66"/>
      <c r="G26" s="66"/>
      <c r="H26" s="66"/>
      <c r="I26" s="66"/>
      <c r="J26" s="66"/>
      <c r="K26" s="7"/>
      <c r="L26" s="64"/>
    </row>
  </sheetData>
  <mergeCells count="32">
    <mergeCell ref="L1:L2"/>
    <mergeCell ref="I1:J1"/>
    <mergeCell ref="E1:F1"/>
    <mergeCell ref="G1:H1"/>
    <mergeCell ref="K1:K2"/>
    <mergeCell ref="D1:D2"/>
    <mergeCell ref="C1:C2"/>
    <mergeCell ref="A9:B9"/>
    <mergeCell ref="A6:B6"/>
    <mergeCell ref="A5:B5"/>
    <mergeCell ref="A7:B7"/>
    <mergeCell ref="B1:B2"/>
    <mergeCell ref="A1:A2"/>
    <mergeCell ref="A4:B4"/>
    <mergeCell ref="A10:B10"/>
    <mergeCell ref="A11:B11"/>
    <mergeCell ref="A12:B12"/>
    <mergeCell ref="A13:B13"/>
    <mergeCell ref="A8:B8"/>
    <mergeCell ref="A14:B14"/>
    <mergeCell ref="A15:B15"/>
    <mergeCell ref="A16:B16"/>
    <mergeCell ref="A17:B17"/>
    <mergeCell ref="A18:B18"/>
    <mergeCell ref="A24:B24"/>
    <mergeCell ref="A25:B25"/>
    <mergeCell ref="A26:B26"/>
    <mergeCell ref="A19:B19"/>
    <mergeCell ref="A20:B20"/>
    <mergeCell ref="A21:B21"/>
    <mergeCell ref="A22:B22"/>
    <mergeCell ref="A23:B23"/>
  </mergeCells>
  <phoneticPr fontId="3" type="noConversion"/>
  <pageMargins left="0.86614173228346458" right="0.47244094488188981" top="0.78740157480314965" bottom="0.47244094488188981" header="0.47244094488188981" footer="0"/>
  <pageSetup paperSize="9" scale="85" orientation="landscape" verticalDpi="300" r:id="rId1"/>
  <headerFooter alignWithMargins="0">
    <oddHeader>&amp;C&amp;"돋움,굵게"&amp;14집  계  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2">
    <tabColor indexed="57"/>
  </sheetPr>
  <dimension ref="A1:L98"/>
  <sheetViews>
    <sheetView showZeros="0" view="pageBreakPreview" zoomScaleSheetLayoutView="100" workbookViewId="0">
      <selection activeCell="I17" sqref="I17"/>
    </sheetView>
  </sheetViews>
  <sheetFormatPr defaultColWidth="8.88671875" defaultRowHeight="21" customHeight="1"/>
  <cols>
    <col min="1" max="2" width="19.77734375" style="67" customWidth="1"/>
    <col min="3" max="3" width="4.77734375" style="58" customWidth="1"/>
    <col min="4" max="4" width="6.77734375" style="153" customWidth="1"/>
    <col min="5" max="10" width="10.77734375" style="69" customWidth="1"/>
    <col min="11" max="11" width="10.44140625" style="69" customWidth="1"/>
    <col min="12" max="12" width="8.5546875" style="154" customWidth="1"/>
    <col min="13" max="13" width="9.33203125" style="68" bestFit="1" customWidth="1"/>
    <col min="14" max="16384" width="8.88671875" style="68"/>
  </cols>
  <sheetData>
    <row r="1" spans="1:12" s="208" customFormat="1" ht="21.95" customHeight="1">
      <c r="A1" s="245" t="s">
        <v>138</v>
      </c>
      <c r="B1" s="245" t="s">
        <v>139</v>
      </c>
      <c r="C1" s="249" t="s">
        <v>140</v>
      </c>
      <c r="D1" s="248" t="s">
        <v>141</v>
      </c>
      <c r="E1" s="247" t="s">
        <v>142</v>
      </c>
      <c r="F1" s="247"/>
      <c r="G1" s="247" t="s">
        <v>143</v>
      </c>
      <c r="H1" s="247"/>
      <c r="I1" s="247" t="s">
        <v>144</v>
      </c>
      <c r="J1" s="247"/>
      <c r="K1" s="247" t="s">
        <v>145</v>
      </c>
      <c r="L1" s="246" t="s">
        <v>137</v>
      </c>
    </row>
    <row r="2" spans="1:12" s="208" customFormat="1" ht="21.95" customHeight="1">
      <c r="A2" s="245"/>
      <c r="B2" s="245"/>
      <c r="C2" s="250"/>
      <c r="D2" s="248"/>
      <c r="E2" s="59" t="s">
        <v>146</v>
      </c>
      <c r="F2" s="59" t="s">
        <v>147</v>
      </c>
      <c r="G2" s="59" t="s">
        <v>146</v>
      </c>
      <c r="H2" s="59" t="s">
        <v>147</v>
      </c>
      <c r="I2" s="59" t="s">
        <v>146</v>
      </c>
      <c r="J2" s="59" t="s">
        <v>147</v>
      </c>
      <c r="K2" s="247"/>
      <c r="L2" s="246"/>
    </row>
    <row r="3" spans="1:12" s="208" customFormat="1" ht="21.95" customHeight="1">
      <c r="A3" s="161" t="s">
        <v>423</v>
      </c>
      <c r="B3" s="152"/>
      <c r="C3" s="54"/>
      <c r="D3" s="12"/>
      <c r="E3" s="206"/>
      <c r="F3" s="206"/>
      <c r="G3" s="206"/>
      <c r="H3" s="206"/>
      <c r="I3" s="206"/>
      <c r="J3" s="206"/>
      <c r="K3" s="206"/>
      <c r="L3" s="207"/>
    </row>
    <row r="4" spans="1:12" s="208" customFormat="1" ht="21.95" customHeight="1">
      <c r="A4" s="161" t="s">
        <v>80</v>
      </c>
      <c r="B4" s="161" t="s">
        <v>336</v>
      </c>
      <c r="C4" s="216" t="s">
        <v>151</v>
      </c>
      <c r="D4" s="12">
        <v>12</v>
      </c>
      <c r="E4" s="206"/>
      <c r="F4" s="206"/>
      <c r="G4" s="206"/>
      <c r="H4" s="206"/>
      <c r="I4" s="206"/>
      <c r="J4" s="206"/>
      <c r="K4" s="206">
        <f t="shared" ref="K4" si="0">SUM(F4+H4+J4)</f>
        <v>0</v>
      </c>
      <c r="L4" s="207"/>
    </row>
    <row r="5" spans="1:12" s="208" customFormat="1" ht="21.95" customHeight="1">
      <c r="A5" s="161" t="s">
        <v>80</v>
      </c>
      <c r="B5" s="161" t="s">
        <v>335</v>
      </c>
      <c r="C5" s="216" t="s">
        <v>151</v>
      </c>
      <c r="D5" s="12">
        <v>11</v>
      </c>
      <c r="E5" s="206"/>
      <c r="F5" s="206"/>
      <c r="G5" s="206"/>
      <c r="H5" s="206"/>
      <c r="I5" s="206"/>
      <c r="J5" s="206"/>
      <c r="K5" s="206">
        <f t="shared" ref="K5:K16" si="1">SUM(F5+H5+J5)</f>
        <v>0</v>
      </c>
      <c r="L5" s="207"/>
    </row>
    <row r="6" spans="1:12" s="208" customFormat="1" ht="21.95" customHeight="1">
      <c r="A6" s="161" t="s">
        <v>80</v>
      </c>
      <c r="B6" s="161" t="s">
        <v>81</v>
      </c>
      <c r="C6" s="216" t="s">
        <v>151</v>
      </c>
      <c r="D6" s="12">
        <v>22</v>
      </c>
      <c r="E6" s="206"/>
      <c r="F6" s="206"/>
      <c r="G6" s="206"/>
      <c r="H6" s="206"/>
      <c r="I6" s="206"/>
      <c r="J6" s="206"/>
      <c r="K6" s="206">
        <f t="shared" si="1"/>
        <v>0</v>
      </c>
      <c r="L6" s="207"/>
    </row>
    <row r="7" spans="1:12" s="208" customFormat="1" ht="21.95" customHeight="1">
      <c r="A7" s="161" t="s">
        <v>80</v>
      </c>
      <c r="B7" s="161" t="s">
        <v>338</v>
      </c>
      <c r="C7" s="216" t="s">
        <v>151</v>
      </c>
      <c r="D7" s="12">
        <v>48</v>
      </c>
      <c r="E7" s="206"/>
      <c r="F7" s="206"/>
      <c r="G7" s="206"/>
      <c r="H7" s="206"/>
      <c r="I7" s="206"/>
      <c r="J7" s="206"/>
      <c r="K7" s="206">
        <f t="shared" si="1"/>
        <v>0</v>
      </c>
      <c r="L7" s="207"/>
    </row>
    <row r="8" spans="1:12" s="208" customFormat="1" ht="21.95" customHeight="1">
      <c r="A8" s="161" t="s">
        <v>200</v>
      </c>
      <c r="B8" s="161" t="s">
        <v>424</v>
      </c>
      <c r="C8" s="216" t="s">
        <v>151</v>
      </c>
      <c r="D8" s="12">
        <v>617</v>
      </c>
      <c r="E8" s="206"/>
      <c r="F8" s="206"/>
      <c r="G8" s="206"/>
      <c r="H8" s="206"/>
      <c r="I8" s="206"/>
      <c r="J8" s="206"/>
      <c r="K8" s="206">
        <f t="shared" si="1"/>
        <v>0</v>
      </c>
      <c r="L8" s="207"/>
    </row>
    <row r="9" spans="1:12" s="208" customFormat="1" ht="21.95" customHeight="1">
      <c r="A9" s="161" t="s">
        <v>203</v>
      </c>
      <c r="B9" s="161" t="s">
        <v>425</v>
      </c>
      <c r="C9" s="216" t="s">
        <v>152</v>
      </c>
      <c r="D9" s="12">
        <v>4</v>
      </c>
      <c r="E9" s="206"/>
      <c r="F9" s="206"/>
      <c r="G9" s="206"/>
      <c r="H9" s="206"/>
      <c r="I9" s="206"/>
      <c r="J9" s="206"/>
      <c r="K9" s="206">
        <f t="shared" si="1"/>
        <v>0</v>
      </c>
      <c r="L9" s="207"/>
    </row>
    <row r="10" spans="1:12" s="208" customFormat="1" ht="21.95" customHeight="1">
      <c r="A10" s="161" t="s">
        <v>203</v>
      </c>
      <c r="B10" s="161" t="s">
        <v>426</v>
      </c>
      <c r="C10" s="216" t="s">
        <v>152</v>
      </c>
      <c r="D10" s="12">
        <v>4</v>
      </c>
      <c r="E10" s="206"/>
      <c r="F10" s="206"/>
      <c r="G10" s="206"/>
      <c r="H10" s="206"/>
      <c r="I10" s="206"/>
      <c r="J10" s="206"/>
      <c r="K10" s="206">
        <f t="shared" si="1"/>
        <v>0</v>
      </c>
      <c r="L10" s="207"/>
    </row>
    <row r="11" spans="1:12" s="208" customFormat="1" ht="21.95" customHeight="1">
      <c r="A11" s="161" t="s">
        <v>202</v>
      </c>
      <c r="B11" s="161" t="s">
        <v>427</v>
      </c>
      <c r="C11" s="216" t="s">
        <v>152</v>
      </c>
      <c r="D11" s="12">
        <v>2</v>
      </c>
      <c r="E11" s="206"/>
      <c r="F11" s="206"/>
      <c r="G11" s="206"/>
      <c r="H11" s="206"/>
      <c r="I11" s="206"/>
      <c r="J11" s="206"/>
      <c r="K11" s="206">
        <f t="shared" si="1"/>
        <v>0</v>
      </c>
      <c r="L11" s="207"/>
    </row>
    <row r="12" spans="1:12" s="208" customFormat="1" ht="21.95" customHeight="1">
      <c r="A12" s="161" t="s">
        <v>155</v>
      </c>
      <c r="B12" s="161" t="s">
        <v>156</v>
      </c>
      <c r="C12" s="216" t="s">
        <v>152</v>
      </c>
      <c r="D12" s="12">
        <v>1</v>
      </c>
      <c r="E12" s="206"/>
      <c r="F12" s="206"/>
      <c r="G12" s="206"/>
      <c r="H12" s="206"/>
      <c r="I12" s="206"/>
      <c r="J12" s="206"/>
      <c r="K12" s="206">
        <f t="shared" si="1"/>
        <v>0</v>
      </c>
      <c r="L12" s="207"/>
    </row>
    <row r="13" spans="1:12" s="208" customFormat="1" ht="21.95" customHeight="1">
      <c r="A13" s="161" t="s">
        <v>171</v>
      </c>
      <c r="B13" s="161" t="s">
        <v>339</v>
      </c>
      <c r="C13" s="216" t="s">
        <v>151</v>
      </c>
      <c r="D13" s="12">
        <v>4</v>
      </c>
      <c r="E13" s="206"/>
      <c r="F13" s="206"/>
      <c r="G13" s="206"/>
      <c r="H13" s="206"/>
      <c r="I13" s="206"/>
      <c r="J13" s="206"/>
      <c r="K13" s="206">
        <f t="shared" si="1"/>
        <v>0</v>
      </c>
      <c r="L13" s="207"/>
    </row>
    <row r="14" spans="1:12" s="208" customFormat="1" ht="21.95" customHeight="1">
      <c r="A14" s="161" t="s">
        <v>343</v>
      </c>
      <c r="B14" s="161" t="s">
        <v>344</v>
      </c>
      <c r="C14" s="216" t="s">
        <v>152</v>
      </c>
      <c r="D14" s="12">
        <v>8</v>
      </c>
      <c r="E14" s="206"/>
      <c r="F14" s="206"/>
      <c r="G14" s="206"/>
      <c r="H14" s="206"/>
      <c r="I14" s="206"/>
      <c r="J14" s="206"/>
      <c r="K14" s="206">
        <f t="shared" ref="K14" si="2">SUM(F14+H14+J14)</f>
        <v>0</v>
      </c>
      <c r="L14" s="207"/>
    </row>
    <row r="15" spans="1:12" s="208" customFormat="1" ht="21.95" customHeight="1">
      <c r="A15" s="161" t="s">
        <v>428</v>
      </c>
      <c r="B15" s="161" t="s">
        <v>429</v>
      </c>
      <c r="C15" s="216" t="s">
        <v>198</v>
      </c>
      <c r="D15" s="12">
        <v>5</v>
      </c>
      <c r="E15" s="206"/>
      <c r="F15" s="206"/>
      <c r="G15" s="206"/>
      <c r="H15" s="206"/>
      <c r="I15" s="206"/>
      <c r="J15" s="206"/>
      <c r="K15" s="206">
        <f t="shared" si="1"/>
        <v>0</v>
      </c>
      <c r="L15" s="207" t="s">
        <v>411</v>
      </c>
    </row>
    <row r="16" spans="1:12" s="208" customFormat="1" ht="21.95" customHeight="1">
      <c r="A16" s="161" t="s">
        <v>430</v>
      </c>
      <c r="B16" s="161" t="s">
        <v>431</v>
      </c>
      <c r="C16" s="216" t="s">
        <v>151</v>
      </c>
      <c r="D16" s="12">
        <v>4</v>
      </c>
      <c r="E16" s="206"/>
      <c r="F16" s="206"/>
      <c r="G16" s="206"/>
      <c r="H16" s="206"/>
      <c r="I16" s="206"/>
      <c r="J16" s="206"/>
      <c r="K16" s="206">
        <f t="shared" si="1"/>
        <v>0</v>
      </c>
      <c r="L16" s="207" t="s">
        <v>411</v>
      </c>
    </row>
    <row r="17" spans="1:12" s="208" customFormat="1" ht="21.95" customHeight="1">
      <c r="A17" s="98" t="s">
        <v>317</v>
      </c>
      <c r="B17" s="98" t="s">
        <v>318</v>
      </c>
      <c r="C17" s="54" t="s">
        <v>69</v>
      </c>
      <c r="D17" s="12">
        <v>1</v>
      </c>
      <c r="E17" s="206"/>
      <c r="F17" s="206"/>
      <c r="G17" s="206"/>
      <c r="H17" s="206"/>
      <c r="I17" s="206"/>
      <c r="J17" s="206"/>
      <c r="K17" s="206">
        <f t="shared" ref="K17" si="3">SUM(F17+H17+J17)</f>
        <v>0</v>
      </c>
      <c r="L17" s="207"/>
    </row>
    <row r="18" spans="1:12" s="208" customFormat="1" ht="21.95" customHeight="1">
      <c r="A18" s="98" t="s">
        <v>76</v>
      </c>
      <c r="B18" s="98" t="s">
        <v>77</v>
      </c>
      <c r="C18" s="54" t="s">
        <v>69</v>
      </c>
      <c r="D18" s="12">
        <v>1</v>
      </c>
      <c r="E18" s="206"/>
      <c r="F18" s="206"/>
      <c r="G18" s="206"/>
      <c r="H18" s="206"/>
      <c r="I18" s="206"/>
      <c r="J18" s="206"/>
      <c r="K18" s="206">
        <f t="shared" ref="K18:K19" si="4">SUM(F18+H18+J18)</f>
        <v>0</v>
      </c>
      <c r="L18" s="207"/>
    </row>
    <row r="19" spans="1:12" s="208" customFormat="1" ht="21.95" customHeight="1">
      <c r="A19" s="161" t="s">
        <v>71</v>
      </c>
      <c r="B19" s="161" t="s">
        <v>412</v>
      </c>
      <c r="C19" s="54" t="s">
        <v>72</v>
      </c>
      <c r="D19" s="12">
        <v>8</v>
      </c>
      <c r="E19" s="206"/>
      <c r="F19" s="206"/>
      <c r="G19" s="206"/>
      <c r="H19" s="206"/>
      <c r="I19" s="206"/>
      <c r="J19" s="206"/>
      <c r="K19" s="206">
        <f t="shared" si="4"/>
        <v>0</v>
      </c>
      <c r="L19" s="207"/>
    </row>
    <row r="20" spans="1:12" s="208" customFormat="1" ht="21.95" customHeight="1">
      <c r="A20" s="161" t="s">
        <v>71</v>
      </c>
      <c r="B20" s="161" t="s">
        <v>414</v>
      </c>
      <c r="C20" s="54" t="s">
        <v>72</v>
      </c>
      <c r="D20" s="12">
        <v>8.8000000000000007</v>
      </c>
      <c r="E20" s="206"/>
      <c r="F20" s="206"/>
      <c r="G20" s="206"/>
      <c r="H20" s="206"/>
      <c r="I20" s="206"/>
      <c r="J20" s="206"/>
      <c r="K20" s="206">
        <f t="shared" ref="K20" si="5">SUM(F20+H20+J20)</f>
        <v>0</v>
      </c>
      <c r="L20" s="207"/>
    </row>
    <row r="21" spans="1:12" s="208" customFormat="1" ht="21.95" customHeight="1">
      <c r="A21" s="161" t="s">
        <v>71</v>
      </c>
      <c r="B21" s="161" t="s">
        <v>403</v>
      </c>
      <c r="C21" s="54" t="s">
        <v>72</v>
      </c>
      <c r="D21" s="12">
        <v>2</v>
      </c>
      <c r="E21" s="206"/>
      <c r="F21" s="206"/>
      <c r="G21" s="206"/>
      <c r="H21" s="206"/>
      <c r="I21" s="206"/>
      <c r="J21" s="206"/>
      <c r="K21" s="206">
        <f t="shared" ref="K21" si="6">SUM(F21+H21+J21)</f>
        <v>0</v>
      </c>
      <c r="L21" s="207"/>
    </row>
    <row r="22" spans="1:12" s="208" customFormat="1" ht="21.95" customHeight="1">
      <c r="A22" s="98" t="s">
        <v>332</v>
      </c>
      <c r="B22" s="98" t="s">
        <v>333</v>
      </c>
      <c r="C22" s="54" t="s">
        <v>334</v>
      </c>
      <c r="D22" s="12">
        <v>1</v>
      </c>
      <c r="E22" s="206"/>
      <c r="F22" s="206"/>
      <c r="G22" s="206"/>
      <c r="H22" s="206"/>
      <c r="I22" s="206"/>
      <c r="J22" s="206"/>
      <c r="K22" s="206">
        <f t="shared" ref="K22" si="7">SUM(F22+H22+J22)</f>
        <v>0</v>
      </c>
      <c r="L22" s="207"/>
    </row>
    <row r="23" spans="1:12" s="208" customFormat="1" ht="21.95" customHeight="1">
      <c r="A23" s="161"/>
      <c r="B23" s="152"/>
      <c r="C23" s="54"/>
      <c r="D23" s="12"/>
      <c r="E23" s="206"/>
      <c r="F23" s="206"/>
      <c r="G23" s="206"/>
      <c r="H23" s="206"/>
      <c r="I23" s="206"/>
      <c r="J23" s="206"/>
      <c r="K23" s="206"/>
      <c r="L23" s="207"/>
    </row>
    <row r="24" spans="1:12" s="208" customFormat="1" ht="21.95" customHeight="1">
      <c r="A24" s="70" t="s">
        <v>78</v>
      </c>
      <c r="B24" s="71"/>
      <c r="C24" s="54"/>
      <c r="D24" s="12"/>
      <c r="E24" s="206"/>
      <c r="F24" s="206"/>
      <c r="G24" s="206"/>
      <c r="H24" s="206"/>
      <c r="I24" s="206"/>
      <c r="J24" s="206"/>
      <c r="K24" s="206">
        <f>SUM(F24+H24+J24)</f>
        <v>0</v>
      </c>
      <c r="L24" s="207"/>
    </row>
    <row r="25" spans="1:12" s="208" customFormat="1" ht="21.95" customHeight="1">
      <c r="A25" s="161"/>
      <c r="B25" s="161"/>
      <c r="C25" s="216"/>
      <c r="D25" s="12"/>
      <c r="E25" s="206"/>
      <c r="F25" s="206"/>
      <c r="G25" s="206"/>
      <c r="H25" s="206"/>
      <c r="I25" s="206"/>
      <c r="J25" s="206"/>
      <c r="K25" s="206"/>
      <c r="L25" s="207"/>
    </row>
    <row r="26" spans="1:12" s="208" customFormat="1" ht="21.95" customHeight="1">
      <c r="A26" s="161"/>
      <c r="B26" s="161"/>
      <c r="C26" s="216"/>
      <c r="D26" s="12"/>
      <c r="E26" s="206"/>
      <c r="F26" s="206"/>
      <c r="G26" s="206"/>
      <c r="H26" s="206"/>
      <c r="I26" s="206"/>
      <c r="J26" s="206"/>
      <c r="K26" s="206"/>
      <c r="L26" s="207"/>
    </row>
    <row r="27" spans="1:12" s="208" customFormat="1" ht="21.95" customHeight="1">
      <c r="A27" s="161" t="s">
        <v>432</v>
      </c>
      <c r="B27" s="161"/>
      <c r="C27" s="216"/>
      <c r="D27" s="12"/>
      <c r="E27" s="206"/>
      <c r="F27" s="206"/>
      <c r="G27" s="206"/>
      <c r="H27" s="206"/>
      <c r="I27" s="206"/>
      <c r="J27" s="206"/>
      <c r="K27" s="206"/>
      <c r="L27" s="207"/>
    </row>
    <row r="28" spans="1:12" s="208" customFormat="1" ht="21.95" customHeight="1">
      <c r="A28" s="161" t="s">
        <v>80</v>
      </c>
      <c r="B28" s="161" t="s">
        <v>336</v>
      </c>
      <c r="C28" s="216" t="s">
        <v>151</v>
      </c>
      <c r="D28" s="12">
        <v>43</v>
      </c>
      <c r="E28" s="206"/>
      <c r="F28" s="206"/>
      <c r="G28" s="206"/>
      <c r="H28" s="206"/>
      <c r="I28" s="206"/>
      <c r="J28" s="206"/>
      <c r="K28" s="206">
        <f t="shared" ref="K28" si="8">SUM(F28+H28+J28)</f>
        <v>0</v>
      </c>
      <c r="L28" s="207"/>
    </row>
    <row r="29" spans="1:12" s="208" customFormat="1" ht="21.95" customHeight="1">
      <c r="A29" s="161" t="s">
        <v>80</v>
      </c>
      <c r="B29" s="161" t="s">
        <v>335</v>
      </c>
      <c r="C29" s="216" t="s">
        <v>151</v>
      </c>
      <c r="D29" s="12">
        <v>35</v>
      </c>
      <c r="E29" s="206"/>
      <c r="F29" s="206"/>
      <c r="G29" s="206"/>
      <c r="H29" s="206"/>
      <c r="I29" s="206"/>
      <c r="J29" s="206"/>
      <c r="K29" s="206">
        <f t="shared" ref="K29:K34" si="9">SUM(F29+H29+J29)</f>
        <v>0</v>
      </c>
      <c r="L29" s="207"/>
    </row>
    <row r="30" spans="1:12" s="208" customFormat="1" ht="21.95" customHeight="1">
      <c r="A30" s="161" t="s">
        <v>246</v>
      </c>
      <c r="B30" s="161" t="s">
        <v>245</v>
      </c>
      <c r="C30" s="216" t="s">
        <v>151</v>
      </c>
      <c r="D30" s="12">
        <v>118</v>
      </c>
      <c r="E30" s="206"/>
      <c r="F30" s="206"/>
      <c r="G30" s="206"/>
      <c r="H30" s="206"/>
      <c r="I30" s="206"/>
      <c r="J30" s="206"/>
      <c r="K30" s="206">
        <f t="shared" si="9"/>
        <v>0</v>
      </c>
      <c r="L30" s="207"/>
    </row>
    <row r="31" spans="1:12" s="208" customFormat="1" ht="21.95" customHeight="1">
      <c r="A31" s="161" t="s">
        <v>203</v>
      </c>
      <c r="B31" s="161" t="s">
        <v>425</v>
      </c>
      <c r="C31" s="216" t="s">
        <v>152</v>
      </c>
      <c r="D31" s="12">
        <v>6</v>
      </c>
      <c r="E31" s="206"/>
      <c r="F31" s="206"/>
      <c r="G31" s="206"/>
      <c r="H31" s="206"/>
      <c r="I31" s="206"/>
      <c r="J31" s="206"/>
      <c r="K31" s="206">
        <f t="shared" si="9"/>
        <v>0</v>
      </c>
      <c r="L31" s="207"/>
    </row>
    <row r="32" spans="1:12" s="208" customFormat="1" ht="21.95" customHeight="1">
      <c r="A32" s="161" t="s">
        <v>203</v>
      </c>
      <c r="B32" s="161" t="s">
        <v>426</v>
      </c>
      <c r="C32" s="216" t="s">
        <v>152</v>
      </c>
      <c r="D32" s="12">
        <v>2</v>
      </c>
      <c r="E32" s="206"/>
      <c r="F32" s="206"/>
      <c r="G32" s="206"/>
      <c r="H32" s="206"/>
      <c r="I32" s="206"/>
      <c r="J32" s="206"/>
      <c r="K32" s="206">
        <f t="shared" si="9"/>
        <v>0</v>
      </c>
      <c r="L32" s="207"/>
    </row>
    <row r="33" spans="1:12" s="208" customFormat="1" ht="21.95" customHeight="1">
      <c r="A33" s="161" t="s">
        <v>202</v>
      </c>
      <c r="B33" s="161" t="s">
        <v>427</v>
      </c>
      <c r="C33" s="216" t="s">
        <v>152</v>
      </c>
      <c r="D33" s="12">
        <v>2</v>
      </c>
      <c r="E33" s="206"/>
      <c r="F33" s="206"/>
      <c r="G33" s="206"/>
      <c r="H33" s="206"/>
      <c r="I33" s="206"/>
      <c r="J33" s="206"/>
      <c r="K33" s="206">
        <f t="shared" si="9"/>
        <v>0</v>
      </c>
      <c r="L33" s="207"/>
    </row>
    <row r="34" spans="1:12" s="208" customFormat="1" ht="21.95" customHeight="1">
      <c r="A34" s="161" t="s">
        <v>345</v>
      </c>
      <c r="B34" s="161" t="s">
        <v>346</v>
      </c>
      <c r="C34" s="216" t="s">
        <v>152</v>
      </c>
      <c r="D34" s="12">
        <v>8</v>
      </c>
      <c r="E34" s="206"/>
      <c r="F34" s="206"/>
      <c r="G34" s="206"/>
      <c r="H34" s="206"/>
      <c r="I34" s="206"/>
      <c r="J34" s="206"/>
      <c r="K34" s="206">
        <f t="shared" si="9"/>
        <v>0</v>
      </c>
      <c r="L34" s="207"/>
    </row>
    <row r="35" spans="1:12" s="208" customFormat="1" ht="21.95" customHeight="1">
      <c r="A35" s="98" t="s">
        <v>317</v>
      </c>
      <c r="B35" s="98" t="s">
        <v>318</v>
      </c>
      <c r="C35" s="54" t="s">
        <v>69</v>
      </c>
      <c r="D35" s="12">
        <v>1</v>
      </c>
      <c r="E35" s="206"/>
      <c r="F35" s="206"/>
      <c r="G35" s="206"/>
      <c r="H35" s="206"/>
      <c r="I35" s="206"/>
      <c r="J35" s="206"/>
      <c r="K35" s="206">
        <f t="shared" ref="K35" si="10">SUM(F35+H35+J35)</f>
        <v>0</v>
      </c>
      <c r="L35" s="207"/>
    </row>
    <row r="36" spans="1:12" s="208" customFormat="1" ht="21.95" customHeight="1">
      <c r="A36" s="98" t="s">
        <v>76</v>
      </c>
      <c r="B36" s="98" t="s">
        <v>77</v>
      </c>
      <c r="C36" s="54" t="s">
        <v>69</v>
      </c>
      <c r="D36" s="12">
        <v>1</v>
      </c>
      <c r="E36" s="206"/>
      <c r="F36" s="206"/>
      <c r="G36" s="206"/>
      <c r="H36" s="206"/>
      <c r="I36" s="206"/>
      <c r="J36" s="206"/>
      <c r="K36" s="206">
        <f>SUM(F36+H36+J36)</f>
        <v>0</v>
      </c>
      <c r="L36" s="207"/>
    </row>
    <row r="37" spans="1:12" s="208" customFormat="1" ht="21.95" customHeight="1">
      <c r="A37" s="161" t="s">
        <v>71</v>
      </c>
      <c r="B37" s="161" t="s">
        <v>412</v>
      </c>
      <c r="C37" s="54" t="s">
        <v>72</v>
      </c>
      <c r="D37" s="12">
        <v>4.8</v>
      </c>
      <c r="E37" s="206"/>
      <c r="F37" s="206"/>
      <c r="G37" s="206"/>
      <c r="H37" s="206"/>
      <c r="I37" s="206"/>
      <c r="J37" s="206"/>
      <c r="K37" s="206">
        <f>SUM(F37+H37+J37)</f>
        <v>0</v>
      </c>
      <c r="L37" s="207"/>
    </row>
    <row r="38" spans="1:12" s="208" customFormat="1" ht="21.95" customHeight="1">
      <c r="A38" s="161" t="s">
        <v>71</v>
      </c>
      <c r="B38" s="161" t="s">
        <v>414</v>
      </c>
      <c r="C38" s="54" t="s">
        <v>72</v>
      </c>
      <c r="D38" s="12">
        <v>1.8</v>
      </c>
      <c r="E38" s="206"/>
      <c r="F38" s="206"/>
      <c r="G38" s="206"/>
      <c r="H38" s="206"/>
      <c r="I38" s="206"/>
      <c r="J38" s="206"/>
      <c r="K38" s="206">
        <f>SUM(F38+H38+J38)</f>
        <v>0</v>
      </c>
      <c r="L38" s="207"/>
    </row>
    <row r="39" spans="1:12" s="208" customFormat="1" ht="21.95" customHeight="1">
      <c r="A39" s="161" t="s">
        <v>71</v>
      </c>
      <c r="B39" s="161" t="s">
        <v>403</v>
      </c>
      <c r="C39" s="54" t="s">
        <v>72</v>
      </c>
      <c r="D39" s="12">
        <v>0</v>
      </c>
      <c r="E39" s="206"/>
      <c r="F39" s="206"/>
      <c r="G39" s="206"/>
      <c r="H39" s="206"/>
      <c r="I39" s="206"/>
      <c r="J39" s="206"/>
      <c r="K39" s="206">
        <f t="shared" ref="K39" si="11">SUM(F39+H39+J39)</f>
        <v>0</v>
      </c>
      <c r="L39" s="207"/>
    </row>
    <row r="40" spans="1:12" s="208" customFormat="1" ht="21.95" customHeight="1">
      <c r="A40" s="98" t="s">
        <v>332</v>
      </c>
      <c r="B40" s="98" t="s">
        <v>333</v>
      </c>
      <c r="C40" s="54" t="s">
        <v>69</v>
      </c>
      <c r="D40" s="12">
        <v>1</v>
      </c>
      <c r="E40" s="206"/>
      <c r="F40" s="206"/>
      <c r="G40" s="206"/>
      <c r="H40" s="206"/>
      <c r="I40" s="206"/>
      <c r="J40" s="206"/>
      <c r="K40" s="206">
        <f t="shared" ref="K40" si="12">SUM(F40+H40+J40)</f>
        <v>0</v>
      </c>
      <c r="L40" s="207"/>
    </row>
    <row r="41" spans="1:12" s="208" customFormat="1" ht="21.95" customHeight="1">
      <c r="A41" s="161"/>
      <c r="B41" s="152"/>
      <c r="C41" s="54"/>
      <c r="D41" s="12"/>
      <c r="E41" s="206"/>
      <c r="F41" s="206"/>
      <c r="G41" s="206"/>
      <c r="H41" s="206"/>
      <c r="I41" s="206"/>
      <c r="J41" s="206"/>
      <c r="K41" s="206"/>
      <c r="L41" s="207"/>
    </row>
    <row r="42" spans="1:12" s="208" customFormat="1" ht="21.95" customHeight="1">
      <c r="A42" s="70" t="s">
        <v>78</v>
      </c>
      <c r="B42" s="71"/>
      <c r="C42" s="54"/>
      <c r="D42" s="12"/>
      <c r="E42" s="206"/>
      <c r="F42" s="206"/>
      <c r="G42" s="206"/>
      <c r="H42" s="206"/>
      <c r="I42" s="206"/>
      <c r="J42" s="206"/>
      <c r="K42" s="206">
        <f>SUM(F42+H42+J42)</f>
        <v>0</v>
      </c>
      <c r="L42" s="207"/>
    </row>
    <row r="43" spans="1:12" s="208" customFormat="1" ht="21.95" customHeight="1">
      <c r="A43" s="161"/>
      <c r="B43" s="161"/>
      <c r="C43" s="216"/>
      <c r="D43" s="12"/>
      <c r="E43" s="206"/>
      <c r="F43" s="206"/>
      <c r="G43" s="206"/>
      <c r="H43" s="206"/>
      <c r="I43" s="206"/>
      <c r="J43" s="206"/>
      <c r="K43" s="206"/>
      <c r="L43" s="207"/>
    </row>
    <row r="44" spans="1:12" s="208" customFormat="1" ht="21.95" customHeight="1">
      <c r="A44" s="161"/>
      <c r="B44" s="161"/>
      <c r="C44" s="216"/>
      <c r="D44" s="12"/>
      <c r="E44" s="206"/>
      <c r="F44" s="206"/>
      <c r="G44" s="206"/>
      <c r="H44" s="206"/>
      <c r="I44" s="206"/>
      <c r="J44" s="206"/>
      <c r="K44" s="206"/>
      <c r="L44" s="207"/>
    </row>
    <row r="45" spans="1:12" s="208" customFormat="1" ht="21.95" customHeight="1">
      <c r="A45" s="161"/>
      <c r="B45" s="161"/>
      <c r="C45" s="216"/>
      <c r="D45" s="12"/>
      <c r="E45" s="206"/>
      <c r="F45" s="206"/>
      <c r="G45" s="206"/>
      <c r="H45" s="206"/>
      <c r="I45" s="206"/>
      <c r="J45" s="206"/>
      <c r="K45" s="206"/>
      <c r="L45" s="207"/>
    </row>
    <row r="46" spans="1:12" s="208" customFormat="1" ht="21.95" customHeight="1">
      <c r="A46" s="161"/>
      <c r="B46" s="161"/>
      <c r="C46" s="216"/>
      <c r="D46" s="12"/>
      <c r="E46" s="206"/>
      <c r="F46" s="206"/>
      <c r="G46" s="206"/>
      <c r="H46" s="206"/>
      <c r="I46" s="206"/>
      <c r="J46" s="206"/>
      <c r="K46" s="206"/>
      <c r="L46" s="207"/>
    </row>
    <row r="47" spans="1:12" s="208" customFormat="1" ht="21.95" customHeight="1">
      <c r="A47" s="161"/>
      <c r="B47" s="161"/>
      <c r="C47" s="216"/>
      <c r="D47" s="12"/>
      <c r="E47" s="206"/>
      <c r="F47" s="206"/>
      <c r="G47" s="206"/>
      <c r="H47" s="206"/>
      <c r="I47" s="206"/>
      <c r="J47" s="206"/>
      <c r="K47" s="206"/>
      <c r="L47" s="207"/>
    </row>
    <row r="48" spans="1:12" s="208" customFormat="1" ht="21.95" customHeight="1">
      <c r="A48" s="161"/>
      <c r="B48" s="161"/>
      <c r="C48" s="216"/>
      <c r="D48" s="12"/>
      <c r="E48" s="206"/>
      <c r="F48" s="206"/>
      <c r="G48" s="206"/>
      <c r="H48" s="206"/>
      <c r="I48" s="206"/>
      <c r="J48" s="206"/>
      <c r="K48" s="206"/>
      <c r="L48" s="207"/>
    </row>
    <row r="49" spans="1:12" s="208" customFormat="1" ht="21.95" customHeight="1">
      <c r="A49" s="161"/>
      <c r="B49" s="161"/>
      <c r="C49" s="216"/>
      <c r="D49" s="12"/>
      <c r="E49" s="206"/>
      <c r="F49" s="206"/>
      <c r="G49" s="206"/>
      <c r="H49" s="206"/>
      <c r="I49" s="206"/>
      <c r="J49" s="206"/>
      <c r="K49" s="206"/>
      <c r="L49" s="207"/>
    </row>
    <row r="50" spans="1:12" s="208" customFormat="1" ht="21.95" customHeight="1">
      <c r="A50" s="161"/>
      <c r="B50" s="161"/>
      <c r="C50" s="216"/>
      <c r="D50" s="12"/>
      <c r="E50" s="206"/>
      <c r="F50" s="206"/>
      <c r="G50" s="206"/>
      <c r="H50" s="206"/>
      <c r="I50" s="206"/>
      <c r="J50" s="206"/>
      <c r="K50" s="206"/>
      <c r="L50" s="207"/>
    </row>
    <row r="51" spans="1:12" s="208" customFormat="1" ht="21.95" customHeight="1">
      <c r="A51" s="161" t="s">
        <v>433</v>
      </c>
      <c r="B51" s="161"/>
      <c r="C51" s="216"/>
      <c r="D51" s="12"/>
      <c r="E51" s="206"/>
      <c r="F51" s="206"/>
      <c r="G51" s="206"/>
      <c r="H51" s="206"/>
      <c r="I51" s="206"/>
      <c r="J51" s="206"/>
      <c r="K51" s="206"/>
      <c r="L51" s="207"/>
    </row>
    <row r="52" spans="1:12" s="208" customFormat="1" ht="21.95" customHeight="1">
      <c r="A52" s="161" t="s">
        <v>80</v>
      </c>
      <c r="B52" s="161" t="s">
        <v>336</v>
      </c>
      <c r="C52" s="216" t="s">
        <v>151</v>
      </c>
      <c r="D52" s="12">
        <v>59</v>
      </c>
      <c r="E52" s="206"/>
      <c r="F52" s="206"/>
      <c r="G52" s="206"/>
      <c r="H52" s="206"/>
      <c r="I52" s="206"/>
      <c r="J52" s="206"/>
      <c r="K52" s="206">
        <f t="shared" ref="K52" si="13">SUM(F52+H52+J52)</f>
        <v>0</v>
      </c>
      <c r="L52" s="207"/>
    </row>
    <row r="53" spans="1:12" s="208" customFormat="1" ht="21.95" customHeight="1">
      <c r="A53" s="161" t="s">
        <v>199</v>
      </c>
      <c r="B53" s="161" t="s">
        <v>201</v>
      </c>
      <c r="C53" s="216" t="s">
        <v>151</v>
      </c>
      <c r="D53" s="12">
        <v>17</v>
      </c>
      <c r="E53" s="206"/>
      <c r="F53" s="206"/>
      <c r="G53" s="206"/>
      <c r="H53" s="206"/>
      <c r="I53" s="206"/>
      <c r="J53" s="206"/>
      <c r="K53" s="206">
        <f t="shared" ref="K53:K58" si="14">SUM(F53+H53+J53)</f>
        <v>0</v>
      </c>
      <c r="L53" s="207"/>
    </row>
    <row r="54" spans="1:12" s="208" customFormat="1" ht="21.95" customHeight="1">
      <c r="A54" s="161" t="s">
        <v>153</v>
      </c>
      <c r="B54" s="161" t="s">
        <v>410</v>
      </c>
      <c r="C54" s="216" t="s">
        <v>151</v>
      </c>
      <c r="D54" s="12">
        <v>148</v>
      </c>
      <c r="E54" s="206"/>
      <c r="F54" s="206"/>
      <c r="G54" s="206"/>
      <c r="H54" s="206"/>
      <c r="I54" s="206"/>
      <c r="J54" s="206"/>
      <c r="K54" s="206">
        <f t="shared" si="14"/>
        <v>0</v>
      </c>
      <c r="L54" s="207"/>
    </row>
    <row r="55" spans="1:12" s="208" customFormat="1" ht="21.95" customHeight="1">
      <c r="A55" s="161" t="s">
        <v>202</v>
      </c>
      <c r="B55" s="161" t="s">
        <v>434</v>
      </c>
      <c r="C55" s="216" t="s">
        <v>152</v>
      </c>
      <c r="D55" s="12">
        <v>9</v>
      </c>
      <c r="E55" s="206"/>
      <c r="F55" s="206"/>
      <c r="G55" s="206"/>
      <c r="H55" s="206"/>
      <c r="I55" s="206"/>
      <c r="J55" s="206"/>
      <c r="K55" s="206">
        <f t="shared" si="14"/>
        <v>0</v>
      </c>
      <c r="L55" s="207"/>
    </row>
    <row r="56" spans="1:12" s="208" customFormat="1" ht="21.95" customHeight="1">
      <c r="A56" s="161" t="s">
        <v>202</v>
      </c>
      <c r="B56" s="161" t="s">
        <v>427</v>
      </c>
      <c r="C56" s="216" t="s">
        <v>152</v>
      </c>
      <c r="D56" s="12">
        <v>2</v>
      </c>
      <c r="E56" s="206"/>
      <c r="F56" s="206"/>
      <c r="G56" s="206"/>
      <c r="H56" s="206"/>
      <c r="I56" s="206"/>
      <c r="J56" s="206"/>
      <c r="K56" s="206">
        <f t="shared" si="14"/>
        <v>0</v>
      </c>
      <c r="L56" s="207"/>
    </row>
    <row r="57" spans="1:12" s="208" customFormat="1" ht="21.95" customHeight="1">
      <c r="A57" s="161" t="s">
        <v>347</v>
      </c>
      <c r="B57" s="161" t="s">
        <v>348</v>
      </c>
      <c r="C57" s="216" t="s">
        <v>152</v>
      </c>
      <c r="D57" s="12">
        <v>14</v>
      </c>
      <c r="E57" s="206"/>
      <c r="F57" s="206"/>
      <c r="G57" s="206"/>
      <c r="H57" s="206"/>
      <c r="I57" s="206"/>
      <c r="J57" s="206"/>
      <c r="K57" s="206">
        <f t="shared" si="14"/>
        <v>0</v>
      </c>
      <c r="L57" s="207"/>
    </row>
    <row r="58" spans="1:12" s="208" customFormat="1" ht="21.95" customHeight="1">
      <c r="A58" s="98" t="s">
        <v>317</v>
      </c>
      <c r="B58" s="98" t="s">
        <v>318</v>
      </c>
      <c r="C58" s="54" t="s">
        <v>69</v>
      </c>
      <c r="D58" s="12">
        <v>1</v>
      </c>
      <c r="E58" s="206"/>
      <c r="F58" s="206"/>
      <c r="G58" s="206"/>
      <c r="H58" s="206"/>
      <c r="I58" s="206"/>
      <c r="J58" s="206"/>
      <c r="K58" s="206">
        <f t="shared" si="14"/>
        <v>0</v>
      </c>
      <c r="L58" s="207"/>
    </row>
    <row r="59" spans="1:12" s="208" customFormat="1" ht="21.95" customHeight="1">
      <c r="A59" s="98" t="s">
        <v>398</v>
      </c>
      <c r="B59" s="98" t="s">
        <v>415</v>
      </c>
      <c r="C59" s="54" t="s">
        <v>69</v>
      </c>
      <c r="D59" s="12">
        <v>1</v>
      </c>
      <c r="E59" s="206"/>
      <c r="F59" s="206"/>
      <c r="G59" s="206"/>
      <c r="H59" s="206"/>
      <c r="I59" s="206"/>
      <c r="J59" s="206"/>
      <c r="K59" s="206">
        <f t="shared" ref="K59" si="15">SUM(F59+H59+J59)</f>
        <v>0</v>
      </c>
      <c r="L59" s="207"/>
    </row>
    <row r="60" spans="1:12" s="208" customFormat="1" ht="21.95" customHeight="1">
      <c r="A60" s="98" t="s">
        <v>76</v>
      </c>
      <c r="B60" s="98" t="s">
        <v>77</v>
      </c>
      <c r="C60" s="54" t="s">
        <v>69</v>
      </c>
      <c r="D60" s="12">
        <v>1</v>
      </c>
      <c r="E60" s="206"/>
      <c r="F60" s="206"/>
      <c r="G60" s="206"/>
      <c r="H60" s="206"/>
      <c r="I60" s="206"/>
      <c r="J60" s="206"/>
      <c r="K60" s="206">
        <f>SUM(F60+H60+J60)</f>
        <v>0</v>
      </c>
      <c r="L60" s="207"/>
    </row>
    <row r="61" spans="1:12" s="208" customFormat="1" ht="21.95" customHeight="1">
      <c r="A61" s="161" t="s">
        <v>71</v>
      </c>
      <c r="B61" s="161" t="s">
        <v>412</v>
      </c>
      <c r="C61" s="54" t="s">
        <v>72</v>
      </c>
      <c r="D61" s="12">
        <v>5.5</v>
      </c>
      <c r="E61" s="206"/>
      <c r="F61" s="206"/>
      <c r="G61" s="206"/>
      <c r="H61" s="206"/>
      <c r="I61" s="206"/>
      <c r="J61" s="206"/>
      <c r="K61" s="206">
        <f>SUM(F61+H61+J61)</f>
        <v>0</v>
      </c>
      <c r="L61" s="207"/>
    </row>
    <row r="62" spans="1:12" s="208" customFormat="1" ht="21.95" customHeight="1">
      <c r="A62" s="161" t="s">
        <v>71</v>
      </c>
      <c r="B62" s="161" t="s">
        <v>413</v>
      </c>
      <c r="C62" s="54" t="s">
        <v>72</v>
      </c>
      <c r="D62" s="12">
        <v>2.9</v>
      </c>
      <c r="E62" s="206"/>
      <c r="F62" s="206"/>
      <c r="G62" s="206"/>
      <c r="H62" s="206"/>
      <c r="I62" s="206"/>
      <c r="J62" s="206"/>
      <c r="K62" s="206">
        <f>SUM(F62+H62+J62)</f>
        <v>0</v>
      </c>
      <c r="L62" s="207"/>
    </row>
    <row r="63" spans="1:12" s="208" customFormat="1" ht="21.95" customHeight="1">
      <c r="A63" s="98" t="s">
        <v>332</v>
      </c>
      <c r="B63" s="98" t="s">
        <v>333</v>
      </c>
      <c r="C63" s="54" t="s">
        <v>69</v>
      </c>
      <c r="D63" s="12">
        <v>1</v>
      </c>
      <c r="E63" s="206"/>
      <c r="F63" s="206"/>
      <c r="G63" s="206"/>
      <c r="H63" s="206"/>
      <c r="I63" s="206"/>
      <c r="J63" s="206"/>
      <c r="K63" s="206">
        <f t="shared" ref="K63" si="16">SUM(F63+H63+J63)</f>
        <v>0</v>
      </c>
      <c r="L63" s="207"/>
    </row>
    <row r="64" spans="1:12" s="208" customFormat="1" ht="21.95" customHeight="1">
      <c r="A64" s="161"/>
      <c r="B64" s="152"/>
      <c r="C64" s="54"/>
      <c r="D64" s="12"/>
      <c r="E64" s="206"/>
      <c r="F64" s="206"/>
      <c r="G64" s="206"/>
      <c r="H64" s="206"/>
      <c r="I64" s="206"/>
      <c r="J64" s="206"/>
      <c r="K64" s="206"/>
      <c r="L64" s="207"/>
    </row>
    <row r="65" spans="1:12" s="208" customFormat="1" ht="21.95" customHeight="1">
      <c r="A65" s="70" t="s">
        <v>78</v>
      </c>
      <c r="B65" s="71"/>
      <c r="C65" s="54"/>
      <c r="D65" s="12"/>
      <c r="E65" s="206"/>
      <c r="F65" s="206"/>
      <c r="G65" s="206"/>
      <c r="H65" s="206"/>
      <c r="I65" s="206"/>
      <c r="J65" s="206"/>
      <c r="K65" s="206">
        <f>SUM(F65+H65+J65)</f>
        <v>0</v>
      </c>
      <c r="L65" s="207"/>
    </row>
    <row r="66" spans="1:12" s="208" customFormat="1" ht="21.95" customHeight="1">
      <c r="A66" s="161"/>
      <c r="B66" s="161"/>
      <c r="C66" s="216"/>
      <c r="D66" s="12"/>
      <c r="E66" s="206"/>
      <c r="F66" s="206"/>
      <c r="G66" s="206"/>
      <c r="H66" s="206"/>
      <c r="I66" s="206"/>
      <c r="J66" s="206"/>
      <c r="K66" s="206"/>
      <c r="L66" s="207"/>
    </row>
    <row r="67" spans="1:12" s="208" customFormat="1" ht="21.95" customHeight="1">
      <c r="A67" s="161"/>
      <c r="B67" s="161"/>
      <c r="C67" s="216"/>
      <c r="D67" s="12"/>
      <c r="E67" s="206"/>
      <c r="F67" s="206"/>
      <c r="G67" s="206"/>
      <c r="H67" s="206"/>
      <c r="I67" s="206"/>
      <c r="J67" s="206"/>
      <c r="K67" s="206"/>
      <c r="L67" s="207"/>
    </row>
    <row r="68" spans="1:12" s="208" customFormat="1" ht="21.95" customHeight="1">
      <c r="A68" s="161"/>
      <c r="B68" s="161"/>
      <c r="C68" s="216"/>
      <c r="D68" s="12"/>
      <c r="E68" s="206"/>
      <c r="F68" s="206"/>
      <c r="G68" s="206"/>
      <c r="H68" s="206"/>
      <c r="I68" s="206"/>
      <c r="J68" s="206"/>
      <c r="K68" s="206"/>
      <c r="L68" s="207"/>
    </row>
    <row r="69" spans="1:12" s="208" customFormat="1" ht="21.95" customHeight="1">
      <c r="A69" s="161"/>
      <c r="B69" s="161"/>
      <c r="C69" s="216"/>
      <c r="D69" s="12"/>
      <c r="E69" s="206"/>
      <c r="F69" s="206"/>
      <c r="G69" s="206"/>
      <c r="H69" s="206"/>
      <c r="I69" s="206"/>
      <c r="J69" s="206"/>
      <c r="K69" s="206"/>
      <c r="L69" s="207"/>
    </row>
    <row r="70" spans="1:12" s="208" customFormat="1" ht="21.95" customHeight="1">
      <c r="A70" s="161"/>
      <c r="B70" s="161"/>
      <c r="C70" s="216"/>
      <c r="D70" s="12"/>
      <c r="E70" s="206"/>
      <c r="F70" s="206"/>
      <c r="G70" s="206"/>
      <c r="H70" s="206"/>
      <c r="I70" s="206"/>
      <c r="J70" s="206"/>
      <c r="K70" s="206"/>
      <c r="L70" s="207"/>
    </row>
    <row r="71" spans="1:12" s="208" customFormat="1" ht="21.95" customHeight="1">
      <c r="A71" s="161"/>
      <c r="B71" s="161"/>
      <c r="C71" s="216"/>
      <c r="D71" s="12"/>
      <c r="E71" s="206"/>
      <c r="F71" s="206"/>
      <c r="G71" s="206"/>
      <c r="H71" s="206"/>
      <c r="I71" s="206"/>
      <c r="J71" s="206"/>
      <c r="K71" s="206"/>
      <c r="L71" s="207"/>
    </row>
    <row r="72" spans="1:12" s="208" customFormat="1" ht="21.95" customHeight="1">
      <c r="A72" s="161"/>
      <c r="B72" s="161"/>
      <c r="C72" s="216"/>
      <c r="D72" s="12"/>
      <c r="E72" s="206"/>
      <c r="F72" s="206"/>
      <c r="G72" s="206"/>
      <c r="H72" s="206"/>
      <c r="I72" s="206"/>
      <c r="J72" s="206"/>
      <c r="K72" s="206"/>
      <c r="L72" s="207"/>
    </row>
    <row r="73" spans="1:12" s="208" customFormat="1" ht="21.95" customHeight="1">
      <c r="A73" s="161"/>
      <c r="B73" s="161"/>
      <c r="C73" s="216"/>
      <c r="D73" s="12"/>
      <c r="E73" s="206"/>
      <c r="F73" s="206"/>
      <c r="G73" s="206"/>
      <c r="H73" s="206"/>
      <c r="I73" s="206"/>
      <c r="J73" s="206"/>
      <c r="K73" s="206"/>
      <c r="L73" s="207"/>
    </row>
    <row r="74" spans="1:12" s="208" customFormat="1" ht="21.95" customHeight="1">
      <c r="A74" s="161"/>
      <c r="B74" s="161"/>
      <c r="C74" s="216"/>
      <c r="D74" s="12"/>
      <c r="E74" s="206"/>
      <c r="F74" s="206"/>
      <c r="G74" s="206"/>
      <c r="H74" s="206"/>
      <c r="I74" s="206"/>
      <c r="J74" s="206"/>
      <c r="K74" s="206"/>
      <c r="L74" s="207"/>
    </row>
    <row r="75" spans="1:12" s="208" customFormat="1" ht="21.95" customHeight="1">
      <c r="A75" s="70" t="s">
        <v>435</v>
      </c>
      <c r="B75" s="71"/>
      <c r="C75" s="54"/>
      <c r="D75" s="12"/>
      <c r="E75" s="206"/>
      <c r="F75" s="206"/>
      <c r="G75" s="206"/>
      <c r="H75" s="206"/>
      <c r="I75" s="206"/>
      <c r="J75" s="206"/>
      <c r="K75" s="206"/>
      <c r="L75" s="207"/>
    </row>
    <row r="76" spans="1:12" s="208" customFormat="1" ht="21.95" customHeight="1">
      <c r="A76" s="70" t="s">
        <v>343</v>
      </c>
      <c r="B76" s="70" t="s">
        <v>344</v>
      </c>
      <c r="C76" s="219" t="s">
        <v>152</v>
      </c>
      <c r="D76" s="12">
        <v>22</v>
      </c>
      <c r="E76" s="206"/>
      <c r="F76" s="206"/>
      <c r="G76" s="206"/>
      <c r="H76" s="206"/>
      <c r="I76" s="206"/>
      <c r="J76" s="206"/>
      <c r="K76" s="206">
        <f t="shared" ref="K76" si="17">SUM(F76+H76+J76)</f>
        <v>0</v>
      </c>
      <c r="L76" s="207"/>
    </row>
    <row r="77" spans="1:12" s="208" customFormat="1" ht="21.95" customHeight="1">
      <c r="A77" s="70" t="s">
        <v>345</v>
      </c>
      <c r="B77" s="70" t="s">
        <v>346</v>
      </c>
      <c r="C77" s="219" t="s">
        <v>152</v>
      </c>
      <c r="D77" s="12">
        <v>51</v>
      </c>
      <c r="E77" s="206"/>
      <c r="F77" s="206"/>
      <c r="G77" s="206"/>
      <c r="H77" s="206"/>
      <c r="I77" s="206"/>
      <c r="J77" s="206"/>
      <c r="K77" s="206">
        <f t="shared" ref="K77:K82" si="18">SUM(F77+H77+J77)</f>
        <v>0</v>
      </c>
      <c r="L77" s="207"/>
    </row>
    <row r="78" spans="1:12" s="208" customFormat="1" ht="21.95" customHeight="1">
      <c r="A78" s="70" t="s">
        <v>347</v>
      </c>
      <c r="B78" s="70" t="s">
        <v>348</v>
      </c>
      <c r="C78" s="219" t="s">
        <v>152</v>
      </c>
      <c r="D78" s="12">
        <v>76</v>
      </c>
      <c r="E78" s="206"/>
      <c r="F78" s="206"/>
      <c r="G78" s="206"/>
      <c r="H78" s="206"/>
      <c r="I78" s="206"/>
      <c r="J78" s="206"/>
      <c r="K78" s="206">
        <f t="shared" si="18"/>
        <v>0</v>
      </c>
      <c r="L78" s="207"/>
    </row>
    <row r="79" spans="1:12" s="208" customFormat="1" ht="21.95" customHeight="1">
      <c r="A79" s="70" t="s">
        <v>436</v>
      </c>
      <c r="B79" s="70" t="s">
        <v>437</v>
      </c>
      <c r="C79" s="219" t="s">
        <v>152</v>
      </c>
      <c r="D79" s="12">
        <v>26</v>
      </c>
      <c r="E79" s="206"/>
      <c r="F79" s="206"/>
      <c r="G79" s="206"/>
      <c r="H79" s="206"/>
      <c r="I79" s="206"/>
      <c r="J79" s="206"/>
      <c r="K79" s="206">
        <f t="shared" si="18"/>
        <v>0</v>
      </c>
      <c r="L79" s="207" t="s">
        <v>411</v>
      </c>
    </row>
    <row r="80" spans="1:12" s="208" customFormat="1" ht="21.95" customHeight="1">
      <c r="A80" s="70" t="s">
        <v>438</v>
      </c>
      <c r="B80" s="70">
        <v>0</v>
      </c>
      <c r="C80" s="219" t="s">
        <v>152</v>
      </c>
      <c r="D80" s="12">
        <v>53</v>
      </c>
      <c r="E80" s="206"/>
      <c r="F80" s="206"/>
      <c r="G80" s="206"/>
      <c r="H80" s="206"/>
      <c r="I80" s="206"/>
      <c r="J80" s="206"/>
      <c r="K80" s="206">
        <f t="shared" si="18"/>
        <v>0</v>
      </c>
      <c r="L80" s="207" t="s">
        <v>411</v>
      </c>
    </row>
    <row r="81" spans="1:12" s="208" customFormat="1" ht="21.95" customHeight="1">
      <c r="A81" s="70" t="s">
        <v>439</v>
      </c>
      <c r="B81" s="70" t="s">
        <v>348</v>
      </c>
      <c r="C81" s="219" t="s">
        <v>152</v>
      </c>
      <c r="D81" s="12">
        <v>82</v>
      </c>
      <c r="E81" s="206"/>
      <c r="F81" s="206"/>
      <c r="G81" s="206"/>
      <c r="H81" s="206"/>
      <c r="I81" s="206"/>
      <c r="J81" s="206"/>
      <c r="K81" s="206">
        <f t="shared" si="18"/>
        <v>0</v>
      </c>
      <c r="L81" s="207" t="s">
        <v>411</v>
      </c>
    </row>
    <row r="82" spans="1:12" s="208" customFormat="1" ht="21.95" customHeight="1">
      <c r="A82" s="70" t="s">
        <v>439</v>
      </c>
      <c r="B82" s="70" t="s">
        <v>349</v>
      </c>
      <c r="C82" s="219" t="s">
        <v>152</v>
      </c>
      <c r="D82" s="12">
        <v>1</v>
      </c>
      <c r="E82" s="206"/>
      <c r="F82" s="206"/>
      <c r="G82" s="206"/>
      <c r="H82" s="206"/>
      <c r="I82" s="206"/>
      <c r="J82" s="206"/>
      <c r="K82" s="206">
        <f t="shared" si="18"/>
        <v>0</v>
      </c>
      <c r="L82" s="207" t="s">
        <v>411</v>
      </c>
    </row>
    <row r="83" spans="1:12" s="208" customFormat="1" ht="21.95" customHeight="1">
      <c r="A83" s="161" t="s">
        <v>71</v>
      </c>
      <c r="B83" s="161" t="s">
        <v>412</v>
      </c>
      <c r="C83" s="54" t="s">
        <v>72</v>
      </c>
      <c r="D83" s="12">
        <v>5.5</v>
      </c>
      <c r="E83" s="206"/>
      <c r="F83" s="206"/>
      <c r="G83" s="206"/>
      <c r="H83" s="206"/>
      <c r="I83" s="206"/>
      <c r="J83" s="206"/>
      <c r="K83" s="206">
        <f t="shared" ref="K83:K85" si="19">SUM(F83+H83+J83)</f>
        <v>0</v>
      </c>
      <c r="L83" s="207"/>
    </row>
    <row r="84" spans="1:12" s="208" customFormat="1" ht="21.95" customHeight="1">
      <c r="A84" s="161" t="s">
        <v>71</v>
      </c>
      <c r="B84" s="161" t="s">
        <v>413</v>
      </c>
      <c r="C84" s="54" t="s">
        <v>72</v>
      </c>
      <c r="D84" s="12">
        <v>21.1</v>
      </c>
      <c r="E84" s="206"/>
      <c r="F84" s="206"/>
      <c r="G84" s="206"/>
      <c r="H84" s="206"/>
      <c r="I84" s="206"/>
      <c r="J84" s="206"/>
      <c r="K84" s="206">
        <f t="shared" si="19"/>
        <v>0</v>
      </c>
      <c r="L84" s="207"/>
    </row>
    <row r="85" spans="1:12" s="208" customFormat="1" ht="21.95" customHeight="1">
      <c r="A85" s="98" t="s">
        <v>332</v>
      </c>
      <c r="B85" s="98" t="s">
        <v>333</v>
      </c>
      <c r="C85" s="54" t="s">
        <v>69</v>
      </c>
      <c r="D85" s="12">
        <v>1</v>
      </c>
      <c r="E85" s="206"/>
      <c r="F85" s="206"/>
      <c r="G85" s="206"/>
      <c r="H85" s="206"/>
      <c r="I85" s="206"/>
      <c r="J85" s="206"/>
      <c r="K85" s="206">
        <f t="shared" si="19"/>
        <v>0</v>
      </c>
      <c r="L85" s="207"/>
    </row>
    <row r="86" spans="1:12" s="208" customFormat="1" ht="21.95" customHeight="1">
      <c r="A86" s="98"/>
      <c r="B86" s="226"/>
      <c r="C86" s="54"/>
      <c r="D86" s="12"/>
      <c r="E86" s="206"/>
      <c r="F86" s="206"/>
      <c r="G86" s="206"/>
      <c r="H86" s="206"/>
      <c r="I86" s="206"/>
      <c r="J86" s="206"/>
      <c r="K86" s="206"/>
      <c r="L86" s="207"/>
    </row>
    <row r="87" spans="1:12" s="208" customFormat="1" ht="21.95" customHeight="1">
      <c r="A87" s="70" t="s">
        <v>78</v>
      </c>
      <c r="B87" s="71"/>
      <c r="C87" s="54"/>
      <c r="D87" s="12"/>
      <c r="E87" s="206"/>
      <c r="F87" s="206"/>
      <c r="G87" s="206"/>
      <c r="H87" s="206"/>
      <c r="I87" s="206"/>
      <c r="J87" s="206"/>
      <c r="K87" s="206">
        <f>SUM(F87+H87+J87)</f>
        <v>0</v>
      </c>
      <c r="L87" s="207"/>
    </row>
    <row r="88" spans="1:12" s="208" customFormat="1" ht="21.95" customHeight="1">
      <c r="A88" s="161"/>
      <c r="B88" s="161"/>
      <c r="C88" s="216"/>
      <c r="D88" s="12"/>
      <c r="E88" s="206"/>
      <c r="F88" s="206"/>
      <c r="G88" s="206"/>
      <c r="H88" s="206"/>
      <c r="I88" s="206"/>
      <c r="J88" s="206"/>
      <c r="K88" s="206"/>
      <c r="L88" s="207"/>
    </row>
    <row r="89" spans="1:12" s="208" customFormat="1" ht="21.95" customHeight="1">
      <c r="A89" s="161"/>
      <c r="B89" s="161"/>
      <c r="C89" s="216"/>
      <c r="D89" s="12"/>
      <c r="E89" s="206"/>
      <c r="F89" s="206"/>
      <c r="G89" s="206"/>
      <c r="H89" s="206"/>
      <c r="I89" s="206"/>
      <c r="J89" s="206"/>
      <c r="K89" s="206"/>
      <c r="L89" s="207"/>
    </row>
    <row r="90" spans="1:12" s="208" customFormat="1" ht="21.95" customHeight="1">
      <c r="A90" s="161"/>
      <c r="B90" s="161"/>
      <c r="C90" s="216"/>
      <c r="D90" s="12"/>
      <c r="E90" s="206"/>
      <c r="F90" s="206"/>
      <c r="G90" s="206"/>
      <c r="H90" s="206"/>
      <c r="I90" s="206"/>
      <c r="J90" s="206"/>
      <c r="K90" s="206"/>
      <c r="L90" s="207"/>
    </row>
    <row r="91" spans="1:12" s="208" customFormat="1" ht="21.95" customHeight="1">
      <c r="A91" s="161"/>
      <c r="B91" s="161"/>
      <c r="C91" s="216"/>
      <c r="D91" s="12"/>
      <c r="E91" s="206"/>
      <c r="F91" s="206"/>
      <c r="G91" s="206"/>
      <c r="H91" s="206"/>
      <c r="I91" s="206"/>
      <c r="J91" s="206"/>
      <c r="K91" s="206"/>
      <c r="L91" s="207"/>
    </row>
    <row r="92" spans="1:12" s="208" customFormat="1" ht="21.95" customHeight="1">
      <c r="A92" s="161"/>
      <c r="B92" s="161"/>
      <c r="C92" s="216"/>
      <c r="D92" s="12"/>
      <c r="E92" s="206"/>
      <c r="F92" s="206"/>
      <c r="G92" s="206"/>
      <c r="H92" s="206"/>
      <c r="I92" s="206"/>
      <c r="J92" s="206"/>
      <c r="K92" s="206"/>
      <c r="L92" s="207"/>
    </row>
    <row r="93" spans="1:12" s="208" customFormat="1" ht="21.95" customHeight="1">
      <c r="A93" s="161"/>
      <c r="B93" s="161"/>
      <c r="C93" s="216"/>
      <c r="D93" s="12"/>
      <c r="E93" s="206"/>
      <c r="F93" s="206"/>
      <c r="G93" s="206"/>
      <c r="H93" s="206"/>
      <c r="I93" s="206"/>
      <c r="J93" s="206"/>
      <c r="K93" s="206"/>
      <c r="L93" s="207"/>
    </row>
    <row r="94" spans="1:12" s="208" customFormat="1" ht="21.95" customHeight="1">
      <c r="A94" s="161"/>
      <c r="B94" s="161"/>
      <c r="C94" s="216"/>
      <c r="D94" s="12"/>
      <c r="E94" s="206"/>
      <c r="F94" s="206"/>
      <c r="G94" s="206"/>
      <c r="H94" s="206"/>
      <c r="I94" s="206"/>
      <c r="J94" s="206"/>
      <c r="K94" s="206"/>
      <c r="L94" s="207"/>
    </row>
    <row r="95" spans="1:12" s="208" customFormat="1" ht="21.95" customHeight="1">
      <c r="A95" s="161"/>
      <c r="B95" s="161"/>
      <c r="C95" s="216"/>
      <c r="D95" s="12"/>
      <c r="E95" s="206"/>
      <c r="F95" s="206"/>
      <c r="G95" s="206"/>
      <c r="H95" s="206"/>
      <c r="I95" s="206"/>
      <c r="J95" s="206"/>
      <c r="K95" s="206"/>
      <c r="L95" s="207"/>
    </row>
    <row r="96" spans="1:12" s="208" customFormat="1" ht="21.95" customHeight="1">
      <c r="A96" s="161"/>
      <c r="B96" s="161"/>
      <c r="C96" s="216"/>
      <c r="D96" s="12"/>
      <c r="E96" s="206"/>
      <c r="F96" s="206"/>
      <c r="G96" s="206"/>
      <c r="H96" s="206"/>
      <c r="I96" s="206"/>
      <c r="J96" s="206"/>
      <c r="K96" s="206"/>
      <c r="L96" s="207"/>
    </row>
    <row r="97" spans="1:12" s="208" customFormat="1" ht="21.95" customHeight="1">
      <c r="A97" s="161"/>
      <c r="B97" s="161"/>
      <c r="C97" s="216"/>
      <c r="D97" s="12"/>
      <c r="E97" s="206"/>
      <c r="F97" s="206"/>
      <c r="G97" s="206"/>
      <c r="H97" s="206"/>
      <c r="I97" s="206"/>
      <c r="J97" s="206"/>
      <c r="K97" s="206"/>
      <c r="L97" s="207"/>
    </row>
    <row r="98" spans="1:12" s="208" customFormat="1" ht="21.95" customHeight="1">
      <c r="A98" s="161"/>
      <c r="B98" s="161"/>
      <c r="C98" s="216"/>
      <c r="D98" s="12"/>
      <c r="E98" s="206"/>
      <c r="F98" s="206"/>
      <c r="G98" s="206"/>
      <c r="H98" s="206"/>
      <c r="I98" s="206"/>
      <c r="J98" s="206"/>
      <c r="K98" s="206"/>
      <c r="L98" s="207"/>
    </row>
  </sheetData>
  <autoFilter ref="A1:A98" xr:uid="{00000000-0009-0000-0000-000005000000}"/>
  <mergeCells count="9">
    <mergeCell ref="A1:A2"/>
    <mergeCell ref="L1:L2"/>
    <mergeCell ref="E1:F1"/>
    <mergeCell ref="G1:H1"/>
    <mergeCell ref="I1:J1"/>
    <mergeCell ref="K1:K2"/>
    <mergeCell ref="B1:B2"/>
    <mergeCell ref="D1:D2"/>
    <mergeCell ref="C1:C2"/>
  </mergeCells>
  <phoneticPr fontId="9" type="noConversion"/>
  <pageMargins left="0.86614173228346458" right="0.47244094488188981" top="0.78740157480314965" bottom="0.47244094488188981" header="0.47244094488188981" footer="0"/>
  <pageSetup paperSize="9" scale="85" orientation="landscape" verticalDpi="300" r:id="rId1"/>
  <headerFooter alignWithMargins="0">
    <oddHeader>&amp;C&amp;"굴림체,굵게"&amp;14설  계  내  역  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8"/>
  <sheetViews>
    <sheetView showZeros="0" view="pageBreakPreview" workbookViewId="0">
      <selection activeCell="C36" sqref="C36"/>
    </sheetView>
  </sheetViews>
  <sheetFormatPr defaultColWidth="8.88671875" defaultRowHeight="13.5"/>
  <cols>
    <col min="1" max="16384" width="8.88671875" style="3"/>
  </cols>
  <sheetData>
    <row r="1" spans="1:13" s="1" customFormat="1" ht="24" customHeight="1"/>
    <row r="2" spans="1:13" s="2" customFormat="1" ht="24" customHeight="1"/>
    <row r="3" spans="1:13" s="1" customFormat="1" ht="30.95" customHeight="1">
      <c r="A3" s="251" t="e">
        <f>#REF!</f>
        <v>#REF!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</row>
    <row r="4" spans="1:13" s="1" customFormat="1" ht="21" customHeight="1"/>
    <row r="5" spans="1:13" s="1" customFormat="1" ht="27" customHeight="1">
      <c r="A5" s="251" t="s">
        <v>75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</row>
    <row r="6" spans="1:13" s="1" customFormat="1" ht="24" customHeight="1"/>
    <row r="7" spans="1:13" s="1" customFormat="1" ht="24" customHeight="1"/>
    <row r="8" spans="1:13" s="1" customFormat="1" ht="24" customHeight="1"/>
    <row r="9" spans="1:13" s="1" customFormat="1" ht="24" customHeight="1"/>
    <row r="10" spans="1:13" s="1" customFormat="1" ht="24" customHeight="1"/>
    <row r="11" spans="1:13" s="1" customFormat="1" ht="24" customHeight="1">
      <c r="A11" s="251" t="e">
        <f>#REF!</f>
        <v>#REF!</v>
      </c>
      <c r="B11" s="251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</row>
    <row r="12" spans="1:13" s="1" customFormat="1" ht="24" customHeight="1"/>
    <row r="13" spans="1:13" s="1" customFormat="1" ht="24" customHeight="1"/>
    <row r="14" spans="1:13" s="1" customFormat="1" ht="24" customHeight="1"/>
    <row r="15" spans="1:13" s="1" customFormat="1" ht="24" customHeight="1"/>
    <row r="16" spans="1:13" s="1" customFormat="1" ht="24" customHeight="1"/>
    <row r="17" spans="1:13" s="1" customFormat="1" ht="24" customHeight="1">
      <c r="A17" s="251" t="e">
        <f>#REF!</f>
        <v>#REF!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1"/>
      <c r="M17" s="251"/>
    </row>
    <row r="18" spans="1:13" s="1" customFormat="1" ht="24" customHeight="1"/>
  </sheetData>
  <mergeCells count="4">
    <mergeCell ref="A3:M3"/>
    <mergeCell ref="A5:M5"/>
    <mergeCell ref="A11:M11"/>
    <mergeCell ref="A17:M17"/>
  </mergeCells>
  <phoneticPr fontId="3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3">
    <tabColor indexed="57"/>
  </sheetPr>
  <dimension ref="B1:M50"/>
  <sheetViews>
    <sheetView showZeros="0" view="pageBreakPreview" topLeftCell="B18" zoomScaleSheetLayoutView="100" workbookViewId="0">
      <selection activeCell="C36" sqref="C36"/>
    </sheetView>
  </sheetViews>
  <sheetFormatPr defaultColWidth="8.88671875" defaultRowHeight="21" customHeight="1"/>
  <cols>
    <col min="1" max="1" width="0" style="68" hidden="1" customWidth="1"/>
    <col min="2" max="3" width="16.77734375" style="67" customWidth="1"/>
    <col min="4" max="4" width="5" style="58" customWidth="1"/>
    <col min="5" max="5" width="6.77734375" style="102" customWidth="1"/>
    <col min="6" max="6" width="9.77734375" style="69" customWidth="1"/>
    <col min="7" max="7" width="10.77734375" style="69" customWidth="1"/>
    <col min="8" max="8" width="9.77734375" style="69" customWidth="1"/>
    <col min="9" max="9" width="10.77734375" style="69" customWidth="1"/>
    <col min="10" max="10" width="7.77734375" style="69" customWidth="1"/>
    <col min="11" max="11" width="9.77734375" style="69" customWidth="1"/>
    <col min="12" max="12" width="10.77734375" style="69" customWidth="1"/>
    <col min="13" max="13" width="8.5546875" style="58" customWidth="1"/>
    <col min="14" max="14" width="8" style="68" bestFit="1" customWidth="1"/>
    <col min="15" max="15" width="5.44140625" style="68" customWidth="1"/>
    <col min="16" max="16384" width="8.88671875" style="68"/>
  </cols>
  <sheetData>
    <row r="1" spans="2:13" s="63" customFormat="1" ht="21.95" customHeight="1">
      <c r="B1" s="241" t="s">
        <v>209</v>
      </c>
      <c r="C1" s="241" t="s">
        <v>210</v>
      </c>
      <c r="D1" s="252" t="s">
        <v>211</v>
      </c>
      <c r="E1" s="242" t="s">
        <v>212</v>
      </c>
      <c r="F1" s="242" t="s">
        <v>213</v>
      </c>
      <c r="G1" s="242"/>
      <c r="H1" s="242" t="s">
        <v>214</v>
      </c>
      <c r="I1" s="242"/>
      <c r="J1" s="242" t="s">
        <v>215</v>
      </c>
      <c r="K1" s="242"/>
      <c r="L1" s="242" t="s">
        <v>216</v>
      </c>
      <c r="M1" s="237" t="s">
        <v>217</v>
      </c>
    </row>
    <row r="2" spans="2:13" s="63" customFormat="1" ht="21.95" customHeight="1">
      <c r="B2" s="241"/>
      <c r="C2" s="241"/>
      <c r="D2" s="253"/>
      <c r="E2" s="242"/>
      <c r="F2" s="53" t="s">
        <v>218</v>
      </c>
      <c r="G2" s="53" t="s">
        <v>219</v>
      </c>
      <c r="H2" s="53" t="s">
        <v>218</v>
      </c>
      <c r="I2" s="53" t="s">
        <v>219</v>
      </c>
      <c r="J2" s="53" t="s">
        <v>218</v>
      </c>
      <c r="K2" s="53" t="s">
        <v>219</v>
      </c>
      <c r="L2" s="242"/>
      <c r="M2" s="237"/>
    </row>
    <row r="3" spans="2:13" s="63" customFormat="1" ht="21.95" customHeight="1">
      <c r="B3" s="107" t="s">
        <v>274</v>
      </c>
      <c r="C3" s="106"/>
      <c r="D3" s="103"/>
      <c r="E3" s="105"/>
      <c r="F3" s="53"/>
      <c r="G3" s="53"/>
      <c r="H3" s="53"/>
      <c r="I3" s="53"/>
      <c r="J3" s="53"/>
      <c r="K3" s="53"/>
      <c r="L3" s="53"/>
      <c r="M3" s="104"/>
    </row>
    <row r="4" spans="2:13" s="63" customFormat="1" ht="21.95" customHeight="1">
      <c r="B4" s="107" t="str">
        <f>B26</f>
        <v>1. 조명기구 제작 구입</v>
      </c>
      <c r="C4" s="156"/>
      <c r="D4" s="157" t="s">
        <v>207</v>
      </c>
      <c r="E4" s="7">
        <v>1</v>
      </c>
      <c r="F4" s="53"/>
      <c r="G4" s="7">
        <f>L37</f>
        <v>0</v>
      </c>
      <c r="H4" s="53"/>
      <c r="I4" s="53"/>
      <c r="J4" s="53"/>
      <c r="K4" s="53"/>
      <c r="L4" s="7">
        <f>SUM(G4+I4+K4)</f>
        <v>0</v>
      </c>
      <c r="M4" s="104"/>
    </row>
    <row r="5" spans="2:13" s="63" customFormat="1" ht="21.95" customHeight="1">
      <c r="B5" s="107"/>
      <c r="C5" s="156"/>
      <c r="D5" s="103"/>
      <c r="E5" s="7"/>
      <c r="F5" s="53"/>
      <c r="G5" s="7"/>
      <c r="H5" s="53"/>
      <c r="I5" s="53"/>
      <c r="J5" s="53"/>
      <c r="K5" s="53"/>
      <c r="L5" s="53"/>
      <c r="M5" s="104"/>
    </row>
    <row r="6" spans="2:13" s="63" customFormat="1" ht="21.95" customHeight="1">
      <c r="B6" s="107" t="s">
        <v>220</v>
      </c>
      <c r="C6" s="156"/>
      <c r="D6" s="103"/>
      <c r="E6" s="7"/>
      <c r="F6" s="53"/>
      <c r="G6" s="7">
        <f>SUM(G4:G5)</f>
        <v>0</v>
      </c>
      <c r="H6" s="53"/>
      <c r="I6" s="53"/>
      <c r="J6" s="53"/>
      <c r="K6" s="53"/>
      <c r="L6" s="7">
        <f>SUM(G6+I6+K6)</f>
        <v>0</v>
      </c>
      <c r="M6" s="104"/>
    </row>
    <row r="7" spans="2:13" s="63" customFormat="1" ht="21.95" customHeight="1">
      <c r="B7" s="107"/>
      <c r="C7" s="156"/>
      <c r="D7" s="103"/>
      <c r="E7" s="105"/>
      <c r="F7" s="53"/>
      <c r="G7" s="53"/>
      <c r="H7" s="53"/>
      <c r="I7" s="53"/>
      <c r="J7" s="53"/>
      <c r="K7" s="53"/>
      <c r="L7" s="53"/>
      <c r="M7" s="104"/>
    </row>
    <row r="8" spans="2:13" s="63" customFormat="1" ht="21.95" customHeight="1">
      <c r="B8" s="107"/>
      <c r="C8" s="156"/>
      <c r="D8" s="103"/>
      <c r="E8" s="105"/>
      <c r="F8" s="53"/>
      <c r="G8" s="53"/>
      <c r="H8" s="53"/>
      <c r="I8" s="53"/>
      <c r="J8" s="53"/>
      <c r="K8" s="53"/>
      <c r="L8" s="53"/>
      <c r="M8" s="104"/>
    </row>
    <row r="9" spans="2:13" s="63" customFormat="1" ht="21.95" customHeight="1">
      <c r="B9" s="107"/>
      <c r="C9" s="156"/>
      <c r="D9" s="103"/>
      <c r="E9" s="105"/>
      <c r="F9" s="53"/>
      <c r="G9" s="53"/>
      <c r="H9" s="53"/>
      <c r="I9" s="53"/>
      <c r="J9" s="53"/>
      <c r="K9" s="53"/>
      <c r="L9" s="53"/>
      <c r="M9" s="104"/>
    </row>
    <row r="10" spans="2:13" s="63" customFormat="1" ht="21.95" customHeight="1">
      <c r="B10" s="107"/>
      <c r="C10" s="156"/>
      <c r="D10" s="103"/>
      <c r="E10" s="105"/>
      <c r="F10" s="53"/>
      <c r="G10" s="53"/>
      <c r="H10" s="53"/>
      <c r="I10" s="53"/>
      <c r="J10" s="53"/>
      <c r="K10" s="53"/>
      <c r="L10" s="53"/>
      <c r="M10" s="104"/>
    </row>
    <row r="11" spans="2:13" s="63" customFormat="1" ht="21.95" customHeight="1">
      <c r="B11" s="107"/>
      <c r="C11" s="156"/>
      <c r="D11" s="103"/>
      <c r="E11" s="105"/>
      <c r="F11" s="53"/>
      <c r="G11" s="53"/>
      <c r="H11" s="53"/>
      <c r="I11" s="53"/>
      <c r="J11" s="53"/>
      <c r="K11" s="53"/>
      <c r="L11" s="53"/>
      <c r="M11" s="104"/>
    </row>
    <row r="12" spans="2:13" s="63" customFormat="1" ht="21.95" customHeight="1">
      <c r="B12" s="107"/>
      <c r="C12" s="156"/>
      <c r="D12" s="103"/>
      <c r="E12" s="105"/>
      <c r="F12" s="53"/>
      <c r="G12" s="53"/>
      <c r="H12" s="53"/>
      <c r="I12" s="53"/>
      <c r="J12" s="53"/>
      <c r="K12" s="53"/>
      <c r="L12" s="53"/>
      <c r="M12" s="104"/>
    </row>
    <row r="13" spans="2:13" s="63" customFormat="1" ht="21.95" customHeight="1">
      <c r="B13" s="107"/>
      <c r="C13" s="156"/>
      <c r="D13" s="103"/>
      <c r="E13" s="105"/>
      <c r="F13" s="53"/>
      <c r="G13" s="53"/>
      <c r="H13" s="53"/>
      <c r="I13" s="53"/>
      <c r="J13" s="53"/>
      <c r="K13" s="53"/>
      <c r="L13" s="53"/>
      <c r="M13" s="104"/>
    </row>
    <row r="14" spans="2:13" s="63" customFormat="1" ht="21.95" customHeight="1">
      <c r="B14" s="107"/>
      <c r="C14" s="156"/>
      <c r="D14" s="103"/>
      <c r="E14" s="105"/>
      <c r="F14" s="53"/>
      <c r="G14" s="53"/>
      <c r="H14" s="53"/>
      <c r="I14" s="53"/>
      <c r="J14" s="53"/>
      <c r="K14" s="53"/>
      <c r="L14" s="53"/>
      <c r="M14" s="104"/>
    </row>
    <row r="15" spans="2:13" s="63" customFormat="1" ht="21.95" customHeight="1">
      <c r="B15" s="107"/>
      <c r="C15" s="156"/>
      <c r="D15" s="103"/>
      <c r="E15" s="105"/>
      <c r="F15" s="53"/>
      <c r="G15" s="53"/>
      <c r="H15" s="53"/>
      <c r="I15" s="53"/>
      <c r="J15" s="53"/>
      <c r="K15" s="53"/>
      <c r="L15" s="53"/>
      <c r="M15" s="104"/>
    </row>
    <row r="16" spans="2:13" s="63" customFormat="1" ht="21.95" customHeight="1">
      <c r="B16" s="107"/>
      <c r="C16" s="156"/>
      <c r="D16" s="103"/>
      <c r="E16" s="105"/>
      <c r="F16" s="53"/>
      <c r="G16" s="53"/>
      <c r="H16" s="53"/>
      <c r="I16" s="53"/>
      <c r="J16" s="53"/>
      <c r="K16" s="53"/>
      <c r="L16" s="53"/>
      <c r="M16" s="104"/>
    </row>
    <row r="17" spans="2:13" s="63" customFormat="1" ht="21.95" customHeight="1">
      <c r="B17" s="107"/>
      <c r="C17" s="156"/>
      <c r="D17" s="103"/>
      <c r="E17" s="105"/>
      <c r="F17" s="53"/>
      <c r="G17" s="53"/>
      <c r="H17" s="53"/>
      <c r="I17" s="53"/>
      <c r="J17" s="53"/>
      <c r="K17" s="53"/>
      <c r="L17" s="53"/>
      <c r="M17" s="104"/>
    </row>
    <row r="18" spans="2:13" s="63" customFormat="1" ht="21.95" customHeight="1">
      <c r="B18" s="107"/>
      <c r="C18" s="156"/>
      <c r="D18" s="103"/>
      <c r="E18" s="105"/>
      <c r="F18" s="53"/>
      <c r="G18" s="53"/>
      <c r="H18" s="53"/>
      <c r="I18" s="53"/>
      <c r="J18" s="53"/>
      <c r="K18" s="53"/>
      <c r="L18" s="53"/>
      <c r="M18" s="104"/>
    </row>
    <row r="19" spans="2:13" s="63" customFormat="1" ht="21.95" customHeight="1">
      <c r="B19" s="107"/>
      <c r="C19" s="156"/>
      <c r="D19" s="103"/>
      <c r="E19" s="105"/>
      <c r="F19" s="53"/>
      <c r="G19" s="53"/>
      <c r="H19" s="53"/>
      <c r="I19" s="53"/>
      <c r="J19" s="53"/>
      <c r="K19" s="53"/>
      <c r="L19" s="53"/>
      <c r="M19" s="104"/>
    </row>
    <row r="20" spans="2:13" s="63" customFormat="1" ht="21.95" customHeight="1">
      <c r="B20" s="107"/>
      <c r="C20" s="156"/>
      <c r="D20" s="103"/>
      <c r="E20" s="105"/>
      <c r="F20" s="53"/>
      <c r="G20" s="53"/>
      <c r="H20" s="53"/>
      <c r="I20" s="53"/>
      <c r="J20" s="53"/>
      <c r="K20" s="53"/>
      <c r="L20" s="53"/>
      <c r="M20" s="104"/>
    </row>
    <row r="21" spans="2:13" s="63" customFormat="1" ht="21.95" customHeight="1">
      <c r="B21" s="107"/>
      <c r="C21" s="156"/>
      <c r="D21" s="103"/>
      <c r="E21" s="105"/>
      <c r="F21" s="53"/>
      <c r="G21" s="53"/>
      <c r="H21" s="53"/>
      <c r="I21" s="53"/>
      <c r="J21" s="53"/>
      <c r="K21" s="53"/>
      <c r="L21" s="53"/>
      <c r="M21" s="104"/>
    </row>
    <row r="22" spans="2:13" s="63" customFormat="1" ht="21.95" customHeight="1">
      <c r="B22" s="107"/>
      <c r="C22" s="156"/>
      <c r="D22" s="103"/>
      <c r="E22" s="105"/>
      <c r="F22" s="53"/>
      <c r="G22" s="53"/>
      <c r="H22" s="53"/>
      <c r="I22" s="53"/>
      <c r="J22" s="53"/>
      <c r="K22" s="53"/>
      <c r="L22" s="53"/>
      <c r="M22" s="104"/>
    </row>
    <row r="23" spans="2:13" s="63" customFormat="1" ht="21.95" customHeight="1">
      <c r="B23" s="107"/>
      <c r="C23" s="156"/>
      <c r="D23" s="103"/>
      <c r="E23" s="105"/>
      <c r="F23" s="53"/>
      <c r="G23" s="53"/>
      <c r="H23" s="53"/>
      <c r="I23" s="53"/>
      <c r="J23" s="53"/>
      <c r="K23" s="53"/>
      <c r="L23" s="53"/>
      <c r="M23" s="104"/>
    </row>
    <row r="24" spans="2:13" s="63" customFormat="1" ht="21.95" customHeight="1">
      <c r="B24" s="107"/>
      <c r="C24" s="156"/>
      <c r="D24" s="103"/>
      <c r="E24" s="105"/>
      <c r="F24" s="53"/>
      <c r="G24" s="53"/>
      <c r="H24" s="53"/>
      <c r="I24" s="53"/>
      <c r="J24" s="53"/>
      <c r="K24" s="53"/>
      <c r="L24" s="53"/>
      <c r="M24" s="104"/>
    </row>
    <row r="25" spans="2:13" s="63" customFormat="1" ht="21.95" customHeight="1">
      <c r="B25" s="107"/>
      <c r="C25" s="156"/>
      <c r="D25" s="103"/>
      <c r="E25" s="105"/>
      <c r="F25" s="53"/>
      <c r="G25" s="53"/>
      <c r="H25" s="53"/>
      <c r="I25" s="53"/>
      <c r="J25" s="53"/>
      <c r="K25" s="53"/>
      <c r="L25" s="53"/>
      <c r="M25" s="104"/>
    </row>
    <row r="26" spans="2:13" ht="21" customHeight="1">
      <c r="B26" s="70" t="s">
        <v>399</v>
      </c>
      <c r="C26" s="71"/>
      <c r="D26" s="54"/>
      <c r="E26" s="7"/>
      <c r="F26" s="7"/>
      <c r="G26" s="7"/>
      <c r="H26" s="7"/>
      <c r="I26" s="7"/>
      <c r="J26" s="7"/>
      <c r="K26" s="7"/>
      <c r="L26" s="7"/>
      <c r="M26" s="54"/>
    </row>
    <row r="27" spans="2:13" ht="21" customHeight="1">
      <c r="B27" s="224" t="s">
        <v>394</v>
      </c>
      <c r="C27" s="225" t="s">
        <v>406</v>
      </c>
      <c r="D27" s="54" t="s">
        <v>68</v>
      </c>
      <c r="E27" s="215">
        <f>SUMIF(내역서!A:A,'관급(도급자)'!B27,내역서!D:D)</f>
        <v>0</v>
      </c>
      <c r="F27" s="7">
        <v>95000</v>
      </c>
      <c r="G27" s="7">
        <f t="shared" ref="G27:G28" si="0">F27*E27</f>
        <v>0</v>
      </c>
      <c r="H27" s="7"/>
      <c r="I27" s="7"/>
      <c r="J27" s="7"/>
      <c r="K27" s="7"/>
      <c r="L27" s="7">
        <f t="shared" ref="L27:L28" si="1">SUM(G27+I27+K27)</f>
        <v>0</v>
      </c>
      <c r="M27" s="54">
        <v>25312989</v>
      </c>
    </row>
    <row r="28" spans="2:13" ht="21" customHeight="1">
      <c r="B28" s="224" t="s">
        <v>395</v>
      </c>
      <c r="C28" s="225" t="s">
        <v>409</v>
      </c>
      <c r="D28" s="54" t="s">
        <v>68</v>
      </c>
      <c r="E28" s="215">
        <f>SUMIF(내역서!A:A,'관급(도급자)'!B28,내역서!D:D)</f>
        <v>0</v>
      </c>
      <c r="F28" s="7">
        <v>30000</v>
      </c>
      <c r="G28" s="7">
        <f t="shared" si="0"/>
        <v>0</v>
      </c>
      <c r="H28" s="7"/>
      <c r="I28" s="7"/>
      <c r="J28" s="7"/>
      <c r="K28" s="7"/>
      <c r="L28" s="7">
        <f t="shared" si="1"/>
        <v>0</v>
      </c>
      <c r="M28" s="54">
        <v>24048970</v>
      </c>
    </row>
    <row r="29" spans="2:13" ht="21" customHeight="1">
      <c r="B29" s="224" t="s">
        <v>396</v>
      </c>
      <c r="C29" s="225" t="s">
        <v>409</v>
      </c>
      <c r="D29" s="54" t="s">
        <v>68</v>
      </c>
      <c r="E29" s="215">
        <f>SUMIF(내역서!A:A,'관급(도급자)'!B29,내역서!D:D)</f>
        <v>0</v>
      </c>
      <c r="F29" s="7">
        <v>30000</v>
      </c>
      <c r="G29" s="7">
        <f t="shared" ref="G29:G32" si="2">F29*E29</f>
        <v>0</v>
      </c>
      <c r="H29" s="7"/>
      <c r="I29" s="7"/>
      <c r="J29" s="7"/>
      <c r="K29" s="7"/>
      <c r="L29" s="7">
        <f t="shared" ref="L29:L32" si="3">SUM(G29+I29+K29)</f>
        <v>0</v>
      </c>
      <c r="M29" s="54">
        <v>24048970</v>
      </c>
    </row>
    <row r="30" spans="2:13" ht="21" customHeight="1">
      <c r="B30" s="224" t="s">
        <v>397</v>
      </c>
      <c r="C30" s="225" t="s">
        <v>416</v>
      </c>
      <c r="D30" s="54" t="s">
        <v>68</v>
      </c>
      <c r="E30" s="215">
        <f>SUMIF(내역서!A:A,'관급(도급자)'!B30,내역서!D:D)</f>
        <v>0</v>
      </c>
      <c r="F30" s="7">
        <v>40000</v>
      </c>
      <c r="G30" s="7">
        <f t="shared" si="2"/>
        <v>0</v>
      </c>
      <c r="H30" s="7"/>
      <c r="I30" s="7"/>
      <c r="J30" s="7"/>
      <c r="K30" s="7"/>
      <c r="L30" s="7">
        <f t="shared" si="3"/>
        <v>0</v>
      </c>
      <c r="M30" s="54">
        <v>23958665</v>
      </c>
    </row>
    <row r="31" spans="2:13" ht="21" customHeight="1">
      <c r="B31" s="224" t="s">
        <v>407</v>
      </c>
      <c r="C31" s="225" t="s">
        <v>417</v>
      </c>
      <c r="D31" s="54" t="s">
        <v>68</v>
      </c>
      <c r="E31" s="215">
        <f>SUMIF(내역서!A:A,'관급(도급자)'!B31,내역서!D:D)</f>
        <v>0</v>
      </c>
      <c r="F31" s="7">
        <v>77000</v>
      </c>
      <c r="G31" s="7">
        <f t="shared" si="2"/>
        <v>0</v>
      </c>
      <c r="H31" s="7"/>
      <c r="I31" s="7"/>
      <c r="J31" s="7"/>
      <c r="K31" s="7"/>
      <c r="L31" s="7">
        <f t="shared" si="3"/>
        <v>0</v>
      </c>
      <c r="M31" s="54">
        <v>25674005</v>
      </c>
    </row>
    <row r="32" spans="2:13" ht="21" customHeight="1">
      <c r="B32" s="224" t="s">
        <v>408</v>
      </c>
      <c r="C32" s="225" t="s">
        <v>418</v>
      </c>
      <c r="D32" s="54" t="s">
        <v>68</v>
      </c>
      <c r="E32" s="215">
        <f>SUMIF(내역서!A:A,'관급(도급자)'!B32,내역서!D:D)</f>
        <v>0</v>
      </c>
      <c r="F32" s="7">
        <v>50000</v>
      </c>
      <c r="G32" s="7">
        <f t="shared" si="2"/>
        <v>0</v>
      </c>
      <c r="H32" s="7"/>
      <c r="I32" s="7"/>
      <c r="J32" s="7"/>
      <c r="K32" s="7"/>
      <c r="L32" s="7">
        <f t="shared" si="3"/>
        <v>0</v>
      </c>
      <c r="M32" s="54">
        <v>24339624</v>
      </c>
    </row>
    <row r="33" spans="2:13" s="234" customFormat="1" ht="21" customHeight="1">
      <c r="B33" s="230" t="s">
        <v>420</v>
      </c>
      <c r="C33" s="231" t="s">
        <v>421</v>
      </c>
      <c r="D33" s="214" t="s">
        <v>68</v>
      </c>
      <c r="E33" s="232">
        <f>SUMIF(내역서!A:A,'관급(도급자)'!B33,내역서!D:D)</f>
        <v>0</v>
      </c>
      <c r="F33" s="233"/>
      <c r="G33" s="233">
        <f t="shared" ref="G33" si="4">F33*E33</f>
        <v>0</v>
      </c>
      <c r="H33" s="233"/>
      <c r="I33" s="233"/>
      <c r="J33" s="233"/>
      <c r="K33" s="233"/>
      <c r="L33" s="233">
        <f t="shared" ref="L33" si="5">SUM(G33+I33+K33)</f>
        <v>0</v>
      </c>
      <c r="M33" s="214"/>
    </row>
    <row r="34" spans="2:13" ht="21" customHeight="1">
      <c r="B34" s="70" t="s">
        <v>118</v>
      </c>
      <c r="C34" s="71"/>
      <c r="D34" s="54"/>
      <c r="E34" s="7"/>
      <c r="F34" s="7"/>
      <c r="G34" s="7">
        <f>SUM(G27:G33)</f>
        <v>0</v>
      </c>
      <c r="H34" s="7"/>
      <c r="I34" s="7"/>
      <c r="J34" s="7"/>
      <c r="K34" s="7"/>
      <c r="L34" s="7">
        <f>SUM(G34+I34+K34)</f>
        <v>0</v>
      </c>
      <c r="M34" s="54"/>
    </row>
    <row r="35" spans="2:13" ht="21" customHeight="1">
      <c r="B35" s="70" t="s">
        <v>381</v>
      </c>
      <c r="C35" s="101" t="s">
        <v>382</v>
      </c>
      <c r="D35" s="54" t="s">
        <v>69</v>
      </c>
      <c r="E35" s="7">
        <v>1</v>
      </c>
      <c r="F35" s="7"/>
      <c r="G35" s="7">
        <f>F35*C35</f>
        <v>0</v>
      </c>
      <c r="H35" s="7"/>
      <c r="I35" s="7"/>
      <c r="J35" s="7"/>
      <c r="K35" s="7"/>
      <c r="L35" s="7">
        <f>INT(L34*C35)</f>
        <v>0</v>
      </c>
      <c r="M35" s="54"/>
    </row>
    <row r="36" spans="2:13" ht="21" customHeight="1">
      <c r="B36" s="70"/>
      <c r="C36" s="71"/>
      <c r="D36" s="54"/>
      <c r="E36" s="7"/>
      <c r="F36" s="7"/>
      <c r="G36" s="7"/>
      <c r="H36" s="7"/>
      <c r="I36" s="7"/>
      <c r="J36" s="7"/>
      <c r="K36" s="7"/>
      <c r="L36" s="7"/>
      <c r="M36" s="54"/>
    </row>
    <row r="37" spans="2:13" ht="21" customHeight="1">
      <c r="B37" s="70" t="s">
        <v>220</v>
      </c>
      <c r="C37" s="71"/>
      <c r="D37" s="54"/>
      <c r="E37" s="7"/>
      <c r="F37" s="7"/>
      <c r="G37" s="7"/>
      <c r="H37" s="7"/>
      <c r="I37" s="7"/>
      <c r="J37" s="7"/>
      <c r="K37" s="7"/>
      <c r="L37" s="7">
        <f>ROUNDUP(L34+L35,-3)</f>
        <v>0</v>
      </c>
      <c r="M37" s="54" t="s">
        <v>232</v>
      </c>
    </row>
    <row r="38" spans="2:13" ht="21" customHeight="1">
      <c r="B38" s="70"/>
      <c r="C38" s="71"/>
      <c r="D38" s="54"/>
      <c r="E38" s="7"/>
      <c r="F38" s="7"/>
      <c r="G38" s="7"/>
      <c r="H38" s="7"/>
      <c r="I38" s="7"/>
      <c r="J38" s="7"/>
      <c r="K38" s="7"/>
      <c r="L38" s="7"/>
      <c r="M38" s="54"/>
    </row>
    <row r="39" spans="2:13" ht="21" customHeight="1">
      <c r="B39" s="70"/>
      <c r="C39" s="71"/>
      <c r="D39" s="54"/>
      <c r="E39" s="7"/>
      <c r="F39" s="7"/>
      <c r="G39" s="7"/>
      <c r="H39" s="7"/>
      <c r="I39" s="7"/>
      <c r="J39" s="7"/>
      <c r="K39" s="7"/>
      <c r="L39" s="7"/>
      <c r="M39" s="54"/>
    </row>
    <row r="40" spans="2:13" ht="21" customHeight="1">
      <c r="B40" s="70"/>
      <c r="C40" s="71"/>
      <c r="D40" s="54"/>
      <c r="E40" s="7"/>
      <c r="F40" s="7"/>
      <c r="G40" s="7"/>
      <c r="H40" s="7"/>
      <c r="I40" s="7"/>
      <c r="J40" s="7"/>
      <c r="K40" s="7"/>
      <c r="L40" s="7"/>
      <c r="M40" s="54"/>
    </row>
    <row r="41" spans="2:13" ht="21" customHeight="1">
      <c r="B41" s="70"/>
      <c r="C41" s="71"/>
      <c r="D41" s="54"/>
      <c r="E41" s="7"/>
      <c r="F41" s="7"/>
      <c r="G41" s="7"/>
      <c r="H41" s="7"/>
      <c r="I41" s="7"/>
      <c r="J41" s="7"/>
      <c r="K41" s="7"/>
      <c r="L41" s="7"/>
      <c r="M41" s="54"/>
    </row>
    <row r="42" spans="2:13" ht="21" customHeight="1">
      <c r="B42" s="70"/>
      <c r="C42" s="71"/>
      <c r="D42" s="54"/>
      <c r="E42" s="7"/>
      <c r="F42" s="7"/>
      <c r="G42" s="7"/>
      <c r="H42" s="7"/>
      <c r="I42" s="7"/>
      <c r="J42" s="7"/>
      <c r="K42" s="7"/>
      <c r="L42" s="7"/>
      <c r="M42" s="54"/>
    </row>
    <row r="43" spans="2:13" ht="21" customHeight="1">
      <c r="B43" s="70"/>
      <c r="C43" s="71"/>
      <c r="D43" s="54"/>
      <c r="E43" s="7"/>
      <c r="F43" s="7"/>
      <c r="G43" s="7"/>
      <c r="H43" s="7"/>
      <c r="I43" s="7"/>
      <c r="J43" s="7"/>
      <c r="K43" s="7"/>
      <c r="L43" s="7"/>
      <c r="M43" s="54"/>
    </row>
    <row r="44" spans="2:13" ht="21" customHeight="1">
      <c r="B44" s="70"/>
      <c r="C44" s="71"/>
      <c r="D44" s="54"/>
      <c r="E44" s="7"/>
      <c r="F44" s="7"/>
      <c r="G44" s="7"/>
      <c r="H44" s="7"/>
      <c r="I44" s="7"/>
      <c r="J44" s="7"/>
      <c r="K44" s="7"/>
      <c r="L44" s="7"/>
      <c r="M44" s="54"/>
    </row>
    <row r="45" spans="2:13" ht="21" customHeight="1">
      <c r="B45" s="70"/>
      <c r="C45" s="71"/>
      <c r="D45" s="54"/>
      <c r="E45" s="7"/>
      <c r="F45" s="7"/>
      <c r="G45" s="7"/>
      <c r="H45" s="7"/>
      <c r="I45" s="7"/>
      <c r="J45" s="7"/>
      <c r="K45" s="7"/>
      <c r="L45" s="7"/>
      <c r="M45" s="54"/>
    </row>
    <row r="46" spans="2:13" ht="21" customHeight="1">
      <c r="B46" s="70"/>
      <c r="C46" s="71"/>
      <c r="D46" s="54"/>
      <c r="E46" s="7"/>
      <c r="F46" s="7"/>
      <c r="G46" s="7"/>
      <c r="H46" s="7"/>
      <c r="I46" s="7"/>
      <c r="J46" s="7"/>
      <c r="K46" s="7"/>
      <c r="L46" s="7"/>
      <c r="M46" s="54"/>
    </row>
    <row r="47" spans="2:13" ht="21" customHeight="1">
      <c r="B47" s="70"/>
      <c r="C47" s="71"/>
      <c r="D47" s="54"/>
      <c r="E47" s="7"/>
      <c r="F47" s="7"/>
      <c r="G47" s="7"/>
      <c r="H47" s="7"/>
      <c r="I47" s="7"/>
      <c r="J47" s="7"/>
      <c r="K47" s="7"/>
      <c r="L47" s="7"/>
      <c r="M47" s="54"/>
    </row>
    <row r="48" spans="2:13" ht="21" customHeight="1">
      <c r="B48" s="70"/>
      <c r="C48" s="71"/>
      <c r="D48" s="54"/>
      <c r="E48" s="7"/>
      <c r="F48" s="7"/>
      <c r="G48" s="7"/>
      <c r="H48" s="7"/>
      <c r="I48" s="7"/>
      <c r="J48" s="7"/>
      <c r="K48" s="7"/>
      <c r="L48" s="7"/>
      <c r="M48" s="54"/>
    </row>
    <row r="49" spans="2:13" ht="21" customHeight="1">
      <c r="B49" s="70"/>
      <c r="C49" s="71"/>
      <c r="D49" s="54"/>
      <c r="E49" s="7"/>
      <c r="F49" s="7"/>
      <c r="G49" s="7"/>
      <c r="H49" s="7"/>
      <c r="I49" s="7"/>
      <c r="J49" s="7"/>
      <c r="K49" s="7"/>
      <c r="L49" s="7"/>
      <c r="M49" s="54"/>
    </row>
    <row r="50" spans="2:13" ht="21" customHeight="1">
      <c r="B50" s="70"/>
      <c r="C50" s="71"/>
      <c r="D50" s="54"/>
      <c r="E50" s="7"/>
      <c r="F50" s="7"/>
      <c r="G50" s="7"/>
      <c r="H50" s="7"/>
      <c r="I50" s="7"/>
      <c r="J50" s="7"/>
      <c r="K50" s="7"/>
      <c r="L50" s="7"/>
      <c r="M50" s="54"/>
    </row>
  </sheetData>
  <mergeCells count="9">
    <mergeCell ref="B1:B2"/>
    <mergeCell ref="C1:C2"/>
    <mergeCell ref="E1:E2"/>
    <mergeCell ref="M1:M2"/>
    <mergeCell ref="F1:G1"/>
    <mergeCell ref="H1:I1"/>
    <mergeCell ref="J1:K1"/>
    <mergeCell ref="L1:L2"/>
    <mergeCell ref="D1:D2"/>
  </mergeCells>
  <phoneticPr fontId="3" type="noConversion"/>
  <pageMargins left="0.78740157480314965" right="0.39370078740157483" top="0.77" bottom="0.28000000000000003" header="0.47244094488188981" footer="0.23622047244094491"/>
  <pageSetup paperSize="9" scale="94" orientation="landscape" verticalDpi="300" r:id="rId1"/>
  <headerFooter alignWithMargins="0">
    <oddHeader>&amp;C&amp;"굴림체,굵게"&amp;14설  계  내  역  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5">
    <tabColor indexed="57"/>
  </sheetPr>
  <dimension ref="A1:M51"/>
  <sheetViews>
    <sheetView showZeros="0" view="pageBreakPreview" topLeftCell="A16" zoomScaleSheetLayoutView="90" workbookViewId="0">
      <selection activeCell="G30" activeCellId="1" sqref="G20 G30"/>
    </sheetView>
  </sheetViews>
  <sheetFormatPr defaultColWidth="8.88671875" defaultRowHeight="21" customHeight="1"/>
  <cols>
    <col min="1" max="2" width="16.77734375" style="67" customWidth="1"/>
    <col min="3" max="3" width="5" style="58" customWidth="1"/>
    <col min="4" max="4" width="6.77734375" style="102" customWidth="1"/>
    <col min="5" max="5" width="9.77734375" style="69" customWidth="1"/>
    <col min="6" max="6" width="10.77734375" style="69" customWidth="1"/>
    <col min="7" max="7" width="9.77734375" style="69" customWidth="1"/>
    <col min="8" max="8" width="10.77734375" style="69" customWidth="1"/>
    <col min="9" max="9" width="7.77734375" style="69" customWidth="1"/>
    <col min="10" max="10" width="9.77734375" style="69" customWidth="1"/>
    <col min="11" max="11" width="10.77734375" style="69" customWidth="1"/>
    <col min="12" max="12" width="8.5546875" style="58" customWidth="1"/>
    <col min="13" max="16384" width="8.88671875" style="68"/>
  </cols>
  <sheetData>
    <row r="1" spans="1:12" s="63" customFormat="1" ht="21.95" customHeight="1">
      <c r="A1" s="241" t="s">
        <v>138</v>
      </c>
      <c r="B1" s="241" t="s">
        <v>139</v>
      </c>
      <c r="C1" s="252" t="s">
        <v>140</v>
      </c>
      <c r="D1" s="242" t="s">
        <v>141</v>
      </c>
      <c r="E1" s="242" t="s">
        <v>142</v>
      </c>
      <c r="F1" s="242"/>
      <c r="G1" s="242" t="s">
        <v>143</v>
      </c>
      <c r="H1" s="242"/>
      <c r="I1" s="242" t="s">
        <v>144</v>
      </c>
      <c r="J1" s="242"/>
      <c r="K1" s="242" t="s">
        <v>145</v>
      </c>
      <c r="L1" s="237" t="s">
        <v>137</v>
      </c>
    </row>
    <row r="2" spans="1:12" s="63" customFormat="1" ht="21.95" customHeight="1">
      <c r="A2" s="241"/>
      <c r="B2" s="241"/>
      <c r="C2" s="253"/>
      <c r="D2" s="242"/>
      <c r="E2" s="53" t="s">
        <v>146</v>
      </c>
      <c r="F2" s="53" t="s">
        <v>147</v>
      </c>
      <c r="G2" s="53" t="s">
        <v>146</v>
      </c>
      <c r="H2" s="53" t="s">
        <v>147</v>
      </c>
      <c r="I2" s="53" t="s">
        <v>146</v>
      </c>
      <c r="J2" s="53" t="s">
        <v>147</v>
      </c>
      <c r="K2" s="242"/>
      <c r="L2" s="237"/>
    </row>
    <row r="3" spans="1:12" s="73" customFormat="1" ht="21.95" customHeight="1">
      <c r="A3" s="107" t="s">
        <v>275</v>
      </c>
      <c r="B3" s="95"/>
      <c r="C3" s="96"/>
      <c r="D3" s="97"/>
      <c r="E3" s="98"/>
      <c r="F3" s="10"/>
      <c r="G3" s="7"/>
      <c r="H3" s="7"/>
      <c r="I3" s="7"/>
      <c r="J3" s="7"/>
      <c r="K3" s="7"/>
      <c r="L3" s="54"/>
    </row>
    <row r="4" spans="1:12" s="73" customFormat="1" ht="21.95" customHeight="1">
      <c r="A4" s="56" t="str">
        <f>A26</f>
        <v>1. 태양광발전설비 제작 구입 설치</v>
      </c>
      <c r="B4" s="95"/>
      <c r="C4" s="96" t="s">
        <v>148</v>
      </c>
      <c r="D4" s="97">
        <v>1</v>
      </c>
      <c r="E4" s="206">
        <f>K37</f>
        <v>159537000</v>
      </c>
      <c r="F4" s="206">
        <f>E4*D4</f>
        <v>159537000</v>
      </c>
      <c r="G4" s="206"/>
      <c r="H4" s="206"/>
      <c r="I4" s="206"/>
      <c r="J4" s="206"/>
      <c r="K4" s="7">
        <f>SUM(F4+H4+J4)</f>
        <v>159537000</v>
      </c>
      <c r="L4" s="54"/>
    </row>
    <row r="5" spans="1:12" s="73" customFormat="1" ht="21.95" customHeight="1">
      <c r="A5" s="56"/>
      <c r="B5" s="95"/>
      <c r="C5" s="96"/>
      <c r="D5" s="97"/>
      <c r="E5" s="98"/>
      <c r="F5" s="10"/>
      <c r="G5" s="7"/>
      <c r="H5" s="7"/>
      <c r="I5" s="7"/>
      <c r="J5" s="7"/>
      <c r="K5" s="7"/>
      <c r="L5" s="54"/>
    </row>
    <row r="6" spans="1:12" s="73" customFormat="1" ht="21.95" customHeight="1">
      <c r="A6" s="254" t="s">
        <v>208</v>
      </c>
      <c r="B6" s="254"/>
      <c r="C6" s="57"/>
      <c r="D6" s="10"/>
      <c r="E6" s="10"/>
      <c r="F6" s="206">
        <f>SUM(F4:F5)</f>
        <v>159537000</v>
      </c>
      <c r="G6" s="7"/>
      <c r="H6" s="7"/>
      <c r="I6" s="7"/>
      <c r="J6" s="7"/>
      <c r="K6" s="7">
        <f>SUM(F6+H6+J6)</f>
        <v>159537000</v>
      </c>
      <c r="L6" s="54"/>
    </row>
    <row r="7" spans="1:12" s="73" customFormat="1" ht="21.95" customHeight="1">
      <c r="A7" s="95"/>
      <c r="B7" s="95"/>
      <c r="C7" s="96"/>
      <c r="D7" s="97"/>
      <c r="E7" s="10"/>
      <c r="F7" s="10"/>
      <c r="G7" s="7"/>
      <c r="H7" s="7"/>
      <c r="I7" s="7"/>
      <c r="J7" s="7"/>
      <c r="K7" s="7"/>
      <c r="L7" s="54"/>
    </row>
    <row r="8" spans="1:12" s="73" customFormat="1" ht="21.95" customHeight="1">
      <c r="A8" s="70"/>
      <c r="B8" s="71"/>
      <c r="C8" s="54"/>
      <c r="D8" s="7"/>
      <c r="E8" s="7"/>
      <c r="F8" s="7"/>
      <c r="G8" s="7"/>
      <c r="H8" s="7"/>
      <c r="I8" s="7"/>
      <c r="J8" s="7"/>
      <c r="K8" s="7"/>
      <c r="L8" s="54"/>
    </row>
    <row r="9" spans="1:12" s="73" customFormat="1" ht="21.95" customHeight="1">
      <c r="A9" s="99"/>
      <c r="B9" s="100"/>
      <c r="C9" s="57"/>
      <c r="D9" s="10"/>
      <c r="E9" s="10"/>
      <c r="F9" s="10"/>
      <c r="G9" s="7"/>
      <c r="H9" s="7"/>
      <c r="I9" s="7"/>
      <c r="J9" s="7"/>
      <c r="K9" s="7"/>
      <c r="L9" s="54"/>
    </row>
    <row r="10" spans="1:12" s="73" customFormat="1" ht="21.95" customHeight="1">
      <c r="A10" s="95"/>
      <c r="B10" s="95"/>
      <c r="C10" s="96"/>
      <c r="D10" s="97"/>
      <c r="E10" s="98"/>
      <c r="F10" s="10"/>
      <c r="G10" s="7"/>
      <c r="H10" s="7"/>
      <c r="I10" s="7"/>
      <c r="J10" s="7"/>
      <c r="K10" s="7"/>
      <c r="L10" s="54"/>
    </row>
    <row r="11" spans="1:12" s="73" customFormat="1" ht="21.95" customHeight="1">
      <c r="A11" s="10"/>
      <c r="B11" s="10"/>
      <c r="C11" s="57"/>
      <c r="D11" s="10"/>
      <c r="E11" s="10"/>
      <c r="F11" s="10"/>
      <c r="G11" s="7"/>
      <c r="H11" s="7"/>
      <c r="I11" s="7"/>
      <c r="J11" s="7"/>
      <c r="K11" s="7"/>
      <c r="L11" s="54"/>
    </row>
    <row r="12" spans="1:12" s="73" customFormat="1" ht="21.95" customHeight="1">
      <c r="A12" s="217"/>
      <c r="B12" s="217"/>
      <c r="C12" s="218"/>
      <c r="D12" s="217"/>
      <c r="E12" s="10"/>
      <c r="F12" s="10"/>
      <c r="G12" s="7"/>
      <c r="H12" s="7"/>
      <c r="I12" s="7"/>
      <c r="J12" s="7"/>
      <c r="K12" s="7"/>
      <c r="L12" s="54"/>
    </row>
    <row r="13" spans="1:12" s="73" customFormat="1" ht="21.95" customHeight="1">
      <c r="A13" s="95"/>
      <c r="B13" s="95"/>
      <c r="C13" s="96"/>
      <c r="D13" s="97"/>
      <c r="E13" s="10"/>
      <c r="F13" s="10"/>
      <c r="G13" s="7"/>
      <c r="H13" s="7"/>
      <c r="I13" s="7"/>
      <c r="J13" s="7"/>
      <c r="K13" s="7"/>
      <c r="L13" s="54"/>
    </row>
    <row r="14" spans="1:12" s="73" customFormat="1" ht="21.95" customHeight="1">
      <c r="A14" s="95"/>
      <c r="B14" s="227"/>
      <c r="C14" s="96"/>
      <c r="D14" s="97"/>
      <c r="E14" s="10"/>
      <c r="F14" s="10"/>
      <c r="G14" s="7"/>
      <c r="H14" s="7"/>
      <c r="I14" s="7"/>
      <c r="J14" s="7"/>
      <c r="K14" s="7"/>
      <c r="L14" s="54"/>
    </row>
    <row r="15" spans="1:12" s="73" customFormat="1" ht="21.95" customHeight="1">
      <c r="A15" s="95"/>
      <c r="B15" s="227"/>
      <c r="C15" s="96"/>
      <c r="D15" s="97"/>
      <c r="E15" s="10"/>
      <c r="F15" s="10"/>
      <c r="G15" s="7"/>
      <c r="H15" s="7"/>
      <c r="I15" s="7"/>
      <c r="J15" s="7"/>
      <c r="K15" s="7"/>
      <c r="L15" s="54"/>
    </row>
    <row r="16" spans="1:12" s="73" customFormat="1" ht="21.95" customHeight="1">
      <c r="A16" s="70"/>
      <c r="B16" s="71"/>
      <c r="C16" s="54"/>
      <c r="D16" s="7"/>
      <c r="E16" s="7"/>
      <c r="F16" s="7"/>
      <c r="G16" s="7"/>
      <c r="H16" s="7"/>
      <c r="I16" s="7"/>
      <c r="J16" s="7"/>
      <c r="K16" s="7"/>
      <c r="L16" s="54"/>
    </row>
    <row r="17" spans="1:12" s="73" customFormat="1" ht="21.95" customHeight="1">
      <c r="A17" s="70"/>
      <c r="B17" s="71"/>
      <c r="C17" s="54"/>
      <c r="D17" s="7"/>
      <c r="E17" s="7"/>
      <c r="F17" s="7"/>
      <c r="G17" s="7"/>
      <c r="H17" s="7"/>
      <c r="I17" s="7"/>
      <c r="J17" s="7"/>
      <c r="K17" s="7"/>
      <c r="L17" s="54"/>
    </row>
    <row r="18" spans="1:12" s="73" customFormat="1" ht="21.95" customHeight="1">
      <c r="A18" s="70"/>
      <c r="B18" s="71"/>
      <c r="C18" s="54"/>
      <c r="D18" s="7"/>
      <c r="E18" s="7"/>
      <c r="F18" s="7"/>
      <c r="G18" s="7"/>
      <c r="H18" s="7"/>
      <c r="I18" s="7"/>
      <c r="J18" s="7"/>
      <c r="K18" s="7"/>
      <c r="L18" s="54"/>
    </row>
    <row r="19" spans="1:12" s="73" customFormat="1" ht="21.95" customHeight="1">
      <c r="A19" s="70"/>
      <c r="B19" s="71"/>
      <c r="C19" s="54"/>
      <c r="D19" s="7"/>
      <c r="E19" s="7"/>
      <c r="F19" s="7"/>
      <c r="G19" s="7"/>
      <c r="H19" s="7"/>
      <c r="I19" s="7"/>
      <c r="J19" s="7"/>
      <c r="K19" s="7"/>
      <c r="L19" s="54"/>
    </row>
    <row r="20" spans="1:12" s="73" customFormat="1" ht="21.95" customHeight="1">
      <c r="A20" s="70"/>
      <c r="B20" s="71"/>
      <c r="C20" s="54"/>
      <c r="D20" s="7"/>
      <c r="E20" s="7"/>
      <c r="F20" s="7"/>
      <c r="G20" s="7"/>
      <c r="H20" s="7"/>
      <c r="I20" s="7"/>
      <c r="J20" s="7"/>
      <c r="K20" s="7"/>
      <c r="L20" s="54"/>
    </row>
    <row r="21" spans="1:12" s="73" customFormat="1" ht="21.95" customHeight="1">
      <c r="A21" s="70"/>
      <c r="B21" s="71"/>
      <c r="C21" s="54"/>
      <c r="D21" s="7"/>
      <c r="E21" s="7"/>
      <c r="F21" s="7"/>
      <c r="G21" s="7"/>
      <c r="H21" s="7"/>
      <c r="I21" s="7"/>
      <c r="J21" s="7"/>
      <c r="K21" s="7"/>
      <c r="L21" s="54"/>
    </row>
    <row r="22" spans="1:12" s="73" customFormat="1" ht="21.95" customHeight="1">
      <c r="A22" s="70"/>
      <c r="B22" s="71"/>
      <c r="C22" s="54"/>
      <c r="D22" s="7"/>
      <c r="E22" s="7"/>
      <c r="F22" s="7"/>
      <c r="G22" s="7"/>
      <c r="H22" s="7"/>
      <c r="I22" s="7"/>
      <c r="J22" s="7"/>
      <c r="K22" s="7"/>
      <c r="L22" s="54"/>
    </row>
    <row r="23" spans="1:12" s="73" customFormat="1" ht="21.95" customHeight="1">
      <c r="A23" s="70"/>
      <c r="B23" s="71"/>
      <c r="C23" s="54"/>
      <c r="D23" s="7"/>
      <c r="E23" s="7"/>
      <c r="F23" s="7"/>
      <c r="G23" s="7"/>
      <c r="H23" s="7"/>
      <c r="I23" s="7"/>
      <c r="J23" s="7"/>
      <c r="K23" s="7"/>
      <c r="L23" s="54"/>
    </row>
    <row r="24" spans="1:12" s="73" customFormat="1" ht="21.95" customHeight="1">
      <c r="A24" s="70"/>
      <c r="B24" s="71"/>
      <c r="C24" s="54"/>
      <c r="D24" s="7"/>
      <c r="E24" s="7"/>
      <c r="F24" s="7"/>
      <c r="G24" s="7"/>
      <c r="H24" s="7"/>
      <c r="I24" s="7"/>
      <c r="J24" s="7"/>
      <c r="K24" s="7"/>
      <c r="L24" s="54"/>
    </row>
    <row r="25" spans="1:12" s="73" customFormat="1" ht="21.95" customHeight="1">
      <c r="A25" s="70"/>
      <c r="B25" s="71"/>
      <c r="C25" s="54"/>
      <c r="D25" s="7"/>
      <c r="E25" s="7"/>
      <c r="F25" s="7"/>
      <c r="G25" s="7"/>
      <c r="H25" s="7"/>
      <c r="I25" s="7"/>
      <c r="J25" s="7"/>
      <c r="K25" s="7"/>
      <c r="L25" s="54"/>
    </row>
    <row r="26" spans="1:12" s="73" customFormat="1" ht="21.95" customHeight="1">
      <c r="A26" s="70" t="s">
        <v>383</v>
      </c>
      <c r="B26" s="71"/>
      <c r="C26" s="54"/>
      <c r="D26" s="7"/>
      <c r="E26" s="7"/>
      <c r="F26" s="7"/>
      <c r="G26" s="7"/>
      <c r="H26" s="7"/>
      <c r="I26" s="7"/>
      <c r="J26" s="7"/>
      <c r="K26" s="7"/>
      <c r="L26" s="54"/>
    </row>
    <row r="27" spans="1:12" s="73" customFormat="1" ht="21.95" customHeight="1">
      <c r="A27" s="74" t="s">
        <v>384</v>
      </c>
      <c r="B27" s="55" t="s">
        <v>385</v>
      </c>
      <c r="C27" s="219" t="s">
        <v>372</v>
      </c>
      <c r="D27" s="7">
        <v>1</v>
      </c>
      <c r="E27" s="206">
        <v>104000000</v>
      </c>
      <c r="F27" s="7">
        <f>E27*D27</f>
        <v>104000000</v>
      </c>
      <c r="G27" s="7"/>
      <c r="H27" s="7"/>
      <c r="I27" s="7"/>
      <c r="J27" s="7"/>
      <c r="K27" s="7">
        <f>SUM(F27+H27+J27)</f>
        <v>104000000</v>
      </c>
      <c r="L27" s="54"/>
    </row>
    <row r="28" spans="1:12" s="73" customFormat="1" ht="21.95" customHeight="1">
      <c r="A28" s="74" t="s">
        <v>384</v>
      </c>
      <c r="B28" s="78" t="s">
        <v>386</v>
      </c>
      <c r="C28" s="219" t="s">
        <v>372</v>
      </c>
      <c r="D28" s="7">
        <v>1</v>
      </c>
      <c r="E28" s="206">
        <v>21700000</v>
      </c>
      <c r="F28" s="7">
        <f t="shared" ref="F28:F33" si="0">E28*D28</f>
        <v>21700000</v>
      </c>
      <c r="G28" s="7"/>
      <c r="H28" s="7"/>
      <c r="I28" s="7"/>
      <c r="J28" s="7"/>
      <c r="K28" s="7">
        <f t="shared" ref="K28:K33" si="1">SUM(F28+H28+J28)</f>
        <v>21700000</v>
      </c>
      <c r="L28" s="54"/>
    </row>
    <row r="29" spans="1:12" s="73" customFormat="1" ht="21.95" customHeight="1">
      <c r="A29" s="74" t="s">
        <v>384</v>
      </c>
      <c r="B29" s="78" t="s">
        <v>387</v>
      </c>
      <c r="C29" s="219" t="s">
        <v>372</v>
      </c>
      <c r="D29" s="7">
        <v>2</v>
      </c>
      <c r="E29" s="206">
        <v>5200000</v>
      </c>
      <c r="F29" s="7">
        <f t="shared" si="0"/>
        <v>10400000</v>
      </c>
      <c r="G29" s="7"/>
      <c r="H29" s="7"/>
      <c r="I29" s="7"/>
      <c r="J29" s="7"/>
      <c r="K29" s="7">
        <f t="shared" si="1"/>
        <v>10400000</v>
      </c>
      <c r="L29" s="54"/>
    </row>
    <row r="30" spans="1:12" s="73" customFormat="1" ht="21.95" customHeight="1">
      <c r="A30" s="74" t="s">
        <v>388</v>
      </c>
      <c r="B30" s="78" t="s">
        <v>389</v>
      </c>
      <c r="C30" s="219" t="s">
        <v>372</v>
      </c>
      <c r="D30" s="7">
        <v>1</v>
      </c>
      <c r="E30" s="206">
        <v>14455000</v>
      </c>
      <c r="F30" s="7">
        <f t="shared" si="0"/>
        <v>14455000</v>
      </c>
      <c r="G30" s="7"/>
      <c r="H30" s="7"/>
      <c r="I30" s="7"/>
      <c r="J30" s="7"/>
      <c r="K30" s="7">
        <f t="shared" si="1"/>
        <v>14455000</v>
      </c>
      <c r="L30" s="54"/>
    </row>
    <row r="31" spans="1:12" s="73" customFormat="1" ht="21.95" customHeight="1">
      <c r="A31" s="74" t="s">
        <v>388</v>
      </c>
      <c r="B31" s="78" t="s">
        <v>390</v>
      </c>
      <c r="C31" s="219" t="s">
        <v>372</v>
      </c>
      <c r="D31" s="7">
        <v>1</v>
      </c>
      <c r="E31" s="206">
        <v>3679000</v>
      </c>
      <c r="F31" s="7">
        <f t="shared" si="0"/>
        <v>3679000</v>
      </c>
      <c r="G31" s="7"/>
      <c r="H31" s="7"/>
      <c r="I31" s="7"/>
      <c r="J31" s="7"/>
      <c r="K31" s="7">
        <f t="shared" si="1"/>
        <v>3679000</v>
      </c>
      <c r="L31" s="54"/>
    </row>
    <row r="32" spans="1:12" s="73" customFormat="1" ht="21.95" customHeight="1">
      <c r="A32" s="74" t="s">
        <v>388</v>
      </c>
      <c r="B32" s="78" t="s">
        <v>391</v>
      </c>
      <c r="C32" s="219" t="s">
        <v>372</v>
      </c>
      <c r="D32" s="7">
        <v>2</v>
      </c>
      <c r="E32" s="206">
        <v>1123000</v>
      </c>
      <c r="F32" s="7">
        <f t="shared" si="0"/>
        <v>2246000</v>
      </c>
      <c r="G32" s="7"/>
      <c r="H32" s="7"/>
      <c r="I32" s="7"/>
      <c r="J32" s="7"/>
      <c r="K32" s="7">
        <f t="shared" si="1"/>
        <v>2246000</v>
      </c>
      <c r="L32" s="54"/>
    </row>
    <row r="33" spans="1:13" s="73" customFormat="1" ht="21.95" customHeight="1">
      <c r="A33" s="74" t="s">
        <v>392</v>
      </c>
      <c r="B33" s="78" t="s">
        <v>393</v>
      </c>
      <c r="C33" s="219" t="s">
        <v>372</v>
      </c>
      <c r="D33" s="7">
        <v>1</v>
      </c>
      <c r="E33" s="206">
        <v>2200000</v>
      </c>
      <c r="F33" s="7">
        <f t="shared" si="0"/>
        <v>2200000</v>
      </c>
      <c r="G33" s="7"/>
      <c r="H33" s="7"/>
      <c r="I33" s="7"/>
      <c r="J33" s="7"/>
      <c r="K33" s="7">
        <f t="shared" si="1"/>
        <v>2200000</v>
      </c>
      <c r="L33" s="54"/>
    </row>
    <row r="34" spans="1:13" s="73" customFormat="1" ht="21.95" customHeight="1">
      <c r="A34" s="70" t="s">
        <v>118</v>
      </c>
      <c r="B34" s="71"/>
      <c r="C34" s="54"/>
      <c r="D34" s="7"/>
      <c r="E34" s="7"/>
      <c r="F34" s="7">
        <f>SUM(F27:F33)</f>
        <v>158680000</v>
      </c>
      <c r="G34" s="7"/>
      <c r="H34" s="7"/>
      <c r="I34" s="7"/>
      <c r="J34" s="7"/>
      <c r="K34" s="7">
        <f>SUM(F34+H34+J34)</f>
        <v>158680000</v>
      </c>
      <c r="L34" s="54"/>
    </row>
    <row r="35" spans="1:13" s="73" customFormat="1" ht="21.95" customHeight="1">
      <c r="A35" s="70" t="s">
        <v>381</v>
      </c>
      <c r="B35" s="101" t="s">
        <v>382</v>
      </c>
      <c r="C35" s="54" t="s">
        <v>276</v>
      </c>
      <c r="D35" s="7">
        <v>1</v>
      </c>
      <c r="E35" s="7"/>
      <c r="F35" s="7">
        <f>E35*B35</f>
        <v>0</v>
      </c>
      <c r="G35" s="7"/>
      <c r="H35" s="7"/>
      <c r="I35" s="7"/>
      <c r="J35" s="7"/>
      <c r="K35" s="7">
        <f>INT(K34*B35)</f>
        <v>856872</v>
      </c>
      <c r="L35" s="54"/>
      <c r="M35" s="54"/>
    </row>
    <row r="36" spans="1:13" s="73" customFormat="1" ht="21.95" customHeight="1">
      <c r="A36" s="70"/>
      <c r="B36" s="71"/>
      <c r="C36" s="54"/>
      <c r="D36" s="7"/>
      <c r="E36" s="7"/>
      <c r="F36" s="7"/>
      <c r="G36" s="7"/>
      <c r="H36" s="7"/>
      <c r="I36" s="7"/>
      <c r="J36" s="7"/>
      <c r="K36" s="7"/>
      <c r="L36" s="54"/>
    </row>
    <row r="37" spans="1:13" s="73" customFormat="1" ht="21.95" customHeight="1">
      <c r="A37" s="70" t="s">
        <v>220</v>
      </c>
      <c r="B37" s="71"/>
      <c r="C37" s="54"/>
      <c r="D37" s="7"/>
      <c r="E37" s="7"/>
      <c r="F37" s="7"/>
      <c r="G37" s="7"/>
      <c r="H37" s="7"/>
      <c r="I37" s="7"/>
      <c r="J37" s="7"/>
      <c r="K37" s="7">
        <f>ROUNDUP(K34+K35,-3)</f>
        <v>159537000</v>
      </c>
      <c r="L37" s="54" t="s">
        <v>232</v>
      </c>
    </row>
    <row r="38" spans="1:13" s="73" customFormat="1" ht="21.95" customHeight="1">
      <c r="A38" s="70"/>
      <c r="B38" s="71"/>
      <c r="C38" s="54"/>
      <c r="D38" s="7"/>
      <c r="E38" s="7"/>
      <c r="F38" s="7"/>
      <c r="G38" s="7"/>
      <c r="H38" s="7"/>
      <c r="I38" s="7"/>
      <c r="J38" s="7"/>
      <c r="K38" s="7"/>
      <c r="L38" s="54"/>
    </row>
    <row r="39" spans="1:13" s="73" customFormat="1" ht="21.95" customHeight="1">
      <c r="A39" s="70"/>
      <c r="B39" s="71"/>
      <c r="C39" s="54"/>
      <c r="D39" s="7"/>
      <c r="E39" s="7"/>
      <c r="F39" s="7"/>
      <c r="G39" s="7"/>
      <c r="H39" s="7"/>
      <c r="I39" s="7"/>
      <c r="J39" s="7"/>
      <c r="K39" s="7"/>
      <c r="L39" s="54"/>
    </row>
    <row r="40" spans="1:13" s="73" customFormat="1" ht="21.95" customHeight="1">
      <c r="A40" s="70"/>
      <c r="B40" s="71"/>
      <c r="C40" s="54"/>
      <c r="D40" s="7"/>
      <c r="E40" s="7"/>
      <c r="F40" s="7"/>
      <c r="G40" s="7"/>
      <c r="H40" s="7"/>
      <c r="I40" s="7"/>
      <c r="J40" s="7"/>
      <c r="K40" s="7"/>
      <c r="L40" s="54"/>
    </row>
    <row r="41" spans="1:13" s="73" customFormat="1" ht="21.95" customHeight="1">
      <c r="A41" s="70"/>
      <c r="B41" s="71"/>
      <c r="C41" s="54"/>
      <c r="D41" s="7"/>
      <c r="E41" s="7"/>
      <c r="F41" s="7"/>
      <c r="G41" s="7"/>
      <c r="H41" s="7"/>
      <c r="I41" s="7"/>
      <c r="J41" s="7"/>
      <c r="K41" s="7"/>
      <c r="L41" s="54"/>
    </row>
    <row r="42" spans="1:13" s="73" customFormat="1" ht="21.95" customHeight="1">
      <c r="A42" s="70"/>
      <c r="B42" s="71"/>
      <c r="C42" s="54"/>
      <c r="D42" s="7"/>
      <c r="E42" s="7"/>
      <c r="F42" s="7"/>
      <c r="G42" s="7"/>
      <c r="H42" s="7"/>
      <c r="I42" s="7"/>
      <c r="J42" s="7"/>
      <c r="K42" s="7"/>
      <c r="L42" s="54"/>
    </row>
    <row r="43" spans="1:13" s="73" customFormat="1" ht="21.95" customHeight="1">
      <c r="A43" s="70"/>
      <c r="B43" s="71"/>
      <c r="C43" s="54"/>
      <c r="D43" s="7"/>
      <c r="E43" s="7"/>
      <c r="F43" s="7"/>
      <c r="G43" s="7"/>
      <c r="H43" s="7"/>
      <c r="I43" s="7"/>
      <c r="J43" s="7"/>
      <c r="K43" s="7"/>
      <c r="L43" s="54"/>
    </row>
    <row r="44" spans="1:13" s="73" customFormat="1" ht="21.95" customHeight="1">
      <c r="A44" s="70"/>
      <c r="B44" s="71"/>
      <c r="C44" s="54"/>
      <c r="D44" s="7"/>
      <c r="E44" s="7"/>
      <c r="F44" s="7"/>
      <c r="G44" s="7"/>
      <c r="H44" s="7"/>
      <c r="I44" s="7"/>
      <c r="J44" s="7"/>
      <c r="K44" s="7"/>
      <c r="L44" s="54"/>
    </row>
    <row r="45" spans="1:13" s="73" customFormat="1" ht="21.95" customHeight="1">
      <c r="A45" s="70"/>
      <c r="B45" s="71"/>
      <c r="C45" s="54"/>
      <c r="D45" s="7"/>
      <c r="E45" s="7"/>
      <c r="F45" s="7"/>
      <c r="G45" s="7"/>
      <c r="H45" s="7"/>
      <c r="I45" s="7"/>
      <c r="J45" s="7"/>
      <c r="K45" s="7"/>
      <c r="L45" s="54"/>
    </row>
    <row r="46" spans="1:13" s="73" customFormat="1" ht="21.95" customHeight="1">
      <c r="A46" s="70"/>
      <c r="B46" s="71"/>
      <c r="C46" s="54"/>
      <c r="D46" s="7"/>
      <c r="E46" s="7"/>
      <c r="F46" s="7"/>
      <c r="G46" s="7"/>
      <c r="H46" s="7"/>
      <c r="I46" s="7"/>
      <c r="J46" s="7"/>
      <c r="K46" s="7"/>
      <c r="L46" s="54"/>
    </row>
    <row r="47" spans="1:13" s="73" customFormat="1" ht="21.95" customHeight="1">
      <c r="A47" s="70"/>
      <c r="B47" s="71"/>
      <c r="C47" s="54"/>
      <c r="D47" s="7"/>
      <c r="E47" s="7"/>
      <c r="F47" s="7"/>
      <c r="G47" s="7"/>
      <c r="H47" s="7"/>
      <c r="I47" s="7"/>
      <c r="J47" s="7"/>
      <c r="K47" s="7"/>
      <c r="L47" s="54"/>
    </row>
    <row r="48" spans="1:13" s="73" customFormat="1" ht="21.95" customHeight="1">
      <c r="A48" s="70"/>
      <c r="B48" s="71"/>
      <c r="C48" s="54"/>
      <c r="D48" s="7"/>
      <c r="E48" s="7"/>
      <c r="F48" s="7"/>
      <c r="G48" s="7"/>
      <c r="H48" s="7"/>
      <c r="I48" s="7"/>
      <c r="J48" s="7"/>
      <c r="K48" s="7"/>
      <c r="L48" s="54"/>
    </row>
    <row r="49" spans="1:12" s="73" customFormat="1" ht="21.95" customHeight="1">
      <c r="A49" s="70"/>
      <c r="B49" s="71"/>
      <c r="C49" s="54"/>
      <c r="D49" s="7"/>
      <c r="E49" s="7"/>
      <c r="F49" s="7"/>
      <c r="G49" s="7"/>
      <c r="H49" s="7"/>
      <c r="I49" s="7"/>
      <c r="J49" s="7"/>
      <c r="K49" s="7"/>
      <c r="L49" s="54"/>
    </row>
    <row r="50" spans="1:12" s="73" customFormat="1" ht="21.95" customHeight="1">
      <c r="A50" s="70"/>
      <c r="B50" s="71"/>
      <c r="C50" s="54"/>
      <c r="D50" s="7"/>
      <c r="E50" s="7"/>
      <c r="F50" s="7"/>
      <c r="G50" s="7"/>
      <c r="H50" s="7"/>
      <c r="I50" s="7"/>
      <c r="J50" s="7"/>
      <c r="K50" s="7"/>
      <c r="L50" s="54"/>
    </row>
    <row r="51" spans="1:12" s="73" customFormat="1" ht="21.95" customHeight="1">
      <c r="A51" s="70"/>
      <c r="B51" s="71"/>
      <c r="C51" s="54"/>
      <c r="D51" s="7"/>
      <c r="E51" s="7"/>
      <c r="F51" s="7"/>
      <c r="G51" s="7"/>
      <c r="H51" s="7"/>
      <c r="I51" s="7"/>
      <c r="J51" s="7"/>
      <c r="K51" s="7"/>
      <c r="L51" s="54"/>
    </row>
  </sheetData>
  <mergeCells count="10">
    <mergeCell ref="I1:J1"/>
    <mergeCell ref="K1:K2"/>
    <mergeCell ref="L1:L2"/>
    <mergeCell ref="A6:B6"/>
    <mergeCell ref="A1:A2"/>
    <mergeCell ref="B1:B2"/>
    <mergeCell ref="C1:C2"/>
    <mergeCell ref="D1:D2"/>
    <mergeCell ref="E1:F1"/>
    <mergeCell ref="G1:H1"/>
  </mergeCells>
  <phoneticPr fontId="3" type="noConversion"/>
  <pageMargins left="0.78740157480314965" right="0.39370078740157483" top="0.77" bottom="0.28000000000000003" header="0.47244094488188981" footer="0.23622047244094491"/>
  <pageSetup paperSize="9" scale="94" orientation="landscape" verticalDpi="300" r:id="rId1"/>
  <headerFooter alignWithMargins="0">
    <oddHeader>&amp;C&amp;"굴림체,굵게"&amp;14설  계  내  역  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8"/>
  <sheetViews>
    <sheetView showZeros="0" view="pageBreakPreview" workbookViewId="0">
      <selection activeCell="C9" sqref="C9"/>
    </sheetView>
  </sheetViews>
  <sheetFormatPr defaultColWidth="8.88671875" defaultRowHeight="13.5"/>
  <cols>
    <col min="1" max="16384" width="8.88671875" style="3"/>
  </cols>
  <sheetData>
    <row r="1" spans="1:13" s="1" customFormat="1" ht="24" customHeight="1"/>
    <row r="2" spans="1:13" s="2" customFormat="1" ht="24" customHeight="1"/>
    <row r="3" spans="1:13" s="1" customFormat="1" ht="30.95" customHeight="1">
      <c r="A3" s="251" t="e">
        <f>#REF!</f>
        <v>#REF!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</row>
    <row r="4" spans="1:13" s="1" customFormat="1" ht="21" customHeight="1"/>
    <row r="5" spans="1:13" s="1" customFormat="1" ht="27" customHeight="1">
      <c r="A5" s="251" t="s">
        <v>149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</row>
    <row r="6" spans="1:13" s="1" customFormat="1" ht="24" customHeight="1"/>
    <row r="7" spans="1:13" s="1" customFormat="1" ht="24" customHeight="1"/>
    <row r="8" spans="1:13" s="1" customFormat="1" ht="24" customHeight="1"/>
    <row r="9" spans="1:13" s="1" customFormat="1" ht="24" customHeight="1"/>
    <row r="10" spans="1:13" s="1" customFormat="1" ht="24" customHeight="1"/>
    <row r="11" spans="1:13" s="1" customFormat="1" ht="24" customHeight="1">
      <c r="A11" s="251" t="e">
        <f>#REF!</f>
        <v>#REF!</v>
      </c>
      <c r="B11" s="251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</row>
    <row r="12" spans="1:13" s="1" customFormat="1" ht="24" customHeight="1"/>
    <row r="13" spans="1:13" s="1" customFormat="1" ht="24" customHeight="1"/>
    <row r="14" spans="1:13" s="1" customFormat="1" ht="24" customHeight="1"/>
    <row r="15" spans="1:13" s="1" customFormat="1" ht="24" customHeight="1"/>
    <row r="16" spans="1:13" s="1" customFormat="1" ht="24" customHeight="1"/>
    <row r="17" spans="1:13" s="1" customFormat="1" ht="24" customHeight="1">
      <c r="A17" s="251" t="e">
        <f>#REF!</f>
        <v>#REF!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1"/>
      <c r="M17" s="251"/>
    </row>
    <row r="18" spans="1:13" s="1" customFormat="1" ht="24" customHeight="1"/>
  </sheetData>
  <mergeCells count="4">
    <mergeCell ref="A3:M3"/>
    <mergeCell ref="A5:M5"/>
    <mergeCell ref="A11:M11"/>
    <mergeCell ref="A17:M17"/>
  </mergeCells>
  <phoneticPr fontId="3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30"/>
  <sheetViews>
    <sheetView showGridLines="0" showZeros="0" view="pageBreakPreview" workbookViewId="0">
      <selection activeCell="C9" sqref="C9"/>
    </sheetView>
  </sheetViews>
  <sheetFormatPr defaultColWidth="8.88671875" defaultRowHeight="14.25"/>
  <cols>
    <col min="1" max="1" width="8.77734375" style="43" customWidth="1"/>
    <col min="2" max="2" width="19.77734375" style="43" customWidth="1"/>
    <col min="3" max="3" width="17.77734375" style="44" customWidth="1"/>
    <col min="4" max="4" width="4.44140625" style="45" customWidth="1"/>
    <col min="5" max="5" width="5.77734375" style="44" customWidth="1"/>
    <col min="6" max="12" width="9.77734375" style="46" customWidth="1"/>
    <col min="13" max="13" width="7.77734375" style="47" customWidth="1"/>
    <col min="14" max="17" width="8.88671875" style="23"/>
    <col min="18" max="18" width="0" style="23" hidden="1" customWidth="1"/>
    <col min="19" max="19" width="10.6640625" style="23" bestFit="1" customWidth="1"/>
    <col min="20" max="16384" width="8.88671875" style="23"/>
  </cols>
  <sheetData>
    <row r="1" spans="1:20" s="22" customFormat="1" ht="21.95" customHeight="1">
      <c r="A1" s="192"/>
      <c r="B1" s="192" t="e">
        <f>#REF!</f>
        <v>#REF!</v>
      </c>
      <c r="C1" s="15"/>
      <c r="D1" s="16"/>
      <c r="E1" s="17"/>
      <c r="F1" s="18"/>
      <c r="G1" s="19"/>
      <c r="H1" s="19"/>
      <c r="I1" s="19"/>
      <c r="J1" s="20"/>
      <c r="K1" s="19"/>
      <c r="L1" s="19"/>
      <c r="M1" s="21"/>
    </row>
    <row r="2" spans="1:20" ht="21.95" customHeight="1">
      <c r="A2" s="255" t="s">
        <v>234</v>
      </c>
      <c r="B2" s="255" t="s">
        <v>235</v>
      </c>
      <c r="C2" s="255" t="s">
        <v>236</v>
      </c>
      <c r="D2" s="255" t="s">
        <v>135</v>
      </c>
      <c r="E2" s="255" t="s">
        <v>136</v>
      </c>
      <c r="F2" s="257" t="s">
        <v>237</v>
      </c>
      <c r="G2" s="258"/>
      <c r="H2" s="257" t="s">
        <v>238</v>
      </c>
      <c r="I2" s="258"/>
      <c r="J2" s="257" t="s">
        <v>239</v>
      </c>
      <c r="K2" s="258"/>
      <c r="L2" s="259" t="s">
        <v>240</v>
      </c>
      <c r="M2" s="255" t="s">
        <v>159</v>
      </c>
      <c r="P2" s="24"/>
      <c r="Q2" s="24"/>
      <c r="R2" s="25"/>
      <c r="S2" s="26"/>
      <c r="T2" s="26"/>
    </row>
    <row r="3" spans="1:20" ht="21.95" customHeight="1">
      <c r="A3" s="256"/>
      <c r="B3" s="256"/>
      <c r="C3" s="256"/>
      <c r="D3" s="256"/>
      <c r="E3" s="256"/>
      <c r="F3" s="27" t="s">
        <v>241</v>
      </c>
      <c r="G3" s="27" t="s">
        <v>242</v>
      </c>
      <c r="H3" s="27" t="s">
        <v>241</v>
      </c>
      <c r="I3" s="27" t="s">
        <v>242</v>
      </c>
      <c r="J3" s="27" t="s">
        <v>241</v>
      </c>
      <c r="K3" s="27" t="s">
        <v>242</v>
      </c>
      <c r="L3" s="260"/>
      <c r="M3" s="256"/>
      <c r="P3" s="24"/>
      <c r="Q3" s="28"/>
      <c r="R3" s="25"/>
      <c r="S3" s="26"/>
      <c r="T3" s="26"/>
    </row>
    <row r="4" spans="1:20" s="22" customFormat="1" ht="21.95" customHeight="1">
      <c r="A4" s="193"/>
      <c r="B4" s="193" t="s">
        <v>243</v>
      </c>
      <c r="C4" s="29"/>
      <c r="D4" s="30"/>
      <c r="E4" s="31"/>
      <c r="F4" s="32"/>
      <c r="G4" s="32"/>
      <c r="H4" s="33"/>
      <c r="I4" s="33" t="str">
        <f>IF(INT(E4*G4)=0," ",INT(E4*G4))</f>
        <v xml:space="preserve"> </v>
      </c>
      <c r="J4" s="33"/>
      <c r="K4" s="33"/>
      <c r="L4" s="33"/>
      <c r="M4" s="34"/>
      <c r="P4" s="24"/>
      <c r="Q4" s="24"/>
      <c r="R4" s="25"/>
      <c r="S4" s="26"/>
      <c r="T4" s="26"/>
    </row>
    <row r="5" spans="1:20" s="22" customFormat="1" ht="21.95" customHeight="1">
      <c r="A5" s="35">
        <f>전기일위!A4</f>
        <v>1</v>
      </c>
      <c r="B5" s="36" t="str">
        <f>전기일위!B4</f>
        <v>전선관지지행거</v>
      </c>
      <c r="C5" s="36" t="str">
        <f>전기일위!C4</f>
        <v>70C</v>
      </c>
      <c r="D5" s="37" t="str">
        <f>전기일위!D4</f>
        <v>개소</v>
      </c>
      <c r="E5" s="38">
        <v>1</v>
      </c>
      <c r="F5" s="162"/>
      <c r="G5" s="14" t="e">
        <f>전기일위!G10</f>
        <v>#REF!</v>
      </c>
      <c r="H5" s="162"/>
      <c r="I5" s="14" t="e">
        <f>전기일위!I10</f>
        <v>#REF!</v>
      </c>
      <c r="J5" s="162"/>
      <c r="K5" s="14">
        <f>전기일위!K10</f>
        <v>0</v>
      </c>
      <c r="L5" s="206" t="e">
        <f t="shared" ref="L5" si="0">SUM(G5,I5,K5)</f>
        <v>#REF!</v>
      </c>
      <c r="M5" s="11"/>
      <c r="N5" s="39"/>
      <c r="P5" s="24"/>
      <c r="Q5" s="24"/>
      <c r="R5" s="25"/>
      <c r="S5" s="26"/>
      <c r="T5" s="26"/>
    </row>
    <row r="6" spans="1:20" s="22" customFormat="1" ht="21.95" customHeight="1">
      <c r="A6" s="35"/>
      <c r="B6" s="36"/>
      <c r="C6" s="36"/>
      <c r="D6" s="37"/>
      <c r="E6" s="38"/>
      <c r="F6" s="162"/>
      <c r="G6" s="14"/>
      <c r="H6" s="162"/>
      <c r="I6" s="14"/>
      <c r="J6" s="162"/>
      <c r="K6" s="14"/>
      <c r="L6" s="206"/>
      <c r="M6" s="11"/>
      <c r="N6" s="39"/>
      <c r="P6" s="24"/>
      <c r="Q6" s="24"/>
      <c r="R6" s="25"/>
      <c r="S6" s="26"/>
      <c r="T6" s="26"/>
    </row>
    <row r="7" spans="1:20" s="22" customFormat="1" ht="21.95" customHeight="1">
      <c r="A7" s="35"/>
      <c r="B7" s="36"/>
      <c r="C7" s="36"/>
      <c r="D7" s="37"/>
      <c r="E7" s="38"/>
      <c r="F7" s="162"/>
      <c r="G7" s="14"/>
      <c r="H7" s="162"/>
      <c r="I7" s="14"/>
      <c r="J7" s="162"/>
      <c r="K7" s="14"/>
      <c r="L7" s="206"/>
      <c r="M7" s="11"/>
      <c r="N7" s="39"/>
      <c r="P7" s="24"/>
      <c r="Q7" s="24"/>
      <c r="R7" s="25"/>
      <c r="S7" s="26"/>
      <c r="T7" s="26"/>
    </row>
    <row r="8" spans="1:20" s="22" customFormat="1" ht="21.95" customHeight="1">
      <c r="A8" s="35"/>
      <c r="B8" s="36"/>
      <c r="C8" s="36"/>
      <c r="D8" s="37"/>
      <c r="E8" s="38"/>
      <c r="F8" s="162"/>
      <c r="G8" s="14"/>
      <c r="H8" s="162"/>
      <c r="I8" s="14"/>
      <c r="J8" s="162"/>
      <c r="K8" s="14"/>
      <c r="L8" s="206"/>
      <c r="M8" s="11"/>
      <c r="N8" s="39"/>
      <c r="P8" s="24"/>
      <c r="Q8" s="24"/>
      <c r="R8" s="25"/>
      <c r="S8" s="26"/>
      <c r="T8" s="26"/>
    </row>
    <row r="9" spans="1:20" s="22" customFormat="1" ht="21.95" customHeight="1">
      <c r="A9" s="35"/>
      <c r="B9" s="36"/>
      <c r="C9" s="36"/>
      <c r="D9" s="37"/>
      <c r="E9" s="38"/>
      <c r="F9" s="162"/>
      <c r="G9" s="14"/>
      <c r="H9" s="162"/>
      <c r="I9" s="14"/>
      <c r="J9" s="162"/>
      <c r="K9" s="14"/>
      <c r="L9" s="206"/>
      <c r="M9" s="11"/>
      <c r="N9" s="39"/>
      <c r="P9" s="24"/>
      <c r="Q9" s="24"/>
      <c r="R9" s="25"/>
      <c r="S9" s="26"/>
      <c r="T9" s="26"/>
    </row>
    <row r="10" spans="1:20" s="22" customFormat="1" ht="21.95" customHeight="1">
      <c r="A10" s="35"/>
      <c r="B10" s="36"/>
      <c r="C10" s="36"/>
      <c r="D10" s="37"/>
      <c r="E10" s="38"/>
      <c r="F10" s="162"/>
      <c r="G10" s="14"/>
      <c r="H10" s="162"/>
      <c r="I10" s="14"/>
      <c r="J10" s="162"/>
      <c r="K10" s="14"/>
      <c r="L10" s="206"/>
      <c r="M10" s="11"/>
      <c r="N10" s="39"/>
      <c r="P10" s="24"/>
      <c r="Q10" s="24"/>
      <c r="R10" s="25"/>
      <c r="S10" s="26"/>
      <c r="T10" s="26"/>
    </row>
    <row r="11" spans="1:20" s="22" customFormat="1" ht="21.95" customHeight="1">
      <c r="A11" s="35"/>
      <c r="B11" s="36"/>
      <c r="C11" s="36"/>
      <c r="D11" s="37"/>
      <c r="E11" s="38"/>
      <c r="F11" s="162"/>
      <c r="G11" s="14"/>
      <c r="H11" s="162"/>
      <c r="I11" s="14"/>
      <c r="J11" s="162"/>
      <c r="K11" s="14"/>
      <c r="L11" s="206"/>
      <c r="M11" s="11"/>
      <c r="N11" s="39"/>
      <c r="P11" s="24"/>
      <c r="Q11" s="24"/>
      <c r="R11" s="25"/>
      <c r="S11" s="26"/>
      <c r="T11" s="26"/>
    </row>
    <row r="12" spans="1:20" s="22" customFormat="1" ht="21.95" customHeight="1">
      <c r="A12" s="35"/>
      <c r="B12" s="36"/>
      <c r="C12" s="36"/>
      <c r="D12" s="37"/>
      <c r="E12" s="38"/>
      <c r="F12" s="162"/>
      <c r="G12" s="14"/>
      <c r="H12" s="162"/>
      <c r="I12" s="14"/>
      <c r="J12" s="162"/>
      <c r="K12" s="14"/>
      <c r="L12" s="206"/>
      <c r="M12" s="11"/>
      <c r="N12" s="39"/>
      <c r="P12" s="24"/>
      <c r="Q12" s="24"/>
      <c r="R12" s="25"/>
      <c r="S12" s="26"/>
      <c r="T12" s="26"/>
    </row>
    <row r="13" spans="1:20" s="22" customFormat="1" ht="21.95" customHeight="1">
      <c r="A13" s="35"/>
      <c r="B13" s="36"/>
      <c r="C13" s="36"/>
      <c r="D13" s="37"/>
      <c r="E13" s="38"/>
      <c r="F13" s="162"/>
      <c r="G13" s="14"/>
      <c r="H13" s="162"/>
      <c r="I13" s="14"/>
      <c r="J13" s="162"/>
      <c r="K13" s="14"/>
      <c r="L13" s="206"/>
      <c r="M13" s="11"/>
      <c r="N13" s="39"/>
      <c r="P13" s="24"/>
      <c r="Q13" s="24"/>
      <c r="R13" s="25"/>
      <c r="S13" s="26"/>
      <c r="T13" s="26"/>
    </row>
    <row r="14" spans="1:20" s="22" customFormat="1" ht="21.95" customHeight="1">
      <c r="A14" s="35"/>
      <c r="B14" s="36"/>
      <c r="C14" s="36"/>
      <c r="D14" s="37"/>
      <c r="E14" s="38"/>
      <c r="F14" s="162"/>
      <c r="G14" s="14"/>
      <c r="H14" s="162"/>
      <c r="I14" s="14"/>
      <c r="J14" s="162"/>
      <c r="K14" s="14"/>
      <c r="L14" s="206"/>
      <c r="M14" s="11"/>
      <c r="N14" s="39"/>
      <c r="P14" s="24"/>
      <c r="Q14" s="24"/>
      <c r="R14" s="25"/>
      <c r="S14" s="26"/>
      <c r="T14" s="26"/>
    </row>
    <row r="15" spans="1:20" s="22" customFormat="1" ht="21.95" customHeight="1">
      <c r="A15" s="35"/>
      <c r="B15" s="36"/>
      <c r="C15" s="36"/>
      <c r="D15" s="37"/>
      <c r="E15" s="38"/>
      <c r="F15" s="162"/>
      <c r="G15" s="14"/>
      <c r="H15" s="162"/>
      <c r="I15" s="14"/>
      <c r="J15" s="162"/>
      <c r="K15" s="14"/>
      <c r="L15" s="206"/>
      <c r="M15" s="11"/>
      <c r="N15" s="39"/>
      <c r="P15" s="24"/>
      <c r="Q15" s="24"/>
      <c r="R15" s="25"/>
      <c r="S15" s="26"/>
      <c r="T15" s="26"/>
    </row>
    <row r="16" spans="1:20" s="22" customFormat="1" ht="21.95" customHeight="1">
      <c r="A16" s="35"/>
      <c r="B16" s="36"/>
      <c r="C16" s="36"/>
      <c r="D16" s="37"/>
      <c r="E16" s="38"/>
      <c r="F16" s="162"/>
      <c r="G16" s="14"/>
      <c r="H16" s="162"/>
      <c r="I16" s="14"/>
      <c r="J16" s="162"/>
      <c r="K16" s="14"/>
      <c r="L16" s="206"/>
      <c r="M16" s="11"/>
      <c r="N16" s="39"/>
      <c r="P16" s="24"/>
      <c r="Q16" s="24"/>
      <c r="R16" s="25"/>
      <c r="S16" s="26"/>
      <c r="T16" s="26"/>
    </row>
    <row r="17" spans="1:20" s="22" customFormat="1" ht="21.95" customHeight="1">
      <c r="A17" s="35"/>
      <c r="B17" s="36"/>
      <c r="C17" s="36"/>
      <c r="D17" s="37"/>
      <c r="E17" s="38"/>
      <c r="F17" s="162"/>
      <c r="G17" s="14"/>
      <c r="H17" s="162"/>
      <c r="I17" s="14"/>
      <c r="J17" s="162"/>
      <c r="K17" s="14"/>
      <c r="L17" s="206"/>
      <c r="M17" s="11"/>
      <c r="N17" s="39"/>
      <c r="P17" s="24"/>
      <c r="Q17" s="24"/>
      <c r="R17" s="25"/>
      <c r="S17" s="26"/>
      <c r="T17" s="26"/>
    </row>
    <row r="18" spans="1:20" s="22" customFormat="1" ht="21.95" customHeight="1">
      <c r="A18" s="35"/>
      <c r="B18" s="36"/>
      <c r="C18" s="36"/>
      <c r="D18" s="37"/>
      <c r="E18" s="38"/>
      <c r="F18" s="162"/>
      <c r="G18" s="14"/>
      <c r="H18" s="162"/>
      <c r="I18" s="14"/>
      <c r="J18" s="162"/>
      <c r="K18" s="14"/>
      <c r="L18" s="206"/>
      <c r="M18" s="11"/>
      <c r="N18" s="39"/>
      <c r="P18" s="24"/>
      <c r="Q18" s="24"/>
      <c r="R18" s="25"/>
      <c r="S18" s="26"/>
      <c r="T18" s="26"/>
    </row>
    <row r="19" spans="1:20" s="22" customFormat="1" ht="21.95" customHeight="1">
      <c r="A19" s="35"/>
      <c r="B19" s="36"/>
      <c r="C19" s="36"/>
      <c r="D19" s="37"/>
      <c r="E19" s="38"/>
      <c r="F19" s="162"/>
      <c r="G19" s="14"/>
      <c r="H19" s="162"/>
      <c r="I19" s="14"/>
      <c r="J19" s="162"/>
      <c r="K19" s="14"/>
      <c r="L19" s="206"/>
      <c r="M19" s="11"/>
      <c r="N19" s="39"/>
      <c r="P19" s="24"/>
      <c r="Q19" s="24"/>
      <c r="R19" s="25"/>
      <c r="S19" s="26"/>
      <c r="T19" s="26"/>
    </row>
    <row r="20" spans="1:20" s="22" customFormat="1" ht="21.95" customHeight="1">
      <c r="A20" s="35"/>
      <c r="B20" s="36"/>
      <c r="C20" s="36"/>
      <c r="D20" s="37"/>
      <c r="E20" s="38"/>
      <c r="F20" s="162"/>
      <c r="G20" s="14"/>
      <c r="H20" s="162"/>
      <c r="I20" s="14"/>
      <c r="J20" s="162"/>
      <c r="K20" s="14"/>
      <c r="L20" s="206"/>
      <c r="M20" s="11"/>
      <c r="N20" s="39"/>
      <c r="P20" s="24"/>
      <c r="Q20" s="24"/>
      <c r="R20" s="25"/>
      <c r="S20" s="26"/>
      <c r="T20" s="26"/>
    </row>
    <row r="21" spans="1:20" s="22" customFormat="1" ht="21.95" customHeight="1">
      <c r="A21" s="35"/>
      <c r="B21" s="36"/>
      <c r="C21" s="36"/>
      <c r="D21" s="37"/>
      <c r="E21" s="38"/>
      <c r="F21" s="162"/>
      <c r="G21" s="14"/>
      <c r="H21" s="162"/>
      <c r="I21" s="14"/>
      <c r="J21" s="162"/>
      <c r="K21" s="14"/>
      <c r="L21" s="206"/>
      <c r="M21" s="11"/>
      <c r="N21" s="39"/>
      <c r="P21" s="24"/>
      <c r="Q21" s="24"/>
      <c r="R21" s="25"/>
      <c r="S21" s="26"/>
      <c r="T21" s="26"/>
    </row>
    <row r="22" spans="1:20" s="22" customFormat="1" ht="21.95" hidden="1" customHeight="1">
      <c r="A22" s="35" t="e">
        <f>전기일위!#REF!</f>
        <v>#REF!</v>
      </c>
      <c r="B22" s="36" t="e">
        <f>전기일위!#REF!</f>
        <v>#REF!</v>
      </c>
      <c r="C22" s="36" t="e">
        <f>전기일위!#REF!</f>
        <v>#REF!</v>
      </c>
      <c r="D22" s="37" t="e">
        <f>전기일위!#REF!</f>
        <v>#REF!</v>
      </c>
      <c r="E22" s="38">
        <v>1</v>
      </c>
      <c r="F22" s="162"/>
      <c r="G22" s="14" t="e">
        <f>전기일위!#REF!</f>
        <v>#REF!</v>
      </c>
      <c r="H22" s="162"/>
      <c r="I22" s="14" t="e">
        <f>전기일위!#REF!</f>
        <v>#REF!</v>
      </c>
      <c r="J22" s="162"/>
      <c r="K22" s="14" t="e">
        <f>전기일위!#REF!</f>
        <v>#REF!</v>
      </c>
      <c r="L22" s="206" t="e">
        <f t="shared" ref="L22:L29" si="1">SUM(G22,I22,K22)</f>
        <v>#REF!</v>
      </c>
      <c r="M22" s="11"/>
      <c r="P22" s="25"/>
      <c r="Q22" s="25"/>
      <c r="R22" s="25"/>
      <c r="S22" s="41"/>
      <c r="T22" s="25"/>
    </row>
    <row r="23" spans="1:20" s="22" customFormat="1" ht="21.95" hidden="1" customHeight="1">
      <c r="A23" s="35" t="e">
        <f>전기일위!#REF!</f>
        <v>#REF!</v>
      </c>
      <c r="B23" s="36" t="e">
        <f>전기일위!#REF!</f>
        <v>#REF!</v>
      </c>
      <c r="C23" s="36" t="e">
        <f>전기일위!#REF!</f>
        <v>#REF!</v>
      </c>
      <c r="D23" s="37" t="e">
        <f>전기일위!#REF!</f>
        <v>#REF!</v>
      </c>
      <c r="E23" s="38">
        <v>1</v>
      </c>
      <c r="F23" s="162"/>
      <c r="G23" s="14" t="e">
        <f>전기일위!#REF!</f>
        <v>#REF!</v>
      </c>
      <c r="H23" s="162"/>
      <c r="I23" s="14" t="e">
        <f>전기일위!#REF!</f>
        <v>#REF!</v>
      </c>
      <c r="J23" s="162"/>
      <c r="K23" s="14" t="e">
        <f>전기일위!#REF!</f>
        <v>#REF!</v>
      </c>
      <c r="L23" s="206" t="e">
        <f t="shared" si="1"/>
        <v>#REF!</v>
      </c>
      <c r="M23" s="11"/>
      <c r="P23" s="25"/>
      <c r="Q23" s="25"/>
      <c r="R23" s="25"/>
      <c r="S23" s="41"/>
      <c r="T23" s="25"/>
    </row>
    <row r="24" spans="1:20" s="22" customFormat="1" ht="21.95" hidden="1" customHeight="1">
      <c r="A24" s="35" t="e">
        <f>전기일위!#REF!</f>
        <v>#REF!</v>
      </c>
      <c r="B24" s="36" t="e">
        <f>전기일위!#REF!</f>
        <v>#REF!</v>
      </c>
      <c r="C24" s="36" t="e">
        <f>전기일위!#REF!</f>
        <v>#REF!</v>
      </c>
      <c r="D24" s="37" t="e">
        <f>전기일위!#REF!</f>
        <v>#REF!</v>
      </c>
      <c r="E24" s="38">
        <v>1</v>
      </c>
      <c r="F24" s="162"/>
      <c r="G24" s="14" t="e">
        <f>전기일위!#REF!</f>
        <v>#REF!</v>
      </c>
      <c r="H24" s="162"/>
      <c r="I24" s="14" t="e">
        <f>전기일위!#REF!</f>
        <v>#REF!</v>
      </c>
      <c r="J24" s="162"/>
      <c r="K24" s="14" t="e">
        <f>전기일위!#REF!</f>
        <v>#REF!</v>
      </c>
      <c r="L24" s="206" t="e">
        <f t="shared" si="1"/>
        <v>#REF!</v>
      </c>
      <c r="M24" s="11"/>
      <c r="P24" s="25"/>
      <c r="Q24" s="25"/>
      <c r="R24" s="25"/>
      <c r="S24" s="41"/>
      <c r="T24" s="25"/>
    </row>
    <row r="25" spans="1:20" s="22" customFormat="1" ht="21.95" hidden="1" customHeight="1">
      <c r="A25" s="35" t="e">
        <f>전기일위!#REF!</f>
        <v>#REF!</v>
      </c>
      <c r="B25" s="36" t="e">
        <f>전기일위!#REF!</f>
        <v>#REF!</v>
      </c>
      <c r="C25" s="36" t="e">
        <f>전기일위!#REF!</f>
        <v>#REF!</v>
      </c>
      <c r="D25" s="37" t="e">
        <f>전기일위!#REF!</f>
        <v>#REF!</v>
      </c>
      <c r="E25" s="38">
        <v>1</v>
      </c>
      <c r="F25" s="162"/>
      <c r="G25" s="14" t="e">
        <f>전기일위!#REF!</f>
        <v>#REF!</v>
      </c>
      <c r="H25" s="162"/>
      <c r="I25" s="14" t="e">
        <f>전기일위!#REF!</f>
        <v>#REF!</v>
      </c>
      <c r="J25" s="162"/>
      <c r="K25" s="14" t="e">
        <f>전기일위!#REF!</f>
        <v>#REF!</v>
      </c>
      <c r="L25" s="206" t="e">
        <f t="shared" si="1"/>
        <v>#REF!</v>
      </c>
      <c r="M25" s="11"/>
      <c r="P25" s="25"/>
      <c r="Q25" s="25"/>
      <c r="R25" s="25"/>
      <c r="S25" s="41"/>
      <c r="T25" s="25"/>
    </row>
    <row r="26" spans="1:20" s="22" customFormat="1" ht="21.95" hidden="1" customHeight="1">
      <c r="A26" s="35" t="e">
        <f>전기일위!#REF!</f>
        <v>#REF!</v>
      </c>
      <c r="B26" s="36" t="e">
        <f>전기일위!#REF!</f>
        <v>#REF!</v>
      </c>
      <c r="C26" s="36" t="e">
        <f>전기일위!#REF!</f>
        <v>#REF!</v>
      </c>
      <c r="D26" s="37" t="e">
        <f>전기일위!#REF!</f>
        <v>#REF!</v>
      </c>
      <c r="E26" s="38">
        <v>1</v>
      </c>
      <c r="F26" s="162"/>
      <c r="G26" s="14" t="e">
        <f>전기일위!#REF!</f>
        <v>#REF!</v>
      </c>
      <c r="H26" s="162"/>
      <c r="I26" s="14" t="e">
        <f>전기일위!#REF!</f>
        <v>#REF!</v>
      </c>
      <c r="J26" s="162"/>
      <c r="K26" s="14" t="e">
        <f>전기일위!#REF!</f>
        <v>#REF!</v>
      </c>
      <c r="L26" s="206" t="e">
        <f t="shared" si="1"/>
        <v>#REF!</v>
      </c>
      <c r="M26" s="11"/>
      <c r="P26" s="25"/>
      <c r="Q26" s="25"/>
      <c r="R26" s="25"/>
      <c r="S26" s="41"/>
      <c r="T26" s="25"/>
    </row>
    <row r="27" spans="1:20" s="22" customFormat="1" ht="21.95" hidden="1" customHeight="1">
      <c r="A27" s="35" t="e">
        <f>전기일위!#REF!</f>
        <v>#REF!</v>
      </c>
      <c r="B27" s="36" t="e">
        <f>전기일위!#REF!</f>
        <v>#REF!</v>
      </c>
      <c r="C27" s="36" t="e">
        <f>전기일위!#REF!</f>
        <v>#REF!</v>
      </c>
      <c r="D27" s="37" t="e">
        <f>전기일위!#REF!</f>
        <v>#REF!</v>
      </c>
      <c r="E27" s="38">
        <v>1</v>
      </c>
      <c r="F27" s="162"/>
      <c r="G27" s="14" t="e">
        <f>전기일위!#REF!</f>
        <v>#REF!</v>
      </c>
      <c r="H27" s="162"/>
      <c r="I27" s="14" t="e">
        <f>전기일위!#REF!</f>
        <v>#REF!</v>
      </c>
      <c r="J27" s="162"/>
      <c r="K27" s="14" t="e">
        <f>전기일위!#REF!</f>
        <v>#REF!</v>
      </c>
      <c r="L27" s="206" t="e">
        <f t="shared" si="1"/>
        <v>#REF!</v>
      </c>
      <c r="M27" s="11"/>
      <c r="P27" s="25"/>
      <c r="Q27" s="25"/>
      <c r="R27" s="25"/>
      <c r="S27" s="41"/>
      <c r="T27" s="25"/>
    </row>
    <row r="28" spans="1:20" s="22" customFormat="1" ht="21.95" hidden="1" customHeight="1">
      <c r="A28" s="35" t="e">
        <f>전기일위!#REF!</f>
        <v>#REF!</v>
      </c>
      <c r="B28" s="36" t="e">
        <f>전기일위!#REF!</f>
        <v>#REF!</v>
      </c>
      <c r="C28" s="36" t="e">
        <f>전기일위!#REF!</f>
        <v>#REF!</v>
      </c>
      <c r="D28" s="37" t="e">
        <f>전기일위!#REF!</f>
        <v>#REF!</v>
      </c>
      <c r="E28" s="38">
        <v>1</v>
      </c>
      <c r="F28" s="162"/>
      <c r="G28" s="14" t="e">
        <f>전기일위!#REF!</f>
        <v>#REF!</v>
      </c>
      <c r="H28" s="162"/>
      <c r="I28" s="14" t="e">
        <f>전기일위!#REF!</f>
        <v>#REF!</v>
      </c>
      <c r="J28" s="162"/>
      <c r="K28" s="14" t="e">
        <f>전기일위!#REF!</f>
        <v>#REF!</v>
      </c>
      <c r="L28" s="206" t="e">
        <f t="shared" si="1"/>
        <v>#REF!</v>
      </c>
      <c r="M28" s="11"/>
      <c r="P28" s="25"/>
      <c r="Q28" s="25"/>
      <c r="R28" s="25"/>
      <c r="S28" s="41"/>
      <c r="T28" s="25"/>
    </row>
    <row r="29" spans="1:20" s="22" customFormat="1" ht="21.95" hidden="1" customHeight="1">
      <c r="A29" s="35" t="e">
        <f>전기일위!#REF!</f>
        <v>#REF!</v>
      </c>
      <c r="B29" s="36" t="e">
        <f>전기일위!#REF!</f>
        <v>#REF!</v>
      </c>
      <c r="C29" s="36" t="e">
        <f>전기일위!#REF!</f>
        <v>#REF!</v>
      </c>
      <c r="D29" s="37" t="e">
        <f>전기일위!#REF!</f>
        <v>#REF!</v>
      </c>
      <c r="E29" s="38">
        <v>1</v>
      </c>
      <c r="F29" s="162"/>
      <c r="G29" s="14" t="e">
        <f>전기일위!#REF!</f>
        <v>#REF!</v>
      </c>
      <c r="H29" s="162"/>
      <c r="I29" s="14" t="e">
        <f>전기일위!#REF!</f>
        <v>#REF!</v>
      </c>
      <c r="J29" s="162"/>
      <c r="K29" s="14" t="e">
        <f>전기일위!#REF!</f>
        <v>#REF!</v>
      </c>
      <c r="L29" s="206" t="e">
        <f t="shared" si="1"/>
        <v>#REF!</v>
      </c>
      <c r="M29" s="11"/>
      <c r="P29" s="25"/>
      <c r="Q29" s="25"/>
      <c r="R29" s="25"/>
      <c r="S29" s="41"/>
      <c r="T29" s="25"/>
    </row>
    <row r="30" spans="1:20" s="22" customFormat="1" ht="21.95" hidden="1" customHeight="1">
      <c r="A30" s="35"/>
      <c r="B30" s="36"/>
      <c r="C30" s="36"/>
      <c r="D30" s="37"/>
      <c r="E30" s="38"/>
      <c r="F30" s="162"/>
      <c r="G30" s="14"/>
      <c r="H30" s="162"/>
      <c r="I30" s="14"/>
      <c r="J30" s="162"/>
      <c r="K30" s="14"/>
      <c r="L30" s="206"/>
      <c r="M30" s="11"/>
      <c r="P30" s="25"/>
      <c r="Q30" s="25"/>
      <c r="R30" s="25"/>
      <c r="S30" s="41"/>
      <c r="T30" s="25"/>
    </row>
  </sheetData>
  <mergeCells count="10">
    <mergeCell ref="A2:A3"/>
    <mergeCell ref="M2:M3"/>
    <mergeCell ref="F2:G2"/>
    <mergeCell ref="H2:I2"/>
    <mergeCell ref="J2:K2"/>
    <mergeCell ref="L2:L3"/>
    <mergeCell ref="B2:B3"/>
    <mergeCell ref="C2:C3"/>
    <mergeCell ref="D2:D3"/>
    <mergeCell ref="E2:E3"/>
  </mergeCells>
  <phoneticPr fontId="2" type="noConversion"/>
  <printOptions horizontalCentered="1"/>
  <pageMargins left="0.86614173228346458" right="0.47244094488188981" top="0.78740157480314965" bottom="0.47244094488188981" header="0.47244094488188981" footer="0"/>
  <pageSetup paperSize="9" scale="85" orientation="landscape" r:id="rId1"/>
  <headerFooter alignWithMargins="0">
    <oddHeader>&amp;C&amp;"굴림체,굵게"&amp;18일  위  대  가  표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Q22"/>
  <sheetViews>
    <sheetView showGridLines="0" showZeros="0" view="pageBreakPreview" workbookViewId="0">
      <selection activeCell="C9" sqref="C9"/>
    </sheetView>
  </sheetViews>
  <sheetFormatPr defaultColWidth="8.88671875" defaultRowHeight="11.25"/>
  <cols>
    <col min="1" max="1" width="8.77734375" style="199" customWidth="1"/>
    <col min="2" max="2" width="19.77734375" style="200" customWidth="1"/>
    <col min="3" max="3" width="19.77734375" style="201" customWidth="1"/>
    <col min="4" max="4" width="4.44140625" style="202" customWidth="1"/>
    <col min="5" max="5" width="5.77734375" style="203" customWidth="1"/>
    <col min="6" max="12" width="9.77734375" style="204" customWidth="1"/>
    <col min="13" max="13" width="7.77734375" style="205" customWidth="1"/>
    <col min="14" max="16384" width="8.88671875" style="22"/>
  </cols>
  <sheetData>
    <row r="1" spans="1:17" ht="21.95" customHeight="1">
      <c r="A1" s="192" t="e">
        <f>일위집계!B1</f>
        <v>#REF!</v>
      </c>
      <c r="B1" s="197"/>
      <c r="C1" s="48"/>
      <c r="D1" s="16"/>
      <c r="E1" s="17"/>
      <c r="F1" s="18"/>
      <c r="G1" s="19"/>
      <c r="H1" s="19"/>
      <c r="I1" s="19"/>
      <c r="J1" s="20"/>
      <c r="K1" s="19"/>
      <c r="L1" s="19"/>
      <c r="M1" s="21"/>
    </row>
    <row r="2" spans="1:17" ht="21.95" customHeight="1">
      <c r="A2" s="261" t="s">
        <v>120</v>
      </c>
      <c r="B2" s="261" t="s">
        <v>162</v>
      </c>
      <c r="C2" s="264" t="s">
        <v>163</v>
      </c>
      <c r="D2" s="261" t="s">
        <v>135</v>
      </c>
      <c r="E2" s="261" t="s">
        <v>136</v>
      </c>
      <c r="F2" s="262" t="s">
        <v>142</v>
      </c>
      <c r="G2" s="262"/>
      <c r="H2" s="262" t="s">
        <v>143</v>
      </c>
      <c r="I2" s="262"/>
      <c r="J2" s="262" t="s">
        <v>164</v>
      </c>
      <c r="K2" s="262"/>
      <c r="L2" s="263" t="s">
        <v>165</v>
      </c>
      <c r="M2" s="261" t="s">
        <v>159</v>
      </c>
      <c r="N2" s="24"/>
      <c r="O2" s="84"/>
      <c r="P2" s="198"/>
      <c r="Q2" s="198"/>
    </row>
    <row r="3" spans="1:17" ht="21.95" customHeight="1">
      <c r="A3" s="261"/>
      <c r="B3" s="261"/>
      <c r="C3" s="264"/>
      <c r="D3" s="261"/>
      <c r="E3" s="261"/>
      <c r="F3" s="162" t="s">
        <v>166</v>
      </c>
      <c r="G3" s="162" t="s">
        <v>167</v>
      </c>
      <c r="H3" s="162" t="s">
        <v>166</v>
      </c>
      <c r="I3" s="162" t="s">
        <v>167</v>
      </c>
      <c r="J3" s="162" t="s">
        <v>166</v>
      </c>
      <c r="K3" s="162" t="s">
        <v>167</v>
      </c>
      <c r="L3" s="263"/>
      <c r="M3" s="261"/>
      <c r="N3" s="28"/>
      <c r="O3" s="84"/>
      <c r="P3" s="198"/>
      <c r="Q3" s="198"/>
    </row>
    <row r="4" spans="1:17" ht="21.95" customHeight="1">
      <c r="A4" s="35">
        <v>1</v>
      </c>
      <c r="B4" s="52" t="s">
        <v>404</v>
      </c>
      <c r="C4" s="210" t="s">
        <v>419</v>
      </c>
      <c r="D4" s="49" t="s">
        <v>198</v>
      </c>
      <c r="E4" s="38"/>
      <c r="F4" s="206"/>
      <c r="G4" s="206"/>
      <c r="H4" s="206"/>
      <c r="I4" s="206"/>
      <c r="J4" s="206"/>
      <c r="K4" s="206"/>
      <c r="L4" s="42"/>
      <c r="M4" s="13"/>
    </row>
    <row r="5" spans="1:17" ht="21.95" customHeight="1">
      <c r="A5" s="35"/>
      <c r="B5" s="55" t="s">
        <v>342</v>
      </c>
      <c r="C5" s="55" t="s">
        <v>170</v>
      </c>
      <c r="D5" s="49" t="s">
        <v>405</v>
      </c>
      <c r="E5" s="229">
        <v>1</v>
      </c>
      <c r="F5" s="7" t="e">
        <f>VLOOKUP($B5&amp;$C5,#REF!,3,FALSE)</f>
        <v>#REF!</v>
      </c>
      <c r="G5" s="206" t="e">
        <f>INT(F5*E5)</f>
        <v>#REF!</v>
      </c>
      <c r="H5" s="7"/>
      <c r="I5" s="206">
        <f>INT(H5*E5)</f>
        <v>0</v>
      </c>
      <c r="J5" s="206"/>
      <c r="K5" s="206">
        <f t="shared" ref="K5:K6" si="0">INT($J5*E5)</f>
        <v>0</v>
      </c>
      <c r="L5" s="42" t="e">
        <f t="shared" ref="L5:L6" si="1">SUM(G5,I5,K5)</f>
        <v>#REF!</v>
      </c>
      <c r="M5" s="13"/>
    </row>
    <row r="6" spans="1:17" ht="21.95" customHeight="1">
      <c r="A6" s="35"/>
      <c r="B6" s="55" t="s">
        <v>340</v>
      </c>
      <c r="C6" s="55" t="s">
        <v>341</v>
      </c>
      <c r="D6" s="49" t="s">
        <v>405</v>
      </c>
      <c r="E6" s="229">
        <v>1</v>
      </c>
      <c r="F6" s="7" t="e">
        <f>VLOOKUP($B6&amp;$C6,#REF!,3,FALSE)</f>
        <v>#REF!</v>
      </c>
      <c r="G6" s="206" t="e">
        <f>INT(F6*E6)</f>
        <v>#REF!</v>
      </c>
      <c r="H6" s="7"/>
      <c r="I6" s="206">
        <f>INT(H6*E6)</f>
        <v>0</v>
      </c>
      <c r="J6" s="206"/>
      <c r="K6" s="206">
        <f t="shared" si="0"/>
        <v>0</v>
      </c>
      <c r="L6" s="42" t="e">
        <f t="shared" si="1"/>
        <v>#REF!</v>
      </c>
      <c r="M6" s="13"/>
    </row>
    <row r="7" spans="1:17" ht="21.95" customHeight="1">
      <c r="A7" s="35"/>
      <c r="B7" s="55" t="s">
        <v>337</v>
      </c>
      <c r="C7" s="210" t="s">
        <v>419</v>
      </c>
      <c r="D7" s="49" t="s">
        <v>405</v>
      </c>
      <c r="E7" s="229">
        <v>1</v>
      </c>
      <c r="F7" s="7" t="e">
        <f>VLOOKUP($B7&amp;$C7,#REF!,3,FALSE)</f>
        <v>#REF!</v>
      </c>
      <c r="G7" s="206" t="e">
        <f>INT(F7*E7)</f>
        <v>#REF!</v>
      </c>
      <c r="H7" s="7"/>
      <c r="I7" s="206">
        <f>INT(H7*E7)</f>
        <v>0</v>
      </c>
      <c r="J7" s="206"/>
      <c r="K7" s="206">
        <f t="shared" ref="K7" si="2">INT($J7*E7)</f>
        <v>0</v>
      </c>
      <c r="L7" s="42" t="e">
        <f t="shared" ref="L7" si="3">SUM(G7,I7,K7)</f>
        <v>#REF!</v>
      </c>
      <c r="M7" s="13"/>
    </row>
    <row r="8" spans="1:17" ht="21.95" customHeight="1">
      <c r="A8" s="35"/>
      <c r="B8" s="51" t="s">
        <v>71</v>
      </c>
      <c r="C8" s="55" t="s">
        <v>70</v>
      </c>
      <c r="D8" s="49" t="s">
        <v>72</v>
      </c>
      <c r="E8" s="12">
        <v>3.5999999999999997E-2</v>
      </c>
      <c r="F8" s="7"/>
      <c r="G8" s="206"/>
      <c r="H8" s="7" t="e">
        <f>VLOOKUP($B8&amp;$C8,#REF!,3,FALSE)</f>
        <v>#REF!</v>
      </c>
      <c r="I8" s="206" t="e">
        <f t="shared" ref="I8" si="4">INT(H8*E8)</f>
        <v>#REF!</v>
      </c>
      <c r="J8" s="206"/>
      <c r="K8" s="206">
        <f t="shared" ref="K8" si="5">INT($J8*E8)</f>
        <v>0</v>
      </c>
      <c r="L8" s="42" t="e">
        <f t="shared" ref="L8" si="6">SUM(G8,I8,K8)</f>
        <v>#REF!</v>
      </c>
      <c r="M8" s="13"/>
    </row>
    <row r="9" spans="1:17" ht="21.95" customHeight="1">
      <c r="A9" s="35"/>
      <c r="B9" s="79"/>
      <c r="C9" s="80"/>
      <c r="D9" s="49"/>
      <c r="E9" s="12"/>
      <c r="F9" s="206"/>
      <c r="G9" s="206"/>
      <c r="H9" s="206"/>
      <c r="I9" s="206"/>
      <c r="J9" s="206"/>
      <c r="K9" s="206"/>
      <c r="L9" s="42">
        <f t="shared" ref="L9:L10" si="7">SUM(G9,I9,K9)</f>
        <v>0</v>
      </c>
      <c r="M9" s="13"/>
    </row>
    <row r="10" spans="1:17" ht="21.95" customHeight="1">
      <c r="A10" s="35"/>
      <c r="B10" s="194" t="s">
        <v>160</v>
      </c>
      <c r="C10" s="195" t="s">
        <v>161</v>
      </c>
      <c r="D10" s="196" t="s">
        <v>161</v>
      </c>
      <c r="E10" s="38" t="s">
        <v>161</v>
      </c>
      <c r="F10" s="206" t="s">
        <v>161</v>
      </c>
      <c r="G10" s="206" t="e">
        <f>SUM(G5:G9)</f>
        <v>#REF!</v>
      </c>
      <c r="H10" s="206" t="s">
        <v>161</v>
      </c>
      <c r="I10" s="206" t="e">
        <f>SUM(I5:I9)</f>
        <v>#REF!</v>
      </c>
      <c r="J10" s="206" t="s">
        <v>161</v>
      </c>
      <c r="K10" s="206">
        <f>SUM(K5:K9)</f>
        <v>0</v>
      </c>
      <c r="L10" s="42" t="e">
        <f t="shared" si="7"/>
        <v>#REF!</v>
      </c>
      <c r="M10" s="13"/>
    </row>
    <row r="11" spans="1:17" ht="21.95" customHeight="1">
      <c r="A11" s="35"/>
      <c r="B11" s="194"/>
      <c r="C11" s="195"/>
      <c r="D11" s="196"/>
      <c r="E11" s="38"/>
      <c r="F11" s="206"/>
      <c r="G11" s="206"/>
      <c r="H11" s="206"/>
      <c r="I11" s="206"/>
      <c r="J11" s="206"/>
      <c r="K11" s="206"/>
      <c r="L11" s="42"/>
      <c r="M11" s="13"/>
    </row>
    <row r="12" spans="1:17" ht="21.95" customHeight="1">
      <c r="A12" s="35"/>
      <c r="B12" s="194"/>
      <c r="C12" s="195"/>
      <c r="D12" s="196"/>
      <c r="E12" s="38"/>
      <c r="F12" s="206"/>
      <c r="G12" s="206"/>
      <c r="H12" s="206"/>
      <c r="I12" s="206"/>
      <c r="J12" s="206"/>
      <c r="K12" s="206"/>
      <c r="L12" s="42"/>
      <c r="M12" s="13"/>
    </row>
    <row r="13" spans="1:17" ht="21.95" customHeight="1">
      <c r="A13" s="35"/>
      <c r="B13" s="194"/>
      <c r="C13" s="195"/>
      <c r="D13" s="196"/>
      <c r="E13" s="38"/>
      <c r="F13" s="206"/>
      <c r="G13" s="206"/>
      <c r="H13" s="206"/>
      <c r="I13" s="206"/>
      <c r="J13" s="206"/>
      <c r="K13" s="206"/>
      <c r="L13" s="42"/>
      <c r="M13" s="13"/>
    </row>
    <row r="14" spans="1:17" ht="21.95" customHeight="1">
      <c r="A14" s="35"/>
      <c r="B14" s="194"/>
      <c r="C14" s="195"/>
      <c r="D14" s="196"/>
      <c r="E14" s="38"/>
      <c r="F14" s="206"/>
      <c r="G14" s="206"/>
      <c r="H14" s="206"/>
      <c r="I14" s="206"/>
      <c r="J14" s="206"/>
      <c r="K14" s="206"/>
      <c r="L14" s="42"/>
      <c r="M14" s="13"/>
    </row>
    <row r="15" spans="1:17" ht="21.95" customHeight="1">
      <c r="A15" s="35"/>
      <c r="B15" s="194"/>
      <c r="C15" s="195"/>
      <c r="D15" s="196"/>
      <c r="E15" s="38"/>
      <c r="F15" s="206"/>
      <c r="G15" s="206"/>
      <c r="H15" s="206"/>
      <c r="I15" s="206"/>
      <c r="J15" s="206"/>
      <c r="K15" s="206"/>
      <c r="L15" s="42"/>
      <c r="M15" s="13"/>
    </row>
    <row r="16" spans="1:17" ht="21.95" customHeight="1">
      <c r="A16" s="35"/>
      <c r="B16" s="194"/>
      <c r="C16" s="195"/>
      <c r="D16" s="196"/>
      <c r="E16" s="38"/>
      <c r="F16" s="206"/>
      <c r="G16" s="206"/>
      <c r="H16" s="206"/>
      <c r="I16" s="206"/>
      <c r="J16" s="206"/>
      <c r="K16" s="206"/>
      <c r="L16" s="42"/>
      <c r="M16" s="13"/>
    </row>
    <row r="17" spans="1:13" ht="21.95" customHeight="1">
      <c r="A17" s="35"/>
      <c r="B17" s="194"/>
      <c r="C17" s="195"/>
      <c r="D17" s="196"/>
      <c r="E17" s="38"/>
      <c r="F17" s="206"/>
      <c r="G17" s="206"/>
      <c r="H17" s="206"/>
      <c r="I17" s="206"/>
      <c r="J17" s="206"/>
      <c r="K17" s="206"/>
      <c r="L17" s="42"/>
      <c r="M17" s="13"/>
    </row>
    <row r="18" spans="1:13" ht="21.95" customHeight="1">
      <c r="A18" s="35"/>
      <c r="B18" s="194"/>
      <c r="C18" s="195"/>
      <c r="D18" s="196"/>
      <c r="E18" s="38"/>
      <c r="F18" s="206"/>
      <c r="G18" s="206"/>
      <c r="H18" s="206"/>
      <c r="I18" s="206"/>
      <c r="J18" s="206"/>
      <c r="K18" s="206"/>
      <c r="L18" s="42"/>
      <c r="M18" s="13"/>
    </row>
    <row r="19" spans="1:13" ht="21.95" customHeight="1">
      <c r="A19" s="35"/>
      <c r="B19" s="194"/>
      <c r="C19" s="195"/>
      <c r="D19" s="196"/>
      <c r="E19" s="38"/>
      <c r="F19" s="206"/>
      <c r="G19" s="206"/>
      <c r="H19" s="206"/>
      <c r="I19" s="206"/>
      <c r="J19" s="206"/>
      <c r="K19" s="206"/>
      <c r="L19" s="42"/>
      <c r="M19" s="13"/>
    </row>
    <row r="20" spans="1:13" ht="21.95" customHeight="1">
      <c r="A20" s="35"/>
      <c r="B20" s="194"/>
      <c r="C20" s="195"/>
      <c r="D20" s="196"/>
      <c r="E20" s="38"/>
      <c r="F20" s="206"/>
      <c r="G20" s="206"/>
      <c r="H20" s="206"/>
      <c r="I20" s="206"/>
      <c r="J20" s="206"/>
      <c r="K20" s="206"/>
      <c r="L20" s="42"/>
      <c r="M20" s="13"/>
    </row>
    <row r="21" spans="1:13" ht="21.95" customHeight="1">
      <c r="A21" s="35"/>
      <c r="B21" s="194"/>
      <c r="C21" s="195"/>
      <c r="D21" s="196"/>
      <c r="E21" s="38"/>
      <c r="F21" s="206"/>
      <c r="G21" s="206"/>
      <c r="H21" s="206"/>
      <c r="I21" s="206"/>
      <c r="J21" s="206"/>
      <c r="K21" s="206"/>
      <c r="L21" s="42"/>
      <c r="M21" s="13"/>
    </row>
    <row r="22" spans="1:13" ht="21.95" customHeight="1">
      <c r="A22" s="35"/>
      <c r="B22" s="194"/>
      <c r="C22" s="195"/>
      <c r="D22" s="196"/>
      <c r="E22" s="38"/>
      <c r="F22" s="206"/>
      <c r="G22" s="206"/>
      <c r="H22" s="206"/>
      <c r="I22" s="206"/>
      <c r="J22" s="206"/>
      <c r="K22" s="206"/>
      <c r="L22" s="42"/>
      <c r="M22" s="13"/>
    </row>
  </sheetData>
  <mergeCells count="10">
    <mergeCell ref="A2:A3"/>
    <mergeCell ref="M2:M3"/>
    <mergeCell ref="F2:G2"/>
    <mergeCell ref="H2:I2"/>
    <mergeCell ref="J2:K2"/>
    <mergeCell ref="L2:L3"/>
    <mergeCell ref="B2:B3"/>
    <mergeCell ref="C2:C3"/>
    <mergeCell ref="D2:D3"/>
    <mergeCell ref="E2:E3"/>
  </mergeCells>
  <phoneticPr fontId="0" type="noConversion"/>
  <printOptions horizontalCentered="1"/>
  <pageMargins left="0.86614173228346458" right="0.47244094488188981" top="0.78740157480314965" bottom="0.47244094488188981" header="0.47244094488188981" footer="0"/>
  <pageSetup paperSize="9" scale="85" orientation="landscape" r:id="rId1"/>
  <headerFooter alignWithMargins="0">
    <oddHeader>&amp;C&amp;"굴림체,굵게"&amp;18일  위  대  가  표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"/>
  <dimension ref="B1:AU50"/>
  <sheetViews>
    <sheetView showGridLines="0" showZeros="0" view="pageBreakPreview" workbookViewId="0">
      <selection activeCell="F21" sqref="F21"/>
    </sheetView>
  </sheetViews>
  <sheetFormatPr defaultRowHeight="13.5"/>
  <cols>
    <col min="1" max="1" width="1.5546875" customWidth="1"/>
    <col min="2" max="2" width="6.88671875" customWidth="1"/>
    <col min="3" max="3" width="15.6640625" customWidth="1"/>
    <col min="6" max="6" width="9.88671875" bestFit="1" customWidth="1"/>
    <col min="9" max="9" width="1.5546875" customWidth="1"/>
    <col min="10" max="10" width="2.44140625" customWidth="1"/>
    <col min="11" max="11" width="2.44140625" style="112" bestFit="1" customWidth="1"/>
    <col min="12" max="12" width="13.21875" style="112" customWidth="1"/>
    <col min="13" max="13" width="1.77734375" style="112" bestFit="1" customWidth="1"/>
    <col min="14" max="14" width="5" style="112" customWidth="1"/>
    <col min="15" max="15" width="3.77734375" style="112" customWidth="1"/>
    <col min="16" max="16" width="4" style="112" customWidth="1"/>
    <col min="17" max="17" width="2" style="112" bestFit="1" customWidth="1"/>
    <col min="18" max="18" width="4.109375" style="112" customWidth="1"/>
    <col min="19" max="19" width="2" style="112" bestFit="1" customWidth="1"/>
    <col min="20" max="20" width="3.6640625" style="112" customWidth="1"/>
    <col min="21" max="21" width="2.5546875" style="112" customWidth="1"/>
    <col min="22" max="22" width="5.33203125" style="112" customWidth="1"/>
    <col min="23" max="23" width="2.77734375" style="112" bestFit="1" customWidth="1"/>
    <col min="24" max="47" width="8.88671875" style="114"/>
  </cols>
  <sheetData>
    <row r="1" spans="2:26">
      <c r="B1" s="108"/>
      <c r="C1" s="109"/>
      <c r="D1" s="110"/>
      <c r="E1" s="110"/>
      <c r="F1" s="111"/>
      <c r="G1" s="110"/>
      <c r="H1" s="109"/>
      <c r="I1" s="109"/>
      <c r="L1" s="112" t="s">
        <v>0</v>
      </c>
      <c r="N1" s="113">
        <v>1405</v>
      </c>
      <c r="V1" s="112" t="s">
        <v>1</v>
      </c>
    </row>
    <row r="2" spans="2:26">
      <c r="B2" s="108" t="s">
        <v>2</v>
      </c>
      <c r="C2" s="109"/>
      <c r="D2" s="110"/>
      <c r="E2" s="110"/>
      <c r="F2" s="111"/>
      <c r="G2" s="110"/>
      <c r="H2" s="109"/>
      <c r="I2" s="109"/>
      <c r="J2" s="115"/>
      <c r="K2" s="116"/>
      <c r="L2" s="112" t="s">
        <v>3</v>
      </c>
      <c r="N2" s="117">
        <v>1304</v>
      </c>
      <c r="V2" s="112">
        <v>1.1499999999999999</v>
      </c>
    </row>
    <row r="3" spans="2:26" ht="14.25">
      <c r="B3" s="109" t="s">
        <v>4</v>
      </c>
      <c r="C3" s="109" t="s">
        <v>5</v>
      </c>
      <c r="D3" s="118">
        <v>0.2</v>
      </c>
      <c r="E3" s="119" t="s">
        <v>92</v>
      </c>
      <c r="F3" s="109"/>
      <c r="G3" s="110"/>
      <c r="H3" s="110"/>
      <c r="I3" s="110"/>
      <c r="N3" s="265">
        <f>0.125*1.333*1.25</f>
        <v>0.20828125</v>
      </c>
      <c r="O3" s="265"/>
      <c r="P3" s="265"/>
      <c r="Q3" s="265"/>
    </row>
    <row r="4" spans="2:26">
      <c r="B4" s="108" t="s">
        <v>2</v>
      </c>
      <c r="C4" s="109"/>
      <c r="D4" s="110"/>
      <c r="E4" s="110"/>
      <c r="F4" s="111"/>
      <c r="G4" s="110"/>
      <c r="H4" s="109"/>
      <c r="I4" s="109"/>
    </row>
    <row r="5" spans="2:26">
      <c r="B5" s="109" t="s">
        <v>6</v>
      </c>
      <c r="C5" s="109"/>
      <c r="D5" s="110" t="s">
        <v>135</v>
      </c>
      <c r="E5" s="110" t="s">
        <v>7</v>
      </c>
      <c r="F5" s="111" t="s">
        <v>8</v>
      </c>
      <c r="G5" s="110" t="s">
        <v>9</v>
      </c>
      <c r="H5" s="110" t="s">
        <v>159</v>
      </c>
      <c r="I5" s="110"/>
      <c r="J5" s="115"/>
      <c r="K5" s="116"/>
      <c r="L5" s="112" t="s">
        <v>157</v>
      </c>
    </row>
    <row r="6" spans="2:26">
      <c r="B6" s="108" t="s">
        <v>10</v>
      </c>
      <c r="C6" s="109"/>
      <c r="D6" s="110"/>
      <c r="E6" s="110"/>
      <c r="F6" s="111"/>
      <c r="G6" s="110"/>
      <c r="H6" s="109"/>
      <c r="I6" s="109"/>
    </row>
    <row r="7" spans="2:26">
      <c r="B7" s="109" t="s">
        <v>11</v>
      </c>
      <c r="C7" s="120" t="str">
        <f>C3</f>
        <v>굴삭기(유압식백호우)</v>
      </c>
      <c r="D7" s="110" t="s">
        <v>12</v>
      </c>
      <c r="E7" s="121">
        <v>0.20849999999999999</v>
      </c>
      <c r="F7" s="122">
        <v>59780</v>
      </c>
      <c r="G7" s="111">
        <f>INT(E7*F7)</f>
        <v>12464</v>
      </c>
      <c r="H7" s="109"/>
      <c r="I7" s="109"/>
      <c r="L7" s="112" t="s">
        <v>13</v>
      </c>
      <c r="M7" s="112" t="s">
        <v>14</v>
      </c>
      <c r="N7" s="123">
        <v>255803</v>
      </c>
      <c r="O7" s="112" t="s">
        <v>15</v>
      </c>
      <c r="P7" s="112">
        <v>0.125</v>
      </c>
      <c r="Q7" s="112" t="s">
        <v>15</v>
      </c>
      <c r="R7" s="112">
        <v>1.6659999999999999</v>
      </c>
      <c r="S7" s="112" t="s">
        <v>15</v>
      </c>
      <c r="T7" s="112">
        <v>1.25</v>
      </c>
      <c r="U7" s="112" t="s">
        <v>16</v>
      </c>
      <c r="V7" s="124">
        <f>INT(N7*$N$3)</f>
        <v>53278</v>
      </c>
      <c r="W7" s="112" t="s">
        <v>17</v>
      </c>
      <c r="Z7"/>
    </row>
    <row r="8" spans="2:26">
      <c r="B8" s="109"/>
      <c r="C8" s="109"/>
      <c r="D8" s="125"/>
      <c r="E8" s="126"/>
      <c r="F8" s="125"/>
      <c r="G8" s="111"/>
      <c r="H8" s="109"/>
      <c r="I8" s="109"/>
      <c r="N8" s="123"/>
      <c r="R8" s="112">
        <v>1.6659999999999999</v>
      </c>
      <c r="V8" s="124"/>
    </row>
    <row r="9" spans="2:26">
      <c r="B9" s="109"/>
      <c r="C9" s="109" t="s">
        <v>18</v>
      </c>
      <c r="D9" s="125"/>
      <c r="E9" s="126"/>
      <c r="F9" s="125"/>
      <c r="G9" s="111">
        <f>SUM(G7:G8)</f>
        <v>12464</v>
      </c>
      <c r="H9" s="109"/>
      <c r="I9" s="109"/>
      <c r="L9" s="112" t="s">
        <v>19</v>
      </c>
      <c r="M9" s="112" t="s">
        <v>14</v>
      </c>
      <c r="N9" s="123"/>
      <c r="O9" s="112" t="s">
        <v>15</v>
      </c>
      <c r="P9" s="112">
        <v>0.125</v>
      </c>
      <c r="Q9" s="112" t="s">
        <v>15</v>
      </c>
      <c r="R9" s="112">
        <v>1.6659999999999999</v>
      </c>
      <c r="S9" s="112" t="s">
        <v>15</v>
      </c>
      <c r="T9" s="112">
        <v>1.25</v>
      </c>
      <c r="U9" s="112" t="s">
        <v>16</v>
      </c>
      <c r="V9" s="124">
        <f>INT(N9*$N$3)</f>
        <v>0</v>
      </c>
      <c r="W9" s="112" t="s">
        <v>17</v>
      </c>
      <c r="Z9" s="114">
        <f>P23*R23*T23</f>
        <v>0</v>
      </c>
    </row>
    <row r="10" spans="2:26">
      <c r="B10" s="108" t="s">
        <v>10</v>
      </c>
      <c r="C10" s="109"/>
      <c r="D10" s="110"/>
      <c r="E10" s="126"/>
      <c r="F10" s="125"/>
      <c r="G10" s="111"/>
      <c r="H10" s="109"/>
      <c r="I10" s="109"/>
      <c r="N10" s="123"/>
      <c r="R10" s="112">
        <v>1.6659999999999999</v>
      </c>
      <c r="V10" s="124"/>
    </row>
    <row r="11" spans="2:26">
      <c r="B11" s="109" t="s">
        <v>20</v>
      </c>
      <c r="C11" s="109" t="s">
        <v>21</v>
      </c>
      <c r="D11" s="110" t="s">
        <v>22</v>
      </c>
      <c r="E11" s="127">
        <v>5</v>
      </c>
      <c r="F11" s="122">
        <f>N1</f>
        <v>1405</v>
      </c>
      <c r="G11" s="111">
        <f>INT(E11*F11)</f>
        <v>7025</v>
      </c>
      <c r="H11" s="109"/>
      <c r="I11" s="109"/>
      <c r="L11" s="112" t="s">
        <v>23</v>
      </c>
      <c r="M11" s="112" t="s">
        <v>14</v>
      </c>
      <c r="N11" s="123">
        <v>218549</v>
      </c>
      <c r="O11" s="112" t="s">
        <v>15</v>
      </c>
      <c r="P11" s="112">
        <v>0.125</v>
      </c>
      <c r="Q11" s="112" t="s">
        <v>15</v>
      </c>
      <c r="R11" s="112">
        <v>1.6659999999999999</v>
      </c>
      <c r="S11" s="112" t="s">
        <v>15</v>
      </c>
      <c r="T11" s="112">
        <v>1.25</v>
      </c>
      <c r="U11" s="112" t="s">
        <v>16</v>
      </c>
      <c r="V11" s="124">
        <f>INT(N11*$N$3)</f>
        <v>45519</v>
      </c>
      <c r="W11" s="112" t="s">
        <v>17</v>
      </c>
    </row>
    <row r="12" spans="2:26">
      <c r="B12" s="109"/>
      <c r="C12" s="109" t="s">
        <v>24</v>
      </c>
      <c r="D12" s="110" t="s">
        <v>25</v>
      </c>
      <c r="E12" s="128">
        <v>0.21</v>
      </c>
      <c r="F12" s="125"/>
      <c r="G12" s="129">
        <f>INT(E12*G11)</f>
        <v>1475</v>
      </c>
      <c r="H12" s="109"/>
      <c r="I12" s="109"/>
      <c r="R12" s="112">
        <v>1.6659999999999999</v>
      </c>
    </row>
    <row r="13" spans="2:26">
      <c r="B13" s="125"/>
      <c r="C13" s="125"/>
      <c r="D13" s="125"/>
      <c r="E13" s="126"/>
      <c r="F13" s="125"/>
      <c r="G13" s="111"/>
      <c r="H13" s="109"/>
      <c r="I13" s="109"/>
      <c r="L13" s="112" t="s">
        <v>26</v>
      </c>
      <c r="M13" s="112" t="s">
        <v>14</v>
      </c>
      <c r="N13" s="123">
        <v>151669</v>
      </c>
      <c r="O13" s="112" t="s">
        <v>15</v>
      </c>
      <c r="P13" s="112">
        <v>0.125</v>
      </c>
      <c r="Q13" s="112" t="s">
        <v>15</v>
      </c>
      <c r="R13" s="112">
        <v>1.6659999999999999</v>
      </c>
      <c r="S13" s="112" t="s">
        <v>15</v>
      </c>
      <c r="T13" s="112">
        <v>1.25</v>
      </c>
      <c r="U13" s="112" t="s">
        <v>16</v>
      </c>
      <c r="V13" s="124">
        <f>INT(N13*$N$3)</f>
        <v>31589</v>
      </c>
      <c r="W13" s="112" t="s">
        <v>17</v>
      </c>
    </row>
    <row r="14" spans="2:26">
      <c r="B14" s="125"/>
      <c r="C14" s="109" t="s">
        <v>18</v>
      </c>
      <c r="D14" s="125"/>
      <c r="E14" s="126"/>
      <c r="F14" s="125"/>
      <c r="G14" s="111">
        <f>SUM(G11:G13)</f>
        <v>8500</v>
      </c>
      <c r="H14" s="109"/>
      <c r="I14" s="109"/>
      <c r="N14" s="123"/>
      <c r="R14" s="112">
        <v>1.6659999999999999</v>
      </c>
      <c r="V14" s="124"/>
    </row>
    <row r="15" spans="2:26">
      <c r="B15" s="108" t="s">
        <v>10</v>
      </c>
      <c r="C15" s="109"/>
      <c r="D15" s="110"/>
      <c r="E15" s="126"/>
      <c r="F15" s="125"/>
      <c r="G15" s="111"/>
      <c r="H15" s="109"/>
      <c r="I15" s="109"/>
      <c r="L15" s="112" t="s">
        <v>27</v>
      </c>
      <c r="M15" s="112" t="s">
        <v>14</v>
      </c>
      <c r="N15" s="123">
        <v>100397</v>
      </c>
      <c r="O15" s="112" t="s">
        <v>15</v>
      </c>
      <c r="P15" s="112">
        <v>0.125</v>
      </c>
      <c r="Q15" s="112" t="s">
        <v>15</v>
      </c>
      <c r="R15" s="112">
        <v>1.6659999999999999</v>
      </c>
      <c r="S15" s="112" t="s">
        <v>15</v>
      </c>
      <c r="T15" s="112">
        <v>1.25</v>
      </c>
      <c r="U15" s="112" t="s">
        <v>16</v>
      </c>
      <c r="V15" s="124">
        <f>INT(N15*$N$3)</f>
        <v>20910</v>
      </c>
      <c r="W15" s="112" t="s">
        <v>17</v>
      </c>
    </row>
    <row r="16" spans="2:26">
      <c r="B16" s="109" t="s">
        <v>28</v>
      </c>
      <c r="C16" s="109" t="s">
        <v>316</v>
      </c>
      <c r="D16" s="110" t="s">
        <v>158</v>
      </c>
      <c r="E16" s="130">
        <v>1</v>
      </c>
      <c r="F16" s="122">
        <f>V7</f>
        <v>53278</v>
      </c>
      <c r="G16" s="111">
        <f>INT(E16*F16)</f>
        <v>53278</v>
      </c>
      <c r="H16" s="109"/>
      <c r="I16" s="109"/>
      <c r="M16" s="123"/>
      <c r="R16" s="112">
        <v>1.6659999999999999</v>
      </c>
      <c r="U16" s="124"/>
    </row>
    <row r="17" spans="2:27">
      <c r="B17" s="109"/>
      <c r="C17" s="109"/>
      <c r="D17" s="110"/>
      <c r="E17" s="126"/>
      <c r="F17" s="122"/>
      <c r="G17" s="111"/>
      <c r="H17" s="109"/>
      <c r="I17" s="109"/>
      <c r="L17" s="112" t="s">
        <v>19</v>
      </c>
      <c r="M17" s="112" t="s">
        <v>14</v>
      </c>
      <c r="N17" s="123">
        <f>N9</f>
        <v>0</v>
      </c>
      <c r="O17" s="112" t="s">
        <v>15</v>
      </c>
      <c r="P17" s="112">
        <v>0.125</v>
      </c>
      <c r="Q17" s="112" t="s">
        <v>15</v>
      </c>
      <c r="R17" s="112">
        <v>1.6659999999999999</v>
      </c>
      <c r="S17" s="112" t="s">
        <v>15</v>
      </c>
      <c r="T17" s="112">
        <v>1.25</v>
      </c>
      <c r="U17" s="112" t="s">
        <v>16</v>
      </c>
      <c r="V17" s="124">
        <f>INT(N17*$N$3)</f>
        <v>0</v>
      </c>
      <c r="W17" s="112" t="s">
        <v>17</v>
      </c>
    </row>
    <row r="18" spans="2:27">
      <c r="B18" s="109"/>
      <c r="C18" s="109"/>
      <c r="D18" s="110"/>
      <c r="E18" s="126"/>
      <c r="F18" s="122"/>
      <c r="G18" s="111"/>
      <c r="H18" s="109"/>
      <c r="I18" s="109"/>
    </row>
    <row r="19" spans="2:27">
      <c r="B19" s="109"/>
      <c r="C19" s="109"/>
      <c r="D19" s="110"/>
      <c r="E19" s="126"/>
      <c r="F19" s="125"/>
      <c r="G19" s="111"/>
      <c r="H19" s="109"/>
      <c r="I19" s="109"/>
    </row>
    <row r="20" spans="2:27">
      <c r="B20" s="109"/>
      <c r="C20" s="109" t="s">
        <v>18</v>
      </c>
      <c r="D20" s="110"/>
      <c r="E20" s="110"/>
      <c r="F20" s="111"/>
      <c r="G20" s="111">
        <f>SUM(G16:G19)</f>
        <v>53278</v>
      </c>
      <c r="H20" s="109"/>
      <c r="I20" s="109"/>
    </row>
    <row r="21" spans="2:27">
      <c r="B21" s="108" t="s">
        <v>10</v>
      </c>
      <c r="C21" s="109"/>
      <c r="D21" s="110"/>
      <c r="E21" s="110"/>
      <c r="F21" s="111"/>
      <c r="G21" s="111"/>
      <c r="H21" s="109"/>
      <c r="I21" s="109"/>
    </row>
    <row r="22" spans="2:27">
      <c r="B22" s="110" t="s">
        <v>29</v>
      </c>
      <c r="C22" s="109"/>
      <c r="D22" s="110"/>
      <c r="E22" s="110"/>
      <c r="F22" s="111"/>
      <c r="G22" s="111">
        <f>G9+G14+G20</f>
        <v>74242</v>
      </c>
      <c r="H22" s="109"/>
      <c r="I22" s="109"/>
    </row>
    <row r="23" spans="2:27">
      <c r="B23" s="108" t="s">
        <v>2</v>
      </c>
      <c r="C23" s="109"/>
      <c r="D23" s="110"/>
      <c r="E23" s="110"/>
      <c r="F23" s="111"/>
      <c r="G23" s="110"/>
      <c r="H23" s="109"/>
      <c r="I23" s="109"/>
    </row>
    <row r="24" spans="2:27">
      <c r="B24" s="108"/>
      <c r="C24" s="109"/>
      <c r="D24" s="110"/>
      <c r="E24" s="110"/>
      <c r="F24" s="111"/>
      <c r="G24" s="110"/>
      <c r="H24" s="109"/>
      <c r="I24" s="109"/>
      <c r="Z24" s="131">
        <v>32107</v>
      </c>
      <c r="AA24" s="131">
        <v>7050</v>
      </c>
    </row>
    <row r="25" spans="2:27">
      <c r="B25" s="108"/>
      <c r="C25" s="109"/>
      <c r="D25" s="110"/>
      <c r="E25" s="110"/>
      <c r="F25" s="132"/>
      <c r="G25" s="110"/>
      <c r="H25" s="109"/>
      <c r="I25" s="109"/>
    </row>
    <row r="26" spans="2:27">
      <c r="B26" s="108"/>
      <c r="C26" s="109"/>
      <c r="D26" s="110"/>
      <c r="E26" s="110"/>
      <c r="F26" s="111"/>
      <c r="G26" s="110"/>
      <c r="H26" s="109"/>
    </row>
    <row r="27" spans="2:27">
      <c r="B27" s="108"/>
      <c r="C27" s="109"/>
      <c r="D27" s="110"/>
      <c r="E27" s="110"/>
      <c r="F27" s="111"/>
      <c r="G27" s="110"/>
      <c r="H27" s="109"/>
    </row>
    <row r="28" spans="2:27">
      <c r="B28" s="109"/>
      <c r="C28" s="109"/>
      <c r="D28" s="118"/>
      <c r="E28" s="119"/>
      <c r="F28" s="109"/>
      <c r="G28" s="110"/>
      <c r="H28" s="110"/>
      <c r="I28" s="109"/>
    </row>
    <row r="29" spans="2:27">
      <c r="B29" s="108"/>
      <c r="C29" s="109"/>
      <c r="D29" s="110"/>
      <c r="E29" s="110"/>
      <c r="F29" s="111"/>
      <c r="G29" s="110"/>
      <c r="H29" s="109"/>
      <c r="I29" s="110"/>
    </row>
    <row r="30" spans="2:27">
      <c r="B30" s="109"/>
      <c r="C30" s="109"/>
      <c r="D30" s="110"/>
      <c r="E30" s="110"/>
      <c r="F30" s="111"/>
      <c r="G30" s="110"/>
      <c r="H30" s="110"/>
      <c r="I30" s="109"/>
      <c r="P30">
        <v>0.20833333333333334</v>
      </c>
    </row>
    <row r="31" spans="2:27">
      <c r="B31" s="108"/>
      <c r="C31" s="109"/>
      <c r="D31" s="110"/>
      <c r="E31" s="110"/>
      <c r="F31" s="111"/>
      <c r="G31" s="110"/>
      <c r="H31" s="109"/>
      <c r="I31" s="110"/>
    </row>
    <row r="32" spans="2:27">
      <c r="B32" s="109"/>
      <c r="C32" s="120"/>
      <c r="D32" s="110"/>
      <c r="E32" s="121"/>
      <c r="F32" s="122"/>
      <c r="G32" s="111"/>
      <c r="H32" s="109"/>
      <c r="I32" s="109"/>
    </row>
    <row r="33" spans="2:9">
      <c r="B33" s="109"/>
      <c r="C33" s="109"/>
      <c r="D33" s="125"/>
      <c r="E33" s="126"/>
      <c r="F33" s="125"/>
      <c r="G33" s="111"/>
      <c r="H33" s="109"/>
      <c r="I33" s="109"/>
    </row>
    <row r="34" spans="2:9">
      <c r="B34" s="109"/>
      <c r="C34" s="109"/>
      <c r="D34" s="125"/>
      <c r="E34" s="126"/>
      <c r="F34" s="125"/>
      <c r="G34" s="111"/>
      <c r="H34" s="109"/>
      <c r="I34" s="109"/>
    </row>
    <row r="35" spans="2:9">
      <c r="B35" s="108"/>
      <c r="C35" s="109"/>
      <c r="D35" s="110"/>
      <c r="E35" s="126"/>
      <c r="F35" s="125"/>
      <c r="G35" s="111"/>
      <c r="H35" s="109"/>
      <c r="I35" s="109"/>
    </row>
    <row r="36" spans="2:9">
      <c r="B36" s="109"/>
      <c r="C36" s="109"/>
      <c r="D36" s="110"/>
      <c r="E36" s="127"/>
      <c r="F36" s="122"/>
      <c r="G36" s="111"/>
      <c r="H36" s="109"/>
      <c r="I36" s="109"/>
    </row>
    <row r="37" spans="2:9">
      <c r="B37" s="109"/>
      <c r="C37" s="109"/>
      <c r="D37" s="110"/>
      <c r="E37" s="133"/>
      <c r="F37" s="125"/>
      <c r="G37" s="129"/>
      <c r="H37" s="109"/>
      <c r="I37" s="109"/>
    </row>
    <row r="38" spans="2:9">
      <c r="B38" s="125"/>
      <c r="C38" s="125"/>
      <c r="D38" s="125"/>
      <c r="E38" s="126"/>
      <c r="F38" s="125"/>
      <c r="G38" s="111"/>
      <c r="H38" s="109"/>
      <c r="I38" s="109"/>
    </row>
    <row r="39" spans="2:9">
      <c r="B39" s="125"/>
      <c r="C39" s="109"/>
      <c r="D39" s="125"/>
      <c r="E39" s="126"/>
      <c r="F39" s="125"/>
      <c r="G39" s="111"/>
      <c r="H39" s="109"/>
      <c r="I39" s="109"/>
    </row>
    <row r="40" spans="2:9">
      <c r="B40" s="108"/>
      <c r="C40" s="109"/>
      <c r="D40" s="110"/>
      <c r="E40" s="126"/>
      <c r="F40" s="125"/>
      <c r="G40" s="111"/>
      <c r="H40" s="109"/>
      <c r="I40" s="109"/>
    </row>
    <row r="41" spans="2:9">
      <c r="B41" s="109"/>
      <c r="C41" s="109"/>
      <c r="D41" s="110"/>
      <c r="E41" s="130"/>
      <c r="F41" s="122"/>
      <c r="G41" s="111"/>
      <c r="H41" s="109"/>
      <c r="I41" s="109"/>
    </row>
    <row r="42" spans="2:9">
      <c r="B42" s="109"/>
      <c r="C42" s="109"/>
      <c r="D42" s="110"/>
      <c r="E42" s="130"/>
      <c r="F42" s="122"/>
      <c r="G42" s="111"/>
      <c r="H42" s="109"/>
      <c r="I42" s="109"/>
    </row>
    <row r="43" spans="2:9">
      <c r="B43" s="109"/>
      <c r="C43" s="109"/>
      <c r="D43" s="110"/>
      <c r="E43" s="126"/>
      <c r="F43" s="122"/>
      <c r="G43" s="111"/>
      <c r="H43" s="109"/>
      <c r="I43" s="109"/>
    </row>
    <row r="44" spans="2:9">
      <c r="B44" s="109"/>
      <c r="C44" s="109"/>
      <c r="D44" s="110"/>
      <c r="E44" s="126"/>
      <c r="F44" s="125"/>
      <c r="G44" s="111"/>
      <c r="H44" s="109"/>
      <c r="I44" s="109"/>
    </row>
    <row r="45" spans="2:9">
      <c r="B45" s="109"/>
      <c r="C45" s="109"/>
      <c r="D45" s="110"/>
      <c r="E45" s="110"/>
      <c r="F45" s="111"/>
      <c r="G45" s="111"/>
      <c r="H45" s="109"/>
      <c r="I45" s="109"/>
    </row>
    <row r="46" spans="2:9">
      <c r="B46" s="108"/>
      <c r="C46" s="109"/>
      <c r="D46" s="110"/>
      <c r="E46" s="110"/>
      <c r="F46" s="111"/>
      <c r="G46" s="111"/>
      <c r="H46" s="109"/>
      <c r="I46" s="109"/>
    </row>
    <row r="47" spans="2:9">
      <c r="B47" s="110"/>
      <c r="C47" s="109"/>
      <c r="D47" s="110"/>
      <c r="E47" s="110"/>
      <c r="F47" s="111"/>
      <c r="G47" s="111"/>
      <c r="H47" s="109"/>
      <c r="I47" s="109"/>
    </row>
    <row r="48" spans="2:9">
      <c r="B48" s="108"/>
      <c r="C48" s="109"/>
      <c r="D48" s="110"/>
      <c r="E48" s="110"/>
      <c r="F48" s="111"/>
      <c r="G48" s="110"/>
      <c r="H48" s="109"/>
      <c r="I48" s="109"/>
    </row>
    <row r="49" spans="3:9">
      <c r="C49" s="108"/>
      <c r="D49" s="109"/>
      <c r="E49" s="110"/>
      <c r="F49" s="110"/>
      <c r="G49" s="111"/>
      <c r="H49" s="110"/>
      <c r="I49" s="109"/>
    </row>
    <row r="50" spans="3:9">
      <c r="C50" s="108"/>
      <c r="D50" s="109"/>
      <c r="E50" s="110"/>
      <c r="F50" s="110"/>
      <c r="G50" s="111"/>
      <c r="H50" s="110"/>
      <c r="I50" s="109"/>
    </row>
  </sheetData>
  <mergeCells count="1">
    <mergeCell ref="N3:Q3"/>
  </mergeCells>
  <phoneticPr fontId="3" type="noConversion"/>
  <printOptions horizontalCentered="1"/>
  <pageMargins left="0.39370078740157483" right="0.39370078740157483" top="1.37" bottom="0.39370078740157483" header="0.39370078740157483" footer="0.19685039370078741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2"/>
  <dimension ref="B1:AU261"/>
  <sheetViews>
    <sheetView showGridLines="0" showZeros="0" view="pageBreakPreview" topLeftCell="C1" zoomScaleSheetLayoutView="100" workbookViewId="0">
      <selection activeCell="D264" sqref="D264"/>
    </sheetView>
  </sheetViews>
  <sheetFormatPr defaultRowHeight="13.5"/>
  <cols>
    <col min="1" max="1" width="1.5546875" customWidth="1"/>
    <col min="2" max="2" width="6.88671875" customWidth="1"/>
    <col min="3" max="3" width="15.6640625" customWidth="1"/>
    <col min="6" max="6" width="9.88671875" bestFit="1" customWidth="1"/>
    <col min="9" max="9" width="1.5546875" customWidth="1"/>
    <col min="10" max="10" width="2.44140625" customWidth="1"/>
    <col min="11" max="11" width="2.44140625" style="112" bestFit="1" customWidth="1"/>
    <col min="12" max="12" width="13.21875" style="112" customWidth="1"/>
    <col min="13" max="13" width="1.77734375" style="112" bestFit="1" customWidth="1"/>
    <col min="14" max="14" width="5" style="112" customWidth="1"/>
    <col min="15" max="15" width="3.77734375" style="112" customWidth="1"/>
    <col min="16" max="16" width="4" style="112" customWidth="1"/>
    <col min="17" max="17" width="2" style="112" bestFit="1" customWidth="1"/>
    <col min="18" max="18" width="4.109375" style="112" customWidth="1"/>
    <col min="19" max="19" width="2" style="112" bestFit="1" customWidth="1"/>
    <col min="20" max="20" width="3.6640625" style="112" customWidth="1"/>
    <col min="21" max="21" width="2.5546875" style="112" customWidth="1"/>
    <col min="22" max="22" width="5.33203125" style="112" customWidth="1"/>
    <col min="23" max="23" width="2.77734375" style="112" bestFit="1" customWidth="1"/>
    <col min="24" max="47" width="8.88671875" style="114"/>
  </cols>
  <sheetData>
    <row r="1" spans="2:26">
      <c r="B1" s="108"/>
      <c r="C1" s="109"/>
      <c r="D1" s="110"/>
      <c r="E1" s="110"/>
      <c r="F1" s="111"/>
      <c r="G1" s="110"/>
      <c r="H1" s="109"/>
      <c r="I1" s="109"/>
      <c r="L1" s="112" t="s">
        <v>0</v>
      </c>
      <c r="N1" s="149">
        <v>1842</v>
      </c>
      <c r="P1" s="112" t="s">
        <v>93</v>
      </c>
      <c r="V1" s="112" t="s">
        <v>1</v>
      </c>
    </row>
    <row r="2" spans="2:26">
      <c r="B2" s="108" t="s">
        <v>2</v>
      </c>
      <c r="C2" s="109"/>
      <c r="D2" s="110"/>
      <c r="E2" s="110"/>
      <c r="F2" s="111"/>
      <c r="G2" s="110"/>
      <c r="H2" s="109"/>
      <c r="I2" s="109"/>
      <c r="J2" s="115"/>
      <c r="K2" s="116"/>
      <c r="L2" s="112" t="s">
        <v>3</v>
      </c>
      <c r="N2" s="149">
        <v>2077</v>
      </c>
      <c r="V2" s="112">
        <v>1.1499999999999999</v>
      </c>
    </row>
    <row r="3" spans="2:26" ht="14.25">
      <c r="B3" s="109" t="s">
        <v>4</v>
      </c>
      <c r="C3" s="109" t="s">
        <v>5</v>
      </c>
      <c r="D3" s="118">
        <v>0.2</v>
      </c>
      <c r="E3" s="119" t="s">
        <v>92</v>
      </c>
      <c r="F3" s="109"/>
      <c r="G3" s="110"/>
      <c r="H3" s="110"/>
      <c r="I3" s="110"/>
      <c r="N3" s="265">
        <f>P7*R7*T7</f>
        <v>0.20833333333333331</v>
      </c>
      <c r="O3" s="265"/>
      <c r="P3" s="265"/>
      <c r="Q3" s="265"/>
    </row>
    <row r="4" spans="2:26">
      <c r="B4" s="108" t="s">
        <v>2</v>
      </c>
      <c r="C4" s="109"/>
      <c r="D4" s="110"/>
      <c r="E4" s="110"/>
      <c r="F4" s="111"/>
      <c r="G4" s="110"/>
      <c r="H4" s="109"/>
      <c r="I4" s="109"/>
    </row>
    <row r="5" spans="2:26">
      <c r="B5" s="109" t="s">
        <v>6</v>
      </c>
      <c r="C5" s="109"/>
      <c r="D5" s="110" t="s">
        <v>135</v>
      </c>
      <c r="E5" s="110" t="s">
        <v>7</v>
      </c>
      <c r="F5" s="111" t="s">
        <v>8</v>
      </c>
      <c r="G5" s="110" t="s">
        <v>9</v>
      </c>
      <c r="H5" s="110" t="s">
        <v>159</v>
      </c>
      <c r="I5" s="110"/>
      <c r="J5" s="115"/>
      <c r="K5" s="116"/>
      <c r="L5" s="112" t="s">
        <v>157</v>
      </c>
    </row>
    <row r="6" spans="2:26">
      <c r="B6" s="108" t="s">
        <v>10</v>
      </c>
      <c r="C6" s="109"/>
      <c r="D6" s="110"/>
      <c r="E6" s="110"/>
      <c r="F6" s="111"/>
      <c r="G6" s="110"/>
      <c r="H6" s="109"/>
      <c r="I6" s="109"/>
    </row>
    <row r="7" spans="2:26">
      <c r="B7" s="109" t="s">
        <v>11</v>
      </c>
      <c r="C7" s="120" t="str">
        <f>C3</f>
        <v>굴삭기(유압식백호우)</v>
      </c>
      <c r="D7" s="110" t="s">
        <v>12</v>
      </c>
      <c r="E7" s="121">
        <f>(1*2038*10^-7)*1000</f>
        <v>0.20379999999999998</v>
      </c>
      <c r="F7" s="122">
        <v>52000</v>
      </c>
      <c r="G7" s="111">
        <f>INT(E7*F7)</f>
        <v>10597</v>
      </c>
      <c r="H7" s="109"/>
      <c r="I7" s="109"/>
      <c r="L7" s="112" t="s">
        <v>13</v>
      </c>
      <c r="M7" s="112" t="s">
        <v>14</v>
      </c>
      <c r="N7" s="123">
        <v>112268</v>
      </c>
      <c r="O7" s="112" t="s">
        <v>15</v>
      </c>
      <c r="P7" s="112">
        <f>1/8</f>
        <v>0.125</v>
      </c>
      <c r="Q7" s="112" t="s">
        <v>15</v>
      </c>
      <c r="R7" s="112">
        <f>16/12</f>
        <v>1.3333333333333333</v>
      </c>
      <c r="S7" s="112" t="s">
        <v>15</v>
      </c>
      <c r="T7" s="112">
        <f>25/20</f>
        <v>1.25</v>
      </c>
      <c r="U7" s="112" t="s">
        <v>16</v>
      </c>
      <c r="V7" s="124">
        <f>INT(N7*$N$3)</f>
        <v>23389</v>
      </c>
      <c r="W7" s="112" t="s">
        <v>17</v>
      </c>
      <c r="Z7"/>
    </row>
    <row r="8" spans="2:26">
      <c r="B8" s="109"/>
      <c r="C8" s="109"/>
      <c r="D8" s="125"/>
      <c r="E8" s="126"/>
      <c r="F8" s="125"/>
      <c r="G8" s="111"/>
      <c r="H8" s="109"/>
      <c r="I8" s="109"/>
      <c r="N8" s="123"/>
      <c r="V8" s="124"/>
    </row>
    <row r="9" spans="2:26">
      <c r="B9" s="109"/>
      <c r="C9" s="109" t="s">
        <v>18</v>
      </c>
      <c r="D9" s="125"/>
      <c r="E9" s="126"/>
      <c r="F9" s="125"/>
      <c r="G9" s="111">
        <f>SUM(G7:G8)</f>
        <v>10597</v>
      </c>
      <c r="H9" s="109"/>
      <c r="I9" s="109"/>
      <c r="L9" s="112" t="s">
        <v>19</v>
      </c>
      <c r="M9" s="112" t="s">
        <v>14</v>
      </c>
      <c r="N9" s="123"/>
      <c r="O9" s="112" t="s">
        <v>15</v>
      </c>
      <c r="P9" s="112">
        <v>0.125</v>
      </c>
      <c r="Q9" s="112" t="s">
        <v>15</v>
      </c>
      <c r="R9" s="112">
        <v>1.6659999999999999</v>
      </c>
      <c r="S9" s="112" t="s">
        <v>15</v>
      </c>
      <c r="T9" s="112">
        <v>1.25</v>
      </c>
      <c r="U9" s="112" t="s">
        <v>16</v>
      </c>
      <c r="V9" s="124">
        <f>INT(N9*$N$3)</f>
        <v>0</v>
      </c>
      <c r="W9" s="112" t="s">
        <v>17</v>
      </c>
      <c r="Z9" s="114">
        <f>P23*R23*T23</f>
        <v>0</v>
      </c>
    </row>
    <row r="10" spans="2:26">
      <c r="B10" s="108" t="s">
        <v>10</v>
      </c>
      <c r="C10" s="109"/>
      <c r="D10" s="110"/>
      <c r="E10" s="126"/>
      <c r="F10" s="125"/>
      <c r="G10" s="111"/>
      <c r="H10" s="109"/>
      <c r="I10" s="109"/>
      <c r="N10" s="123"/>
      <c r="R10" s="112">
        <v>1.6659999999999999</v>
      </c>
      <c r="V10" s="124"/>
    </row>
    <row r="11" spans="2:26">
      <c r="B11" s="109" t="s">
        <v>20</v>
      </c>
      <c r="C11" s="109" t="s">
        <v>21</v>
      </c>
      <c r="D11" s="110" t="s">
        <v>22</v>
      </c>
      <c r="E11" s="127">
        <v>5</v>
      </c>
      <c r="F11" s="122">
        <f>$N$1</f>
        <v>1842</v>
      </c>
      <c r="G11" s="111">
        <f>INT(E11*F11)</f>
        <v>9210</v>
      </c>
      <c r="H11" s="109"/>
      <c r="I11" s="109"/>
      <c r="L11" s="112" t="s">
        <v>23</v>
      </c>
      <c r="M11" s="112" t="s">
        <v>14</v>
      </c>
      <c r="N11" s="123">
        <v>105175</v>
      </c>
      <c r="O11" s="112" t="s">
        <v>15</v>
      </c>
      <c r="P11" s="112">
        <v>0.125</v>
      </c>
      <c r="Q11" s="112" t="s">
        <v>15</v>
      </c>
      <c r="R11" s="112">
        <v>1.6659999999999999</v>
      </c>
      <c r="S11" s="112" t="s">
        <v>15</v>
      </c>
      <c r="T11" s="112">
        <v>1.25</v>
      </c>
      <c r="U11" s="112" t="s">
        <v>16</v>
      </c>
      <c r="V11" s="124">
        <f>INT(N11*$N$3)</f>
        <v>21911</v>
      </c>
      <c r="W11" s="112" t="s">
        <v>17</v>
      </c>
    </row>
    <row r="12" spans="2:26">
      <c r="B12" s="109"/>
      <c r="C12" s="109" t="s">
        <v>24</v>
      </c>
      <c r="D12" s="110" t="s">
        <v>25</v>
      </c>
      <c r="E12" s="128">
        <v>0.21</v>
      </c>
      <c r="F12" s="125"/>
      <c r="G12" s="129">
        <f>INT(E12*G11)</f>
        <v>1934</v>
      </c>
      <c r="H12" s="109"/>
      <c r="I12" s="109"/>
      <c r="R12" s="112">
        <v>1.6659999999999999</v>
      </c>
    </row>
    <row r="13" spans="2:26">
      <c r="B13" s="125"/>
      <c r="C13" s="125"/>
      <c r="D13" s="125"/>
      <c r="E13" s="126"/>
      <c r="F13" s="125"/>
      <c r="G13" s="111"/>
      <c r="H13" s="109"/>
      <c r="I13" s="109"/>
      <c r="L13" s="112" t="s">
        <v>26</v>
      </c>
      <c r="M13" s="112" t="s">
        <v>14</v>
      </c>
      <c r="N13" s="123">
        <v>112268</v>
      </c>
      <c r="O13" s="112" t="s">
        <v>15</v>
      </c>
      <c r="P13" s="112">
        <v>0.125</v>
      </c>
      <c r="Q13" s="112" t="s">
        <v>15</v>
      </c>
      <c r="R13" s="112">
        <v>1.6659999999999999</v>
      </c>
      <c r="S13" s="112" t="s">
        <v>15</v>
      </c>
      <c r="T13" s="112">
        <v>1.25</v>
      </c>
      <c r="U13" s="112" t="s">
        <v>16</v>
      </c>
      <c r="V13" s="124">
        <f>INT(N13*$N$3)</f>
        <v>23389</v>
      </c>
      <c r="W13" s="112" t="s">
        <v>17</v>
      </c>
    </row>
    <row r="14" spans="2:26">
      <c r="B14" s="125"/>
      <c r="C14" s="109" t="s">
        <v>18</v>
      </c>
      <c r="D14" s="125"/>
      <c r="E14" s="126"/>
      <c r="F14" s="125"/>
      <c r="G14" s="111">
        <f>SUM(G11:G13)</f>
        <v>11144</v>
      </c>
      <c r="H14" s="109"/>
      <c r="I14" s="109"/>
      <c r="N14" s="123"/>
      <c r="R14" s="112">
        <v>1.6659999999999999</v>
      </c>
      <c r="V14" s="124"/>
    </row>
    <row r="15" spans="2:26">
      <c r="B15" s="108" t="s">
        <v>10</v>
      </c>
      <c r="C15" s="109"/>
      <c r="D15" s="110"/>
      <c r="E15" s="126"/>
      <c r="F15" s="125"/>
      <c r="G15" s="111"/>
      <c r="H15" s="109"/>
      <c r="I15" s="109"/>
      <c r="L15" s="112" t="s">
        <v>27</v>
      </c>
      <c r="M15" s="112" t="s">
        <v>14</v>
      </c>
      <c r="N15" s="123">
        <v>101301</v>
      </c>
      <c r="O15" s="112" t="s">
        <v>15</v>
      </c>
      <c r="P15" s="112">
        <v>0.125</v>
      </c>
      <c r="Q15" s="112" t="s">
        <v>15</v>
      </c>
      <c r="R15" s="112">
        <v>1.6659999999999999</v>
      </c>
      <c r="S15" s="112" t="s">
        <v>15</v>
      </c>
      <c r="T15" s="112">
        <v>1.25</v>
      </c>
      <c r="U15" s="112" t="s">
        <v>16</v>
      </c>
      <c r="V15" s="124">
        <f>INT(N15*$N$3)</f>
        <v>21104</v>
      </c>
      <c r="W15" s="112" t="s">
        <v>17</v>
      </c>
    </row>
    <row r="16" spans="2:26">
      <c r="B16" s="109" t="s">
        <v>28</v>
      </c>
      <c r="C16" s="109" t="s">
        <v>94</v>
      </c>
      <c r="D16" s="110" t="s">
        <v>158</v>
      </c>
      <c r="E16" s="130">
        <v>1</v>
      </c>
      <c r="F16" s="122">
        <f>$V$7</f>
        <v>23389</v>
      </c>
      <c r="G16" s="111">
        <f>INT(E16*F16)</f>
        <v>23389</v>
      </c>
      <c r="H16" s="109"/>
      <c r="I16" s="109"/>
      <c r="M16" s="123"/>
      <c r="R16" s="112">
        <v>1.6659999999999999</v>
      </c>
      <c r="U16" s="124"/>
    </row>
    <row r="17" spans="2:27">
      <c r="B17" s="109"/>
      <c r="C17" s="109"/>
      <c r="D17" s="110"/>
      <c r="E17" s="126"/>
      <c r="F17" s="122"/>
      <c r="G17" s="111"/>
      <c r="H17" s="109"/>
      <c r="I17" s="109"/>
      <c r="L17" s="112" t="s">
        <v>19</v>
      </c>
      <c r="M17" s="112" t="s">
        <v>14</v>
      </c>
      <c r="N17" s="123">
        <f>N9</f>
        <v>0</v>
      </c>
      <c r="O17" s="112" t="s">
        <v>15</v>
      </c>
      <c r="P17" s="112">
        <v>0.125</v>
      </c>
      <c r="Q17" s="112" t="s">
        <v>15</v>
      </c>
      <c r="R17" s="112">
        <v>1.6659999999999999</v>
      </c>
      <c r="S17" s="112" t="s">
        <v>15</v>
      </c>
      <c r="T17" s="112">
        <v>1.25</v>
      </c>
      <c r="U17" s="112" t="s">
        <v>16</v>
      </c>
      <c r="V17" s="124">
        <f>INT(N17*$N$3)</f>
        <v>0</v>
      </c>
      <c r="W17" s="112" t="s">
        <v>17</v>
      </c>
    </row>
    <row r="18" spans="2:27">
      <c r="B18" s="109"/>
      <c r="C18" s="109"/>
      <c r="D18" s="110"/>
      <c r="E18" s="126"/>
      <c r="F18" s="122"/>
      <c r="G18" s="111"/>
      <c r="H18" s="109"/>
      <c r="I18" s="109"/>
    </row>
    <row r="19" spans="2:27">
      <c r="B19" s="109"/>
      <c r="C19" s="109"/>
      <c r="D19" s="110"/>
      <c r="E19" s="126"/>
      <c r="F19" s="125"/>
      <c r="G19" s="111"/>
      <c r="H19" s="109"/>
      <c r="I19" s="109"/>
    </row>
    <row r="20" spans="2:27">
      <c r="B20" s="109"/>
      <c r="C20" s="109" t="s">
        <v>18</v>
      </c>
      <c r="D20" s="110"/>
      <c r="E20" s="110"/>
      <c r="F20" s="111"/>
      <c r="G20" s="111">
        <f>SUM(G16:G19)</f>
        <v>23389</v>
      </c>
      <c r="H20" s="109"/>
      <c r="I20" s="109"/>
    </row>
    <row r="21" spans="2:27">
      <c r="B21" s="108" t="s">
        <v>10</v>
      </c>
      <c r="C21" s="109"/>
      <c r="D21" s="110"/>
      <c r="E21" s="110"/>
      <c r="F21" s="111"/>
      <c r="G21" s="111"/>
      <c r="H21" s="109"/>
      <c r="I21" s="109"/>
    </row>
    <row r="22" spans="2:27">
      <c r="B22" s="110" t="s">
        <v>29</v>
      </c>
      <c r="C22" s="109"/>
      <c r="D22" s="110"/>
      <c r="E22" s="110"/>
      <c r="F22" s="111"/>
      <c r="G22" s="111">
        <f>G9+G14+G20</f>
        <v>45130</v>
      </c>
      <c r="H22" s="109"/>
      <c r="I22" s="109"/>
    </row>
    <row r="23" spans="2:27">
      <c r="B23" s="108" t="s">
        <v>2</v>
      </c>
      <c r="C23" s="109"/>
      <c r="D23" s="110"/>
      <c r="E23" s="110"/>
      <c r="F23" s="111"/>
      <c r="G23" s="110"/>
      <c r="H23" s="109"/>
      <c r="I23" s="109"/>
    </row>
    <row r="24" spans="2:27">
      <c r="B24" s="108"/>
      <c r="C24" s="109"/>
      <c r="D24" s="110"/>
      <c r="E24" s="110"/>
      <c r="F24" s="111"/>
      <c r="G24" s="110"/>
      <c r="H24" s="109"/>
      <c r="I24" s="109"/>
      <c r="Z24" s="131">
        <v>32107</v>
      </c>
      <c r="AA24" s="131">
        <v>7050</v>
      </c>
    </row>
    <row r="25" spans="2:27">
      <c r="B25" s="108" t="s">
        <v>2</v>
      </c>
      <c r="C25" s="109"/>
      <c r="D25" s="110"/>
      <c r="E25" s="110"/>
      <c r="F25" s="111"/>
      <c r="G25" s="110"/>
      <c r="H25" s="109"/>
      <c r="I25" s="109"/>
      <c r="J25" s="115"/>
      <c r="K25" s="116"/>
    </row>
    <row r="26" spans="2:27">
      <c r="B26" s="109" t="s">
        <v>95</v>
      </c>
      <c r="C26" s="109" t="s">
        <v>96</v>
      </c>
      <c r="D26" s="118">
        <v>3</v>
      </c>
      <c r="E26" s="119" t="s">
        <v>97</v>
      </c>
      <c r="F26" s="109"/>
      <c r="G26" s="110"/>
      <c r="H26" s="110"/>
      <c r="I26" s="110"/>
    </row>
    <row r="27" spans="2:27">
      <c r="B27" s="108" t="s">
        <v>2</v>
      </c>
      <c r="C27" s="109"/>
      <c r="D27" s="110"/>
      <c r="E27" s="110"/>
      <c r="F27" s="111"/>
      <c r="G27" s="110"/>
      <c r="H27" s="109"/>
      <c r="I27" s="109"/>
    </row>
    <row r="28" spans="2:27">
      <c r="B28" s="109" t="s">
        <v>6</v>
      </c>
      <c r="C28" s="109"/>
      <c r="D28" s="110" t="s">
        <v>135</v>
      </c>
      <c r="E28" s="110" t="s">
        <v>7</v>
      </c>
      <c r="F28" s="111" t="s">
        <v>8</v>
      </c>
      <c r="G28" s="110" t="s">
        <v>9</v>
      </c>
      <c r="H28" s="110" t="s">
        <v>159</v>
      </c>
      <c r="I28" s="110"/>
      <c r="J28" s="115"/>
      <c r="K28" s="116"/>
    </row>
    <row r="29" spans="2:27">
      <c r="B29" s="108" t="s">
        <v>10</v>
      </c>
      <c r="C29" s="109"/>
      <c r="D29" s="110"/>
      <c r="E29" s="110"/>
      <c r="F29" s="111"/>
      <c r="G29" s="110"/>
      <c r="H29" s="109"/>
      <c r="I29" s="109"/>
    </row>
    <row r="30" spans="2:27">
      <c r="B30" s="109" t="s">
        <v>11</v>
      </c>
      <c r="C30" s="120" t="str">
        <f>C26</f>
        <v>탑재형크레인트럭</v>
      </c>
      <c r="D30" s="110" t="s">
        <v>12</v>
      </c>
      <c r="E30" s="121">
        <f>(1*2503*10^-7)*1000</f>
        <v>0.25030000000000002</v>
      </c>
      <c r="F30" s="122">
        <v>32107</v>
      </c>
      <c r="G30" s="111">
        <f>INT(E30*F30)</f>
        <v>8036</v>
      </c>
      <c r="H30" s="109"/>
      <c r="I30" s="109"/>
      <c r="P30"/>
    </row>
    <row r="31" spans="2:27">
      <c r="B31" s="109"/>
      <c r="C31" s="109"/>
      <c r="D31" s="125"/>
      <c r="E31" s="126"/>
      <c r="F31" s="125"/>
      <c r="G31" s="111"/>
      <c r="H31" s="109"/>
      <c r="I31" s="109"/>
    </row>
    <row r="32" spans="2:27">
      <c r="B32" s="109"/>
      <c r="C32" s="109" t="s">
        <v>18</v>
      </c>
      <c r="D32" s="125"/>
      <c r="E32" s="126"/>
      <c r="F32" s="125"/>
      <c r="G32" s="111">
        <f>SUM(G30:G31)</f>
        <v>8036</v>
      </c>
      <c r="H32" s="109"/>
      <c r="I32" s="109"/>
    </row>
    <row r="33" spans="2:9">
      <c r="B33" s="108" t="s">
        <v>10</v>
      </c>
      <c r="C33" s="109"/>
      <c r="D33" s="110"/>
      <c r="E33" s="126"/>
      <c r="F33" s="125"/>
      <c r="G33" s="111"/>
      <c r="H33" s="109"/>
      <c r="I33" s="109"/>
    </row>
    <row r="34" spans="2:9">
      <c r="B34" s="109" t="s">
        <v>20</v>
      </c>
      <c r="C34" s="109" t="s">
        <v>21</v>
      </c>
      <c r="D34" s="110" t="s">
        <v>22</v>
      </c>
      <c r="E34" s="127">
        <v>3.1</v>
      </c>
      <c r="F34" s="122">
        <f>N1</f>
        <v>1842</v>
      </c>
      <c r="G34" s="111">
        <f>INT(E34*F34)</f>
        <v>5710</v>
      </c>
      <c r="H34" s="109"/>
      <c r="I34" s="109"/>
    </row>
    <row r="35" spans="2:9">
      <c r="B35" s="109"/>
      <c r="C35" s="109" t="s">
        <v>24</v>
      </c>
      <c r="D35" s="110" t="s">
        <v>25</v>
      </c>
      <c r="E35" s="128">
        <v>0.2</v>
      </c>
      <c r="F35" s="125"/>
      <c r="G35" s="129">
        <f>INT(E35*G34)</f>
        <v>1142</v>
      </c>
      <c r="H35" s="109"/>
      <c r="I35" s="109"/>
    </row>
    <row r="36" spans="2:9">
      <c r="B36" s="125"/>
      <c r="C36" s="125"/>
      <c r="D36" s="125"/>
      <c r="E36" s="126"/>
      <c r="F36" s="125"/>
      <c r="G36" s="111"/>
      <c r="H36" s="109"/>
      <c r="I36" s="109"/>
    </row>
    <row r="37" spans="2:9">
      <c r="B37" s="125"/>
      <c r="C37" s="109" t="s">
        <v>18</v>
      </c>
      <c r="D37" s="125"/>
      <c r="E37" s="126"/>
      <c r="F37" s="125"/>
      <c r="G37" s="111">
        <f>SUM(G34:G36)</f>
        <v>6852</v>
      </c>
      <c r="H37" s="109"/>
      <c r="I37" s="109"/>
    </row>
    <row r="38" spans="2:9">
      <c r="B38" s="108" t="s">
        <v>10</v>
      </c>
      <c r="C38" s="109"/>
      <c r="D38" s="110"/>
      <c r="E38" s="126"/>
      <c r="F38" s="125"/>
      <c r="G38" s="111"/>
      <c r="H38" s="109"/>
      <c r="I38" s="109"/>
    </row>
    <row r="39" spans="2:9">
      <c r="B39" s="109" t="s">
        <v>28</v>
      </c>
      <c r="C39" s="109" t="s">
        <v>98</v>
      </c>
      <c r="D39" s="110" t="s">
        <v>158</v>
      </c>
      <c r="E39" s="130">
        <v>1</v>
      </c>
      <c r="F39" s="122">
        <f>$V$11</f>
        <v>21911</v>
      </c>
      <c r="G39" s="111">
        <f>INT(E39*F39)</f>
        <v>21911</v>
      </c>
      <c r="H39" s="109"/>
      <c r="I39" s="109"/>
    </row>
    <row r="40" spans="2:9">
      <c r="B40" s="109"/>
      <c r="C40" s="109"/>
      <c r="D40" s="110"/>
      <c r="E40" s="126"/>
      <c r="F40" s="122"/>
      <c r="G40" s="111"/>
      <c r="H40" s="109"/>
      <c r="I40" s="109"/>
    </row>
    <row r="41" spans="2:9">
      <c r="B41" s="109"/>
      <c r="C41" s="109"/>
      <c r="D41" s="110"/>
      <c r="E41" s="126"/>
      <c r="F41" s="122"/>
      <c r="G41" s="111"/>
      <c r="H41" s="109"/>
      <c r="I41" s="109"/>
    </row>
    <row r="42" spans="2:9">
      <c r="B42" s="109"/>
      <c r="C42" s="109"/>
      <c r="D42" s="110"/>
      <c r="E42" s="126"/>
      <c r="F42" s="125"/>
      <c r="G42" s="111"/>
      <c r="H42" s="109"/>
      <c r="I42" s="109"/>
    </row>
    <row r="43" spans="2:9">
      <c r="B43" s="109"/>
      <c r="C43" s="109" t="s">
        <v>18</v>
      </c>
      <c r="D43" s="110"/>
      <c r="E43" s="110"/>
      <c r="F43" s="111"/>
      <c r="G43" s="111">
        <f>SUM(G39:G42)</f>
        <v>21911</v>
      </c>
      <c r="H43" s="109"/>
      <c r="I43" s="109"/>
    </row>
    <row r="44" spans="2:9">
      <c r="B44" s="108" t="s">
        <v>10</v>
      </c>
      <c r="C44" s="109"/>
      <c r="D44" s="110"/>
      <c r="E44" s="110"/>
      <c r="F44" s="111"/>
      <c r="G44" s="111"/>
      <c r="H44" s="109"/>
      <c r="I44" s="109"/>
    </row>
    <row r="45" spans="2:9">
      <c r="B45" s="110" t="s">
        <v>29</v>
      </c>
      <c r="C45" s="109"/>
      <c r="D45" s="110"/>
      <c r="E45" s="110"/>
      <c r="F45" s="111"/>
      <c r="G45" s="111">
        <f>G32+G37+G43</f>
        <v>36799</v>
      </c>
      <c r="H45" s="109"/>
      <c r="I45" s="109"/>
    </row>
    <row r="46" spans="2:9">
      <c r="B46" s="108" t="s">
        <v>2</v>
      </c>
      <c r="C46" s="109"/>
      <c r="D46" s="110"/>
      <c r="E46" s="110"/>
      <c r="F46" s="111"/>
      <c r="G46" s="110"/>
      <c r="H46" s="109"/>
      <c r="I46" s="109"/>
    </row>
    <row r="47" spans="2:9">
      <c r="B47" s="110"/>
      <c r="C47" s="109"/>
      <c r="D47" s="110"/>
      <c r="E47" s="110"/>
      <c r="F47" s="111"/>
      <c r="G47" s="111"/>
      <c r="H47" s="109"/>
      <c r="I47" s="109"/>
    </row>
    <row r="48" spans="2:9">
      <c r="B48" s="108"/>
      <c r="C48" s="109"/>
      <c r="D48" s="110"/>
      <c r="E48" s="110"/>
      <c r="F48" s="111"/>
      <c r="G48" s="110"/>
      <c r="H48" s="109"/>
      <c r="I48" s="109"/>
    </row>
    <row r="49" spans="2:16">
      <c r="C49" s="108"/>
      <c r="D49" s="109"/>
      <c r="E49" s="110"/>
      <c r="F49" s="110"/>
      <c r="G49" s="111"/>
      <c r="H49" s="110"/>
      <c r="I49" s="109"/>
    </row>
    <row r="50" spans="2:16">
      <c r="C50" s="108"/>
      <c r="D50" s="109"/>
      <c r="E50" s="110"/>
      <c r="F50" s="110"/>
      <c r="G50" s="111"/>
      <c r="H50" s="110"/>
      <c r="I50" s="109"/>
    </row>
    <row r="51" spans="2:16">
      <c r="C51" s="108"/>
      <c r="D51" s="109"/>
      <c r="E51" s="110"/>
      <c r="F51" s="110"/>
      <c r="G51" s="111"/>
      <c r="H51" s="110"/>
      <c r="I51" s="109"/>
    </row>
    <row r="53" spans="2:16" hidden="1"/>
    <row r="54" spans="2:16" hidden="1">
      <c r="B54" s="108" t="s">
        <v>2</v>
      </c>
      <c r="C54" s="109"/>
      <c r="D54" s="110"/>
      <c r="E54" s="110"/>
      <c r="F54" s="111"/>
      <c r="G54" s="110"/>
      <c r="H54" s="109"/>
      <c r="I54" s="109"/>
      <c r="J54" s="115"/>
      <c r="K54" s="116"/>
    </row>
    <row r="55" spans="2:16" hidden="1">
      <c r="B55" s="109" t="s">
        <v>95</v>
      </c>
      <c r="C55" s="109" t="s">
        <v>99</v>
      </c>
      <c r="D55" s="118" t="s">
        <v>100</v>
      </c>
      <c r="E55" s="119"/>
      <c r="F55" s="109"/>
      <c r="G55" s="110"/>
      <c r="H55" s="110"/>
      <c r="I55" s="110"/>
    </row>
    <row r="56" spans="2:16" hidden="1">
      <c r="B56" s="108" t="s">
        <v>2</v>
      </c>
      <c r="C56" s="109"/>
      <c r="D56" s="110"/>
      <c r="E56" s="110"/>
      <c r="F56" s="111"/>
      <c r="G56" s="110"/>
      <c r="H56" s="109"/>
      <c r="I56" s="109"/>
    </row>
    <row r="57" spans="2:16" hidden="1">
      <c r="B57" s="109" t="s">
        <v>6</v>
      </c>
      <c r="C57" s="109"/>
      <c r="D57" s="110" t="s">
        <v>135</v>
      </c>
      <c r="E57" s="110" t="s">
        <v>7</v>
      </c>
      <c r="F57" s="111" t="s">
        <v>8</v>
      </c>
      <c r="G57" s="110" t="s">
        <v>9</v>
      </c>
      <c r="H57" s="110" t="s">
        <v>159</v>
      </c>
      <c r="I57" s="110"/>
      <c r="J57" s="115"/>
      <c r="K57" s="116"/>
    </row>
    <row r="58" spans="2:16" hidden="1">
      <c r="B58" s="108" t="s">
        <v>10</v>
      </c>
      <c r="C58" s="109"/>
      <c r="D58" s="110"/>
      <c r="E58" s="110"/>
      <c r="F58" s="111"/>
      <c r="G58" s="110"/>
      <c r="H58" s="109"/>
      <c r="I58" s="109"/>
    </row>
    <row r="59" spans="2:16" hidden="1">
      <c r="B59" s="109" t="s">
        <v>11</v>
      </c>
      <c r="C59" s="120" t="str">
        <f>C55</f>
        <v xml:space="preserve">캇타기  </v>
      </c>
      <c r="D59" s="110" t="s">
        <v>12</v>
      </c>
      <c r="E59" s="121">
        <v>0.62660000000000005</v>
      </c>
      <c r="F59" s="122">
        <v>2331</v>
      </c>
      <c r="G59" s="111">
        <f>INT(E59*F59)</f>
        <v>1460</v>
      </c>
      <c r="H59" s="109"/>
      <c r="I59" s="109"/>
      <c r="P59"/>
    </row>
    <row r="60" spans="2:16" hidden="1">
      <c r="B60" s="109"/>
      <c r="C60" s="109"/>
      <c r="D60" s="125"/>
      <c r="E60" s="126"/>
      <c r="F60" s="125"/>
      <c r="G60" s="111"/>
      <c r="H60" s="109"/>
      <c r="I60" s="109"/>
    </row>
    <row r="61" spans="2:16" hidden="1">
      <c r="B61" s="109"/>
      <c r="C61" s="109" t="s">
        <v>18</v>
      </c>
      <c r="D61" s="125"/>
      <c r="E61" s="126"/>
      <c r="F61" s="125"/>
      <c r="G61" s="111">
        <f>SUM(G59:G60)</f>
        <v>1460</v>
      </c>
      <c r="H61" s="109"/>
      <c r="I61" s="109"/>
    </row>
    <row r="62" spans="2:16" hidden="1">
      <c r="B62" s="108" t="s">
        <v>10</v>
      </c>
      <c r="C62" s="109"/>
      <c r="D62" s="110"/>
      <c r="E62" s="126"/>
      <c r="F62" s="125"/>
      <c r="G62" s="111"/>
      <c r="H62" s="109"/>
      <c r="I62" s="109"/>
    </row>
    <row r="63" spans="2:16" hidden="1">
      <c r="B63" s="109" t="s">
        <v>20</v>
      </c>
      <c r="C63" s="109" t="s">
        <v>3</v>
      </c>
      <c r="D63" s="110" t="s">
        <v>22</v>
      </c>
      <c r="E63" s="127">
        <v>5.6</v>
      </c>
      <c r="F63" s="122">
        <f>N2</f>
        <v>2077</v>
      </c>
      <c r="G63" s="111">
        <f>INT(E63*F63)</f>
        <v>11631</v>
      </c>
      <c r="H63" s="109"/>
      <c r="I63" s="109"/>
    </row>
    <row r="64" spans="2:16" hidden="1">
      <c r="B64" s="109"/>
      <c r="C64" s="109" t="s">
        <v>24</v>
      </c>
      <c r="D64" s="110" t="s">
        <v>25</v>
      </c>
      <c r="E64" s="128">
        <v>0.2</v>
      </c>
      <c r="F64" s="125"/>
      <c r="G64" s="129">
        <f>INT(E64*G63)</f>
        <v>2326</v>
      </c>
      <c r="H64" s="109"/>
      <c r="I64" s="109"/>
    </row>
    <row r="65" spans="2:11" hidden="1">
      <c r="B65" s="125"/>
      <c r="C65" s="125"/>
      <c r="D65" s="125"/>
      <c r="E65" s="126"/>
      <c r="F65" s="125"/>
      <c r="G65" s="111"/>
      <c r="H65" s="109"/>
      <c r="I65" s="109"/>
    </row>
    <row r="66" spans="2:11" hidden="1">
      <c r="B66" s="125"/>
      <c r="C66" s="109" t="s">
        <v>18</v>
      </c>
      <c r="D66" s="125"/>
      <c r="E66" s="126"/>
      <c r="F66" s="125"/>
      <c r="G66" s="111">
        <f>SUM(G63:G65)</f>
        <v>13957</v>
      </c>
      <c r="H66" s="109"/>
      <c r="I66" s="109"/>
    </row>
    <row r="67" spans="2:11" hidden="1">
      <c r="B67" s="108" t="s">
        <v>10</v>
      </c>
      <c r="C67" s="109"/>
      <c r="D67" s="110"/>
      <c r="E67" s="126"/>
      <c r="F67" s="125"/>
      <c r="G67" s="111"/>
      <c r="H67" s="109"/>
      <c r="I67" s="109"/>
    </row>
    <row r="68" spans="2:11" hidden="1">
      <c r="B68" s="109" t="s">
        <v>28</v>
      </c>
      <c r="C68" s="109" t="s">
        <v>101</v>
      </c>
      <c r="D68" s="110" t="s">
        <v>158</v>
      </c>
      <c r="E68" s="130">
        <v>1</v>
      </c>
      <c r="F68" s="122">
        <f>V13</f>
        <v>23389</v>
      </c>
      <c r="G68" s="111">
        <f>INT(E68*F68)</f>
        <v>23389</v>
      </c>
      <c r="H68" s="109"/>
      <c r="I68" s="109"/>
    </row>
    <row r="69" spans="2:11" hidden="1">
      <c r="B69" s="109"/>
      <c r="C69" s="109"/>
      <c r="D69" s="110"/>
      <c r="E69" s="126"/>
      <c r="F69" s="122"/>
      <c r="G69" s="111"/>
      <c r="H69" s="109"/>
      <c r="I69" s="109"/>
    </row>
    <row r="70" spans="2:11" hidden="1">
      <c r="B70" s="109"/>
      <c r="C70" s="109"/>
      <c r="D70" s="110"/>
      <c r="E70" s="126"/>
      <c r="F70" s="122"/>
      <c r="G70" s="111"/>
      <c r="H70" s="109"/>
      <c r="I70" s="109"/>
    </row>
    <row r="71" spans="2:11" hidden="1">
      <c r="B71" s="109"/>
      <c r="C71" s="109"/>
      <c r="D71" s="110"/>
      <c r="E71" s="126"/>
      <c r="F71" s="125"/>
      <c r="G71" s="111"/>
      <c r="H71" s="109"/>
      <c r="I71" s="109"/>
    </row>
    <row r="72" spans="2:11" hidden="1">
      <c r="B72" s="109"/>
      <c r="C72" s="109" t="s">
        <v>18</v>
      </c>
      <c r="D72" s="110"/>
      <c r="E72" s="110"/>
      <c r="F72" s="111"/>
      <c r="G72" s="111">
        <f>SUM(G68:G71)</f>
        <v>23389</v>
      </c>
      <c r="H72" s="109"/>
      <c r="I72" s="109"/>
    </row>
    <row r="73" spans="2:11" hidden="1">
      <c r="B73" s="108" t="s">
        <v>10</v>
      </c>
      <c r="C73" s="109"/>
      <c r="D73" s="110"/>
      <c r="E73" s="110"/>
      <c r="F73" s="111"/>
      <c r="G73" s="111"/>
      <c r="H73" s="109"/>
      <c r="I73" s="109"/>
    </row>
    <row r="74" spans="2:11" hidden="1">
      <c r="B74" s="110" t="s">
        <v>29</v>
      </c>
      <c r="C74" s="109"/>
      <c r="D74" s="110"/>
      <c r="E74" s="110"/>
      <c r="F74" s="111"/>
      <c r="G74" s="111">
        <f>G61+G66+G72</f>
        <v>38806</v>
      </c>
      <c r="H74" s="109"/>
      <c r="I74" s="109"/>
    </row>
    <row r="75" spans="2:11" hidden="1">
      <c r="B75" s="108" t="s">
        <v>2</v>
      </c>
      <c r="C75" s="109"/>
      <c r="D75" s="110"/>
      <c r="E75" s="110"/>
      <c r="F75" s="111"/>
      <c r="G75" s="110"/>
      <c r="H75" s="109"/>
      <c r="I75" s="109"/>
    </row>
    <row r="76" spans="2:11" hidden="1">
      <c r="B76" s="108"/>
      <c r="C76" s="109"/>
      <c r="D76" s="110"/>
      <c r="E76" s="110"/>
      <c r="F76" s="111"/>
      <c r="G76" s="110"/>
      <c r="H76" s="109"/>
      <c r="I76" s="109"/>
    </row>
    <row r="77" spans="2:11" hidden="1">
      <c r="B77" s="108" t="s">
        <v>2</v>
      </c>
      <c r="C77" s="109"/>
      <c r="D77" s="110"/>
      <c r="E77" s="110"/>
      <c r="F77" s="111"/>
      <c r="G77" s="110"/>
      <c r="H77" s="109"/>
      <c r="I77" s="109"/>
      <c r="J77" s="115"/>
      <c r="K77" s="116"/>
    </row>
    <row r="78" spans="2:11" hidden="1">
      <c r="B78" s="109" t="s">
        <v>95</v>
      </c>
      <c r="C78" s="109" t="s">
        <v>102</v>
      </c>
      <c r="D78" s="118">
        <v>0.7</v>
      </c>
      <c r="E78" s="119" t="s">
        <v>206</v>
      </c>
      <c r="F78" s="109"/>
      <c r="G78" s="110"/>
      <c r="H78" s="110"/>
      <c r="I78" s="110"/>
    </row>
    <row r="79" spans="2:11" hidden="1">
      <c r="B79" s="108" t="s">
        <v>2</v>
      </c>
      <c r="C79" s="109"/>
      <c r="D79" s="110"/>
      <c r="E79" s="110"/>
      <c r="F79" s="111"/>
      <c r="G79" s="110"/>
      <c r="H79" s="109"/>
      <c r="I79" s="109"/>
    </row>
    <row r="80" spans="2:11" hidden="1">
      <c r="B80" s="109" t="s">
        <v>6</v>
      </c>
      <c r="C80" s="109"/>
      <c r="D80" s="110" t="s">
        <v>135</v>
      </c>
      <c r="E80" s="110" t="s">
        <v>7</v>
      </c>
      <c r="F80" s="111" t="s">
        <v>8</v>
      </c>
      <c r="G80" s="110" t="s">
        <v>9</v>
      </c>
      <c r="H80" s="110" t="s">
        <v>159</v>
      </c>
      <c r="I80" s="110"/>
      <c r="J80" s="115"/>
      <c r="K80" s="116"/>
    </row>
    <row r="81" spans="2:16" hidden="1">
      <c r="B81" s="108" t="s">
        <v>10</v>
      </c>
      <c r="C81" s="109"/>
      <c r="D81" s="110"/>
      <c r="E81" s="110"/>
      <c r="F81" s="111"/>
      <c r="G81" s="110"/>
      <c r="H81" s="109"/>
      <c r="I81" s="109"/>
    </row>
    <row r="82" spans="2:16" hidden="1">
      <c r="B82" s="109" t="s">
        <v>11</v>
      </c>
      <c r="C82" s="120" t="s">
        <v>103</v>
      </c>
      <c r="D82" s="110" t="s">
        <v>12</v>
      </c>
      <c r="E82" s="121">
        <v>0.3125</v>
      </c>
      <c r="F82" s="122">
        <v>93042</v>
      </c>
      <c r="G82" s="111">
        <f>INT(E82*F82)</f>
        <v>29075</v>
      </c>
      <c r="H82" s="109"/>
      <c r="I82" s="109"/>
      <c r="P82"/>
    </row>
    <row r="83" spans="2:16" hidden="1">
      <c r="B83" s="109"/>
      <c r="C83" s="120"/>
      <c r="D83" s="110"/>
      <c r="E83" s="121"/>
      <c r="F83" s="122"/>
      <c r="G83" s="111"/>
      <c r="H83" s="109"/>
      <c r="I83" s="109"/>
      <c r="P83"/>
    </row>
    <row r="84" spans="2:16" hidden="1">
      <c r="B84" s="109"/>
      <c r="C84" s="120" t="s">
        <v>104</v>
      </c>
      <c r="D84" s="110" t="s">
        <v>12</v>
      </c>
      <c r="E84" s="121">
        <v>0.65329999999999999</v>
      </c>
      <c r="F84" s="122">
        <v>15000</v>
      </c>
      <c r="G84" s="111">
        <f>INT(E84*F84)</f>
        <v>9799</v>
      </c>
      <c r="H84" s="109"/>
      <c r="I84" s="109"/>
      <c r="P84"/>
    </row>
    <row r="85" spans="2:16" hidden="1">
      <c r="B85" s="109"/>
      <c r="C85" s="109"/>
      <c r="D85" s="125"/>
      <c r="E85" s="126"/>
      <c r="F85" s="125"/>
      <c r="G85" s="111"/>
      <c r="H85" s="109"/>
      <c r="I85" s="109"/>
    </row>
    <row r="86" spans="2:16" hidden="1">
      <c r="B86" s="109"/>
      <c r="C86" s="109" t="s">
        <v>18</v>
      </c>
      <c r="D86" s="125"/>
      <c r="E86" s="126"/>
      <c r="F86" s="125"/>
      <c r="G86" s="111">
        <f>SUM(G82:G85)</f>
        <v>38874</v>
      </c>
      <c r="H86" s="109"/>
      <c r="I86" s="109"/>
    </row>
    <row r="87" spans="2:16" hidden="1">
      <c r="B87" s="108" t="s">
        <v>10</v>
      </c>
      <c r="C87" s="109"/>
      <c r="D87" s="110"/>
      <c r="E87" s="126"/>
      <c r="F87" s="125"/>
      <c r="G87" s="111"/>
      <c r="H87" s="109"/>
      <c r="I87" s="109"/>
    </row>
    <row r="88" spans="2:16" hidden="1">
      <c r="B88" s="109" t="s">
        <v>20</v>
      </c>
      <c r="C88" s="109" t="s">
        <v>0</v>
      </c>
      <c r="D88" s="110" t="s">
        <v>22</v>
      </c>
      <c r="E88" s="127">
        <v>11.6</v>
      </c>
      <c r="F88" s="122">
        <f>N1</f>
        <v>1842</v>
      </c>
      <c r="G88" s="111">
        <f>INT(E88*F88)</f>
        <v>21367</v>
      </c>
      <c r="H88" s="109"/>
      <c r="I88" s="109"/>
    </row>
    <row r="89" spans="2:16" hidden="1">
      <c r="B89" s="109"/>
      <c r="C89" s="109" t="s">
        <v>24</v>
      </c>
      <c r="D89" s="110" t="s">
        <v>25</v>
      </c>
      <c r="E89" s="128">
        <v>0.22</v>
      </c>
      <c r="F89" s="125"/>
      <c r="G89" s="129">
        <f>INT(E89*G88)</f>
        <v>4700</v>
      </c>
      <c r="H89" s="109"/>
      <c r="I89" s="109"/>
    </row>
    <row r="90" spans="2:16" hidden="1">
      <c r="B90" s="125"/>
      <c r="C90" s="125"/>
      <c r="D90" s="125"/>
      <c r="E90" s="126"/>
      <c r="F90" s="125"/>
      <c r="G90" s="111"/>
      <c r="H90" s="109"/>
      <c r="I90" s="109"/>
    </row>
    <row r="91" spans="2:16" hidden="1">
      <c r="B91" s="125"/>
      <c r="C91" s="109" t="s">
        <v>18</v>
      </c>
      <c r="D91" s="125"/>
      <c r="E91" s="126"/>
      <c r="F91" s="125"/>
      <c r="G91" s="111">
        <f>SUM(G88:G90)</f>
        <v>26067</v>
      </c>
      <c r="H91" s="109"/>
      <c r="I91" s="109"/>
    </row>
    <row r="92" spans="2:16" hidden="1">
      <c r="B92" s="108" t="s">
        <v>10</v>
      </c>
      <c r="C92" s="109"/>
      <c r="D92" s="110"/>
      <c r="E92" s="126"/>
      <c r="F92" s="125"/>
      <c r="G92" s="111"/>
      <c r="H92" s="109"/>
      <c r="I92" s="109"/>
    </row>
    <row r="93" spans="2:16" hidden="1">
      <c r="B93" s="109" t="s">
        <v>28</v>
      </c>
      <c r="C93" s="109" t="s">
        <v>105</v>
      </c>
      <c r="D93" s="110" t="s">
        <v>158</v>
      </c>
      <c r="E93" s="130">
        <v>1</v>
      </c>
      <c r="F93" s="122">
        <f>V7</f>
        <v>23389</v>
      </c>
      <c r="G93" s="111">
        <f>INT(E93*F93)</f>
        <v>23389</v>
      </c>
      <c r="H93" s="109"/>
      <c r="I93" s="109"/>
    </row>
    <row r="94" spans="2:16" hidden="1">
      <c r="B94" s="109"/>
      <c r="C94" s="109"/>
      <c r="D94" s="110"/>
      <c r="E94" s="126"/>
      <c r="F94" s="122"/>
      <c r="G94" s="111"/>
      <c r="H94" s="109"/>
      <c r="I94" s="109"/>
    </row>
    <row r="95" spans="2:16" hidden="1">
      <c r="B95" s="109"/>
      <c r="C95" s="109"/>
      <c r="D95" s="110"/>
      <c r="E95" s="126"/>
      <c r="F95" s="122"/>
      <c r="G95" s="111"/>
      <c r="H95" s="109"/>
      <c r="I95" s="109"/>
    </row>
    <row r="96" spans="2:16" hidden="1">
      <c r="B96" s="109"/>
      <c r="C96" s="109"/>
      <c r="D96" s="110"/>
      <c r="E96" s="126"/>
      <c r="F96" s="125"/>
      <c r="G96" s="111"/>
      <c r="H96" s="109"/>
      <c r="I96" s="109"/>
    </row>
    <row r="97" spans="2:16" hidden="1">
      <c r="B97" s="109"/>
      <c r="C97" s="109" t="s">
        <v>18</v>
      </c>
      <c r="D97" s="110"/>
      <c r="E97" s="110"/>
      <c r="F97" s="111"/>
      <c r="G97" s="111">
        <f>SUM(G93:G96)</f>
        <v>23389</v>
      </c>
      <c r="H97" s="109"/>
      <c r="I97" s="109"/>
    </row>
    <row r="98" spans="2:16" hidden="1">
      <c r="B98" s="108" t="s">
        <v>10</v>
      </c>
      <c r="C98" s="109"/>
      <c r="D98" s="110"/>
      <c r="E98" s="110"/>
      <c r="F98" s="111"/>
      <c r="G98" s="111"/>
      <c r="H98" s="109"/>
      <c r="I98" s="109"/>
    </row>
    <row r="99" spans="2:16" hidden="1">
      <c r="B99" s="110" t="s">
        <v>29</v>
      </c>
      <c r="C99" s="109"/>
      <c r="D99" s="110"/>
      <c r="E99" s="110"/>
      <c r="F99" s="111"/>
      <c r="G99" s="111">
        <f>G86+G91+G97</f>
        <v>88330</v>
      </c>
      <c r="H99" s="109"/>
      <c r="I99" s="109"/>
    </row>
    <row r="100" spans="2:16" hidden="1">
      <c r="B100" s="108" t="s">
        <v>2</v>
      </c>
      <c r="C100" s="109"/>
      <c r="D100" s="110"/>
      <c r="E100" s="110"/>
      <c r="F100" s="111"/>
      <c r="G100" s="110"/>
      <c r="H100" s="109"/>
      <c r="I100" s="109"/>
    </row>
    <row r="101" spans="2:16" hidden="1"/>
    <row r="102" spans="2:16" hidden="1"/>
    <row r="103" spans="2:16" hidden="1"/>
    <row r="104" spans="2:16" hidden="1"/>
    <row r="105" spans="2:16" hidden="1"/>
    <row r="106" spans="2:16" hidden="1">
      <c r="B106" s="108" t="s">
        <v>2</v>
      </c>
      <c r="C106" s="109"/>
      <c r="D106" s="110"/>
      <c r="E106" s="110"/>
      <c r="F106" s="111"/>
      <c r="G106" s="110"/>
      <c r="H106" s="109"/>
      <c r="I106" s="109"/>
      <c r="J106" s="115"/>
      <c r="K106" s="116"/>
    </row>
    <row r="107" spans="2:16" hidden="1">
      <c r="B107" s="109" t="s">
        <v>95</v>
      </c>
      <c r="C107" s="109" t="s">
        <v>106</v>
      </c>
      <c r="D107" s="118" t="s">
        <v>107</v>
      </c>
      <c r="E107" s="119"/>
      <c r="F107" s="109"/>
      <c r="G107" s="110"/>
      <c r="H107" s="110"/>
      <c r="I107" s="110"/>
    </row>
    <row r="108" spans="2:16" hidden="1">
      <c r="B108" s="108" t="s">
        <v>2</v>
      </c>
      <c r="C108" s="109"/>
      <c r="D108" s="110"/>
      <c r="E108" s="110"/>
      <c r="F108" s="111"/>
      <c r="G108" s="110"/>
      <c r="H108" s="109"/>
      <c r="I108" s="109"/>
    </row>
    <row r="109" spans="2:16" hidden="1">
      <c r="B109" s="109" t="s">
        <v>6</v>
      </c>
      <c r="C109" s="109"/>
      <c r="D109" s="110" t="s">
        <v>135</v>
      </c>
      <c r="E109" s="110" t="s">
        <v>7</v>
      </c>
      <c r="F109" s="111" t="s">
        <v>8</v>
      </c>
      <c r="G109" s="110" t="s">
        <v>9</v>
      </c>
      <c r="H109" s="110" t="s">
        <v>159</v>
      </c>
      <c r="I109" s="110"/>
      <c r="J109" s="115"/>
      <c r="K109" s="116"/>
    </row>
    <row r="110" spans="2:16" hidden="1">
      <c r="B110" s="108" t="s">
        <v>10</v>
      </c>
      <c r="C110" s="109"/>
      <c r="D110" s="110"/>
      <c r="E110" s="110"/>
      <c r="F110" s="111"/>
      <c r="G110" s="110"/>
      <c r="H110" s="109"/>
      <c r="I110" s="109"/>
    </row>
    <row r="111" spans="2:16" hidden="1">
      <c r="B111" s="109" t="s">
        <v>11</v>
      </c>
      <c r="C111" s="120" t="str">
        <f>C107</f>
        <v>플레이트콤팩터</v>
      </c>
      <c r="D111" s="110" t="s">
        <v>12</v>
      </c>
      <c r="E111" s="121">
        <v>0.36399999999999999</v>
      </c>
      <c r="F111" s="150">
        <v>1520.49</v>
      </c>
      <c r="G111" s="111">
        <f>INT(E111*F111)</f>
        <v>553</v>
      </c>
      <c r="H111" s="109"/>
      <c r="I111" s="109"/>
      <c r="P111"/>
    </row>
    <row r="112" spans="2:16" hidden="1">
      <c r="B112" s="109"/>
      <c r="C112" s="109"/>
      <c r="D112" s="125"/>
      <c r="E112" s="126"/>
      <c r="F112" s="125"/>
      <c r="G112" s="111"/>
      <c r="H112" s="109"/>
      <c r="I112" s="109"/>
    </row>
    <row r="113" spans="2:9" hidden="1">
      <c r="B113" s="109"/>
      <c r="C113" s="109" t="s">
        <v>18</v>
      </c>
      <c r="D113" s="125"/>
      <c r="E113" s="126"/>
      <c r="F113" s="125"/>
      <c r="G113" s="111">
        <f>SUM(G111:G112)</f>
        <v>553</v>
      </c>
      <c r="H113" s="109"/>
      <c r="I113" s="109"/>
    </row>
    <row r="114" spans="2:9" hidden="1">
      <c r="B114" s="108" t="s">
        <v>10</v>
      </c>
      <c r="C114" s="109"/>
      <c r="D114" s="110"/>
      <c r="E114" s="126"/>
      <c r="F114" s="125"/>
      <c r="G114" s="111"/>
      <c r="H114" s="109"/>
      <c r="I114" s="109"/>
    </row>
    <row r="115" spans="2:9" hidden="1">
      <c r="B115" s="109" t="s">
        <v>20</v>
      </c>
      <c r="C115" s="109" t="s">
        <v>3</v>
      </c>
      <c r="D115" s="110" t="s">
        <v>22</v>
      </c>
      <c r="E115" s="127">
        <v>1</v>
      </c>
      <c r="F115" s="122">
        <f>N2</f>
        <v>2077</v>
      </c>
      <c r="G115" s="111">
        <f>INT(E115*F115)</f>
        <v>2077</v>
      </c>
      <c r="H115" s="109"/>
      <c r="I115" s="109"/>
    </row>
    <row r="116" spans="2:9" hidden="1">
      <c r="B116" s="109"/>
      <c r="C116" s="109" t="s">
        <v>24</v>
      </c>
      <c r="D116" s="110" t="s">
        <v>25</v>
      </c>
      <c r="E116" s="128">
        <v>0.2</v>
      </c>
      <c r="F116" s="125"/>
      <c r="G116" s="129">
        <f>INT(E116*G115)</f>
        <v>415</v>
      </c>
      <c r="H116" s="109"/>
      <c r="I116" s="109"/>
    </row>
    <row r="117" spans="2:9" hidden="1">
      <c r="B117" s="125"/>
      <c r="C117" s="125"/>
      <c r="D117" s="125"/>
      <c r="E117" s="126"/>
      <c r="F117" s="125"/>
      <c r="G117" s="111"/>
      <c r="H117" s="109"/>
      <c r="I117" s="109"/>
    </row>
    <row r="118" spans="2:9" hidden="1">
      <c r="B118" s="125"/>
      <c r="C118" s="109" t="s">
        <v>18</v>
      </c>
      <c r="D118" s="125"/>
      <c r="E118" s="126"/>
      <c r="F118" s="125"/>
      <c r="G118" s="111">
        <f>SUM(G115:G117)</f>
        <v>2492</v>
      </c>
      <c r="H118" s="109"/>
      <c r="I118" s="109"/>
    </row>
    <row r="119" spans="2:9" hidden="1">
      <c r="B119" s="108" t="s">
        <v>10</v>
      </c>
      <c r="C119" s="109"/>
      <c r="D119" s="110"/>
      <c r="E119" s="126"/>
      <c r="F119" s="125"/>
      <c r="G119" s="111"/>
      <c r="H119" s="109"/>
      <c r="I119" s="109"/>
    </row>
    <row r="120" spans="2:9" hidden="1">
      <c r="B120" s="109" t="s">
        <v>28</v>
      </c>
      <c r="C120" s="109" t="s">
        <v>101</v>
      </c>
      <c r="D120" s="110" t="s">
        <v>158</v>
      </c>
      <c r="E120" s="130">
        <v>1</v>
      </c>
      <c r="F120" s="122">
        <f>V13</f>
        <v>23389</v>
      </c>
      <c r="G120" s="111">
        <f>INT(E120*F120)</f>
        <v>23389</v>
      </c>
      <c r="H120" s="109"/>
      <c r="I120" s="109"/>
    </row>
    <row r="121" spans="2:9" hidden="1">
      <c r="B121" s="109"/>
      <c r="C121" s="109"/>
      <c r="D121" s="110"/>
      <c r="E121" s="126"/>
      <c r="F121" s="122"/>
      <c r="G121" s="111"/>
      <c r="H121" s="109"/>
      <c r="I121" s="109"/>
    </row>
    <row r="122" spans="2:9" hidden="1">
      <c r="B122" s="109"/>
      <c r="C122" s="109"/>
      <c r="D122" s="110"/>
      <c r="E122" s="126"/>
      <c r="F122" s="122"/>
      <c r="G122" s="111"/>
      <c r="H122" s="109"/>
      <c r="I122" s="109"/>
    </row>
    <row r="123" spans="2:9" hidden="1">
      <c r="B123" s="109"/>
      <c r="C123" s="109"/>
      <c r="D123" s="110"/>
      <c r="E123" s="126"/>
      <c r="F123" s="125"/>
      <c r="G123" s="111"/>
      <c r="H123" s="109"/>
      <c r="I123" s="109"/>
    </row>
    <row r="124" spans="2:9" hidden="1">
      <c r="B124" s="109"/>
      <c r="C124" s="109" t="s">
        <v>18</v>
      </c>
      <c r="D124" s="110"/>
      <c r="E124" s="110"/>
      <c r="F124" s="111"/>
      <c r="G124" s="111">
        <f>SUM(G120:G123)</f>
        <v>23389</v>
      </c>
      <c r="H124" s="109"/>
      <c r="I124" s="109"/>
    </row>
    <row r="125" spans="2:9" hidden="1">
      <c r="B125" s="108" t="s">
        <v>10</v>
      </c>
      <c r="C125" s="109"/>
      <c r="D125" s="110"/>
      <c r="E125" s="110"/>
      <c r="F125" s="111"/>
      <c r="G125" s="111"/>
      <c r="H125" s="109"/>
      <c r="I125" s="109"/>
    </row>
    <row r="126" spans="2:9" hidden="1">
      <c r="B126" s="110" t="s">
        <v>29</v>
      </c>
      <c r="C126" s="109"/>
      <c r="D126" s="110"/>
      <c r="E126" s="110"/>
      <c r="F126" s="111"/>
      <c r="G126" s="111">
        <f>G113+G118+G124</f>
        <v>26434</v>
      </c>
      <c r="H126" s="109"/>
      <c r="I126" s="109"/>
    </row>
    <row r="127" spans="2:9" hidden="1">
      <c r="B127" s="108" t="s">
        <v>2</v>
      </c>
      <c r="C127" s="109"/>
      <c r="D127" s="110"/>
      <c r="E127" s="110"/>
      <c r="F127" s="111"/>
      <c r="G127" s="110"/>
      <c r="H127" s="109"/>
      <c r="I127" s="109"/>
    </row>
    <row r="128" spans="2:9" hidden="1">
      <c r="B128" s="108"/>
      <c r="C128" s="109"/>
      <c r="D128" s="110"/>
      <c r="E128" s="110"/>
      <c r="F128" s="111"/>
      <c r="G128" s="110"/>
      <c r="H128" s="109"/>
      <c r="I128" s="109"/>
    </row>
    <row r="129" spans="2:16" hidden="1"/>
    <row r="130" spans="2:16" hidden="1">
      <c r="B130" s="108" t="s">
        <v>2</v>
      </c>
      <c r="C130" s="109"/>
      <c r="D130" s="110"/>
      <c r="E130" s="110"/>
      <c r="F130" s="111"/>
      <c r="G130" s="110"/>
      <c r="H130" s="109"/>
      <c r="I130" s="109"/>
      <c r="J130" s="115"/>
      <c r="K130" s="116"/>
    </row>
    <row r="131" spans="2:16" hidden="1">
      <c r="B131" s="109" t="s">
        <v>95</v>
      </c>
      <c r="C131" s="109" t="s">
        <v>108</v>
      </c>
      <c r="D131" s="119" t="s">
        <v>109</v>
      </c>
      <c r="E131" s="119"/>
      <c r="F131" s="109"/>
      <c r="G131" s="110"/>
      <c r="H131" s="110"/>
      <c r="I131" s="110"/>
    </row>
    <row r="132" spans="2:16" hidden="1">
      <c r="B132" s="108" t="s">
        <v>2</v>
      </c>
      <c r="C132" s="109"/>
      <c r="D132" s="110"/>
      <c r="E132" s="110"/>
      <c r="F132" s="111"/>
      <c r="G132" s="110"/>
      <c r="H132" s="109"/>
      <c r="I132" s="109"/>
    </row>
    <row r="133" spans="2:16" hidden="1">
      <c r="B133" s="109" t="s">
        <v>6</v>
      </c>
      <c r="C133" s="109"/>
      <c r="D133" s="110" t="s">
        <v>135</v>
      </c>
      <c r="E133" s="110" t="s">
        <v>7</v>
      </c>
      <c r="F133" s="111" t="s">
        <v>8</v>
      </c>
      <c r="G133" s="110" t="s">
        <v>9</v>
      </c>
      <c r="H133" s="110" t="s">
        <v>159</v>
      </c>
      <c r="I133" s="110"/>
      <c r="J133" s="115"/>
      <c r="K133" s="116"/>
    </row>
    <row r="134" spans="2:16" hidden="1">
      <c r="B134" s="108" t="s">
        <v>10</v>
      </c>
      <c r="C134" s="109"/>
      <c r="D134" s="110"/>
      <c r="E134" s="110"/>
      <c r="F134" s="111"/>
      <c r="G134" s="110"/>
      <c r="H134" s="109"/>
      <c r="I134" s="109"/>
    </row>
    <row r="135" spans="2:16" hidden="1">
      <c r="B135" s="109" t="s">
        <v>11</v>
      </c>
      <c r="C135" s="120" t="str">
        <f>C131</f>
        <v>진동로울러</v>
      </c>
      <c r="D135" s="110" t="s">
        <v>12</v>
      </c>
      <c r="E135" s="121">
        <v>0.2757</v>
      </c>
      <c r="F135" s="122">
        <v>5670</v>
      </c>
      <c r="G135" s="111">
        <f>INT(E135*F135)</f>
        <v>1563</v>
      </c>
      <c r="H135" s="109"/>
      <c r="I135" s="109"/>
      <c r="P135"/>
    </row>
    <row r="136" spans="2:16" hidden="1">
      <c r="B136" s="109"/>
      <c r="C136" s="109"/>
      <c r="D136" s="125"/>
      <c r="E136" s="126"/>
      <c r="F136" s="125"/>
      <c r="G136" s="111"/>
      <c r="H136" s="109"/>
      <c r="I136" s="109"/>
    </row>
    <row r="137" spans="2:16" hidden="1">
      <c r="B137" s="109"/>
      <c r="C137" s="109" t="s">
        <v>18</v>
      </c>
      <c r="D137" s="125"/>
      <c r="E137" s="126"/>
      <c r="F137" s="125"/>
      <c r="G137" s="111">
        <f>SUM(G135:G136)</f>
        <v>1563</v>
      </c>
      <c r="H137" s="109"/>
      <c r="I137" s="109"/>
    </row>
    <row r="138" spans="2:16" hidden="1">
      <c r="B138" s="108" t="s">
        <v>10</v>
      </c>
      <c r="C138" s="109"/>
      <c r="D138" s="110"/>
      <c r="E138" s="126"/>
      <c r="F138" s="125"/>
      <c r="G138" s="111"/>
      <c r="H138" s="109"/>
      <c r="I138" s="109"/>
    </row>
    <row r="139" spans="2:16" hidden="1">
      <c r="B139" s="109" t="s">
        <v>20</v>
      </c>
      <c r="C139" s="109" t="s">
        <v>0</v>
      </c>
      <c r="D139" s="110" t="s">
        <v>22</v>
      </c>
      <c r="E139" s="127">
        <v>2.2000000000000002</v>
      </c>
      <c r="F139" s="122">
        <f>N1</f>
        <v>1842</v>
      </c>
      <c r="G139" s="111">
        <f>INT(E139*F139)</f>
        <v>4052</v>
      </c>
      <c r="H139" s="109"/>
      <c r="I139" s="109"/>
    </row>
    <row r="140" spans="2:16" hidden="1">
      <c r="B140" s="109"/>
      <c r="C140" s="109" t="s">
        <v>24</v>
      </c>
      <c r="D140" s="110" t="s">
        <v>25</v>
      </c>
      <c r="E140" s="128">
        <v>0.13</v>
      </c>
      <c r="F140" s="125"/>
      <c r="G140" s="129">
        <f>INT(E140*G139)</f>
        <v>526</v>
      </c>
      <c r="H140" s="109"/>
      <c r="I140" s="109"/>
    </row>
    <row r="141" spans="2:16" hidden="1">
      <c r="B141" s="125"/>
      <c r="C141" s="125"/>
      <c r="D141" s="125"/>
      <c r="E141" s="126"/>
      <c r="F141" s="125"/>
      <c r="G141" s="111"/>
      <c r="H141" s="109"/>
      <c r="I141" s="109"/>
    </row>
    <row r="142" spans="2:16" hidden="1">
      <c r="B142" s="125"/>
      <c r="C142" s="109" t="s">
        <v>18</v>
      </c>
      <c r="D142" s="125"/>
      <c r="E142" s="126"/>
      <c r="F142" s="125"/>
      <c r="G142" s="111">
        <f>SUM(G139:G141)</f>
        <v>4578</v>
      </c>
      <c r="H142" s="109"/>
      <c r="I142" s="109"/>
    </row>
    <row r="143" spans="2:16" hidden="1">
      <c r="B143" s="108" t="s">
        <v>10</v>
      </c>
      <c r="C143" s="109"/>
      <c r="D143" s="110"/>
      <c r="E143" s="126"/>
      <c r="F143" s="125"/>
      <c r="G143" s="111"/>
      <c r="H143" s="109"/>
      <c r="I143" s="109"/>
    </row>
    <row r="144" spans="2:16" hidden="1">
      <c r="B144" s="109" t="s">
        <v>28</v>
      </c>
      <c r="C144" s="109" t="s">
        <v>101</v>
      </c>
      <c r="D144" s="110" t="s">
        <v>158</v>
      </c>
      <c r="E144" s="130">
        <v>1</v>
      </c>
      <c r="F144" s="122">
        <f>V13</f>
        <v>23389</v>
      </c>
      <c r="G144" s="111">
        <f>INT(E144*F144)</f>
        <v>23389</v>
      </c>
      <c r="H144" s="109"/>
      <c r="I144" s="109"/>
    </row>
    <row r="145" spans="2:11" hidden="1">
      <c r="B145" s="109"/>
      <c r="C145" s="109"/>
      <c r="D145" s="110"/>
      <c r="E145" s="126"/>
      <c r="F145" s="122"/>
      <c r="G145" s="111"/>
      <c r="H145" s="109"/>
      <c r="I145" s="109"/>
    </row>
    <row r="146" spans="2:11" hidden="1">
      <c r="B146" s="109"/>
      <c r="C146" s="109"/>
      <c r="D146" s="110"/>
      <c r="E146" s="126"/>
      <c r="F146" s="122"/>
      <c r="G146" s="111"/>
      <c r="H146" s="109"/>
      <c r="I146" s="109"/>
    </row>
    <row r="147" spans="2:11" hidden="1">
      <c r="B147" s="109"/>
      <c r="C147" s="109"/>
      <c r="D147" s="110"/>
      <c r="E147" s="126"/>
      <c r="F147" s="125"/>
      <c r="G147" s="111"/>
      <c r="H147" s="109"/>
      <c r="I147" s="109"/>
    </row>
    <row r="148" spans="2:11" hidden="1">
      <c r="B148" s="109"/>
      <c r="C148" s="109" t="s">
        <v>18</v>
      </c>
      <c r="D148" s="110"/>
      <c r="E148" s="110"/>
      <c r="F148" s="111"/>
      <c r="G148" s="111">
        <f>SUM(G144:G147)</f>
        <v>23389</v>
      </c>
      <c r="H148" s="109"/>
      <c r="I148" s="109"/>
    </row>
    <row r="149" spans="2:11" hidden="1">
      <c r="B149" s="108" t="s">
        <v>10</v>
      </c>
      <c r="C149" s="109"/>
      <c r="D149" s="110"/>
      <c r="E149" s="110"/>
      <c r="F149" s="111"/>
      <c r="G149" s="111"/>
      <c r="H149" s="109"/>
      <c r="I149" s="109"/>
    </row>
    <row r="150" spans="2:11" hidden="1">
      <c r="B150" s="110" t="s">
        <v>29</v>
      </c>
      <c r="C150" s="109"/>
      <c r="D150" s="110"/>
      <c r="E150" s="110"/>
      <c r="F150" s="111"/>
      <c r="G150" s="111">
        <f>G137+G142+G148</f>
        <v>29530</v>
      </c>
      <c r="H150" s="109"/>
      <c r="I150" s="109"/>
    </row>
    <row r="151" spans="2:11" hidden="1">
      <c r="B151" s="108" t="s">
        <v>2</v>
      </c>
      <c r="C151" s="109"/>
      <c r="D151" s="110"/>
      <c r="E151" s="110"/>
      <c r="F151" s="111"/>
      <c r="G151" s="110"/>
      <c r="H151" s="109"/>
      <c r="I151" s="109"/>
    </row>
    <row r="152" spans="2:11" hidden="1">
      <c r="B152" s="108"/>
      <c r="C152" s="109"/>
      <c r="D152" s="110"/>
      <c r="E152" s="110"/>
      <c r="F152" s="111"/>
      <c r="G152" s="110"/>
      <c r="H152" s="109"/>
      <c r="I152" s="109"/>
    </row>
    <row r="153" spans="2:11" hidden="1"/>
    <row r="154" spans="2:11" hidden="1"/>
    <row r="155" spans="2:11" hidden="1"/>
    <row r="156" spans="2:11" hidden="1"/>
    <row r="157" spans="2:11" hidden="1"/>
    <row r="158" spans="2:11" hidden="1">
      <c r="B158" s="108" t="s">
        <v>2</v>
      </c>
      <c r="C158" s="109"/>
      <c r="D158" s="110"/>
      <c r="E158" s="110"/>
      <c r="F158" s="111"/>
      <c r="G158" s="110"/>
      <c r="H158" s="109"/>
      <c r="I158" s="109"/>
      <c r="J158" s="115"/>
      <c r="K158" s="116"/>
    </row>
    <row r="159" spans="2:11" hidden="1">
      <c r="B159" s="109" t="s">
        <v>95</v>
      </c>
      <c r="C159" s="109" t="s">
        <v>110</v>
      </c>
      <c r="D159" s="118" t="s">
        <v>111</v>
      </c>
      <c r="E159" s="119"/>
      <c r="F159" s="109"/>
      <c r="G159" s="110"/>
      <c r="H159" s="110"/>
      <c r="I159" s="110"/>
    </row>
    <row r="160" spans="2:11" hidden="1">
      <c r="B160" s="108" t="s">
        <v>2</v>
      </c>
      <c r="C160" s="109"/>
      <c r="D160" s="110"/>
      <c r="E160" s="110"/>
      <c r="F160" s="111"/>
      <c r="G160" s="110"/>
      <c r="H160" s="109"/>
      <c r="I160" s="109"/>
    </row>
    <row r="161" spans="2:16" hidden="1">
      <c r="B161" s="109" t="s">
        <v>6</v>
      </c>
      <c r="C161" s="109"/>
      <c r="D161" s="110" t="s">
        <v>135</v>
      </c>
      <c r="E161" s="110" t="s">
        <v>7</v>
      </c>
      <c r="F161" s="111" t="s">
        <v>8</v>
      </c>
      <c r="G161" s="110" t="s">
        <v>9</v>
      </c>
      <c r="H161" s="110" t="s">
        <v>159</v>
      </c>
      <c r="I161" s="110"/>
      <c r="J161" s="115"/>
      <c r="K161" s="116"/>
    </row>
    <row r="162" spans="2:16" hidden="1">
      <c r="B162" s="108" t="s">
        <v>10</v>
      </c>
      <c r="C162" s="109"/>
      <c r="D162" s="110"/>
      <c r="E162" s="110"/>
      <c r="F162" s="111"/>
      <c r="G162" s="110"/>
      <c r="H162" s="109"/>
      <c r="I162" s="109"/>
    </row>
    <row r="163" spans="2:16" hidden="1">
      <c r="B163" s="109" t="s">
        <v>11</v>
      </c>
      <c r="C163" s="120" t="str">
        <f>C159</f>
        <v>로우더(타이어)</v>
      </c>
      <c r="D163" s="110" t="s">
        <v>12</v>
      </c>
      <c r="E163" s="121">
        <v>0.20380000000000001</v>
      </c>
      <c r="F163" s="122">
        <v>33297</v>
      </c>
      <c r="G163" s="111">
        <f>INT(E163*F163)</f>
        <v>6785</v>
      </c>
      <c r="H163" s="109"/>
      <c r="I163" s="109"/>
      <c r="P163"/>
    </row>
    <row r="164" spans="2:16" hidden="1">
      <c r="B164" s="109"/>
      <c r="C164" s="109"/>
      <c r="D164" s="125"/>
      <c r="E164" s="126"/>
      <c r="F164" s="125"/>
      <c r="G164" s="111"/>
      <c r="H164" s="109"/>
      <c r="I164" s="109"/>
    </row>
    <row r="165" spans="2:16" hidden="1">
      <c r="B165" s="109"/>
      <c r="C165" s="109" t="s">
        <v>18</v>
      </c>
      <c r="D165" s="125"/>
      <c r="E165" s="126"/>
      <c r="F165" s="125"/>
      <c r="G165" s="111">
        <f>SUM(G163:G164)</f>
        <v>6785</v>
      </c>
      <c r="H165" s="109"/>
      <c r="I165" s="109"/>
    </row>
    <row r="166" spans="2:16" hidden="1">
      <c r="B166" s="108" t="s">
        <v>10</v>
      </c>
      <c r="C166" s="109"/>
      <c r="D166" s="110"/>
      <c r="E166" s="126"/>
      <c r="F166" s="125"/>
      <c r="G166" s="111"/>
      <c r="H166" s="109"/>
      <c r="I166" s="109"/>
    </row>
    <row r="167" spans="2:16" hidden="1">
      <c r="B167" s="109" t="s">
        <v>20</v>
      </c>
      <c r="C167" s="109" t="s">
        <v>0</v>
      </c>
      <c r="D167" s="110" t="s">
        <v>22</v>
      </c>
      <c r="E167" s="127">
        <v>3.5</v>
      </c>
      <c r="F167" s="122">
        <f>N1</f>
        <v>1842</v>
      </c>
      <c r="G167" s="111">
        <f>INT(E167*F167)</f>
        <v>6447</v>
      </c>
      <c r="H167" s="109"/>
      <c r="I167" s="109"/>
    </row>
    <row r="168" spans="2:16" hidden="1">
      <c r="B168" s="109"/>
      <c r="C168" s="109" t="s">
        <v>24</v>
      </c>
      <c r="D168" s="110" t="s">
        <v>25</v>
      </c>
      <c r="E168" s="128">
        <v>0.44</v>
      </c>
      <c r="F168" s="125"/>
      <c r="G168" s="129">
        <f>INT(E168*G167)</f>
        <v>2836</v>
      </c>
      <c r="H168" s="109"/>
      <c r="I168" s="109"/>
    </row>
    <row r="169" spans="2:16" hidden="1">
      <c r="B169" s="125"/>
      <c r="C169" s="125"/>
      <c r="D169" s="125"/>
      <c r="E169" s="126"/>
      <c r="F169" s="125"/>
      <c r="G169" s="111"/>
      <c r="H169" s="109"/>
      <c r="I169" s="109"/>
    </row>
    <row r="170" spans="2:16" hidden="1">
      <c r="B170" s="125"/>
      <c r="C170" s="109" t="s">
        <v>18</v>
      </c>
      <c r="D170" s="125"/>
      <c r="E170" s="126"/>
      <c r="F170" s="125"/>
      <c r="G170" s="111">
        <f>SUM(G167:G169)</f>
        <v>9283</v>
      </c>
      <c r="H170" s="109"/>
      <c r="I170" s="109"/>
    </row>
    <row r="171" spans="2:16" hidden="1">
      <c r="B171" s="108" t="s">
        <v>10</v>
      </c>
      <c r="C171" s="109"/>
      <c r="D171" s="110"/>
      <c r="E171" s="126"/>
      <c r="F171" s="125"/>
      <c r="G171" s="111"/>
      <c r="H171" s="109"/>
      <c r="I171" s="109"/>
    </row>
    <row r="172" spans="2:16" hidden="1">
      <c r="B172" s="109" t="s">
        <v>28</v>
      </c>
      <c r="C172" s="109" t="s">
        <v>105</v>
      </c>
      <c r="D172" s="110" t="s">
        <v>158</v>
      </c>
      <c r="E172" s="130">
        <v>1</v>
      </c>
      <c r="F172" s="122">
        <f>V7</f>
        <v>23389</v>
      </c>
      <c r="G172" s="111">
        <f>INT(E172*F172)</f>
        <v>23389</v>
      </c>
      <c r="H172" s="109"/>
      <c r="I172" s="109"/>
    </row>
    <row r="173" spans="2:16" hidden="1">
      <c r="B173" s="109"/>
      <c r="C173" s="109"/>
      <c r="D173" s="110"/>
      <c r="E173" s="126"/>
      <c r="F173" s="122"/>
      <c r="G173" s="111"/>
      <c r="H173" s="109"/>
      <c r="I173" s="109"/>
    </row>
    <row r="174" spans="2:16" hidden="1">
      <c r="B174" s="109"/>
      <c r="C174" s="109"/>
      <c r="D174" s="110"/>
      <c r="E174" s="126"/>
      <c r="F174" s="122"/>
      <c r="G174" s="111"/>
      <c r="H174" s="109"/>
      <c r="I174" s="109"/>
    </row>
    <row r="175" spans="2:16" hidden="1">
      <c r="B175" s="109"/>
      <c r="C175" s="109"/>
      <c r="D175" s="110"/>
      <c r="E175" s="126"/>
      <c r="F175" s="125"/>
      <c r="G175" s="111"/>
      <c r="H175" s="109"/>
      <c r="I175" s="109"/>
    </row>
    <row r="176" spans="2:16" hidden="1">
      <c r="B176" s="109"/>
      <c r="C176" s="109" t="s">
        <v>18</v>
      </c>
      <c r="D176" s="110"/>
      <c r="E176" s="110"/>
      <c r="F176" s="111"/>
      <c r="G176" s="111">
        <f>SUM(G172:G175)</f>
        <v>23389</v>
      </c>
      <c r="H176" s="109"/>
      <c r="I176" s="109"/>
    </row>
    <row r="177" spans="2:16" hidden="1">
      <c r="B177" s="108" t="s">
        <v>10</v>
      </c>
      <c r="C177" s="109"/>
      <c r="D177" s="110"/>
      <c r="E177" s="110"/>
      <c r="F177" s="111"/>
      <c r="G177" s="111"/>
      <c r="H177" s="109"/>
      <c r="I177" s="109"/>
    </row>
    <row r="178" spans="2:16" hidden="1">
      <c r="B178" s="110" t="s">
        <v>29</v>
      </c>
      <c r="C178" s="109"/>
      <c r="D178" s="110"/>
      <c r="E178" s="110"/>
      <c r="F178" s="111"/>
      <c r="G178" s="111">
        <f>G165+G170+G176</f>
        <v>39457</v>
      </c>
      <c r="H178" s="109"/>
      <c r="I178" s="109"/>
    </row>
    <row r="179" spans="2:16" hidden="1">
      <c r="B179" s="108" t="s">
        <v>2</v>
      </c>
      <c r="C179" s="109"/>
      <c r="D179" s="110"/>
      <c r="E179" s="110"/>
      <c r="F179" s="111"/>
      <c r="G179" s="110"/>
      <c r="H179" s="109"/>
      <c r="I179" s="109"/>
    </row>
    <row r="180" spans="2:16" hidden="1">
      <c r="B180" s="108"/>
      <c r="C180" s="109"/>
      <c r="D180" s="110"/>
      <c r="E180" s="110"/>
      <c r="F180" s="111"/>
      <c r="G180" s="110"/>
      <c r="H180" s="109"/>
      <c r="I180" s="109"/>
    </row>
    <row r="181" spans="2:16" hidden="1"/>
    <row r="182" spans="2:16" hidden="1">
      <c r="B182" s="108" t="s">
        <v>2</v>
      </c>
      <c r="C182" s="109"/>
      <c r="D182" s="110"/>
      <c r="E182" s="110"/>
      <c r="F182" s="111"/>
      <c r="G182" s="110"/>
      <c r="H182" s="109"/>
      <c r="I182" s="109"/>
      <c r="J182" s="115"/>
      <c r="K182" s="116"/>
    </row>
    <row r="183" spans="2:16" hidden="1">
      <c r="B183" s="109" t="s">
        <v>95</v>
      </c>
      <c r="C183" s="109" t="s">
        <v>112</v>
      </c>
      <c r="D183" s="119" t="s">
        <v>113</v>
      </c>
      <c r="E183" s="119"/>
      <c r="F183" s="109"/>
      <c r="G183" s="110"/>
      <c r="H183" s="110"/>
      <c r="I183" s="110"/>
    </row>
    <row r="184" spans="2:16" hidden="1">
      <c r="B184" s="108" t="s">
        <v>2</v>
      </c>
      <c r="C184" s="109"/>
      <c r="D184" s="110"/>
      <c r="E184" s="110"/>
      <c r="F184" s="111"/>
      <c r="G184" s="110"/>
      <c r="H184" s="109"/>
      <c r="I184" s="109"/>
    </row>
    <row r="185" spans="2:16" hidden="1">
      <c r="B185" s="109" t="s">
        <v>6</v>
      </c>
      <c r="C185" s="109"/>
      <c r="D185" s="110" t="s">
        <v>135</v>
      </c>
      <c r="E185" s="110" t="s">
        <v>7</v>
      </c>
      <c r="F185" s="111" t="s">
        <v>8</v>
      </c>
      <c r="G185" s="110" t="s">
        <v>9</v>
      </c>
      <c r="H185" s="110" t="s">
        <v>159</v>
      </c>
      <c r="I185" s="110"/>
      <c r="J185" s="115"/>
      <c r="K185" s="116"/>
    </row>
    <row r="186" spans="2:16" hidden="1">
      <c r="B186" s="108" t="s">
        <v>10</v>
      </c>
      <c r="C186" s="109"/>
      <c r="D186" s="110"/>
      <c r="E186" s="110"/>
      <c r="F186" s="111"/>
      <c r="G186" s="110"/>
      <c r="H186" s="109"/>
      <c r="I186" s="109"/>
    </row>
    <row r="187" spans="2:16" hidden="1">
      <c r="B187" s="109" t="s">
        <v>11</v>
      </c>
      <c r="C187" s="120" t="str">
        <f>C183</f>
        <v>살수차</v>
      </c>
      <c r="D187" s="110" t="s">
        <v>12</v>
      </c>
      <c r="E187" s="121">
        <v>0.20449999999999999</v>
      </c>
      <c r="F187" s="122">
        <v>38257</v>
      </c>
      <c r="G187" s="111">
        <f>INT(E187*F187)</f>
        <v>7823</v>
      </c>
      <c r="H187" s="109"/>
      <c r="I187" s="109"/>
      <c r="P187"/>
    </row>
    <row r="188" spans="2:16" hidden="1">
      <c r="B188" s="109"/>
      <c r="C188" s="109"/>
      <c r="D188" s="125"/>
      <c r="E188" s="126"/>
      <c r="F188" s="125"/>
      <c r="G188" s="111"/>
      <c r="H188" s="109"/>
      <c r="I188" s="109"/>
    </row>
    <row r="189" spans="2:16" hidden="1">
      <c r="B189" s="109"/>
      <c r="C189" s="109" t="s">
        <v>18</v>
      </c>
      <c r="D189" s="125"/>
      <c r="E189" s="126"/>
      <c r="F189" s="125"/>
      <c r="G189" s="111">
        <f>SUM(G187:G188)</f>
        <v>7823</v>
      </c>
      <c r="H189" s="109"/>
      <c r="I189" s="109"/>
    </row>
    <row r="190" spans="2:16" hidden="1">
      <c r="B190" s="108" t="s">
        <v>10</v>
      </c>
      <c r="C190" s="109"/>
      <c r="D190" s="110"/>
      <c r="E190" s="126"/>
      <c r="F190" s="125"/>
      <c r="G190" s="111"/>
      <c r="H190" s="109"/>
      <c r="I190" s="109"/>
    </row>
    <row r="191" spans="2:16" hidden="1">
      <c r="B191" s="109" t="s">
        <v>20</v>
      </c>
      <c r="C191" s="109" t="s">
        <v>0</v>
      </c>
      <c r="D191" s="110" t="s">
        <v>22</v>
      </c>
      <c r="E191" s="127">
        <v>9.3000000000000007</v>
      </c>
      <c r="F191" s="122">
        <f>N1</f>
        <v>1842</v>
      </c>
      <c r="G191" s="111">
        <f>INT(E191*F191)</f>
        <v>17130</v>
      </c>
      <c r="H191" s="109"/>
      <c r="I191" s="109"/>
    </row>
    <row r="192" spans="2:16" hidden="1">
      <c r="B192" s="109"/>
      <c r="C192" s="109" t="s">
        <v>24</v>
      </c>
      <c r="D192" s="110" t="s">
        <v>25</v>
      </c>
      <c r="E192" s="128">
        <v>0.3</v>
      </c>
      <c r="F192" s="125"/>
      <c r="G192" s="129">
        <f>INT(E192*G191)</f>
        <v>5139</v>
      </c>
      <c r="H192" s="109"/>
      <c r="I192" s="109"/>
    </row>
    <row r="193" spans="2:9" hidden="1">
      <c r="B193" s="125"/>
      <c r="C193" s="125"/>
      <c r="D193" s="125"/>
      <c r="E193" s="126"/>
      <c r="F193" s="125"/>
      <c r="G193" s="111"/>
      <c r="H193" s="109"/>
      <c r="I193" s="109"/>
    </row>
    <row r="194" spans="2:9" hidden="1">
      <c r="B194" s="125"/>
      <c r="C194" s="109" t="s">
        <v>18</v>
      </c>
      <c r="D194" s="125"/>
      <c r="E194" s="126"/>
      <c r="F194" s="125"/>
      <c r="G194" s="111">
        <f>SUM(G191:G193)</f>
        <v>22269</v>
      </c>
      <c r="H194" s="109"/>
      <c r="I194" s="109"/>
    </row>
    <row r="195" spans="2:9" hidden="1">
      <c r="B195" s="108" t="s">
        <v>10</v>
      </c>
      <c r="C195" s="109"/>
      <c r="D195" s="110"/>
      <c r="E195" s="126"/>
      <c r="F195" s="125"/>
      <c r="G195" s="111"/>
      <c r="H195" s="109"/>
      <c r="I195" s="109"/>
    </row>
    <row r="196" spans="2:9" hidden="1">
      <c r="B196" s="109" t="s">
        <v>28</v>
      </c>
      <c r="C196" s="109" t="s">
        <v>98</v>
      </c>
      <c r="D196" s="110" t="s">
        <v>158</v>
      </c>
      <c r="E196" s="130">
        <v>1</v>
      </c>
      <c r="F196" s="122">
        <f>V11</f>
        <v>21911</v>
      </c>
      <c r="G196" s="111">
        <f>INT(E196*F196)</f>
        <v>21911</v>
      </c>
      <c r="H196" s="109"/>
      <c r="I196" s="109"/>
    </row>
    <row r="197" spans="2:9" hidden="1">
      <c r="B197" s="109"/>
      <c r="C197" s="109"/>
      <c r="D197" s="110"/>
      <c r="E197" s="126"/>
      <c r="F197" s="122"/>
      <c r="G197" s="111"/>
      <c r="H197" s="109"/>
      <c r="I197" s="109"/>
    </row>
    <row r="198" spans="2:9" hidden="1">
      <c r="B198" s="109"/>
      <c r="C198" s="109"/>
      <c r="D198" s="110"/>
      <c r="E198" s="126"/>
      <c r="F198" s="122"/>
      <c r="G198" s="111"/>
      <c r="H198" s="109"/>
      <c r="I198" s="109"/>
    </row>
    <row r="199" spans="2:9" hidden="1">
      <c r="B199" s="109"/>
      <c r="C199" s="109"/>
      <c r="D199" s="110"/>
      <c r="E199" s="126"/>
      <c r="F199" s="125"/>
      <c r="G199" s="111"/>
      <c r="H199" s="109"/>
      <c r="I199" s="109"/>
    </row>
    <row r="200" spans="2:9" hidden="1">
      <c r="B200" s="109"/>
      <c r="C200" s="109" t="s">
        <v>18</v>
      </c>
      <c r="D200" s="110"/>
      <c r="E200" s="110"/>
      <c r="F200" s="111"/>
      <c r="G200" s="111">
        <f>SUM(G196:G199)</f>
        <v>21911</v>
      </c>
      <c r="H200" s="109"/>
      <c r="I200" s="109"/>
    </row>
    <row r="201" spans="2:9" hidden="1">
      <c r="B201" s="108" t="s">
        <v>10</v>
      </c>
      <c r="C201" s="109"/>
      <c r="D201" s="110"/>
      <c r="E201" s="110"/>
      <c r="F201" s="111"/>
      <c r="G201" s="111"/>
      <c r="H201" s="109"/>
      <c r="I201" s="109"/>
    </row>
    <row r="202" spans="2:9" hidden="1">
      <c r="B202" s="110" t="s">
        <v>29</v>
      </c>
      <c r="C202" s="109"/>
      <c r="D202" s="110"/>
      <c r="E202" s="110"/>
      <c r="F202" s="111"/>
      <c r="G202" s="111">
        <f>G189+G194+G200</f>
        <v>52003</v>
      </c>
      <c r="H202" s="109"/>
      <c r="I202" s="109"/>
    </row>
    <row r="203" spans="2:9" hidden="1">
      <c r="B203" s="108" t="s">
        <v>2</v>
      </c>
      <c r="C203" s="109"/>
      <c r="D203" s="110"/>
      <c r="E203" s="110"/>
      <c r="F203" s="111"/>
      <c r="G203" s="110"/>
      <c r="H203" s="109"/>
      <c r="I203" s="109"/>
    </row>
    <row r="204" spans="2:9" hidden="1">
      <c r="B204" s="108"/>
      <c r="C204" s="109"/>
      <c r="D204" s="110"/>
      <c r="E204" s="110"/>
      <c r="F204" s="111"/>
      <c r="G204" s="110"/>
      <c r="H204" s="109"/>
      <c r="I204" s="109"/>
    </row>
    <row r="205" spans="2:9" hidden="1"/>
    <row r="206" spans="2:9" hidden="1"/>
    <row r="207" spans="2:9" hidden="1"/>
    <row r="208" spans="2:9" hidden="1"/>
    <row r="209" spans="2:16" hidden="1"/>
    <row r="210" spans="2:16" hidden="1"/>
    <row r="211" spans="2:16" hidden="1">
      <c r="B211" s="108" t="s">
        <v>2</v>
      </c>
      <c r="C211" s="109"/>
      <c r="D211" s="110"/>
      <c r="E211" s="110"/>
      <c r="F211" s="111"/>
      <c r="G211" s="110"/>
      <c r="H211" s="109"/>
      <c r="I211" s="109"/>
      <c r="J211" s="115"/>
      <c r="K211" s="116"/>
    </row>
    <row r="212" spans="2:16" hidden="1">
      <c r="B212" s="109" t="s">
        <v>95</v>
      </c>
      <c r="C212" s="109" t="s">
        <v>114</v>
      </c>
      <c r="D212" s="119"/>
      <c r="E212" s="119" t="s">
        <v>115</v>
      </c>
      <c r="F212" s="109"/>
      <c r="G212" s="110"/>
      <c r="H212" s="110"/>
      <c r="I212" s="110"/>
    </row>
    <row r="213" spans="2:16" hidden="1">
      <c r="B213" s="108" t="s">
        <v>2</v>
      </c>
      <c r="C213" s="109"/>
      <c r="D213" s="110"/>
      <c r="E213" s="110"/>
      <c r="F213" s="111"/>
      <c r="G213" s="110"/>
      <c r="H213" s="109"/>
      <c r="I213" s="109"/>
    </row>
    <row r="214" spans="2:16" hidden="1">
      <c r="B214" s="109" t="s">
        <v>6</v>
      </c>
      <c r="C214" s="109"/>
      <c r="D214" s="110" t="s">
        <v>135</v>
      </c>
      <c r="E214" s="110" t="s">
        <v>7</v>
      </c>
      <c r="F214" s="111" t="s">
        <v>8</v>
      </c>
      <c r="G214" s="110" t="s">
        <v>9</v>
      </c>
      <c r="H214" s="110" t="s">
        <v>159</v>
      </c>
      <c r="I214" s="110"/>
      <c r="J214" s="115"/>
      <c r="K214" s="116"/>
    </row>
    <row r="215" spans="2:16" hidden="1">
      <c r="B215" s="108" t="s">
        <v>10</v>
      </c>
      <c r="C215" s="109"/>
      <c r="D215" s="110"/>
      <c r="E215" s="110"/>
      <c r="F215" s="111"/>
      <c r="G215" s="110"/>
      <c r="H215" s="109"/>
      <c r="I215" s="109"/>
    </row>
    <row r="216" spans="2:16" hidden="1">
      <c r="B216" s="109" t="s">
        <v>11</v>
      </c>
      <c r="C216" s="151" t="str">
        <f>C212</f>
        <v>트럭 트랙트 및 트레일러</v>
      </c>
      <c r="D216" s="110" t="s">
        <v>12</v>
      </c>
      <c r="E216" s="121">
        <v>0.25290000000000001</v>
      </c>
      <c r="F216" s="150">
        <v>57196.76</v>
      </c>
      <c r="G216" s="111">
        <f>INT(E216*F216)</f>
        <v>14465</v>
      </c>
      <c r="H216" s="109"/>
      <c r="I216" s="109"/>
      <c r="P216"/>
    </row>
    <row r="217" spans="2:16" hidden="1">
      <c r="B217" s="109"/>
      <c r="C217" s="109"/>
      <c r="D217" s="125"/>
      <c r="E217" s="126"/>
      <c r="F217" s="125"/>
      <c r="G217" s="111"/>
      <c r="H217" s="109"/>
      <c r="I217" s="109"/>
    </row>
    <row r="218" spans="2:16" hidden="1">
      <c r="B218" s="109"/>
      <c r="C218" s="109" t="s">
        <v>18</v>
      </c>
      <c r="D218" s="125"/>
      <c r="E218" s="126"/>
      <c r="F218" s="125"/>
      <c r="G218" s="111">
        <f>SUM(G216:G217)</f>
        <v>14465</v>
      </c>
      <c r="H218" s="109"/>
      <c r="I218" s="109"/>
    </row>
    <row r="219" spans="2:16" hidden="1">
      <c r="B219" s="108" t="s">
        <v>10</v>
      </c>
      <c r="C219" s="109"/>
      <c r="D219" s="110"/>
      <c r="E219" s="126"/>
      <c r="F219" s="125"/>
      <c r="G219" s="111"/>
      <c r="H219" s="109"/>
      <c r="I219" s="109"/>
    </row>
    <row r="220" spans="2:16" hidden="1">
      <c r="B220" s="109" t="s">
        <v>20</v>
      </c>
      <c r="C220" s="109" t="s">
        <v>0</v>
      </c>
      <c r="D220" s="110" t="s">
        <v>22</v>
      </c>
      <c r="E220" s="127">
        <v>16.5</v>
      </c>
      <c r="F220" s="122">
        <f>N1</f>
        <v>1842</v>
      </c>
      <c r="G220" s="111">
        <f>INT(E220*F220)</f>
        <v>30393</v>
      </c>
      <c r="H220" s="109"/>
      <c r="I220" s="109"/>
    </row>
    <row r="221" spans="2:16" hidden="1">
      <c r="B221" s="109"/>
      <c r="C221" s="109" t="s">
        <v>24</v>
      </c>
      <c r="D221" s="110" t="s">
        <v>25</v>
      </c>
      <c r="E221" s="128">
        <v>0.39</v>
      </c>
      <c r="F221" s="125"/>
      <c r="G221" s="129">
        <f>INT(E221*G220)</f>
        <v>11853</v>
      </c>
      <c r="H221" s="109"/>
      <c r="I221" s="109"/>
    </row>
    <row r="222" spans="2:16" hidden="1">
      <c r="B222" s="125"/>
      <c r="C222" s="125"/>
      <c r="D222" s="125"/>
      <c r="E222" s="126"/>
      <c r="F222" s="125"/>
      <c r="G222" s="111"/>
      <c r="H222" s="109"/>
      <c r="I222" s="109"/>
    </row>
    <row r="223" spans="2:16" hidden="1">
      <c r="B223" s="125"/>
      <c r="C223" s="109" t="s">
        <v>18</v>
      </c>
      <c r="D223" s="125"/>
      <c r="E223" s="126"/>
      <c r="F223" s="125"/>
      <c r="G223" s="111">
        <f>SUM(G220:G222)</f>
        <v>42246</v>
      </c>
      <c r="H223" s="109"/>
      <c r="I223" s="109"/>
    </row>
    <row r="224" spans="2:16" hidden="1">
      <c r="B224" s="108" t="s">
        <v>10</v>
      </c>
      <c r="C224" s="109"/>
      <c r="D224" s="110"/>
      <c r="E224" s="126"/>
      <c r="F224" s="125"/>
      <c r="G224" s="111"/>
      <c r="H224" s="109"/>
      <c r="I224" s="109"/>
    </row>
    <row r="225" spans="2:11" hidden="1">
      <c r="B225" s="109" t="s">
        <v>28</v>
      </c>
      <c r="C225" s="109" t="s">
        <v>105</v>
      </c>
      <c r="D225" s="110" t="s">
        <v>158</v>
      </c>
      <c r="E225" s="130">
        <v>1</v>
      </c>
      <c r="F225" s="122">
        <f>V7</f>
        <v>23389</v>
      </c>
      <c r="G225" s="111">
        <f>INT(E225*F225)</f>
        <v>23389</v>
      </c>
      <c r="H225" s="109"/>
      <c r="I225" s="109"/>
    </row>
    <row r="226" spans="2:11" hidden="1">
      <c r="B226" s="109"/>
      <c r="C226" s="109"/>
      <c r="D226" s="110"/>
      <c r="E226" s="126"/>
      <c r="F226" s="122"/>
      <c r="G226" s="111"/>
      <c r="H226" s="109"/>
      <c r="I226" s="109"/>
    </row>
    <row r="227" spans="2:11" hidden="1">
      <c r="B227" s="109"/>
      <c r="C227" s="109"/>
      <c r="D227" s="110"/>
      <c r="E227" s="126"/>
      <c r="F227" s="122"/>
      <c r="G227" s="111"/>
      <c r="H227" s="109"/>
      <c r="I227" s="109"/>
    </row>
    <row r="228" spans="2:11" hidden="1">
      <c r="B228" s="109"/>
      <c r="C228" s="109"/>
      <c r="D228" s="110"/>
      <c r="E228" s="126"/>
      <c r="F228" s="125"/>
      <c r="G228" s="111"/>
      <c r="H228" s="109"/>
      <c r="I228" s="109"/>
    </row>
    <row r="229" spans="2:11" hidden="1">
      <c r="B229" s="109"/>
      <c r="C229" s="109" t="s">
        <v>18</v>
      </c>
      <c r="D229" s="110"/>
      <c r="E229" s="110"/>
      <c r="F229" s="111"/>
      <c r="G229" s="111">
        <f>SUM(G225:G228)</f>
        <v>23389</v>
      </c>
      <c r="H229" s="109"/>
      <c r="I229" s="109"/>
    </row>
    <row r="230" spans="2:11" hidden="1">
      <c r="B230" s="108" t="s">
        <v>10</v>
      </c>
      <c r="C230" s="109"/>
      <c r="D230" s="110"/>
      <c r="E230" s="110"/>
      <c r="F230" s="111"/>
      <c r="G230" s="111"/>
      <c r="H230" s="109"/>
      <c r="I230" s="109"/>
    </row>
    <row r="231" spans="2:11" hidden="1">
      <c r="B231" s="110" t="s">
        <v>29</v>
      </c>
      <c r="C231" s="109"/>
      <c r="D231" s="110"/>
      <c r="E231" s="110"/>
      <c r="F231" s="111"/>
      <c r="G231" s="111">
        <f>G218+G223+G229</f>
        <v>80100</v>
      </c>
      <c r="H231" s="109"/>
      <c r="I231" s="109"/>
    </row>
    <row r="232" spans="2:11" hidden="1">
      <c r="B232" s="108" t="s">
        <v>2</v>
      </c>
      <c r="C232" s="109"/>
      <c r="D232" s="110"/>
      <c r="E232" s="110"/>
      <c r="F232" s="111"/>
      <c r="G232" s="110"/>
      <c r="H232" s="109"/>
      <c r="I232" s="109"/>
    </row>
    <row r="233" spans="2:11" hidden="1">
      <c r="B233" s="108"/>
      <c r="C233" s="109"/>
      <c r="D233" s="110"/>
      <c r="E233" s="110"/>
      <c r="F233" s="111"/>
      <c r="G233" s="110"/>
      <c r="H233" s="109"/>
      <c r="I233" s="109"/>
    </row>
    <row r="234" spans="2:11" hidden="1"/>
    <row r="235" spans="2:11" hidden="1">
      <c r="B235" s="108"/>
      <c r="C235" s="109"/>
      <c r="D235" s="110"/>
      <c r="E235" s="110"/>
      <c r="F235" s="111"/>
      <c r="G235" s="110"/>
      <c r="H235" s="109"/>
      <c r="I235" s="109"/>
    </row>
    <row r="236" spans="2:11" hidden="1">
      <c r="B236" s="108" t="s">
        <v>2</v>
      </c>
      <c r="C236" s="109"/>
      <c r="D236" s="110"/>
      <c r="E236" s="110"/>
      <c r="F236" s="111"/>
      <c r="G236" s="110"/>
      <c r="H236" s="109"/>
      <c r="I236" s="109"/>
      <c r="J236" s="115"/>
      <c r="K236" s="116"/>
    </row>
    <row r="237" spans="2:11" ht="14.25" hidden="1">
      <c r="B237" s="109" t="s">
        <v>4</v>
      </c>
      <c r="C237" s="109" t="s">
        <v>5</v>
      </c>
      <c r="D237" s="118">
        <v>0.6</v>
      </c>
      <c r="E237" s="119" t="s">
        <v>92</v>
      </c>
      <c r="F237" s="109"/>
      <c r="G237" s="110"/>
      <c r="H237" s="110"/>
      <c r="I237" s="110"/>
    </row>
    <row r="238" spans="2:11" hidden="1">
      <c r="B238" s="108" t="s">
        <v>2</v>
      </c>
      <c r="C238" s="109"/>
      <c r="D238" s="110"/>
      <c r="E238" s="110"/>
      <c r="F238" s="111"/>
      <c r="G238" s="110"/>
      <c r="H238" s="109"/>
      <c r="I238" s="109"/>
    </row>
    <row r="239" spans="2:11" hidden="1">
      <c r="B239" s="109" t="s">
        <v>6</v>
      </c>
      <c r="C239" s="109"/>
      <c r="D239" s="110" t="s">
        <v>135</v>
      </c>
      <c r="E239" s="110" t="s">
        <v>7</v>
      </c>
      <c r="F239" s="111" t="s">
        <v>8</v>
      </c>
      <c r="G239" s="110" t="s">
        <v>9</v>
      </c>
      <c r="H239" s="110" t="s">
        <v>159</v>
      </c>
      <c r="I239" s="110"/>
      <c r="J239" s="115"/>
      <c r="K239" s="116"/>
    </row>
    <row r="240" spans="2:11" hidden="1">
      <c r="B240" s="108" t="s">
        <v>10</v>
      </c>
      <c r="C240" s="109"/>
      <c r="D240" s="110"/>
      <c r="E240" s="110"/>
      <c r="F240" s="111"/>
      <c r="G240" s="110"/>
      <c r="H240" s="109"/>
      <c r="I240" s="109"/>
    </row>
    <row r="241" spans="2:9" hidden="1">
      <c r="B241" s="109" t="s">
        <v>11</v>
      </c>
      <c r="C241" s="120" t="str">
        <f>C237</f>
        <v>굴삭기(유압식백호우)</v>
      </c>
      <c r="D241" s="110" t="s">
        <v>12</v>
      </c>
      <c r="E241" s="121">
        <f>(1*2038*10^-7)*1000</f>
        <v>0.20379999999999998</v>
      </c>
      <c r="F241" s="122">
        <v>89000</v>
      </c>
      <c r="G241" s="111">
        <f>INT(E241*F241)</f>
        <v>18138</v>
      </c>
      <c r="H241" s="109"/>
      <c r="I241" s="109"/>
    </row>
    <row r="242" spans="2:9" hidden="1">
      <c r="B242" s="109"/>
      <c r="C242" s="109"/>
      <c r="D242" s="125"/>
      <c r="E242" s="126"/>
      <c r="F242" s="125"/>
      <c r="G242" s="111"/>
      <c r="H242" s="109"/>
      <c r="I242" s="109"/>
    </row>
    <row r="243" spans="2:9" hidden="1">
      <c r="B243" s="109"/>
      <c r="C243" s="109" t="s">
        <v>18</v>
      </c>
      <c r="D243" s="125"/>
      <c r="E243" s="126"/>
      <c r="F243" s="125"/>
      <c r="G243" s="111">
        <f>SUM(G241:G242)</f>
        <v>18138</v>
      </c>
      <c r="H243" s="109"/>
      <c r="I243" s="109"/>
    </row>
    <row r="244" spans="2:9" hidden="1">
      <c r="B244" s="108" t="s">
        <v>10</v>
      </c>
      <c r="C244" s="109"/>
      <c r="D244" s="110"/>
      <c r="E244" s="126"/>
      <c r="F244" s="125"/>
      <c r="G244" s="111"/>
      <c r="H244" s="109"/>
      <c r="I244" s="109"/>
    </row>
    <row r="245" spans="2:9" hidden="1">
      <c r="B245" s="109" t="s">
        <v>20</v>
      </c>
      <c r="C245" s="109" t="s">
        <v>21</v>
      </c>
      <c r="D245" s="110" t="s">
        <v>22</v>
      </c>
      <c r="E245" s="127">
        <v>10.199999999999999</v>
      </c>
      <c r="F245" s="122">
        <f>$N$1</f>
        <v>1842</v>
      </c>
      <c r="G245" s="111">
        <f>INT(E245*F245)</f>
        <v>18788</v>
      </c>
      <c r="H245" s="109"/>
      <c r="I245" s="109"/>
    </row>
    <row r="246" spans="2:9" hidden="1">
      <c r="B246" s="109"/>
      <c r="C246" s="109" t="s">
        <v>24</v>
      </c>
      <c r="D246" s="110" t="s">
        <v>25</v>
      </c>
      <c r="E246" s="128">
        <v>0.22</v>
      </c>
      <c r="F246" s="125"/>
      <c r="G246" s="129">
        <f>INT(E246*G245)</f>
        <v>4133</v>
      </c>
      <c r="H246" s="109"/>
      <c r="I246" s="109"/>
    </row>
    <row r="247" spans="2:9" hidden="1">
      <c r="B247" s="125"/>
      <c r="C247" s="125"/>
      <c r="D247" s="125"/>
      <c r="E247" s="126"/>
      <c r="F247" s="125"/>
      <c r="G247" s="111"/>
      <c r="H247" s="109"/>
      <c r="I247" s="109"/>
    </row>
    <row r="248" spans="2:9" hidden="1">
      <c r="B248" s="125"/>
      <c r="C248" s="109" t="s">
        <v>18</v>
      </c>
      <c r="D248" s="125"/>
      <c r="E248" s="126"/>
      <c r="F248" s="125"/>
      <c r="G248" s="111">
        <f>SUM(G245:G247)</f>
        <v>22921</v>
      </c>
      <c r="H248" s="109"/>
      <c r="I248" s="109"/>
    </row>
    <row r="249" spans="2:9" hidden="1">
      <c r="B249" s="108" t="s">
        <v>10</v>
      </c>
      <c r="C249" s="109"/>
      <c r="D249" s="110"/>
      <c r="E249" s="126"/>
      <c r="F249" s="125"/>
      <c r="G249" s="111"/>
      <c r="H249" s="109"/>
      <c r="I249" s="109"/>
    </row>
    <row r="250" spans="2:9" hidden="1">
      <c r="B250" s="109" t="s">
        <v>28</v>
      </c>
      <c r="C250" s="109" t="s">
        <v>94</v>
      </c>
      <c r="D250" s="110" t="s">
        <v>158</v>
      </c>
      <c r="E250" s="130">
        <v>1</v>
      </c>
      <c r="F250" s="122">
        <f>$V$7</f>
        <v>23389</v>
      </c>
      <c r="G250" s="111">
        <f>INT(E250*F250)</f>
        <v>23389</v>
      </c>
      <c r="H250" s="109"/>
      <c r="I250" s="109"/>
    </row>
    <row r="251" spans="2:9" hidden="1">
      <c r="B251" s="109"/>
      <c r="C251" s="109"/>
      <c r="D251" s="110"/>
      <c r="E251" s="126"/>
      <c r="F251" s="122"/>
      <c r="G251" s="111"/>
      <c r="H251" s="109"/>
      <c r="I251" s="109"/>
    </row>
    <row r="252" spans="2:9" hidden="1">
      <c r="B252" s="109"/>
      <c r="C252" s="109"/>
      <c r="D252" s="110"/>
      <c r="E252" s="126"/>
      <c r="F252" s="122"/>
      <c r="G252" s="111"/>
      <c r="H252" s="109"/>
      <c r="I252" s="109"/>
    </row>
    <row r="253" spans="2:9" hidden="1">
      <c r="B253" s="109"/>
      <c r="C253" s="109"/>
      <c r="D253" s="110"/>
      <c r="E253" s="126"/>
      <c r="F253" s="125"/>
      <c r="G253" s="111"/>
      <c r="H253" s="109"/>
      <c r="I253" s="109"/>
    </row>
    <row r="254" spans="2:9" hidden="1">
      <c r="B254" s="109"/>
      <c r="C254" s="109" t="s">
        <v>18</v>
      </c>
      <c r="D254" s="110"/>
      <c r="E254" s="110"/>
      <c r="F254" s="111"/>
      <c r="G254" s="111">
        <f>SUM(G250:G253)</f>
        <v>23389</v>
      </c>
      <c r="H254" s="109"/>
      <c r="I254" s="109"/>
    </row>
    <row r="255" spans="2:9" hidden="1">
      <c r="B255" s="108" t="s">
        <v>10</v>
      </c>
      <c r="C255" s="109"/>
      <c r="D255" s="110"/>
      <c r="E255" s="110"/>
      <c r="F255" s="111"/>
      <c r="G255" s="111"/>
      <c r="H255" s="109"/>
      <c r="I255" s="109"/>
    </row>
    <row r="256" spans="2:9" hidden="1">
      <c r="B256" s="110" t="s">
        <v>29</v>
      </c>
      <c r="C256" s="109"/>
      <c r="D256" s="110"/>
      <c r="E256" s="110"/>
      <c r="F256" s="111"/>
      <c r="G256" s="111">
        <f>G243+G248+G254</f>
        <v>64448</v>
      </c>
      <c r="H256" s="109"/>
      <c r="I256" s="109"/>
    </row>
    <row r="257" spans="2:9" hidden="1">
      <c r="B257" s="108" t="s">
        <v>2</v>
      </c>
      <c r="C257" s="109"/>
      <c r="D257" s="110"/>
      <c r="E257" s="110"/>
      <c r="F257" s="111"/>
      <c r="G257" s="110"/>
      <c r="H257" s="109"/>
      <c r="I257" s="109"/>
    </row>
    <row r="258" spans="2:9" hidden="1"/>
    <row r="259" spans="2:9" hidden="1"/>
    <row r="260" spans="2:9" hidden="1"/>
    <row r="261" spans="2:9" hidden="1"/>
  </sheetData>
  <mergeCells count="1">
    <mergeCell ref="N3:Q3"/>
  </mergeCells>
  <phoneticPr fontId="3" type="noConversion"/>
  <printOptions horizontalCentered="1"/>
  <pageMargins left="0.39370078740157483" right="0.39370078740157483" top="1.37" bottom="0.39370078740157483" header="0.39370078740157483" footer="0.19685039370078741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A1:AH218"/>
  <sheetViews>
    <sheetView showGridLines="0" showZeros="0" view="pageBreakPreview" zoomScaleNormal="115" zoomScaleSheetLayoutView="100" workbookViewId="0">
      <selection activeCell="F21" sqref="F21"/>
    </sheetView>
  </sheetViews>
  <sheetFormatPr defaultColWidth="8.88671875" defaultRowHeight="13.5"/>
  <cols>
    <col min="1" max="2" width="3.21875" style="137" customWidth="1"/>
    <col min="3" max="3" width="5.21875" style="137" customWidth="1"/>
    <col min="4" max="4" width="3.6640625" style="137" bestFit="1" customWidth="1"/>
    <col min="5" max="6" width="3.21875" style="137" customWidth="1"/>
    <col min="7" max="7" width="5.88671875" style="137" customWidth="1"/>
    <col min="8" max="8" width="4.5546875" style="137" bestFit="1" customWidth="1"/>
    <col min="9" max="9" width="3.21875" style="137" customWidth="1"/>
    <col min="10" max="10" width="3.6640625" style="137" bestFit="1" customWidth="1"/>
    <col min="11" max="14" width="3.21875" style="137" customWidth="1"/>
    <col min="15" max="15" width="5.44140625" style="137" customWidth="1"/>
    <col min="16" max="33" width="3.21875" style="137" customWidth="1"/>
    <col min="34" max="34" width="12.21875" style="137" bestFit="1" customWidth="1"/>
    <col min="35" max="16384" width="8.88671875" style="137"/>
  </cols>
  <sheetData>
    <row r="1" spans="1:34" ht="25.5" customHeight="1">
      <c r="A1" s="134" t="s">
        <v>30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6"/>
    </row>
    <row r="2" spans="1:34" ht="25.5" customHeight="1">
      <c r="A2" s="138" t="s">
        <v>31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139"/>
    </row>
    <row r="3" spans="1:34" ht="18" customHeight="1">
      <c r="A3" s="140"/>
      <c r="AD3" s="141"/>
    </row>
    <row r="4" spans="1:34" ht="18" customHeight="1">
      <c r="A4" s="140" t="s">
        <v>161</v>
      </c>
      <c r="B4" s="137" t="s">
        <v>32</v>
      </c>
      <c r="AD4" s="141"/>
    </row>
    <row r="5" spans="1:34" ht="18" customHeight="1">
      <c r="A5" s="140"/>
      <c r="B5" s="137" t="s">
        <v>33</v>
      </c>
      <c r="AD5" s="141"/>
    </row>
    <row r="6" spans="1:34" ht="18" customHeight="1">
      <c r="A6" s="140"/>
      <c r="B6" s="137" t="s">
        <v>34</v>
      </c>
      <c r="AD6" s="141"/>
    </row>
    <row r="7" spans="1:34" ht="18" customHeight="1">
      <c r="A7" s="140" t="s">
        <v>35</v>
      </c>
      <c r="B7" s="137" t="s">
        <v>36</v>
      </c>
      <c r="AD7" s="141"/>
    </row>
    <row r="8" spans="1:34" ht="18" customHeight="1">
      <c r="A8" s="140" t="s">
        <v>37</v>
      </c>
      <c r="B8" s="137" t="s">
        <v>38</v>
      </c>
      <c r="AD8" s="141"/>
    </row>
    <row r="9" spans="1:34" ht="18" customHeight="1">
      <c r="A9" s="140"/>
      <c r="B9" s="137" t="s">
        <v>39</v>
      </c>
      <c r="AD9" s="141"/>
      <c r="AH9" s="137">
        <f>ROUND(((3600*0.2*0.9*0.85*0.55)/15),2)</f>
        <v>20.2</v>
      </c>
    </row>
    <row r="10" spans="1:34" ht="18" customHeight="1">
      <c r="A10" s="140"/>
      <c r="AD10" s="141"/>
    </row>
    <row r="11" spans="1:34" ht="18" customHeight="1">
      <c r="A11" s="140"/>
      <c r="C11" s="137" t="s">
        <v>40</v>
      </c>
      <c r="E11" s="266">
        <f>'중기사용료--'!G14</f>
        <v>8500</v>
      </c>
      <c r="F11" s="266"/>
      <c r="G11" s="266"/>
      <c r="H11" s="137" t="s">
        <v>41</v>
      </c>
      <c r="I11" s="267">
        <f>AH9</f>
        <v>20.2</v>
      </c>
      <c r="J11" s="267"/>
      <c r="K11" s="137" t="s">
        <v>205</v>
      </c>
      <c r="L11" s="268">
        <f>INT(E11/I11)</f>
        <v>420</v>
      </c>
      <c r="M11" s="268"/>
      <c r="N11" s="268"/>
      <c r="AD11" s="141"/>
    </row>
    <row r="12" spans="1:34" ht="18" customHeight="1">
      <c r="A12" s="140"/>
      <c r="C12" s="137" t="s">
        <v>42</v>
      </c>
      <c r="E12" s="266">
        <f>'중기사용료--'!G20</f>
        <v>53278</v>
      </c>
      <c r="F12" s="266"/>
      <c r="G12" s="266"/>
      <c r="H12" s="137" t="s">
        <v>41</v>
      </c>
      <c r="I12" s="267">
        <f>AH9</f>
        <v>20.2</v>
      </c>
      <c r="J12" s="267"/>
      <c r="K12" s="137" t="s">
        <v>205</v>
      </c>
      <c r="L12" s="268">
        <f>INT(E12/I12)</f>
        <v>2637</v>
      </c>
      <c r="M12" s="268"/>
      <c r="N12" s="268"/>
      <c r="AD12" s="141"/>
    </row>
    <row r="13" spans="1:34" ht="18" customHeight="1">
      <c r="A13" s="140"/>
      <c r="B13" s="142"/>
      <c r="C13" s="137" t="s">
        <v>43</v>
      </c>
      <c r="E13" s="266">
        <f>'중기사용료--'!G9</f>
        <v>12464</v>
      </c>
      <c r="F13" s="266"/>
      <c r="G13" s="266"/>
      <c r="H13" s="137" t="s">
        <v>41</v>
      </c>
      <c r="I13" s="267">
        <f>AH9</f>
        <v>20.2</v>
      </c>
      <c r="J13" s="267"/>
      <c r="K13" s="137" t="s">
        <v>205</v>
      </c>
      <c r="L13" s="268">
        <f>INT(E13/I13)</f>
        <v>617</v>
      </c>
      <c r="M13" s="268"/>
      <c r="N13" s="268"/>
      <c r="AD13" s="141"/>
    </row>
    <row r="14" spans="1:34" ht="18" customHeight="1">
      <c r="A14" s="140"/>
      <c r="B14" s="142"/>
      <c r="C14" s="143" t="s">
        <v>44</v>
      </c>
      <c r="AD14" s="141"/>
    </row>
    <row r="15" spans="1:34" ht="18" customHeight="1">
      <c r="A15" s="140"/>
      <c r="B15" s="142"/>
      <c r="C15" s="137" t="s">
        <v>169</v>
      </c>
      <c r="L15" s="268">
        <f>SUM(L11:N14)</f>
        <v>3674</v>
      </c>
      <c r="M15" s="268"/>
      <c r="N15" s="268"/>
      <c r="AD15" s="141"/>
    </row>
    <row r="16" spans="1:34" ht="18" customHeight="1">
      <c r="A16" s="140"/>
      <c r="AD16" s="141"/>
    </row>
    <row r="17" spans="1:30" ht="18" customHeight="1">
      <c r="A17" s="140" t="s">
        <v>45</v>
      </c>
      <c r="AD17" s="141"/>
    </row>
    <row r="18" spans="1:30" ht="18" customHeight="1">
      <c r="A18" s="140"/>
      <c r="AD18" s="141"/>
    </row>
    <row r="19" spans="1:30" ht="18" customHeight="1">
      <c r="A19" s="140"/>
      <c r="AD19" s="141"/>
    </row>
    <row r="20" spans="1:30" ht="18" customHeight="1">
      <c r="A20" s="140"/>
      <c r="AD20" s="141"/>
    </row>
    <row r="21" spans="1:30" ht="18" customHeight="1">
      <c r="A21" s="140"/>
      <c r="AD21" s="141"/>
    </row>
    <row r="22" spans="1:30" ht="18" customHeight="1">
      <c r="A22" s="140"/>
      <c r="AD22" s="141"/>
    </row>
    <row r="23" spans="1:30" ht="18" customHeight="1">
      <c r="A23" s="140"/>
      <c r="AD23" s="141"/>
    </row>
    <row r="24" spans="1:30" ht="18" customHeight="1">
      <c r="A24" s="140"/>
      <c r="AD24" s="141"/>
    </row>
    <row r="25" spans="1:30" ht="18" customHeight="1">
      <c r="A25" s="140"/>
      <c r="AD25" s="141"/>
    </row>
    <row r="26" spans="1:30" ht="18" customHeight="1">
      <c r="A26" s="138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139"/>
    </row>
    <row r="27" spans="1:30" ht="26.1" customHeight="1">
      <c r="A27" s="134" t="s">
        <v>46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6"/>
    </row>
    <row r="28" spans="1:30" ht="26.1" customHeight="1">
      <c r="A28" s="138" t="s">
        <v>31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139"/>
    </row>
    <row r="29" spans="1:30" ht="18" customHeight="1">
      <c r="A29" s="140"/>
      <c r="AD29" s="141"/>
    </row>
    <row r="30" spans="1:30" ht="18" customHeight="1">
      <c r="A30" s="140"/>
      <c r="B30" s="137" t="s">
        <v>32</v>
      </c>
      <c r="AD30" s="141"/>
    </row>
    <row r="31" spans="1:30" ht="18" customHeight="1">
      <c r="A31" s="140"/>
      <c r="B31" s="137" t="s">
        <v>33</v>
      </c>
      <c r="AD31" s="141"/>
    </row>
    <row r="32" spans="1:30" ht="18" customHeight="1">
      <c r="A32" s="140"/>
      <c r="B32" s="137" t="s">
        <v>47</v>
      </c>
      <c r="AD32" s="141"/>
    </row>
    <row r="33" spans="1:34" ht="18" customHeight="1">
      <c r="A33" s="140" t="s">
        <v>48</v>
      </c>
      <c r="B33" s="137" t="s">
        <v>49</v>
      </c>
      <c r="AD33" s="141"/>
    </row>
    <row r="34" spans="1:34" ht="18" customHeight="1">
      <c r="A34" s="140" t="s">
        <v>48</v>
      </c>
      <c r="B34" s="137" t="s">
        <v>38</v>
      </c>
      <c r="AD34" s="141"/>
    </row>
    <row r="35" spans="1:34" ht="18" customHeight="1">
      <c r="A35" s="140"/>
      <c r="B35" s="137" t="s">
        <v>50</v>
      </c>
      <c r="AD35" s="141"/>
      <c r="AH35" s="137">
        <f>ROUNDDOWN(((3600*0.2*0.9*0.85*0.65)/15),2)</f>
        <v>23.86</v>
      </c>
    </row>
    <row r="36" spans="1:34" ht="18" customHeight="1">
      <c r="A36" s="140"/>
      <c r="AD36" s="141"/>
    </row>
    <row r="37" spans="1:34" ht="18" customHeight="1">
      <c r="A37" s="140"/>
      <c r="C37" s="137" t="s">
        <v>40</v>
      </c>
      <c r="E37" s="266">
        <f>'중기사용료--'!G14</f>
        <v>8500</v>
      </c>
      <c r="F37" s="266"/>
      <c r="G37" s="266"/>
      <c r="H37" s="137" t="s">
        <v>41</v>
      </c>
      <c r="I37" s="267">
        <f>AH35</f>
        <v>23.86</v>
      </c>
      <c r="J37" s="267"/>
      <c r="K37" s="137" t="s">
        <v>205</v>
      </c>
      <c r="L37" s="268">
        <f>INT(E37/I37)</f>
        <v>356</v>
      </c>
      <c r="M37" s="268"/>
      <c r="N37" s="268"/>
      <c r="AD37" s="141"/>
    </row>
    <row r="38" spans="1:34" ht="18" customHeight="1">
      <c r="A38" s="140"/>
      <c r="C38" s="137" t="s">
        <v>42</v>
      </c>
      <c r="E38" s="266">
        <f>'중기사용료--'!G20</f>
        <v>53278</v>
      </c>
      <c r="F38" s="266"/>
      <c r="G38" s="266"/>
      <c r="H38" s="137" t="s">
        <v>41</v>
      </c>
      <c r="I38" s="267">
        <f>AH35</f>
        <v>23.86</v>
      </c>
      <c r="J38" s="267"/>
      <c r="K38" s="137" t="s">
        <v>205</v>
      </c>
      <c r="L38" s="268">
        <f>INT(E38/I38)</f>
        <v>2232</v>
      </c>
      <c r="M38" s="268"/>
      <c r="N38" s="268"/>
      <c r="AD38" s="141"/>
    </row>
    <row r="39" spans="1:34" ht="18" customHeight="1">
      <c r="A39" s="140"/>
      <c r="B39" s="142"/>
      <c r="C39" s="137" t="s">
        <v>43</v>
      </c>
      <c r="E39" s="266">
        <f>'중기사용료--'!G9</f>
        <v>12464</v>
      </c>
      <c r="F39" s="266"/>
      <c r="G39" s="266"/>
      <c r="H39" s="137" t="s">
        <v>41</v>
      </c>
      <c r="I39" s="267">
        <f>AH35</f>
        <v>23.86</v>
      </c>
      <c r="J39" s="267"/>
      <c r="K39" s="137" t="s">
        <v>205</v>
      </c>
      <c r="L39" s="268">
        <f>INT(E39/I39)</f>
        <v>522</v>
      </c>
      <c r="M39" s="268"/>
      <c r="N39" s="268"/>
      <c r="AD39" s="141"/>
    </row>
    <row r="40" spans="1:34" ht="18" customHeight="1">
      <c r="A40" s="140"/>
      <c r="B40" s="142"/>
      <c r="C40" s="143" t="s">
        <v>44</v>
      </c>
      <c r="AD40" s="141"/>
    </row>
    <row r="41" spans="1:34" ht="18" customHeight="1">
      <c r="A41" s="140"/>
      <c r="B41" s="142"/>
      <c r="C41" s="137" t="s">
        <v>169</v>
      </c>
      <c r="L41" s="268">
        <f>SUM(L37:N40)</f>
        <v>3110</v>
      </c>
      <c r="M41" s="268"/>
      <c r="N41" s="268"/>
      <c r="AD41" s="141"/>
    </row>
    <row r="42" spans="1:34" ht="18" customHeight="1">
      <c r="A42" s="140"/>
      <c r="AD42" s="141"/>
    </row>
    <row r="43" spans="1:34" ht="18" customHeight="1">
      <c r="A43" s="140"/>
      <c r="AD43" s="141"/>
    </row>
    <row r="44" spans="1:34" ht="18" customHeight="1">
      <c r="A44" s="140"/>
      <c r="AD44" s="141"/>
    </row>
    <row r="45" spans="1:34" ht="18" customHeight="1">
      <c r="A45" s="140"/>
      <c r="AD45" s="141"/>
    </row>
    <row r="46" spans="1:34" ht="18" customHeight="1">
      <c r="A46" s="140"/>
      <c r="AD46" s="141"/>
    </row>
    <row r="47" spans="1:34" ht="18" customHeight="1">
      <c r="A47" s="140"/>
      <c r="AD47" s="141"/>
    </row>
    <row r="48" spans="1:34" ht="18" customHeight="1">
      <c r="A48" s="140"/>
      <c r="AD48" s="141"/>
    </row>
    <row r="49" spans="1:34" ht="18" customHeight="1">
      <c r="A49" s="140"/>
      <c r="AD49" s="141"/>
    </row>
    <row r="50" spans="1:34" ht="18" customHeight="1">
      <c r="A50" s="140"/>
      <c r="AD50" s="141"/>
    </row>
    <row r="51" spans="1:34" ht="18" customHeight="1">
      <c r="A51" s="140"/>
      <c r="AD51" s="141"/>
    </row>
    <row r="52" spans="1:34" ht="18" customHeight="1">
      <c r="A52" s="138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139"/>
    </row>
    <row r="53" spans="1:34" ht="25.5" customHeight="1">
      <c r="A53" s="134" t="s">
        <v>51</v>
      </c>
      <c r="B53" s="13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6"/>
    </row>
    <row r="54" spans="1:34" ht="25.5" customHeight="1">
      <c r="A54" s="138" t="s">
        <v>52</v>
      </c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139"/>
    </row>
    <row r="55" spans="1:34" ht="15" customHeight="1">
      <c r="A55" s="140"/>
      <c r="AD55" s="141"/>
    </row>
    <row r="56" spans="1:34" ht="15" customHeight="1">
      <c r="A56" s="140" t="s">
        <v>161</v>
      </c>
      <c r="B56" s="137" t="s">
        <v>32</v>
      </c>
      <c r="AD56" s="141"/>
    </row>
    <row r="57" spans="1:34" ht="15" customHeight="1">
      <c r="A57" s="140"/>
      <c r="B57" s="137" t="s">
        <v>53</v>
      </c>
      <c r="C57" s="137" t="s">
        <v>54</v>
      </c>
      <c r="AD57" s="141"/>
    </row>
    <row r="58" spans="1:34" ht="15" customHeight="1">
      <c r="A58" s="140"/>
      <c r="B58" s="137" t="s">
        <v>34</v>
      </c>
      <c r="C58" s="137" t="s">
        <v>55</v>
      </c>
      <c r="AD58" s="141"/>
    </row>
    <row r="59" spans="1:34" ht="15" customHeight="1">
      <c r="A59" s="140" t="s">
        <v>35</v>
      </c>
      <c r="B59" s="137" t="s">
        <v>56</v>
      </c>
      <c r="C59" s="137" t="s">
        <v>57</v>
      </c>
      <c r="E59" s="137" t="s">
        <v>58</v>
      </c>
      <c r="AD59" s="141"/>
    </row>
    <row r="60" spans="1:34" ht="15" customHeight="1">
      <c r="A60" s="140"/>
      <c r="C60" s="137" t="s">
        <v>59</v>
      </c>
      <c r="E60" s="137" t="s">
        <v>60</v>
      </c>
      <c r="AD60" s="141"/>
    </row>
    <row r="61" spans="1:34" ht="15" customHeight="1">
      <c r="A61" s="140" t="s">
        <v>37</v>
      </c>
      <c r="B61" s="137" t="s">
        <v>61</v>
      </c>
      <c r="AD61" s="141"/>
    </row>
    <row r="62" spans="1:34" ht="15" customHeight="1">
      <c r="A62" s="140"/>
      <c r="C62" s="137" t="s">
        <v>62</v>
      </c>
      <c r="AD62" s="141"/>
    </row>
    <row r="63" spans="1:34" ht="15" customHeight="1">
      <c r="A63" s="140"/>
      <c r="AD63" s="141"/>
      <c r="AH63" s="144">
        <v>1134000</v>
      </c>
    </row>
    <row r="64" spans="1:34" ht="15" customHeight="1">
      <c r="A64" s="140"/>
      <c r="B64" s="137" t="str">
        <f>"2. 기계손료 =  "&amp;FIXED(AH63,0)&amp;"  ×3,576 ×10-7 =  "&amp;FIXED(AH64,0)&amp;"(원/본)"</f>
        <v>2. 기계손료 =  1,134,000  ×3,576 ×10-7 =  405(원/본)</v>
      </c>
      <c r="AD64" s="141"/>
      <c r="AH64" s="145">
        <f>INT(1134000*3576*10^-7)</f>
        <v>405</v>
      </c>
    </row>
    <row r="65" spans="1:34" ht="15" customHeight="1">
      <c r="A65" s="140"/>
      <c r="AD65" s="141"/>
    </row>
    <row r="66" spans="1:34" ht="15" customHeight="1">
      <c r="A66" s="140"/>
      <c r="B66" s="137" t="s">
        <v>63</v>
      </c>
      <c r="AD66" s="141"/>
    </row>
    <row r="67" spans="1:34" ht="15" customHeight="1">
      <c r="A67" s="140"/>
      <c r="AD67" s="141"/>
    </row>
    <row r="68" spans="1:34" ht="15" customHeight="1">
      <c r="A68" s="140"/>
      <c r="B68" s="137" t="s">
        <v>64</v>
      </c>
      <c r="AD68" s="141"/>
    </row>
    <row r="69" spans="1:34" ht="15" customHeight="1">
      <c r="A69" s="140"/>
      <c r="AD69" s="141"/>
      <c r="AH69" s="146">
        <f>INT(0.7*'중기사용료--'!N2)</f>
        <v>912</v>
      </c>
    </row>
    <row r="70" spans="1:34" ht="15" customHeight="1">
      <c r="A70" s="140"/>
      <c r="B70" s="137" t="s">
        <v>65</v>
      </c>
      <c r="C70" s="137" t="str">
        <f>"잡유(주연료의 10%) =  "&amp;FIXED(AH69,0)&amp;"  x 0.1  =  "&amp;FIXED(AH70,0)&amp;"(원/hr)"</f>
        <v>잡유(주연료의 10%) =  912  x 0.1  =  91(원/hr)</v>
      </c>
      <c r="AD70" s="141"/>
      <c r="AH70" s="146">
        <f>INT(AH69*0.1)</f>
        <v>91</v>
      </c>
    </row>
    <row r="71" spans="1:34" ht="15" customHeight="1">
      <c r="A71" s="140"/>
      <c r="C71" s="137" t="str">
        <f>"소    계  =  "&amp;FIXED(AH69,0)&amp;"  +  "&amp;FIXED(AH70,0)&amp;"  =  "&amp;FIXED(AH71,0)&amp;"(원/hr)"</f>
        <v>소    계  =  912  +  91  =  1,003(원/hr)</v>
      </c>
      <c r="AD71" s="141"/>
      <c r="AH71" s="147">
        <f>AH69+AH70</f>
        <v>1003</v>
      </c>
    </row>
    <row r="72" spans="1:34" ht="15" customHeight="1">
      <c r="A72" s="140"/>
      <c r="AD72" s="141"/>
    </row>
    <row r="73" spans="1:34" ht="15" customHeight="1">
      <c r="A73" s="140"/>
      <c r="B73" s="137" t="s">
        <v>66</v>
      </c>
      <c r="AD73" s="141"/>
    </row>
    <row r="74" spans="1:34" ht="15" customHeight="1">
      <c r="A74" s="140"/>
      <c r="AD74" s="141"/>
    </row>
    <row r="75" spans="1:34" ht="15" customHeight="1">
      <c r="A75" s="140"/>
      <c r="B75" s="137" t="s">
        <v>67</v>
      </c>
      <c r="C75" s="137" t="str">
        <f>"운전사(기계) = 1인x1/8x16/12x25/20x"&amp;FIXED('중기사용료--'!N13,0)&amp;"  =  "&amp;FIXED('중기사용료--'!V13,0)&amp;"(원/hr)"</f>
        <v>운전사(기계) = 1인x1/8x16/12x25/20x151,669  =  31,589(원/hr)</v>
      </c>
      <c r="AD75" s="141"/>
      <c r="AH75" s="147">
        <f>'중기사용료--'!V13</f>
        <v>31589</v>
      </c>
    </row>
    <row r="76" spans="1:34" ht="15" customHeight="1">
      <c r="A76" s="140"/>
      <c r="B76" s="137" t="s">
        <v>67</v>
      </c>
      <c r="AD76" s="141"/>
    </row>
    <row r="77" spans="1:34" ht="15" customHeight="1">
      <c r="A77" s="140"/>
      <c r="B77" s="137" t="s">
        <v>67</v>
      </c>
      <c r="C77" s="137" t="str">
        <f>"소    계  =  "&amp;FIXED(AH75,0)&amp;"(원/hr)"</f>
        <v>소    계  =  31,589(원/hr)</v>
      </c>
      <c r="AD77" s="141"/>
    </row>
    <row r="78" spans="1:34" ht="15" customHeight="1">
      <c r="A78" s="140"/>
      <c r="AD78" s="141"/>
    </row>
    <row r="79" spans="1:34" ht="15" customHeight="1">
      <c r="A79" s="140"/>
      <c r="B79" s="137" t="s">
        <v>83</v>
      </c>
      <c r="AD79" s="141"/>
    </row>
    <row r="80" spans="1:34" ht="15" customHeight="1">
      <c r="A80" s="140"/>
      <c r="AD80" s="141"/>
    </row>
    <row r="81" spans="1:34" ht="15" customHeight="1">
      <c r="A81" s="140"/>
      <c r="C81" s="137" t="str">
        <f>"재료비 =  "&amp;FIXED(AH71,0)&amp;" / 6.3 =  "&amp;FIXED(AH81,0)&amp;"(원/hr)"</f>
        <v>재료비 =  1,003 / 6.3 =  159(원/hr)</v>
      </c>
      <c r="AD81" s="141"/>
      <c r="AH81" s="146">
        <f>INT(AH71/6.3)</f>
        <v>159</v>
      </c>
    </row>
    <row r="82" spans="1:34" ht="15" customHeight="1">
      <c r="A82" s="140"/>
      <c r="C82" s="137" t="str">
        <f>"노무비 =  "&amp;FIXED(AH75,0)&amp;" / 6.3 =  "&amp;FIXED(AH82,0)&amp;"(원/hr)"</f>
        <v>노무비 =  31,589 / 6.3 =  5,014(원/hr)</v>
      </c>
      <c r="AD82" s="141"/>
      <c r="AH82" s="146">
        <f>INT(AH75/6.3)</f>
        <v>5014</v>
      </c>
    </row>
    <row r="83" spans="1:34" ht="15" customHeight="1">
      <c r="A83" s="140"/>
      <c r="C83" s="137" t="str">
        <f>"경  비 =  "&amp;FIXED(AH64,0)&amp;" / 6.3 =  "&amp;FIXED(AH83,0)&amp;"(원/hr)"</f>
        <v>경  비 =  405 / 6.3 =  77(원/hr)</v>
      </c>
      <c r="AD83" s="141"/>
      <c r="AH83" s="146">
        <f>INT(487/6.3)</f>
        <v>77</v>
      </c>
    </row>
    <row r="84" spans="1:34" ht="15" customHeight="1">
      <c r="A84" s="138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139"/>
      <c r="AH84" s="146"/>
    </row>
    <row r="85" spans="1:34" ht="26.1" hidden="1" customHeight="1">
      <c r="A85" s="134" t="s">
        <v>84</v>
      </c>
      <c r="B85" s="135"/>
      <c r="C85" s="135"/>
      <c r="D85" s="135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6"/>
    </row>
    <row r="86" spans="1:34" ht="26.1" hidden="1" customHeight="1">
      <c r="A86" s="138"/>
      <c r="B86" s="76" t="s">
        <v>85</v>
      </c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139"/>
    </row>
    <row r="87" spans="1:34" ht="18" hidden="1" customHeight="1">
      <c r="A87" s="140"/>
      <c r="AD87" s="141"/>
    </row>
    <row r="88" spans="1:34" ht="18" hidden="1" customHeight="1">
      <c r="A88" s="140" t="s">
        <v>86</v>
      </c>
      <c r="AD88" s="141"/>
    </row>
    <row r="89" spans="1:34" ht="18" hidden="1" customHeight="1">
      <c r="A89" s="140"/>
      <c r="C89" s="137" t="str">
        <f>"    T = Tc / F = "&amp;AH91&amp;" / 0.7 = "&amp;FIXED(AH89,2)&amp;"(분/본)"</f>
        <v xml:space="preserve">    T = Tc / F = 33 / 0.7 = 47.14(분/본)</v>
      </c>
      <c r="AD89" s="141"/>
      <c r="AH89" s="137">
        <f>ROUNDDOWN((AH91/0.7),2)</f>
        <v>47.14</v>
      </c>
    </row>
    <row r="90" spans="1:34" ht="18" hidden="1" customHeight="1">
      <c r="A90" s="140"/>
      <c r="C90" s="137" t="s">
        <v>87</v>
      </c>
      <c r="AD90" s="141"/>
      <c r="AH90" s="137">
        <f>ROUNDDOWN((AH91/0.7/60),6)</f>
        <v>0.78571400000000002</v>
      </c>
    </row>
    <row r="91" spans="1:34" ht="18" hidden="1" customHeight="1">
      <c r="A91" s="140"/>
      <c r="C91" s="137" t="s">
        <v>88</v>
      </c>
      <c r="AD91" s="141"/>
      <c r="AH91" s="137">
        <v>33</v>
      </c>
    </row>
    <row r="92" spans="1:34" ht="18" hidden="1" customHeight="1">
      <c r="A92" s="140" t="s">
        <v>89</v>
      </c>
      <c r="C92" s="137" t="s">
        <v>90</v>
      </c>
      <c r="AD92" s="141"/>
    </row>
    <row r="93" spans="1:34" ht="18" hidden="1" customHeight="1">
      <c r="A93" s="140"/>
      <c r="AD93" s="141"/>
      <c r="AH93" s="146">
        <v>32107000</v>
      </c>
    </row>
    <row r="94" spans="1:34" ht="18" hidden="1" customHeight="1">
      <c r="A94" s="140"/>
      <c r="B94" s="137" t="str">
        <f>"2. 기계손료 =  "&amp;FIXED(AH93,0)&amp;"  ×3,412 ×10-7×"&amp;FIXED(AH91,0)&amp;" / 0.7 / 60 =  "&amp;FIXED(AH94,0)&amp;"(원/본)"</f>
        <v>2. 기계손료 =  32,107,000  ×3,412 ×10-7×33 / 0.7 / 60 =  8,607(원/본)</v>
      </c>
      <c r="AD94" s="141"/>
      <c r="AH94" s="147">
        <f>INT(AH93*3412*10^-7*AH90)</f>
        <v>8607</v>
      </c>
    </row>
    <row r="95" spans="1:34" ht="18" hidden="1" customHeight="1">
      <c r="A95" s="140"/>
      <c r="AD95" s="141"/>
    </row>
    <row r="96" spans="1:34" ht="18" hidden="1" customHeight="1">
      <c r="A96" s="140"/>
      <c r="B96" s="137" t="s">
        <v>63</v>
      </c>
      <c r="AD96" s="141"/>
    </row>
    <row r="97" spans="1:34" ht="18" hidden="1" customHeight="1">
      <c r="A97" s="140"/>
      <c r="B97" s="137" t="s">
        <v>64</v>
      </c>
      <c r="AD97" s="141"/>
    </row>
    <row r="98" spans="1:34" ht="18" hidden="1" customHeight="1">
      <c r="A98" s="140"/>
      <c r="C98" s="137" t="str">
        <f>"주연료(경유) = 3.1 x "&amp;FIXED('중기사용료--'!$N$1,0)&amp;" x "&amp;AH91&amp;"/0.7/60  =  "&amp;FIXED(AH98,0)&amp;"(원/hr)"</f>
        <v>주연료(경유) = 3.1 x 1,405 x 33/0.7/60  =  3,422(원/hr)</v>
      </c>
      <c r="AD98" s="141"/>
      <c r="AH98" s="146">
        <f>INT(3.1*'중기사용료--'!$N$1*AH90)</f>
        <v>3422</v>
      </c>
    </row>
    <row r="99" spans="1:34" ht="18" hidden="1" customHeight="1">
      <c r="A99" s="140"/>
      <c r="C99" s="137" t="str">
        <f>"잡유(주연료의 20%) =  "&amp;FIXED(AH98,0)&amp;"  x 0.2  =  "&amp;FIXED(AH99,0)&amp;"(원/hr)"</f>
        <v>잡유(주연료의 20%) =  3,422  x 0.2  =  684(원/hr)</v>
      </c>
      <c r="AD99" s="141"/>
      <c r="AH99" s="146">
        <f>INT(AH98*0.2)</f>
        <v>684</v>
      </c>
    </row>
    <row r="100" spans="1:34" ht="18" hidden="1" customHeight="1">
      <c r="A100" s="140"/>
      <c r="C100" s="137" t="str">
        <f>"소    계  =  "&amp;FIXED(AH98,0)&amp;"  +  "&amp;FIXED(AH99,0)&amp;"  =  "&amp;FIXED(AH100,0)&amp;"(원/hr)"</f>
        <v>소    계  =  3,422  +  684  =  4,106(원/hr)</v>
      </c>
      <c r="AD100" s="141"/>
      <c r="AH100" s="147">
        <f>SUM(AH98:AH99)</f>
        <v>4106</v>
      </c>
    </row>
    <row r="101" spans="1:34" ht="18" hidden="1" customHeight="1">
      <c r="A101" s="140"/>
      <c r="AD101" s="141"/>
    </row>
    <row r="102" spans="1:34" ht="18" hidden="1" customHeight="1">
      <c r="A102" s="140"/>
      <c r="B102" s="137" t="s">
        <v>66</v>
      </c>
      <c r="AD102" s="141"/>
    </row>
    <row r="103" spans="1:34" ht="18" hidden="1" customHeight="1">
      <c r="A103" s="140"/>
      <c r="B103" s="137" t="s">
        <v>67</v>
      </c>
      <c r="C103" s="137" t="str">
        <f>"조 종 원 = "&amp;FIXED('중기사용료--'!$N$11,0)&amp;"  x "&amp;AH91&amp;"/0.7/60  =  "&amp;FIXED(AH103,0)&amp;"(원/hr)"</f>
        <v>조 종 원 = 218,549  x 33/0.7/60  =  35,764(원/hr)</v>
      </c>
      <c r="AD103" s="141"/>
      <c r="AH103" s="146">
        <f>INT('중기사용료--'!$V$11*AH90)</f>
        <v>35764</v>
      </c>
    </row>
    <row r="104" spans="1:34" ht="18" hidden="1" customHeight="1">
      <c r="A104" s="140"/>
      <c r="B104" s="137" t="s">
        <v>67</v>
      </c>
      <c r="C104" s="137" t="str">
        <f>"소    계  =  "&amp;FIXED(AH103,0)&amp;"    =  "&amp;FIXED(AH104,0)&amp;"(원/본)"</f>
        <v>소    계  =  35,764    =  35,764(원/본)</v>
      </c>
      <c r="AD104" s="141"/>
      <c r="AH104" s="148">
        <f>SUM(AH103:AH103)</f>
        <v>35764</v>
      </c>
    </row>
    <row r="105" spans="1:34" ht="15" hidden="1" customHeight="1">
      <c r="A105" s="140"/>
      <c r="B105" s="137" t="s">
        <v>83</v>
      </c>
      <c r="AD105" s="141"/>
    </row>
    <row r="106" spans="1:34" ht="15" hidden="1" customHeight="1">
      <c r="A106" s="140"/>
      <c r="AD106" s="141"/>
    </row>
    <row r="107" spans="1:34" ht="15" hidden="1" customHeight="1">
      <c r="A107" s="140"/>
      <c r="C107" s="137" t="str">
        <f>"재료비 =     "&amp;FIXED(AH107,0)&amp;"원"</f>
        <v>재료비 =     4,106원</v>
      </c>
      <c r="AD107" s="141"/>
      <c r="AH107" s="146">
        <f>AH100</f>
        <v>4106</v>
      </c>
    </row>
    <row r="108" spans="1:34" ht="15" hidden="1" customHeight="1">
      <c r="A108" s="140"/>
      <c r="C108" s="137" t="str">
        <f>"노무비 =    "&amp;FIXED(AH108,0)&amp;"원"</f>
        <v>노무비 =    35,764원</v>
      </c>
      <c r="AD108" s="141"/>
      <c r="AH108" s="146">
        <f>AH104</f>
        <v>35764</v>
      </c>
    </row>
    <row r="109" spans="1:34" ht="15" hidden="1" customHeight="1">
      <c r="A109" s="140"/>
      <c r="C109" s="137" t="str">
        <f>"경  비 =     "&amp;FIXED(AH109,0)&amp;"원"</f>
        <v>경  비 =     8,607원</v>
      </c>
      <c r="AD109" s="141"/>
      <c r="AH109" s="146">
        <f>AH94</f>
        <v>8607</v>
      </c>
    </row>
    <row r="110" spans="1:34" ht="15" hidden="1" customHeight="1">
      <c r="A110" s="140"/>
      <c r="AD110" s="141"/>
      <c r="AH110" s="146"/>
    </row>
    <row r="111" spans="1:34" ht="15" hidden="1" customHeight="1">
      <c r="A111" s="140"/>
      <c r="AD111" s="141"/>
      <c r="AH111" s="146"/>
    </row>
    <row r="112" spans="1:34" hidden="1">
      <c r="A112" s="138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139"/>
    </row>
    <row r="113" spans="1:34" ht="26.1" hidden="1" customHeight="1">
      <c r="A113" s="134" t="s">
        <v>91</v>
      </c>
      <c r="B113" s="135"/>
      <c r="C113" s="135"/>
      <c r="D113" s="135"/>
      <c r="E113" s="135"/>
      <c r="F113" s="135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  <c r="R113" s="135"/>
      <c r="S113" s="135"/>
      <c r="T113" s="135"/>
      <c r="U113" s="135"/>
      <c r="V113" s="135"/>
      <c r="W113" s="135"/>
      <c r="X113" s="135"/>
      <c r="Y113" s="135"/>
      <c r="Z113" s="135"/>
      <c r="AA113" s="135"/>
      <c r="AB113" s="135"/>
      <c r="AC113" s="135"/>
      <c r="AD113" s="136"/>
    </row>
    <row r="114" spans="1:34" ht="26.1" hidden="1" customHeight="1">
      <c r="A114" s="138"/>
      <c r="B114" s="76" t="s">
        <v>248</v>
      </c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139"/>
    </row>
    <row r="115" spans="1:34" ht="18" hidden="1" customHeight="1">
      <c r="A115" s="140"/>
      <c r="AD115" s="141"/>
    </row>
    <row r="116" spans="1:34" ht="18" hidden="1" customHeight="1">
      <c r="A116" s="140" t="s">
        <v>86</v>
      </c>
      <c r="AD116" s="141"/>
    </row>
    <row r="117" spans="1:34" ht="18" hidden="1" customHeight="1">
      <c r="A117" s="140"/>
      <c r="C117" s="137" t="str">
        <f>"    T = Tc / F = "&amp;AH119&amp;" / 0.7 = "&amp;FIXED(AH117,2)&amp;"(분/본)"</f>
        <v xml:space="preserve">    T = Tc / F = 39 / 0.7 = 55.71(분/본)</v>
      </c>
      <c r="AD117" s="141"/>
      <c r="AH117" s="137">
        <f>ROUNDDOWN((AH119/0.7),2)</f>
        <v>55.71</v>
      </c>
    </row>
    <row r="118" spans="1:34" ht="18" hidden="1" customHeight="1">
      <c r="A118" s="140"/>
      <c r="C118" s="137" t="s">
        <v>87</v>
      </c>
      <c r="AD118" s="141"/>
      <c r="AH118" s="137">
        <f>ROUNDDOWN((AH119/0.7/60),6)</f>
        <v>0.92857100000000004</v>
      </c>
    </row>
    <row r="119" spans="1:34" ht="18" hidden="1" customHeight="1">
      <c r="A119" s="140"/>
      <c r="C119" s="137" t="s">
        <v>249</v>
      </c>
      <c r="AD119" s="141"/>
      <c r="AH119" s="137">
        <f>60*0.65</f>
        <v>39</v>
      </c>
    </row>
    <row r="120" spans="1:34" ht="18" hidden="1" customHeight="1">
      <c r="A120" s="140" t="s">
        <v>89</v>
      </c>
      <c r="C120" s="137" t="s">
        <v>90</v>
      </c>
      <c r="AD120" s="141"/>
    </row>
    <row r="121" spans="1:34" ht="18" hidden="1" customHeight="1">
      <c r="A121" s="140"/>
      <c r="AD121" s="141"/>
      <c r="AH121" s="146">
        <v>32107000</v>
      </c>
    </row>
    <row r="122" spans="1:34" ht="18" hidden="1" customHeight="1">
      <c r="A122" s="140"/>
      <c r="B122" s="137" t="str">
        <f>"2. 기계손료 =  "&amp;FIXED(AH121,0)&amp;"  ×3,412 ×10-7×"&amp;FIXED(AH119,0)&amp;" / 0.7 / 60 =  "&amp;FIXED(AH122,0)&amp;"(원/본)"</f>
        <v>2. 기계손료 =  32,107,000  ×3,412 ×10-7×39 / 0.7 / 60 =  10,172(원/본)</v>
      </c>
      <c r="AD122" s="141"/>
      <c r="AH122" s="147">
        <f>INT(AH121*3412*10^-7*AH118)</f>
        <v>10172</v>
      </c>
    </row>
    <row r="123" spans="1:34" ht="18" hidden="1" customHeight="1">
      <c r="A123" s="140"/>
      <c r="AD123" s="141"/>
    </row>
    <row r="124" spans="1:34" ht="18" hidden="1" customHeight="1">
      <c r="A124" s="140"/>
      <c r="B124" s="137" t="s">
        <v>63</v>
      </c>
      <c r="AD124" s="141"/>
    </row>
    <row r="125" spans="1:34" ht="18" hidden="1" customHeight="1">
      <c r="A125" s="140"/>
      <c r="B125" s="137" t="s">
        <v>64</v>
      </c>
      <c r="AD125" s="141"/>
    </row>
    <row r="126" spans="1:34" ht="18" hidden="1" customHeight="1">
      <c r="A126" s="140"/>
      <c r="C126" s="137" t="str">
        <f>"주연료(경유) = 3.1 x "&amp;FIXED('중기사용료--'!$N$1,0)&amp;" x "&amp;AH119&amp;"/0.7/60  =  "&amp;FIXED(AH126,0)&amp;"(원/hr)"</f>
        <v>주연료(경유) = 3.1 x 1,405 x 39/0.7/60  =  4,044(원/hr)</v>
      </c>
      <c r="AD126" s="141"/>
      <c r="AH126" s="146">
        <f>INT(3.1*'중기사용료--'!$N$1*AH118)</f>
        <v>4044</v>
      </c>
    </row>
    <row r="127" spans="1:34" ht="18" hidden="1" customHeight="1">
      <c r="A127" s="140"/>
      <c r="C127" s="137" t="str">
        <f>"잡유(주연료의 20%) =  "&amp;FIXED(AH126,0)&amp;"  x 0.2  =  "&amp;FIXED(AH127,0)&amp;"(원/hr)"</f>
        <v>잡유(주연료의 20%) =  4,044  x 0.2  =  808(원/hr)</v>
      </c>
      <c r="AD127" s="141"/>
      <c r="AH127" s="146">
        <f>INT(AH126*0.2)</f>
        <v>808</v>
      </c>
    </row>
    <row r="128" spans="1:34" ht="18" hidden="1" customHeight="1">
      <c r="A128" s="140"/>
      <c r="C128" s="137" t="str">
        <f>"소    계  =  "&amp;FIXED(AH126,0)&amp;"  +  "&amp;FIXED(AH127,0)&amp;"  =  "&amp;FIXED(AH128,0)&amp;"(원/hr)"</f>
        <v>소    계  =  4,044  +  808  =  4,852(원/hr)</v>
      </c>
      <c r="AD128" s="141"/>
      <c r="AH128" s="147">
        <f>SUM(AH126:AH127)</f>
        <v>4852</v>
      </c>
    </row>
    <row r="129" spans="1:34" ht="18" hidden="1" customHeight="1">
      <c r="A129" s="140"/>
      <c r="AD129" s="141"/>
    </row>
    <row r="130" spans="1:34" ht="18" hidden="1" customHeight="1">
      <c r="A130" s="140"/>
      <c r="B130" s="137" t="s">
        <v>66</v>
      </c>
      <c r="AD130" s="141"/>
    </row>
    <row r="131" spans="1:34" ht="18" hidden="1" customHeight="1">
      <c r="A131" s="140"/>
      <c r="B131" s="137" t="s">
        <v>67</v>
      </c>
      <c r="C131" s="137" t="str">
        <f>"조 종 원 = "&amp;FIXED('중기사용료--'!$N$11,0)&amp;"  x "&amp;AH119&amp;"/0.7/60  =  "&amp;FIXED(AH131,0)&amp;"(원/hr)"</f>
        <v>조 종 원 = 218,549  x 39/0.7/60  =  42,267(원/hr)</v>
      </c>
      <c r="AD131" s="141"/>
      <c r="AH131" s="146">
        <f>INT('중기사용료--'!$V$11*AH118)</f>
        <v>42267</v>
      </c>
    </row>
    <row r="132" spans="1:34" ht="18" hidden="1" customHeight="1">
      <c r="A132" s="140"/>
      <c r="B132" s="137" t="s">
        <v>67</v>
      </c>
      <c r="AD132" s="141"/>
    </row>
    <row r="133" spans="1:34" ht="18" hidden="1" customHeight="1">
      <c r="A133" s="140"/>
      <c r="B133" s="137" t="s">
        <v>67</v>
      </c>
      <c r="AD133" s="141"/>
      <c r="AH133" s="148">
        <f>SUM(AH131:AH132)</f>
        <v>42267</v>
      </c>
    </row>
    <row r="134" spans="1:34" ht="15" hidden="1" customHeight="1">
      <c r="A134" s="140"/>
      <c r="B134" s="137" t="s">
        <v>83</v>
      </c>
      <c r="AD134" s="141"/>
    </row>
    <row r="135" spans="1:34" ht="15" hidden="1" customHeight="1">
      <c r="A135" s="140"/>
      <c r="AD135" s="141"/>
    </row>
    <row r="136" spans="1:34" ht="15" hidden="1" customHeight="1">
      <c r="A136" s="140"/>
      <c r="C136" s="137" t="str">
        <f>"재료비 =     "&amp;FIXED(AH136,0)&amp;"원"</f>
        <v>재료비 =     4,852원</v>
      </c>
      <c r="AD136" s="141"/>
      <c r="AH136" s="146">
        <f>AH128</f>
        <v>4852</v>
      </c>
    </row>
    <row r="137" spans="1:34" ht="15" hidden="1" customHeight="1">
      <c r="A137" s="140"/>
      <c r="C137" s="137" t="str">
        <f>"노무비 =    "&amp;FIXED(AH137,0)&amp;"원"</f>
        <v>노무비 =    42,267원</v>
      </c>
      <c r="AD137" s="141"/>
      <c r="AH137" s="146">
        <f>AH133</f>
        <v>42267</v>
      </c>
    </row>
    <row r="138" spans="1:34" ht="15" hidden="1" customHeight="1">
      <c r="A138" s="140"/>
      <c r="C138" s="137" t="str">
        <f>"경  비 =     "&amp;FIXED(AH138,0)&amp;"원"</f>
        <v>경  비 =     10,172원</v>
      </c>
      <c r="AD138" s="141"/>
      <c r="AH138" s="146">
        <f>AH122</f>
        <v>10172</v>
      </c>
    </row>
    <row r="139" spans="1:34" ht="15" hidden="1" customHeight="1">
      <c r="A139" s="140"/>
      <c r="AD139" s="141"/>
      <c r="AH139" s="146"/>
    </row>
    <row r="140" spans="1:34" hidden="1">
      <c r="A140" s="138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139"/>
    </row>
    <row r="141" spans="1:34" ht="18" hidden="1" customHeight="1">
      <c r="A141" s="134" t="s">
        <v>319</v>
      </c>
      <c r="B141" s="135"/>
      <c r="C141" s="135"/>
      <c r="D141" s="135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  <c r="AA141" s="135"/>
      <c r="AB141" s="135"/>
      <c r="AC141" s="135"/>
      <c r="AD141" s="136"/>
    </row>
    <row r="142" spans="1:34" ht="18" hidden="1" customHeight="1">
      <c r="A142" s="138" t="s">
        <v>31</v>
      </c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139"/>
    </row>
    <row r="143" spans="1:34" ht="18" hidden="1" customHeight="1">
      <c r="A143" s="140"/>
      <c r="AD143" s="141"/>
    </row>
    <row r="144" spans="1:34" ht="18" hidden="1" customHeight="1">
      <c r="A144" s="140" t="s">
        <v>161</v>
      </c>
      <c r="B144" s="137" t="s">
        <v>32</v>
      </c>
      <c r="AD144" s="141"/>
    </row>
    <row r="145" spans="1:34" ht="18" hidden="1" customHeight="1">
      <c r="A145" s="140"/>
      <c r="B145" s="137" t="s">
        <v>320</v>
      </c>
      <c r="AD145" s="141"/>
    </row>
    <row r="146" spans="1:34" ht="18" hidden="1" customHeight="1">
      <c r="A146" s="140"/>
      <c r="B146" s="137" t="s">
        <v>321</v>
      </c>
      <c r="AD146" s="141"/>
    </row>
    <row r="147" spans="1:34" ht="18" hidden="1" customHeight="1">
      <c r="A147" s="140" t="s">
        <v>35</v>
      </c>
      <c r="B147" s="137" t="s">
        <v>322</v>
      </c>
      <c r="AD147" s="141"/>
    </row>
    <row r="148" spans="1:34" hidden="1">
      <c r="A148" s="140" t="s">
        <v>37</v>
      </c>
      <c r="B148" s="137" t="s">
        <v>323</v>
      </c>
      <c r="AD148" s="141"/>
    </row>
    <row r="149" spans="1:34" hidden="1">
      <c r="A149" s="140"/>
      <c r="B149" s="137" t="s">
        <v>324</v>
      </c>
      <c r="AD149" s="141"/>
      <c r="AH149" s="137">
        <f>ROUND(((3600*0.2*0.55*1*0.35)/18),2)</f>
        <v>7.7</v>
      </c>
    </row>
    <row r="150" spans="1:34" hidden="1">
      <c r="A150" s="140"/>
      <c r="AD150" s="141"/>
    </row>
    <row r="151" spans="1:34" hidden="1">
      <c r="A151" s="140"/>
      <c r="C151" s="137" t="s">
        <v>325</v>
      </c>
      <c r="E151" s="266">
        <v>8016</v>
      </c>
      <c r="F151" s="266"/>
      <c r="G151" s="266"/>
      <c r="H151" s="137" t="s">
        <v>326</v>
      </c>
      <c r="I151" s="267">
        <f>AH149</f>
        <v>7.7</v>
      </c>
      <c r="J151" s="267"/>
      <c r="K151" s="137" t="s">
        <v>327</v>
      </c>
      <c r="L151" s="268">
        <f>INT(E151/I151)</f>
        <v>1041</v>
      </c>
      <c r="M151" s="268"/>
      <c r="N151" s="268"/>
      <c r="AD151" s="141"/>
    </row>
    <row r="152" spans="1:34" hidden="1">
      <c r="A152" s="140"/>
      <c r="C152" s="137" t="s">
        <v>328</v>
      </c>
      <c r="E152" s="266">
        <v>42257</v>
      </c>
      <c r="F152" s="266"/>
      <c r="G152" s="266"/>
      <c r="H152" s="137" t="s">
        <v>326</v>
      </c>
      <c r="I152" s="267">
        <f>AH149</f>
        <v>7.7</v>
      </c>
      <c r="J152" s="267"/>
      <c r="K152" s="137" t="s">
        <v>327</v>
      </c>
      <c r="L152" s="268">
        <f>INT(E152/I152)</f>
        <v>5487</v>
      </c>
      <c r="M152" s="268"/>
      <c r="N152" s="268"/>
      <c r="AD152" s="141"/>
    </row>
    <row r="153" spans="1:34" hidden="1">
      <c r="A153" s="140"/>
      <c r="B153" s="142"/>
      <c r="C153" s="137" t="s">
        <v>329</v>
      </c>
      <c r="E153" s="266">
        <v>12464</v>
      </c>
      <c r="F153" s="266"/>
      <c r="G153" s="266"/>
      <c r="H153" s="137" t="s">
        <v>326</v>
      </c>
      <c r="I153" s="267">
        <f>AH149</f>
        <v>7.7</v>
      </c>
      <c r="J153" s="267"/>
      <c r="K153" s="137" t="s">
        <v>327</v>
      </c>
      <c r="L153" s="268">
        <f>INT(E153/I153)</f>
        <v>1618</v>
      </c>
      <c r="M153" s="268"/>
      <c r="N153" s="268"/>
      <c r="AD153" s="141"/>
    </row>
    <row r="154" spans="1:34" hidden="1">
      <c r="A154" s="140"/>
      <c r="B154" s="142"/>
      <c r="C154" s="143" t="s">
        <v>330</v>
      </c>
      <c r="AD154" s="141"/>
    </row>
    <row r="155" spans="1:34" hidden="1">
      <c r="A155" s="140"/>
      <c r="B155" s="142"/>
      <c r="C155" s="137" t="s">
        <v>331</v>
      </c>
      <c r="L155" s="268">
        <f>SUM(L151:N154)</f>
        <v>8146</v>
      </c>
      <c r="M155" s="268"/>
      <c r="N155" s="268"/>
      <c r="AD155" s="141"/>
    </row>
    <row r="156" spans="1:34" hidden="1">
      <c r="A156" s="140"/>
      <c r="AD156" s="141"/>
    </row>
    <row r="157" spans="1:34" hidden="1">
      <c r="A157" s="140"/>
      <c r="AD157" s="141"/>
    </row>
    <row r="158" spans="1:34" hidden="1">
      <c r="A158" s="140" t="s">
        <v>45</v>
      </c>
      <c r="AD158" s="141"/>
    </row>
    <row r="159" spans="1:34" hidden="1">
      <c r="A159" s="140"/>
      <c r="AD159" s="141"/>
    </row>
    <row r="160" spans="1:34" hidden="1">
      <c r="A160" s="140"/>
      <c r="AD160" s="141"/>
    </row>
    <row r="161" spans="1:30" hidden="1">
      <c r="A161" s="140"/>
      <c r="AD161" s="141"/>
    </row>
    <row r="162" spans="1:30" hidden="1">
      <c r="A162" s="140"/>
      <c r="AD162" s="141"/>
    </row>
    <row r="163" spans="1:30" hidden="1">
      <c r="A163" s="140"/>
      <c r="AD163" s="141"/>
    </row>
    <row r="164" spans="1:30" hidden="1">
      <c r="A164" s="140"/>
      <c r="AD164" s="141"/>
    </row>
    <row r="165" spans="1:30" hidden="1">
      <c r="A165" s="140"/>
      <c r="AD165" s="141"/>
    </row>
    <row r="166" spans="1:30" hidden="1"/>
    <row r="167" spans="1:30" hidden="1"/>
    <row r="168" spans="1:30" hidden="1"/>
    <row r="169" spans="1:30" hidden="1"/>
    <row r="170" spans="1:30" hidden="1"/>
    <row r="171" spans="1:30" hidden="1"/>
    <row r="172" spans="1:30" hidden="1"/>
    <row r="173" spans="1:30" hidden="1"/>
    <row r="174" spans="1:30" hidden="1"/>
    <row r="175" spans="1:30" hidden="1"/>
    <row r="176" spans="1:30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</sheetData>
  <mergeCells count="30">
    <mergeCell ref="E38:G38"/>
    <mergeCell ref="I38:J38"/>
    <mergeCell ref="L38:N38"/>
    <mergeCell ref="L41:N41"/>
    <mergeCell ref="E39:G39"/>
    <mergeCell ref="I39:J39"/>
    <mergeCell ref="L39:N39"/>
    <mergeCell ref="E37:G37"/>
    <mergeCell ref="I37:J37"/>
    <mergeCell ref="L37:N37"/>
    <mergeCell ref="E12:G12"/>
    <mergeCell ref="I12:J12"/>
    <mergeCell ref="L12:N12"/>
    <mergeCell ref="L15:N15"/>
    <mergeCell ref="E11:G11"/>
    <mergeCell ref="I11:J11"/>
    <mergeCell ref="L11:N11"/>
    <mergeCell ref="E13:G13"/>
    <mergeCell ref="I13:J13"/>
    <mergeCell ref="L13:N13"/>
    <mergeCell ref="E153:G153"/>
    <mergeCell ref="I153:J153"/>
    <mergeCell ref="L153:N153"/>
    <mergeCell ref="L155:N155"/>
    <mergeCell ref="E151:G151"/>
    <mergeCell ref="I151:J151"/>
    <mergeCell ref="L151:N151"/>
    <mergeCell ref="E152:G152"/>
    <mergeCell ref="I152:J152"/>
    <mergeCell ref="L152:N152"/>
  </mergeCells>
  <phoneticPr fontId="3" type="noConversion"/>
  <printOptions horizontalCentered="1"/>
  <pageMargins left="0.59055118110236227" right="0.19685039370078741" top="0.78" bottom="0.46" header="0.51181102362204722" footer="0.31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20"/>
  <sheetViews>
    <sheetView showZeros="0" view="pageBreakPreview" workbookViewId="0">
      <selection activeCell="A11" sqref="A11:M11"/>
    </sheetView>
  </sheetViews>
  <sheetFormatPr defaultColWidth="8.88671875" defaultRowHeight="13.5"/>
  <cols>
    <col min="1" max="16384" width="8.88671875" style="3"/>
  </cols>
  <sheetData>
    <row r="1" spans="1:13" s="1" customFormat="1" ht="24" customHeight="1"/>
    <row r="2" spans="1:13" s="2" customFormat="1" ht="24" customHeight="1"/>
    <row r="3" spans="1:13" s="1" customFormat="1" ht="30.95" customHeight="1">
      <c r="A3" s="251" t="e">
        <f>#REF!</f>
        <v>#REF!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</row>
    <row r="4" spans="1:13" s="1" customFormat="1" ht="21" customHeight="1"/>
    <row r="5" spans="1:13" s="1" customFormat="1" ht="27" customHeight="1">
      <c r="A5" s="251" t="s">
        <v>119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</row>
    <row r="6" spans="1:13" s="1" customFormat="1" ht="24" customHeight="1"/>
    <row r="7" spans="1:13" s="1" customFormat="1" ht="24" customHeight="1"/>
    <row r="8" spans="1:13" s="1" customFormat="1" ht="24" customHeight="1"/>
    <row r="9" spans="1:13" s="1" customFormat="1" ht="24" customHeight="1"/>
    <row r="10" spans="1:13" s="1" customFormat="1" ht="24" customHeight="1"/>
    <row r="11" spans="1:13" s="1" customFormat="1" ht="24" customHeight="1">
      <c r="A11" s="251" t="e">
        <f>#REF!</f>
        <v>#REF!</v>
      </c>
      <c r="B11" s="251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</row>
    <row r="12" spans="1:13" s="1" customFormat="1" ht="24" customHeight="1"/>
    <row r="13" spans="1:13" s="1" customFormat="1" ht="24" customHeight="1"/>
    <row r="14" spans="1:13" s="1" customFormat="1" ht="24" customHeight="1"/>
    <row r="15" spans="1:13" s="1" customFormat="1" ht="24" customHeight="1"/>
    <row r="16" spans="1:13" s="1" customFormat="1" ht="24" customHeight="1"/>
    <row r="17" spans="1:13" s="1" customFormat="1" ht="24" customHeight="1">
      <c r="A17" s="251" t="e">
        <f>#REF!</f>
        <v>#REF!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1"/>
      <c r="M17" s="251"/>
    </row>
    <row r="18" spans="1:13" s="1" customFormat="1" ht="24" customHeight="1"/>
    <row r="19" spans="1:13" s="1" customFormat="1" ht="24" customHeight="1"/>
    <row r="20" spans="1:13" s="2" customFormat="1" ht="24" customHeight="1"/>
  </sheetData>
  <mergeCells count="4">
    <mergeCell ref="A3:M3"/>
    <mergeCell ref="A5:M5"/>
    <mergeCell ref="A11:M11"/>
    <mergeCell ref="A17:M17"/>
  </mergeCells>
  <phoneticPr fontId="3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S113"/>
  <sheetViews>
    <sheetView showZeros="0" view="pageBreakPreview" zoomScaleNormal="115" workbookViewId="0">
      <pane ySplit="2" topLeftCell="A3" activePane="bottomLeft" state="frozen"/>
      <selection activeCell="A11" sqref="A11:M11"/>
      <selection pane="bottomLeft" activeCell="A11" sqref="A11:M11"/>
    </sheetView>
  </sheetViews>
  <sheetFormatPr defaultColWidth="8" defaultRowHeight="11.25"/>
  <cols>
    <col min="1" max="1" width="7.21875" style="89" customWidth="1"/>
    <col min="2" max="2" width="17.6640625" style="89" customWidth="1"/>
    <col min="3" max="3" width="16.88671875" style="89" customWidth="1"/>
    <col min="4" max="4" width="4.5546875" style="90" customWidth="1"/>
    <col min="5" max="5" width="6" style="91" customWidth="1"/>
    <col min="6" max="17" width="5.21875" style="92" customWidth="1"/>
    <col min="18" max="18" width="6" style="92" customWidth="1"/>
    <col min="19" max="16384" width="8" style="93"/>
  </cols>
  <sheetData>
    <row r="1" spans="1:19" s="81" customFormat="1" ht="23.1" customHeight="1">
      <c r="A1" s="255" t="s">
        <v>120</v>
      </c>
      <c r="B1" s="270" t="s">
        <v>121</v>
      </c>
      <c r="C1" s="270" t="s">
        <v>122</v>
      </c>
      <c r="D1" s="270" t="s">
        <v>123</v>
      </c>
      <c r="E1" s="273" t="s">
        <v>124</v>
      </c>
      <c r="F1" s="275" t="s">
        <v>125</v>
      </c>
      <c r="G1" s="276"/>
      <c r="H1" s="269" t="s">
        <v>126</v>
      </c>
      <c r="I1" s="277"/>
      <c r="J1" s="269" t="s">
        <v>127</v>
      </c>
      <c r="K1" s="269"/>
      <c r="L1" s="269" t="s">
        <v>128</v>
      </c>
      <c r="M1" s="269"/>
      <c r="N1" s="269" t="s">
        <v>73</v>
      </c>
      <c r="O1" s="269"/>
      <c r="P1" s="269" t="s">
        <v>129</v>
      </c>
      <c r="Q1" s="269"/>
      <c r="R1" s="270" t="s">
        <v>130</v>
      </c>
    </row>
    <row r="2" spans="1:19" s="81" customFormat="1" ht="23.1" customHeight="1">
      <c r="A2" s="256"/>
      <c r="B2" s="271"/>
      <c r="C2" s="271"/>
      <c r="D2" s="272"/>
      <c r="E2" s="272"/>
      <c r="F2" s="82" t="s">
        <v>131</v>
      </c>
      <c r="G2" s="83" t="s">
        <v>132</v>
      </c>
      <c r="H2" s="82" t="s">
        <v>131</v>
      </c>
      <c r="I2" s="83" t="s">
        <v>133</v>
      </c>
      <c r="J2" s="82" t="s">
        <v>131</v>
      </c>
      <c r="K2" s="83" t="s">
        <v>133</v>
      </c>
      <c r="L2" s="82" t="s">
        <v>131</v>
      </c>
      <c r="M2" s="83" t="s">
        <v>133</v>
      </c>
      <c r="N2" s="82" t="s">
        <v>131</v>
      </c>
      <c r="O2" s="83" t="s">
        <v>133</v>
      </c>
      <c r="P2" s="82" t="s">
        <v>131</v>
      </c>
      <c r="Q2" s="83" t="s">
        <v>133</v>
      </c>
      <c r="R2" s="274"/>
    </row>
    <row r="3" spans="1:19" s="84" customFormat="1" ht="23.1" customHeight="1">
      <c r="A3" s="35" t="e">
        <f>전기일위!#REF!+1</f>
        <v>#REF!</v>
      </c>
      <c r="B3" s="72" t="s">
        <v>265</v>
      </c>
      <c r="C3" s="94" t="s">
        <v>268</v>
      </c>
      <c r="D3" s="209" t="s">
        <v>117</v>
      </c>
      <c r="E3" s="55"/>
      <c r="F3" s="55"/>
      <c r="G3" s="55"/>
      <c r="H3" s="55"/>
      <c r="I3" s="55"/>
      <c r="J3" s="55"/>
      <c r="K3" s="55"/>
      <c r="L3" s="50"/>
      <c r="M3" s="50"/>
      <c r="N3" s="50"/>
      <c r="O3" s="50"/>
      <c r="P3" s="50"/>
      <c r="Q3" s="50"/>
      <c r="R3" s="50"/>
    </row>
    <row r="4" spans="1:19" s="84" customFormat="1" ht="23.1" customHeight="1">
      <c r="A4" s="40"/>
      <c r="B4" s="55" t="s">
        <v>74</v>
      </c>
      <c r="C4" s="55" t="s">
        <v>271</v>
      </c>
      <c r="D4" s="57" t="s">
        <v>68</v>
      </c>
      <c r="E4" s="55">
        <v>1</v>
      </c>
      <c r="F4" s="55">
        <f>0.36*1.3</f>
        <v>0.46799999999999997</v>
      </c>
      <c r="G4" s="55">
        <f>ROUNDDOWN(($E4*F4),4)</f>
        <v>0.46800000000000003</v>
      </c>
      <c r="H4" s="55"/>
      <c r="I4" s="55">
        <f>ROUNDDOWN(($E4*H4),4)</f>
        <v>0</v>
      </c>
      <c r="J4" s="55"/>
      <c r="K4" s="55">
        <f>ROUNDDOWN(($E4*J4),4)</f>
        <v>0</v>
      </c>
      <c r="L4" s="50"/>
      <c r="M4" s="50">
        <f>ROUNDDOWN(($E4*L4),4)</f>
        <v>0</v>
      </c>
      <c r="N4" s="50"/>
      <c r="O4" s="50">
        <f>ROUNDDOWN(($E4*N4),4)</f>
        <v>0</v>
      </c>
      <c r="P4" s="50"/>
      <c r="Q4" s="50"/>
      <c r="R4" s="50" t="s">
        <v>267</v>
      </c>
    </row>
    <row r="5" spans="1:19" s="84" customFormat="1" ht="23.1" customHeight="1">
      <c r="A5" s="50"/>
      <c r="B5" s="55" t="s">
        <v>266</v>
      </c>
      <c r="C5" s="55" t="s">
        <v>269</v>
      </c>
      <c r="D5" s="57" t="s">
        <v>68</v>
      </c>
      <c r="E5" s="55">
        <v>1</v>
      </c>
      <c r="F5" s="55">
        <f>0.26*1.3*0.5</f>
        <v>0.16900000000000001</v>
      </c>
      <c r="G5" s="55">
        <f>ROUNDDOWN(($E5*F5),4)</f>
        <v>0.16900000000000001</v>
      </c>
      <c r="H5" s="55"/>
      <c r="I5" s="55"/>
      <c r="J5" s="55"/>
      <c r="K5" s="55"/>
      <c r="L5" s="50"/>
      <c r="M5" s="50"/>
      <c r="N5" s="50"/>
      <c r="O5" s="50"/>
      <c r="P5" s="50"/>
      <c r="Q5" s="50"/>
      <c r="R5" s="50" t="s">
        <v>267</v>
      </c>
      <c r="S5" s="50"/>
    </row>
    <row r="6" spans="1:19" s="84" customFormat="1" ht="23.1" customHeight="1">
      <c r="A6" s="50"/>
      <c r="B6" s="55" t="s">
        <v>266</v>
      </c>
      <c r="C6" s="55" t="s">
        <v>270</v>
      </c>
      <c r="D6" s="57" t="s">
        <v>68</v>
      </c>
      <c r="E6" s="55">
        <v>1</v>
      </c>
      <c r="F6" s="55">
        <f>0.26*1.3*0.5</f>
        <v>0.16900000000000001</v>
      </c>
      <c r="G6" s="55">
        <f>ROUNDDOWN(($E6*F6),4)</f>
        <v>0.16900000000000001</v>
      </c>
      <c r="H6" s="55"/>
      <c r="I6" s="55"/>
      <c r="J6" s="55"/>
      <c r="K6" s="55"/>
      <c r="L6" s="50"/>
      <c r="M6" s="50"/>
      <c r="N6" s="50"/>
      <c r="O6" s="50"/>
      <c r="P6" s="50"/>
      <c r="Q6" s="50"/>
      <c r="R6" s="50" t="s">
        <v>267</v>
      </c>
      <c r="S6" s="50"/>
    </row>
    <row r="7" spans="1:19" s="84" customFormat="1" ht="23.1" customHeight="1">
      <c r="A7" s="50"/>
      <c r="B7" s="50"/>
      <c r="C7" s="50"/>
      <c r="D7" s="85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</row>
    <row r="8" spans="1:19" s="84" customFormat="1" ht="23.1" customHeight="1">
      <c r="A8" s="50"/>
      <c r="B8" s="50" t="s">
        <v>134</v>
      </c>
      <c r="C8" s="50"/>
      <c r="D8" s="85"/>
      <c r="E8" s="50"/>
      <c r="F8" s="50"/>
      <c r="G8" s="50">
        <f>ROUNDDOWN(SUM(G4:G7),1)</f>
        <v>0.8</v>
      </c>
      <c r="H8" s="50"/>
      <c r="I8" s="50">
        <f>ROUNDDOWN(SUM(I4:I7),1)</f>
        <v>0</v>
      </c>
      <c r="J8" s="50"/>
      <c r="K8" s="50">
        <f>ROUNDDOWN(SUM(K4:K7),1)</f>
        <v>0</v>
      </c>
      <c r="L8" s="50"/>
      <c r="M8" s="50">
        <f>ROUNDDOWN(SUM(M4:M7),2)</f>
        <v>0</v>
      </c>
      <c r="N8" s="50"/>
      <c r="O8" s="50">
        <f>ROUNDDOWN(SUM(O4:O7),2)</f>
        <v>0</v>
      </c>
      <c r="P8" s="50"/>
      <c r="Q8" s="50"/>
      <c r="R8" s="50"/>
    </row>
    <row r="9" spans="1:19" s="84" customFormat="1" ht="23.1" customHeight="1">
      <c r="A9" s="50"/>
      <c r="B9" s="50"/>
      <c r="C9" s="50"/>
      <c r="D9" s="85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1:19" s="84" customFormat="1" ht="23.1" customHeight="1">
      <c r="A10" s="35" t="e">
        <f>A3+1</f>
        <v>#REF!</v>
      </c>
      <c r="B10" s="72" t="s">
        <v>265</v>
      </c>
      <c r="C10" s="94" t="s">
        <v>272</v>
      </c>
      <c r="D10" s="209" t="s">
        <v>117</v>
      </c>
      <c r="E10" s="55"/>
      <c r="F10" s="55"/>
      <c r="G10" s="55"/>
      <c r="H10" s="55"/>
      <c r="I10" s="55"/>
      <c r="J10" s="55"/>
      <c r="K10" s="55"/>
      <c r="L10" s="50"/>
      <c r="M10" s="50"/>
      <c r="N10" s="50"/>
      <c r="O10" s="50"/>
      <c r="P10" s="50"/>
      <c r="Q10" s="50"/>
      <c r="R10" s="50"/>
    </row>
    <row r="11" spans="1:19" s="84" customFormat="1" ht="23.1" customHeight="1">
      <c r="A11" s="40"/>
      <c r="B11" s="55" t="s">
        <v>74</v>
      </c>
      <c r="C11" s="55" t="s">
        <v>273</v>
      </c>
      <c r="D11" s="57" t="s">
        <v>68</v>
      </c>
      <c r="E11" s="55">
        <v>2</v>
      </c>
      <c r="F11" s="55">
        <f>0.36*1.3</f>
        <v>0.46799999999999997</v>
      </c>
      <c r="G11" s="55">
        <f>ROUNDDOWN(($E11*F11),4)</f>
        <v>0.93600000000000005</v>
      </c>
      <c r="H11" s="55"/>
      <c r="I11" s="55">
        <f>ROUNDDOWN(($E11*H11),4)</f>
        <v>0</v>
      </c>
      <c r="J11" s="55"/>
      <c r="K11" s="55">
        <f>ROUNDDOWN(($E11*J11),4)</f>
        <v>0</v>
      </c>
      <c r="L11" s="50"/>
      <c r="M11" s="50">
        <f>ROUNDDOWN(($E11*L11),4)</f>
        <v>0</v>
      </c>
      <c r="N11" s="50"/>
      <c r="O11" s="50">
        <f>ROUNDDOWN(($E11*N11),4)</f>
        <v>0</v>
      </c>
      <c r="P11" s="50"/>
      <c r="Q11" s="50"/>
      <c r="R11" s="50" t="s">
        <v>267</v>
      </c>
    </row>
    <row r="12" spans="1:19" s="84" customFormat="1" ht="23.1" customHeight="1">
      <c r="A12" s="50"/>
      <c r="B12" s="55" t="s">
        <v>74</v>
      </c>
      <c r="C12" s="55" t="s">
        <v>154</v>
      </c>
      <c r="D12" s="57" t="s">
        <v>68</v>
      </c>
      <c r="E12" s="55">
        <v>6</v>
      </c>
      <c r="F12" s="55">
        <f>0.19*0.7</f>
        <v>0.13299999999999998</v>
      </c>
      <c r="G12" s="55">
        <f>ROUNDDOWN(($E12*F12),4)</f>
        <v>0.79800000000000004</v>
      </c>
      <c r="H12" s="55"/>
      <c r="I12" s="55">
        <f>ROUNDDOWN(($E12*H12),4)</f>
        <v>0</v>
      </c>
      <c r="J12" s="55"/>
      <c r="K12" s="55">
        <f>ROUNDDOWN(($E12*J12),4)</f>
        <v>0</v>
      </c>
      <c r="L12" s="50"/>
      <c r="M12" s="50">
        <f>ROUNDDOWN(($E12*L12),4)</f>
        <v>0</v>
      </c>
      <c r="N12" s="50"/>
      <c r="O12" s="50">
        <f>ROUNDDOWN(($E12*N12),4)</f>
        <v>0</v>
      </c>
      <c r="P12" s="50"/>
      <c r="Q12" s="50"/>
      <c r="R12" s="50" t="s">
        <v>267</v>
      </c>
      <c r="S12" s="50"/>
    </row>
    <row r="13" spans="1:19" s="84" customFormat="1" ht="23.1" customHeight="1">
      <c r="A13" s="50"/>
      <c r="B13" s="55" t="s">
        <v>266</v>
      </c>
      <c r="C13" s="55" t="s">
        <v>79</v>
      </c>
      <c r="D13" s="57" t="s">
        <v>68</v>
      </c>
      <c r="E13" s="55">
        <v>7</v>
      </c>
      <c r="F13" s="55">
        <f>0.26*1.3*0.5</f>
        <v>0.16900000000000001</v>
      </c>
      <c r="G13" s="55">
        <f>ROUNDDOWN(($E13*F13),4)</f>
        <v>1.1830000000000001</v>
      </c>
      <c r="H13" s="55"/>
      <c r="I13" s="55"/>
      <c r="J13" s="55"/>
      <c r="K13" s="55"/>
      <c r="L13" s="50"/>
      <c r="M13" s="50"/>
      <c r="N13" s="50"/>
      <c r="O13" s="50"/>
      <c r="P13" s="50"/>
      <c r="Q13" s="50"/>
      <c r="R13" s="50" t="s">
        <v>267</v>
      </c>
      <c r="S13" s="50"/>
    </row>
    <row r="14" spans="1:19" s="84" customFormat="1" ht="23.1" customHeight="1">
      <c r="A14" s="50"/>
      <c r="B14" s="50"/>
      <c r="C14" s="50"/>
      <c r="D14" s="85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</row>
    <row r="15" spans="1:19" s="84" customFormat="1" ht="23.1" customHeight="1">
      <c r="A15" s="50"/>
      <c r="B15" s="50" t="s">
        <v>134</v>
      </c>
      <c r="C15" s="50"/>
      <c r="D15" s="85"/>
      <c r="E15" s="50"/>
      <c r="F15" s="50"/>
      <c r="G15" s="50">
        <f>ROUNDDOWN(SUM(G11:G14),1)</f>
        <v>2.9</v>
      </c>
      <c r="H15" s="50"/>
      <c r="I15" s="50">
        <f>ROUNDDOWN(SUM(I11:I14),1)</f>
        <v>0</v>
      </c>
      <c r="J15" s="50"/>
      <c r="K15" s="50">
        <f>ROUNDDOWN(SUM(K11:K14),1)</f>
        <v>0</v>
      </c>
      <c r="L15" s="50"/>
      <c r="M15" s="50">
        <f>ROUNDDOWN(SUM(M11:M14),2)</f>
        <v>0</v>
      </c>
      <c r="N15" s="50"/>
      <c r="O15" s="50">
        <f>ROUNDDOWN(SUM(O11:O14),2)</f>
        <v>0</v>
      </c>
      <c r="P15" s="50"/>
      <c r="Q15" s="50"/>
      <c r="R15" s="50"/>
    </row>
    <row r="16" spans="1:19" s="84" customFormat="1" ht="23.1" customHeight="1">
      <c r="A16" s="50"/>
      <c r="B16" s="50"/>
      <c r="C16" s="50"/>
      <c r="D16" s="85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</row>
    <row r="17" spans="1:19" s="84" customFormat="1" ht="23.1" customHeight="1">
      <c r="A17" s="35"/>
      <c r="B17" s="72"/>
      <c r="C17" s="94"/>
      <c r="D17" s="209"/>
      <c r="E17" s="55"/>
      <c r="F17" s="55"/>
      <c r="G17" s="55"/>
      <c r="H17" s="55"/>
      <c r="I17" s="55"/>
      <c r="J17" s="55"/>
      <c r="K17" s="55"/>
      <c r="L17" s="50"/>
      <c r="M17" s="50"/>
      <c r="N17" s="50"/>
      <c r="O17" s="50"/>
      <c r="P17" s="50"/>
      <c r="Q17" s="50"/>
      <c r="R17" s="50"/>
    </row>
    <row r="18" spans="1:19" s="84" customFormat="1" ht="23.1" customHeight="1">
      <c r="A18" s="40"/>
      <c r="B18" s="55"/>
      <c r="C18" s="55"/>
      <c r="D18" s="57"/>
      <c r="E18" s="55"/>
      <c r="F18" s="55"/>
      <c r="G18" s="55"/>
      <c r="H18" s="55"/>
      <c r="I18" s="55"/>
      <c r="J18" s="55"/>
      <c r="K18" s="55"/>
      <c r="L18" s="50"/>
      <c r="M18" s="50"/>
      <c r="N18" s="50"/>
      <c r="O18" s="50"/>
      <c r="P18" s="50"/>
      <c r="Q18" s="50"/>
      <c r="R18" s="50"/>
      <c r="S18" s="50"/>
    </row>
    <row r="19" spans="1:19" s="84" customFormat="1" ht="23.1" customHeight="1">
      <c r="A19" s="40"/>
      <c r="B19" s="55"/>
      <c r="C19" s="55"/>
      <c r="D19" s="57"/>
      <c r="E19" s="55"/>
      <c r="F19" s="55"/>
      <c r="G19" s="55"/>
      <c r="H19" s="55"/>
      <c r="I19" s="55"/>
      <c r="J19" s="55"/>
      <c r="K19" s="55"/>
      <c r="L19" s="50"/>
      <c r="M19" s="50"/>
      <c r="N19" s="50"/>
      <c r="O19" s="50"/>
      <c r="P19" s="50"/>
      <c r="Q19" s="50"/>
      <c r="R19" s="50"/>
      <c r="S19" s="50"/>
    </row>
    <row r="20" spans="1:19" s="84" customFormat="1" ht="23.1" customHeight="1">
      <c r="A20" s="40"/>
      <c r="B20" s="55"/>
      <c r="C20" s="55"/>
      <c r="D20" s="57"/>
      <c r="E20" s="55"/>
      <c r="F20" s="55"/>
      <c r="G20" s="55"/>
      <c r="H20" s="55"/>
      <c r="I20" s="55"/>
      <c r="J20" s="55"/>
      <c r="K20" s="55"/>
      <c r="L20" s="50"/>
      <c r="M20" s="50"/>
      <c r="N20" s="50"/>
      <c r="O20" s="50"/>
      <c r="P20" s="50"/>
      <c r="Q20" s="50"/>
      <c r="R20" s="50"/>
      <c r="S20" s="50"/>
    </row>
    <row r="21" spans="1:19" s="84" customFormat="1" ht="23.1" customHeight="1">
      <c r="A21" s="40"/>
      <c r="B21" s="55"/>
      <c r="C21" s="55"/>
      <c r="D21" s="57"/>
      <c r="E21" s="55"/>
      <c r="F21" s="55"/>
      <c r="G21" s="55"/>
      <c r="H21" s="55"/>
      <c r="I21" s="55"/>
      <c r="J21" s="55"/>
      <c r="K21" s="55"/>
      <c r="L21" s="50"/>
      <c r="M21" s="50"/>
      <c r="N21" s="50"/>
      <c r="O21" s="50"/>
      <c r="P21" s="50"/>
      <c r="Q21" s="50"/>
      <c r="R21" s="50"/>
      <c r="S21" s="50"/>
    </row>
    <row r="22" spans="1:19" s="84" customFormat="1" ht="23.1" customHeight="1">
      <c r="A22" s="40"/>
      <c r="B22" s="55"/>
      <c r="C22" s="55"/>
      <c r="D22" s="57"/>
      <c r="E22" s="55"/>
      <c r="F22" s="55"/>
      <c r="G22" s="55"/>
      <c r="H22" s="55"/>
      <c r="I22" s="55"/>
      <c r="J22" s="55"/>
      <c r="K22" s="55"/>
      <c r="L22" s="50"/>
      <c r="M22" s="50"/>
      <c r="N22" s="50"/>
      <c r="O22" s="50"/>
      <c r="P22" s="50"/>
      <c r="Q22" s="50"/>
      <c r="R22" s="50"/>
      <c r="S22" s="50"/>
    </row>
    <row r="23" spans="1:19" s="84" customFormat="1" ht="23.1" customHeight="1">
      <c r="A23" s="50"/>
      <c r="B23" s="50"/>
      <c r="C23" s="50"/>
      <c r="D23" s="85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</row>
    <row r="24" spans="1:19" s="84" customFormat="1" ht="23.1" customHeight="1">
      <c r="A24" s="50"/>
      <c r="B24" s="50"/>
      <c r="C24" s="50"/>
      <c r="D24" s="85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</row>
    <row r="25" spans="1:19" s="84" customFormat="1" ht="23.1" customHeight="1">
      <c r="A25" s="50"/>
      <c r="B25" s="50"/>
      <c r="C25" s="50"/>
      <c r="D25" s="85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</row>
    <row r="26" spans="1:19" s="84" customFormat="1" ht="23.1" customHeight="1">
      <c r="A26" s="50"/>
      <c r="B26" s="50"/>
      <c r="C26" s="50"/>
      <c r="D26" s="85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</row>
    <row r="27" spans="1:19" s="84" customFormat="1" ht="23.1" customHeight="1">
      <c r="A27" s="50"/>
      <c r="B27" s="50"/>
      <c r="C27" s="50"/>
      <c r="D27" s="85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</row>
    <row r="28" spans="1:19" s="84" customFormat="1" ht="23.1" customHeight="1">
      <c r="A28" s="50"/>
      <c r="B28" s="50"/>
      <c r="C28" s="50"/>
      <c r="D28" s="85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</row>
    <row r="29" spans="1:19" s="84" customFormat="1" ht="23.1" customHeight="1">
      <c r="A29" s="50"/>
      <c r="B29" s="50"/>
      <c r="C29" s="50"/>
      <c r="D29" s="85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</row>
    <row r="30" spans="1:19" s="84" customFormat="1" ht="23.1" customHeight="1">
      <c r="A30" s="50"/>
      <c r="B30" s="50"/>
      <c r="C30" s="50"/>
      <c r="D30" s="85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</row>
    <row r="31" spans="1:19" s="84" customFormat="1" ht="23.1" customHeight="1">
      <c r="A31" s="50"/>
      <c r="B31" s="50"/>
      <c r="C31" s="50"/>
      <c r="D31" s="85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</row>
    <row r="32" spans="1:19" s="84" customFormat="1" ht="23.1" customHeight="1">
      <c r="A32" s="50"/>
      <c r="B32" s="50"/>
      <c r="C32" s="50"/>
      <c r="D32" s="85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</row>
    <row r="33" spans="1:18" s="84" customFormat="1" ht="23.1" customHeight="1">
      <c r="A33" s="50"/>
      <c r="B33" s="50"/>
      <c r="C33" s="50"/>
      <c r="D33" s="85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</row>
    <row r="34" spans="1:18" s="84" customFormat="1" ht="23.1" customHeight="1">
      <c r="A34" s="50"/>
      <c r="B34" s="50"/>
      <c r="C34" s="50"/>
      <c r="D34" s="85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</row>
    <row r="35" spans="1:18" s="84" customFormat="1" ht="23.1" customHeight="1">
      <c r="A35" s="50"/>
      <c r="B35" s="50"/>
      <c r="C35" s="50"/>
      <c r="D35" s="85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</row>
    <row r="36" spans="1:18" s="81" customFormat="1">
      <c r="A36" s="86"/>
      <c r="B36" s="86"/>
      <c r="C36" s="86"/>
      <c r="D36" s="87"/>
      <c r="E36" s="88"/>
    </row>
    <row r="37" spans="1:18" s="81" customFormat="1">
      <c r="A37" s="86"/>
      <c r="B37" s="86"/>
      <c r="C37" s="86"/>
      <c r="D37" s="87"/>
      <c r="E37" s="88"/>
    </row>
    <row r="38" spans="1:18" s="81" customFormat="1">
      <c r="A38" s="86"/>
      <c r="B38" s="86"/>
      <c r="C38" s="86"/>
      <c r="D38" s="87"/>
      <c r="E38" s="88"/>
    </row>
    <row r="39" spans="1:18" s="81" customFormat="1">
      <c r="A39" s="86"/>
      <c r="B39" s="86"/>
      <c r="C39" s="86"/>
      <c r="D39" s="87"/>
      <c r="E39" s="88"/>
    </row>
    <row r="40" spans="1:18" s="81" customFormat="1">
      <c r="A40" s="86"/>
      <c r="B40" s="86"/>
      <c r="C40" s="86"/>
      <c r="D40" s="87"/>
      <c r="E40" s="88"/>
    </row>
    <row r="41" spans="1:18" s="81" customFormat="1">
      <c r="A41" s="86"/>
      <c r="B41" s="86"/>
      <c r="C41" s="86"/>
      <c r="D41" s="87"/>
      <c r="E41" s="88"/>
    </row>
    <row r="42" spans="1:18" s="81" customFormat="1">
      <c r="A42" s="86"/>
      <c r="B42" s="86"/>
      <c r="C42" s="86"/>
      <c r="D42" s="87"/>
      <c r="E42" s="88"/>
    </row>
    <row r="43" spans="1:18" s="81" customFormat="1">
      <c r="A43" s="86"/>
      <c r="B43" s="86"/>
      <c r="C43" s="86"/>
      <c r="D43" s="87"/>
      <c r="E43" s="88"/>
    </row>
    <row r="44" spans="1:18" s="81" customFormat="1">
      <c r="A44" s="86"/>
      <c r="B44" s="86"/>
      <c r="C44" s="86"/>
      <c r="D44" s="87"/>
      <c r="E44" s="88"/>
    </row>
    <row r="45" spans="1:18" s="81" customFormat="1">
      <c r="A45" s="86"/>
      <c r="B45" s="86"/>
      <c r="C45" s="86"/>
      <c r="D45" s="87"/>
      <c r="E45" s="88"/>
    </row>
    <row r="46" spans="1:18" s="81" customFormat="1">
      <c r="A46" s="86"/>
      <c r="B46" s="86"/>
      <c r="C46" s="86"/>
      <c r="D46" s="87"/>
      <c r="E46" s="88"/>
    </row>
    <row r="47" spans="1:18" s="81" customFormat="1">
      <c r="A47" s="86"/>
      <c r="B47" s="86"/>
      <c r="C47" s="86"/>
      <c r="D47" s="87"/>
      <c r="E47" s="88"/>
    </row>
    <row r="48" spans="1:18" s="81" customFormat="1">
      <c r="A48" s="86"/>
      <c r="B48" s="86"/>
      <c r="C48" s="86"/>
      <c r="D48" s="87"/>
      <c r="E48" s="88"/>
    </row>
    <row r="49" spans="1:5" s="81" customFormat="1">
      <c r="A49" s="86"/>
      <c r="B49" s="86"/>
      <c r="C49" s="86"/>
      <c r="D49" s="87"/>
      <c r="E49" s="88"/>
    </row>
    <row r="50" spans="1:5" s="81" customFormat="1">
      <c r="A50" s="86"/>
      <c r="B50" s="86"/>
      <c r="C50" s="86"/>
      <c r="D50" s="87"/>
      <c r="E50" s="88"/>
    </row>
    <row r="51" spans="1:5" s="81" customFormat="1">
      <c r="A51" s="86"/>
      <c r="B51" s="86"/>
      <c r="C51" s="86"/>
      <c r="D51" s="87"/>
      <c r="E51" s="88"/>
    </row>
    <row r="52" spans="1:5" s="81" customFormat="1">
      <c r="A52" s="86"/>
      <c r="B52" s="86"/>
      <c r="C52" s="86"/>
      <c r="D52" s="87"/>
      <c r="E52" s="88"/>
    </row>
    <row r="53" spans="1:5" s="81" customFormat="1">
      <c r="A53" s="86"/>
      <c r="B53" s="86"/>
      <c r="C53" s="86"/>
      <c r="D53" s="87"/>
      <c r="E53" s="88"/>
    </row>
    <row r="54" spans="1:5" s="81" customFormat="1">
      <c r="A54" s="86"/>
      <c r="B54" s="86"/>
      <c r="C54" s="86"/>
      <c r="D54" s="87"/>
      <c r="E54" s="88"/>
    </row>
    <row r="55" spans="1:5" s="81" customFormat="1">
      <c r="A55" s="86"/>
      <c r="B55" s="86"/>
      <c r="C55" s="86"/>
      <c r="D55" s="87"/>
      <c r="E55" s="88"/>
    </row>
    <row r="56" spans="1:5" s="81" customFormat="1">
      <c r="A56" s="86"/>
      <c r="B56" s="86"/>
      <c r="C56" s="86"/>
      <c r="D56" s="87"/>
      <c r="E56" s="88"/>
    </row>
    <row r="57" spans="1:5" s="81" customFormat="1">
      <c r="A57" s="86"/>
      <c r="B57" s="86"/>
      <c r="C57" s="86"/>
      <c r="D57" s="87"/>
      <c r="E57" s="88"/>
    </row>
    <row r="58" spans="1:5" s="81" customFormat="1">
      <c r="A58" s="86"/>
      <c r="B58" s="86"/>
      <c r="C58" s="86"/>
      <c r="D58" s="87"/>
      <c r="E58" s="88"/>
    </row>
    <row r="59" spans="1:5" s="81" customFormat="1">
      <c r="A59" s="86"/>
      <c r="B59" s="86"/>
      <c r="C59" s="86"/>
      <c r="D59" s="87"/>
      <c r="E59" s="88"/>
    </row>
    <row r="60" spans="1:5" s="81" customFormat="1">
      <c r="A60" s="86"/>
      <c r="B60" s="86"/>
      <c r="C60" s="86"/>
      <c r="D60" s="87"/>
      <c r="E60" s="88"/>
    </row>
    <row r="61" spans="1:5" s="81" customFormat="1">
      <c r="A61" s="86"/>
      <c r="B61" s="86"/>
      <c r="C61" s="86"/>
      <c r="D61" s="87"/>
      <c r="E61" s="88"/>
    </row>
    <row r="62" spans="1:5" s="81" customFormat="1">
      <c r="A62" s="86"/>
      <c r="B62" s="86"/>
      <c r="C62" s="86"/>
      <c r="D62" s="87"/>
      <c r="E62" s="88"/>
    </row>
    <row r="63" spans="1:5" s="81" customFormat="1">
      <c r="A63" s="86"/>
      <c r="B63" s="86"/>
      <c r="C63" s="86"/>
      <c r="D63" s="87"/>
      <c r="E63" s="88"/>
    </row>
    <row r="64" spans="1:5" s="81" customFormat="1">
      <c r="A64" s="86"/>
      <c r="B64" s="86"/>
      <c r="C64" s="86"/>
      <c r="D64" s="87"/>
      <c r="E64" s="88"/>
    </row>
    <row r="65" spans="1:5" s="81" customFormat="1">
      <c r="A65" s="86"/>
      <c r="B65" s="86"/>
      <c r="C65" s="86"/>
      <c r="D65" s="87"/>
      <c r="E65" s="88"/>
    </row>
    <row r="66" spans="1:5" s="81" customFormat="1">
      <c r="A66" s="86"/>
      <c r="B66" s="86"/>
      <c r="C66" s="86"/>
      <c r="D66" s="87"/>
      <c r="E66" s="88"/>
    </row>
    <row r="67" spans="1:5" s="81" customFormat="1">
      <c r="A67" s="86"/>
      <c r="B67" s="86"/>
      <c r="C67" s="86"/>
      <c r="D67" s="87"/>
      <c r="E67" s="88"/>
    </row>
    <row r="68" spans="1:5" s="81" customFormat="1">
      <c r="A68" s="86"/>
      <c r="B68" s="86"/>
      <c r="C68" s="86"/>
      <c r="D68" s="87"/>
      <c r="E68" s="88"/>
    </row>
    <row r="69" spans="1:5" s="81" customFormat="1">
      <c r="A69" s="86"/>
      <c r="B69" s="86"/>
      <c r="C69" s="86"/>
      <c r="D69" s="87"/>
      <c r="E69" s="88"/>
    </row>
    <row r="70" spans="1:5" s="81" customFormat="1">
      <c r="A70" s="86"/>
      <c r="B70" s="86"/>
      <c r="C70" s="86"/>
      <c r="D70" s="87"/>
      <c r="E70" s="88"/>
    </row>
    <row r="71" spans="1:5" s="81" customFormat="1">
      <c r="A71" s="86"/>
      <c r="B71" s="86"/>
      <c r="C71" s="86"/>
      <c r="D71" s="87"/>
      <c r="E71" s="88"/>
    </row>
    <row r="72" spans="1:5" s="81" customFormat="1">
      <c r="A72" s="86"/>
      <c r="B72" s="86"/>
      <c r="C72" s="86"/>
      <c r="D72" s="87"/>
      <c r="E72" s="88"/>
    </row>
    <row r="73" spans="1:5" s="81" customFormat="1">
      <c r="A73" s="86"/>
      <c r="B73" s="86"/>
      <c r="C73" s="86"/>
      <c r="D73" s="87"/>
      <c r="E73" s="88"/>
    </row>
    <row r="74" spans="1:5" s="81" customFormat="1">
      <c r="A74" s="86"/>
      <c r="B74" s="86"/>
      <c r="C74" s="86"/>
      <c r="D74" s="87"/>
      <c r="E74" s="88"/>
    </row>
    <row r="75" spans="1:5" s="81" customFormat="1">
      <c r="A75" s="86"/>
      <c r="B75" s="86"/>
      <c r="C75" s="86"/>
      <c r="D75" s="87"/>
      <c r="E75" s="88"/>
    </row>
    <row r="76" spans="1:5" s="81" customFormat="1">
      <c r="A76" s="86"/>
      <c r="B76" s="86"/>
      <c r="C76" s="86"/>
      <c r="D76" s="87"/>
      <c r="E76" s="88"/>
    </row>
    <row r="77" spans="1:5" s="81" customFormat="1">
      <c r="A77" s="86"/>
      <c r="B77" s="86"/>
      <c r="C77" s="86"/>
      <c r="D77" s="87"/>
      <c r="E77" s="88"/>
    </row>
    <row r="78" spans="1:5" s="81" customFormat="1">
      <c r="A78" s="86"/>
      <c r="B78" s="86"/>
      <c r="C78" s="86"/>
      <c r="D78" s="87"/>
      <c r="E78" s="88"/>
    </row>
    <row r="79" spans="1:5" s="81" customFormat="1">
      <c r="A79" s="86"/>
      <c r="B79" s="86"/>
      <c r="C79" s="86"/>
      <c r="D79" s="87"/>
      <c r="E79" s="88"/>
    </row>
    <row r="80" spans="1:5" s="81" customFormat="1">
      <c r="A80" s="86"/>
      <c r="B80" s="86"/>
      <c r="C80" s="86"/>
      <c r="D80" s="87"/>
      <c r="E80" s="88"/>
    </row>
    <row r="81" spans="1:5" s="81" customFormat="1">
      <c r="A81" s="86"/>
      <c r="B81" s="86"/>
      <c r="C81" s="86"/>
      <c r="D81" s="87"/>
      <c r="E81" s="88"/>
    </row>
    <row r="82" spans="1:5" s="81" customFormat="1">
      <c r="A82" s="86"/>
      <c r="B82" s="86"/>
      <c r="C82" s="86"/>
      <c r="D82" s="87"/>
      <c r="E82" s="88"/>
    </row>
    <row r="83" spans="1:5" s="81" customFormat="1">
      <c r="A83" s="86"/>
      <c r="B83" s="86"/>
      <c r="C83" s="86"/>
      <c r="D83" s="87"/>
      <c r="E83" s="88"/>
    </row>
    <row r="84" spans="1:5" s="81" customFormat="1">
      <c r="A84" s="86"/>
      <c r="B84" s="86"/>
      <c r="C84" s="86"/>
      <c r="D84" s="87"/>
      <c r="E84" s="88"/>
    </row>
    <row r="85" spans="1:5" s="81" customFormat="1">
      <c r="A85" s="86"/>
      <c r="B85" s="86"/>
      <c r="C85" s="86"/>
      <c r="D85" s="87"/>
      <c r="E85" s="88"/>
    </row>
    <row r="86" spans="1:5" s="81" customFormat="1">
      <c r="A86" s="86"/>
      <c r="B86" s="86"/>
      <c r="C86" s="86"/>
      <c r="D86" s="87"/>
      <c r="E86" s="88"/>
    </row>
    <row r="87" spans="1:5" s="81" customFormat="1">
      <c r="A87" s="86"/>
      <c r="B87" s="86"/>
      <c r="C87" s="86"/>
      <c r="D87" s="87"/>
      <c r="E87" s="88"/>
    </row>
    <row r="88" spans="1:5" s="81" customFormat="1">
      <c r="A88" s="86"/>
      <c r="B88" s="86"/>
      <c r="C88" s="86"/>
      <c r="D88" s="87"/>
      <c r="E88" s="88"/>
    </row>
    <row r="89" spans="1:5" s="81" customFormat="1">
      <c r="A89" s="86"/>
      <c r="B89" s="86"/>
      <c r="C89" s="86"/>
      <c r="D89" s="87"/>
      <c r="E89" s="88"/>
    </row>
    <row r="90" spans="1:5" s="81" customFormat="1">
      <c r="A90" s="86"/>
      <c r="B90" s="86"/>
      <c r="C90" s="86"/>
      <c r="D90" s="87"/>
      <c r="E90" s="88"/>
    </row>
    <row r="91" spans="1:5" s="81" customFormat="1">
      <c r="A91" s="86"/>
      <c r="B91" s="86"/>
      <c r="C91" s="86"/>
      <c r="D91" s="87"/>
      <c r="E91" s="88"/>
    </row>
    <row r="92" spans="1:5" s="81" customFormat="1">
      <c r="A92" s="86"/>
      <c r="B92" s="86"/>
      <c r="C92" s="86"/>
      <c r="D92" s="87"/>
      <c r="E92" s="88"/>
    </row>
    <row r="93" spans="1:5" s="81" customFormat="1">
      <c r="A93" s="86"/>
      <c r="B93" s="86"/>
      <c r="C93" s="86"/>
      <c r="D93" s="87"/>
      <c r="E93" s="88"/>
    </row>
    <row r="94" spans="1:5" s="81" customFormat="1">
      <c r="A94" s="86"/>
      <c r="B94" s="86"/>
      <c r="C94" s="86"/>
      <c r="D94" s="87"/>
      <c r="E94" s="88"/>
    </row>
    <row r="95" spans="1:5" s="81" customFormat="1">
      <c r="A95" s="86"/>
      <c r="B95" s="86"/>
      <c r="C95" s="86"/>
      <c r="D95" s="87"/>
      <c r="E95" s="88"/>
    </row>
    <row r="96" spans="1:5" s="81" customFormat="1">
      <c r="A96" s="86"/>
      <c r="B96" s="86"/>
      <c r="C96" s="86"/>
      <c r="D96" s="87"/>
      <c r="E96" s="88"/>
    </row>
    <row r="97" spans="1:5" s="81" customFormat="1">
      <c r="A97" s="86"/>
      <c r="B97" s="86"/>
      <c r="C97" s="86"/>
      <c r="D97" s="87"/>
      <c r="E97" s="88"/>
    </row>
    <row r="98" spans="1:5" s="81" customFormat="1">
      <c r="A98" s="86"/>
      <c r="B98" s="86"/>
      <c r="C98" s="86"/>
      <c r="D98" s="87"/>
      <c r="E98" s="88"/>
    </row>
    <row r="99" spans="1:5" s="81" customFormat="1">
      <c r="A99" s="86"/>
      <c r="B99" s="86"/>
      <c r="C99" s="86"/>
      <c r="D99" s="87"/>
      <c r="E99" s="88"/>
    </row>
    <row r="100" spans="1:5" s="81" customFormat="1">
      <c r="A100" s="86"/>
      <c r="B100" s="86"/>
      <c r="C100" s="86"/>
      <c r="D100" s="87"/>
      <c r="E100" s="88"/>
    </row>
    <row r="101" spans="1:5" s="81" customFormat="1">
      <c r="A101" s="86"/>
      <c r="B101" s="86"/>
      <c r="C101" s="86"/>
      <c r="D101" s="87"/>
      <c r="E101" s="88"/>
    </row>
    <row r="102" spans="1:5" s="81" customFormat="1">
      <c r="A102" s="86"/>
      <c r="B102" s="86"/>
      <c r="C102" s="86"/>
      <c r="D102" s="87"/>
      <c r="E102" s="88"/>
    </row>
    <row r="103" spans="1:5" s="81" customFormat="1">
      <c r="A103" s="86"/>
      <c r="B103" s="86"/>
      <c r="C103" s="86"/>
      <c r="D103" s="87"/>
      <c r="E103" s="88"/>
    </row>
    <row r="104" spans="1:5" s="81" customFormat="1">
      <c r="A104" s="86"/>
      <c r="B104" s="86"/>
      <c r="C104" s="86"/>
      <c r="D104" s="87"/>
      <c r="E104" s="88"/>
    </row>
    <row r="105" spans="1:5" s="81" customFormat="1">
      <c r="A105" s="86"/>
      <c r="B105" s="86"/>
      <c r="C105" s="86"/>
      <c r="D105" s="87"/>
      <c r="E105" s="88"/>
    </row>
    <row r="106" spans="1:5" s="81" customFormat="1">
      <c r="A106" s="86"/>
      <c r="B106" s="86"/>
      <c r="C106" s="86"/>
      <c r="D106" s="87"/>
      <c r="E106" s="88"/>
    </row>
    <row r="107" spans="1:5" s="81" customFormat="1">
      <c r="A107" s="86"/>
      <c r="B107" s="86"/>
      <c r="C107" s="86"/>
      <c r="D107" s="87"/>
      <c r="E107" s="88"/>
    </row>
    <row r="108" spans="1:5" s="81" customFormat="1">
      <c r="A108" s="86"/>
      <c r="B108" s="86"/>
      <c r="C108" s="86"/>
      <c r="D108" s="87"/>
      <c r="E108" s="88"/>
    </row>
    <row r="109" spans="1:5" s="81" customFormat="1">
      <c r="A109" s="86"/>
      <c r="B109" s="86"/>
      <c r="C109" s="86"/>
      <c r="D109" s="87"/>
      <c r="E109" s="88"/>
    </row>
    <row r="110" spans="1:5" s="81" customFormat="1">
      <c r="A110" s="86"/>
      <c r="B110" s="86"/>
      <c r="C110" s="86"/>
      <c r="D110" s="87"/>
      <c r="E110" s="88"/>
    </row>
    <row r="111" spans="1:5" s="81" customFormat="1">
      <c r="A111" s="86"/>
      <c r="B111" s="86"/>
      <c r="C111" s="86"/>
      <c r="D111" s="87"/>
      <c r="E111" s="88"/>
    </row>
    <row r="112" spans="1:5" s="81" customFormat="1">
      <c r="A112" s="86"/>
      <c r="B112" s="86"/>
      <c r="C112" s="86"/>
      <c r="D112" s="87"/>
      <c r="E112" s="88"/>
    </row>
    <row r="113" spans="1:5" s="81" customFormat="1">
      <c r="A113" s="86"/>
      <c r="B113" s="86"/>
      <c r="C113" s="86"/>
      <c r="D113" s="87"/>
      <c r="E113" s="88"/>
    </row>
  </sheetData>
  <mergeCells count="12">
    <mergeCell ref="R1:R2"/>
    <mergeCell ref="F1:G1"/>
    <mergeCell ref="H1:I1"/>
    <mergeCell ref="J1:K1"/>
    <mergeCell ref="L1:M1"/>
    <mergeCell ref="P1:Q1"/>
    <mergeCell ref="A1:A2"/>
    <mergeCell ref="N1:O1"/>
    <mergeCell ref="B1:B2"/>
    <mergeCell ref="C1:C2"/>
    <mergeCell ref="D1:D2"/>
    <mergeCell ref="E1:E2"/>
  </mergeCells>
  <phoneticPr fontId="9" type="noConversion"/>
  <pageMargins left="0.86614173228346458" right="0.39370078740157483" top="0.94488188976377963" bottom="0.51181102362204722" header="0.31496062992125984" footer="0.23622047244094491"/>
  <pageSetup paperSize="9" scale="95" orientation="landscape" r:id="rId1"/>
  <headerFooter alignWithMargins="0">
    <oddHeader>&amp;C&amp;"굴림,굵게"&amp;16일  위  대  가  산  출  근  거&amp;R&amp;"바탕,보통"&amp;10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20"/>
  <sheetViews>
    <sheetView showZeros="0" view="pageBreakPreview" workbookViewId="0">
      <selection activeCell="D13" sqref="D13"/>
    </sheetView>
  </sheetViews>
  <sheetFormatPr defaultRowHeight="13.5"/>
  <sheetData>
    <row r="1" spans="1:13" s="61" customFormat="1" ht="24" customHeight="1"/>
    <row r="2" spans="1:13" s="62" customFormat="1" ht="24" customHeight="1"/>
    <row r="3" spans="1:13" s="61" customFormat="1" ht="30.95" customHeight="1">
      <c r="A3" s="278" t="e">
        <f>#REF!</f>
        <v>#REF!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</row>
    <row r="4" spans="1:13" s="61" customFormat="1" ht="21" customHeight="1"/>
    <row r="5" spans="1:13" s="61" customFormat="1" ht="27" customHeight="1">
      <c r="A5" s="278" t="s">
        <v>150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8"/>
    </row>
    <row r="6" spans="1:13" s="61" customFormat="1" ht="24" customHeight="1"/>
    <row r="7" spans="1:13" s="61" customFormat="1" ht="24" customHeight="1"/>
    <row r="8" spans="1:13" s="61" customFormat="1" ht="24" customHeight="1"/>
    <row r="9" spans="1:13" s="61" customFormat="1" ht="24" customHeight="1"/>
    <row r="10" spans="1:13" s="61" customFormat="1" ht="24" customHeight="1"/>
    <row r="11" spans="1:13" s="61" customFormat="1" ht="24" customHeight="1">
      <c r="A11" s="278" t="e">
        <f>#REF!</f>
        <v>#REF!</v>
      </c>
      <c r="B11" s="278"/>
      <c r="C11" s="278"/>
      <c r="D11" s="278"/>
      <c r="E11" s="278"/>
      <c r="F11" s="278"/>
      <c r="G11" s="278"/>
      <c r="H11" s="278"/>
      <c r="I11" s="278"/>
      <c r="J11" s="278"/>
      <c r="K11" s="278"/>
      <c r="L11" s="278"/>
      <c r="M11" s="278"/>
    </row>
    <row r="12" spans="1:13" s="61" customFormat="1" ht="24" customHeight="1"/>
    <row r="13" spans="1:13" s="61" customFormat="1" ht="24" customHeight="1"/>
    <row r="14" spans="1:13" s="61" customFormat="1" ht="24" customHeight="1"/>
    <row r="15" spans="1:13" s="61" customFormat="1" ht="24" customHeight="1"/>
    <row r="16" spans="1:13" s="61" customFormat="1" ht="24" customHeight="1"/>
    <row r="17" spans="1:13" s="61" customFormat="1" ht="24" customHeight="1">
      <c r="A17" s="278" t="e">
        <f>#REF!</f>
        <v>#REF!</v>
      </c>
      <c r="B17" s="278"/>
      <c r="C17" s="278"/>
      <c r="D17" s="278"/>
      <c r="E17" s="278"/>
      <c r="F17" s="278"/>
      <c r="G17" s="278"/>
      <c r="H17" s="278"/>
      <c r="I17" s="278"/>
      <c r="J17" s="278"/>
      <c r="K17" s="278"/>
      <c r="L17" s="278"/>
      <c r="M17" s="278"/>
    </row>
    <row r="18" spans="1:13" s="61" customFormat="1" ht="24" customHeight="1"/>
    <row r="19" spans="1:13" s="61" customFormat="1" ht="24" customHeight="1"/>
    <row r="20" spans="1:13" s="62" customFormat="1" ht="24" customHeight="1"/>
  </sheetData>
  <mergeCells count="4">
    <mergeCell ref="A3:M3"/>
    <mergeCell ref="A5:M5"/>
    <mergeCell ref="A11:M11"/>
    <mergeCell ref="A17:M17"/>
  </mergeCells>
  <phoneticPr fontId="3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5"/>
  </sheetPr>
  <dimension ref="A1:I18"/>
  <sheetViews>
    <sheetView view="pageBreakPreview" workbookViewId="0">
      <selection activeCell="A11" sqref="A11"/>
    </sheetView>
  </sheetViews>
  <sheetFormatPr defaultColWidth="8.88671875" defaultRowHeight="11.25"/>
  <cols>
    <col min="1" max="1" width="15.33203125" style="68" customWidth="1"/>
    <col min="2" max="2" width="11.33203125" style="68" customWidth="1"/>
    <col min="3" max="3" width="24.21875" style="68" customWidth="1"/>
    <col min="4" max="4" width="5.88671875" style="68" customWidth="1"/>
    <col min="5" max="8" width="11.109375" style="68" customWidth="1"/>
    <col min="9" max="9" width="11.88671875" style="68" customWidth="1"/>
    <col min="10" max="11" width="10.33203125" style="68" customWidth="1"/>
    <col min="12" max="16384" width="8.88671875" style="68"/>
  </cols>
  <sheetData>
    <row r="1" spans="1:9" ht="25.5" customHeight="1">
      <c r="A1" s="158" t="s">
        <v>175</v>
      </c>
      <c r="B1" s="158" t="s">
        <v>168</v>
      </c>
      <c r="C1" s="158" t="s">
        <v>176</v>
      </c>
      <c r="D1" s="158" t="s">
        <v>177</v>
      </c>
      <c r="E1" s="158" t="s">
        <v>178</v>
      </c>
      <c r="F1" s="158" t="s">
        <v>179</v>
      </c>
      <c r="G1" s="158" t="s">
        <v>172</v>
      </c>
      <c r="H1" s="158" t="s">
        <v>180</v>
      </c>
      <c r="I1" s="158" t="s">
        <v>173</v>
      </c>
    </row>
    <row r="2" spans="1:9" ht="25.5" customHeight="1">
      <c r="A2" s="72" t="s">
        <v>189</v>
      </c>
      <c r="B2" s="56"/>
      <c r="C2" s="56"/>
      <c r="D2" s="54"/>
      <c r="E2" s="56"/>
      <c r="F2" s="56"/>
      <c r="G2" s="56"/>
      <c r="H2" s="56"/>
      <c r="I2" s="55"/>
    </row>
    <row r="3" spans="1:9" ht="25.5" customHeight="1">
      <c r="A3" s="55" t="s">
        <v>182</v>
      </c>
      <c r="B3" s="55" t="s">
        <v>183</v>
      </c>
      <c r="C3" s="56" t="s">
        <v>191</v>
      </c>
      <c r="D3" s="54" t="e">
        <f>#REF!</f>
        <v>#REF!</v>
      </c>
      <c r="E3" s="56" t="e">
        <f ca="1">djs(C3,1)*D3</f>
        <v>#NAME?</v>
      </c>
      <c r="F3" s="56">
        <v>1.5E-3</v>
      </c>
      <c r="G3" s="56">
        <v>7930</v>
      </c>
      <c r="H3" s="56" t="e">
        <f ca="1">ROUNDDOWN(E3*F3*G3,1)</f>
        <v>#NAME?</v>
      </c>
      <c r="I3" s="56" t="s">
        <v>194</v>
      </c>
    </row>
    <row r="4" spans="1:9" ht="25.5" customHeight="1">
      <c r="A4" s="55" t="s">
        <v>182</v>
      </c>
      <c r="B4" s="55" t="s">
        <v>184</v>
      </c>
      <c r="C4" s="56" t="s">
        <v>192</v>
      </c>
      <c r="D4" s="54" t="e">
        <f>#REF!</f>
        <v>#REF!</v>
      </c>
      <c r="E4" s="56" t="e">
        <f ca="1">djs(C4,1)*D4</f>
        <v>#NAME?</v>
      </c>
      <c r="F4" s="56">
        <v>1.5E-3</v>
      </c>
      <c r="G4" s="56">
        <v>7930</v>
      </c>
      <c r="H4" s="56" t="e">
        <f ca="1">ROUNDDOWN(E4*F4*G4,1)</f>
        <v>#NAME?</v>
      </c>
      <c r="I4" s="56" t="s">
        <v>194</v>
      </c>
    </row>
    <row r="5" spans="1:9" ht="25.5" customHeight="1">
      <c r="A5" s="55" t="s">
        <v>182</v>
      </c>
      <c r="B5" s="55" t="s">
        <v>185</v>
      </c>
      <c r="C5" s="56" t="s">
        <v>193</v>
      </c>
      <c r="D5" s="54" t="e">
        <f>#REF!</f>
        <v>#REF!</v>
      </c>
      <c r="E5" s="56" t="e">
        <f ca="1">djs(C5,1)*D5</f>
        <v>#NAME?</v>
      </c>
      <c r="F5" s="56">
        <v>1.5E-3</v>
      </c>
      <c r="G5" s="56">
        <v>7930</v>
      </c>
      <c r="H5" s="56" t="e">
        <f ca="1">ROUNDDOWN(E5*F5*G5,1)</f>
        <v>#NAME?</v>
      </c>
      <c r="I5" s="56" t="s">
        <v>194</v>
      </c>
    </row>
    <row r="6" spans="1:9" ht="25.5" customHeight="1">
      <c r="A6" s="54" t="s">
        <v>181</v>
      </c>
      <c r="B6" s="56"/>
      <c r="C6" s="56"/>
      <c r="D6" s="54"/>
      <c r="E6" s="56"/>
      <c r="F6" s="56"/>
      <c r="G6" s="56"/>
      <c r="H6" s="56" t="e">
        <f ca="1">SUM(H3:H5)</f>
        <v>#NAME?</v>
      </c>
      <c r="I6" s="56"/>
    </row>
    <row r="7" spans="1:9" ht="25.5" customHeight="1">
      <c r="A7" s="56"/>
      <c r="B7" s="56"/>
      <c r="C7" s="56"/>
      <c r="D7" s="54"/>
      <c r="E7" s="56"/>
      <c r="F7" s="56"/>
      <c r="G7" s="56"/>
      <c r="H7" s="56"/>
      <c r="I7" s="56"/>
    </row>
    <row r="8" spans="1:9" ht="25.5" customHeight="1">
      <c r="A8" s="72" t="s">
        <v>190</v>
      </c>
      <c r="B8" s="56"/>
      <c r="C8" s="56"/>
      <c r="D8" s="54"/>
      <c r="E8" s="56"/>
      <c r="F8" s="56"/>
      <c r="G8" s="56"/>
      <c r="H8" s="56"/>
      <c r="I8" s="55"/>
    </row>
    <row r="9" spans="1:9" ht="25.5" customHeight="1">
      <c r="A9" s="55" t="s">
        <v>182</v>
      </c>
      <c r="B9" s="55" t="s">
        <v>186</v>
      </c>
      <c r="C9" s="56" t="s">
        <v>197</v>
      </c>
      <c r="D9" s="54" t="e">
        <f>#REF!</f>
        <v>#REF!</v>
      </c>
      <c r="E9" s="56" t="e">
        <f ca="1">djs(C9,1)*D9</f>
        <v>#NAME?</v>
      </c>
      <c r="F9" s="56">
        <v>1.5E-3</v>
      </c>
      <c r="G9" s="56">
        <v>7930</v>
      </c>
      <c r="H9" s="56" t="e">
        <f ca="1">ROUNDDOWN(E9*F9*G9,1)</f>
        <v>#NAME?</v>
      </c>
      <c r="I9" s="56" t="s">
        <v>194</v>
      </c>
    </row>
    <row r="10" spans="1:9" ht="25.5" customHeight="1">
      <c r="A10" s="55" t="s">
        <v>182</v>
      </c>
      <c r="B10" s="55" t="s">
        <v>187</v>
      </c>
      <c r="C10" s="56" t="s">
        <v>195</v>
      </c>
      <c r="D10" s="54" t="e">
        <f>#REF!</f>
        <v>#REF!</v>
      </c>
      <c r="E10" s="56" t="e">
        <f ca="1">djs(C10,1)*D10</f>
        <v>#NAME?</v>
      </c>
      <c r="F10" s="56">
        <v>1.5E-3</v>
      </c>
      <c r="G10" s="56">
        <v>7930</v>
      </c>
      <c r="H10" s="56" t="e">
        <f ca="1">ROUNDDOWN(E10*F10*G10,1)</f>
        <v>#NAME?</v>
      </c>
      <c r="I10" s="56" t="s">
        <v>194</v>
      </c>
    </row>
    <row r="11" spans="1:9" ht="25.5" customHeight="1">
      <c r="A11" s="55" t="s">
        <v>182</v>
      </c>
      <c r="B11" s="55" t="s">
        <v>188</v>
      </c>
      <c r="C11" s="56" t="s">
        <v>196</v>
      </c>
      <c r="D11" s="54" t="e">
        <f>#REF!</f>
        <v>#REF!</v>
      </c>
      <c r="E11" s="56" t="e">
        <f ca="1">djs(C11,1)*D11</f>
        <v>#NAME?</v>
      </c>
      <c r="F11" s="56">
        <v>1.5E-3</v>
      </c>
      <c r="G11" s="56">
        <v>7930</v>
      </c>
      <c r="H11" s="56" t="e">
        <f ca="1">ROUNDDOWN(E11*F11*G11,1)</f>
        <v>#NAME?</v>
      </c>
      <c r="I11" s="56" t="s">
        <v>194</v>
      </c>
    </row>
    <row r="12" spans="1:9" ht="25.5" customHeight="1">
      <c r="A12" s="54" t="s">
        <v>181</v>
      </c>
      <c r="B12" s="56"/>
      <c r="C12" s="56"/>
      <c r="D12" s="54"/>
      <c r="E12" s="56"/>
      <c r="F12" s="56"/>
      <c r="G12" s="56"/>
      <c r="H12" s="56" t="e">
        <f ca="1">SUM(H9:H11)</f>
        <v>#NAME?</v>
      </c>
      <c r="I12" s="56"/>
    </row>
    <row r="13" spans="1:9" ht="25.5" customHeight="1">
      <c r="A13" s="56"/>
      <c r="B13" s="56"/>
      <c r="C13" s="56"/>
      <c r="D13" s="54"/>
      <c r="E13" s="56"/>
      <c r="F13" s="56"/>
      <c r="G13" s="56"/>
      <c r="H13" s="56"/>
      <c r="I13" s="56"/>
    </row>
    <row r="14" spans="1:9" ht="25.5" customHeight="1">
      <c r="A14" s="56"/>
      <c r="B14" s="56"/>
      <c r="C14" s="56"/>
      <c r="D14" s="54"/>
      <c r="E14" s="56"/>
      <c r="F14" s="56"/>
      <c r="G14" s="56"/>
      <c r="H14" s="56"/>
      <c r="I14" s="56"/>
    </row>
    <row r="15" spans="1:9" s="160" customFormat="1" ht="25.5" customHeight="1">
      <c r="A15" s="155" t="s">
        <v>174</v>
      </c>
      <c r="B15" s="159"/>
      <c r="C15" s="159"/>
      <c r="D15" s="159"/>
      <c r="E15" s="159"/>
      <c r="F15" s="159"/>
      <c r="G15" s="159"/>
      <c r="H15" s="159" t="e">
        <f ca="1">H6+H12</f>
        <v>#NAME?</v>
      </c>
      <c r="I15" s="159"/>
    </row>
    <row r="16" spans="1:9" ht="25.5" customHeight="1"/>
    <row r="17" ht="25.5" customHeight="1"/>
    <row r="18" ht="25.5" customHeight="1"/>
  </sheetData>
  <phoneticPr fontId="3" type="noConversion"/>
  <pageMargins left="0.74803149606299213" right="0.74803149606299213" top="0.98425196850393704" bottom="0.98425196850393704" header="0.59055118110236227" footer="0.51181102362204722"/>
  <pageSetup paperSize="9" orientation="landscape" r:id="rId1"/>
  <headerFooter alignWithMargins="0">
    <oddHeader>&amp;C&amp;"굴림체,굵게"&amp;14스테인레스 중량산출서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M20"/>
  <sheetViews>
    <sheetView showZeros="0" view="pageBreakPreview" workbookViewId="0">
      <selection activeCell="A11" sqref="A11:M11"/>
    </sheetView>
  </sheetViews>
  <sheetFormatPr defaultColWidth="8.88671875" defaultRowHeight="13.5"/>
  <cols>
    <col min="1" max="16384" width="8.88671875" style="3"/>
  </cols>
  <sheetData>
    <row r="1" spans="1:13" s="1" customFormat="1" ht="24" customHeight="1"/>
    <row r="2" spans="1:13" s="2" customFormat="1" ht="24" customHeight="1"/>
    <row r="3" spans="1:13" s="1" customFormat="1" ht="30.95" customHeight="1">
      <c r="A3" s="251" t="e">
        <f>#REF!</f>
        <v>#REF!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</row>
    <row r="4" spans="1:13" s="1" customFormat="1" ht="21" customHeight="1"/>
    <row r="5" spans="1:13" s="1" customFormat="1" ht="27" customHeight="1">
      <c r="A5" s="251" t="s">
        <v>244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</row>
    <row r="6" spans="1:13" s="1" customFormat="1" ht="24" customHeight="1"/>
    <row r="7" spans="1:13" s="1" customFormat="1" ht="24" customHeight="1"/>
    <row r="8" spans="1:13" s="1" customFormat="1" ht="24" customHeight="1"/>
    <row r="9" spans="1:13" s="1" customFormat="1" ht="24" customHeight="1"/>
    <row r="10" spans="1:13" s="1" customFormat="1" ht="24" customHeight="1"/>
    <row r="11" spans="1:13" s="1" customFormat="1" ht="24" customHeight="1">
      <c r="A11" s="251" t="e">
        <f>#REF!</f>
        <v>#REF!</v>
      </c>
      <c r="B11" s="251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</row>
    <row r="12" spans="1:13" s="1" customFormat="1" ht="24" customHeight="1"/>
    <row r="13" spans="1:13" s="1" customFormat="1" ht="24" customHeight="1"/>
    <row r="14" spans="1:13" s="1" customFormat="1" ht="24" customHeight="1"/>
    <row r="15" spans="1:13" s="1" customFormat="1" ht="24" customHeight="1"/>
    <row r="16" spans="1:13" s="1" customFormat="1" ht="24" customHeight="1"/>
    <row r="17" spans="1:13" s="1" customFormat="1" ht="24" customHeight="1">
      <c r="A17" s="251" t="e">
        <f>#REF!</f>
        <v>#REF!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1"/>
      <c r="M17" s="251"/>
    </row>
    <row r="18" spans="1:13" s="1" customFormat="1" ht="24" customHeight="1"/>
    <row r="19" spans="1:13" s="1" customFormat="1" ht="24" customHeight="1"/>
    <row r="20" spans="1:13" s="2" customFormat="1" ht="24" customHeight="1"/>
  </sheetData>
  <mergeCells count="4">
    <mergeCell ref="A3:M3"/>
    <mergeCell ref="A5:M5"/>
    <mergeCell ref="A11:M11"/>
    <mergeCell ref="A17:M17"/>
  </mergeCells>
  <phoneticPr fontId="3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5"/>
  </sheetPr>
  <dimension ref="A1:I36"/>
  <sheetViews>
    <sheetView view="pageBreakPreview" workbookViewId="0">
      <selection activeCell="Z40" sqref="Z40"/>
    </sheetView>
  </sheetViews>
  <sheetFormatPr defaultColWidth="8.88671875" defaultRowHeight="11.25"/>
  <cols>
    <col min="1" max="1" width="15.33203125" style="68" customWidth="1"/>
    <col min="2" max="2" width="11.33203125" style="68" customWidth="1"/>
    <col min="3" max="3" width="24.21875" style="68" customWidth="1"/>
    <col min="4" max="4" width="5.88671875" style="68" customWidth="1"/>
    <col min="5" max="8" width="11.109375" style="68" customWidth="1"/>
    <col min="9" max="9" width="11.88671875" style="68" customWidth="1"/>
    <col min="10" max="11" width="10.33203125" style="68" customWidth="1"/>
    <col min="12" max="16384" width="8.88671875" style="68"/>
  </cols>
  <sheetData>
    <row r="1" spans="1:9" ht="25.5" customHeight="1">
      <c r="A1" s="158" t="s">
        <v>175</v>
      </c>
      <c r="B1" s="158" t="s">
        <v>168</v>
      </c>
      <c r="C1" s="158" t="s">
        <v>303</v>
      </c>
      <c r="D1" s="158" t="s">
        <v>177</v>
      </c>
      <c r="E1" s="158" t="s">
        <v>178</v>
      </c>
      <c r="F1" s="158" t="s">
        <v>179</v>
      </c>
      <c r="G1" s="158" t="s">
        <v>172</v>
      </c>
      <c r="H1" s="158" t="s">
        <v>180</v>
      </c>
      <c r="I1" s="158" t="s">
        <v>173</v>
      </c>
    </row>
    <row r="2" spans="1:9" ht="25.5" customHeight="1">
      <c r="A2" s="213" t="s">
        <v>264</v>
      </c>
      <c r="B2" s="56"/>
      <c r="C2" s="56"/>
      <c r="D2" s="54"/>
      <c r="E2" s="56"/>
      <c r="F2" s="56"/>
      <c r="G2" s="56"/>
      <c r="H2" s="56"/>
      <c r="I2" s="55"/>
    </row>
    <row r="3" spans="1:9" ht="25.5" customHeight="1">
      <c r="A3" s="55" t="s">
        <v>290</v>
      </c>
      <c r="B3" s="55" t="s">
        <v>291</v>
      </c>
      <c r="C3" s="56" t="s">
        <v>295</v>
      </c>
      <c r="D3" s="54" t="e">
        <f>#REF!</f>
        <v>#REF!</v>
      </c>
      <c r="E3" s="77" t="e">
        <f ca="1">djs(C3,1)*D3</f>
        <v>#NAME?</v>
      </c>
      <c r="F3" s="56">
        <v>1E-3</v>
      </c>
      <c r="G3" s="56">
        <v>7850</v>
      </c>
      <c r="H3" s="56" t="e">
        <f t="shared" ref="H3:H10" ca="1" si="0">ROUNDDOWN(E3*F3*G3,1)</f>
        <v>#NAME?</v>
      </c>
      <c r="I3" s="56"/>
    </row>
    <row r="4" spans="1:9" ht="25.5" customHeight="1">
      <c r="A4" s="55" t="s">
        <v>290</v>
      </c>
      <c r="B4" s="55" t="s">
        <v>292</v>
      </c>
      <c r="C4" s="56" t="s">
        <v>296</v>
      </c>
      <c r="D4" s="54" t="e">
        <f>#REF!</f>
        <v>#REF!</v>
      </c>
      <c r="E4" s="77" t="e">
        <f t="shared" ref="E4:E10" ca="1" si="1">djs(C4,1)*D4</f>
        <v>#NAME?</v>
      </c>
      <c r="F4" s="56">
        <v>1E-3</v>
      </c>
      <c r="G4" s="56">
        <v>7850</v>
      </c>
      <c r="H4" s="56" t="e">
        <f t="shared" ca="1" si="0"/>
        <v>#NAME?</v>
      </c>
      <c r="I4" s="56"/>
    </row>
    <row r="5" spans="1:9" ht="25.5" customHeight="1">
      <c r="A5" s="55" t="s">
        <v>290</v>
      </c>
      <c r="B5" s="55" t="s">
        <v>293</v>
      </c>
      <c r="C5" s="56" t="s">
        <v>297</v>
      </c>
      <c r="D5" s="54" t="e">
        <f>#REF!</f>
        <v>#REF!</v>
      </c>
      <c r="E5" s="77" t="e">
        <f t="shared" ca="1" si="1"/>
        <v>#NAME?</v>
      </c>
      <c r="F5" s="56">
        <v>1E-3</v>
      </c>
      <c r="G5" s="56">
        <v>7850</v>
      </c>
      <c r="H5" s="56" t="e">
        <f t="shared" ca="1" si="0"/>
        <v>#NAME?</v>
      </c>
      <c r="I5" s="56"/>
    </row>
    <row r="6" spans="1:9" ht="25.5" customHeight="1">
      <c r="A6" s="55" t="s">
        <v>290</v>
      </c>
      <c r="B6" s="55" t="s">
        <v>294</v>
      </c>
      <c r="C6" s="56" t="s">
        <v>298</v>
      </c>
      <c r="D6" s="54" t="e">
        <f>#REF!</f>
        <v>#REF!</v>
      </c>
      <c r="E6" s="77" t="e">
        <f t="shared" ca="1" si="1"/>
        <v>#NAME?</v>
      </c>
      <c r="F6" s="56">
        <v>1E-3</v>
      </c>
      <c r="G6" s="56">
        <v>7850</v>
      </c>
      <c r="H6" s="56" t="e">
        <f t="shared" ca="1" si="0"/>
        <v>#NAME?</v>
      </c>
      <c r="I6" s="56"/>
    </row>
    <row r="7" spans="1:9" ht="25.5" customHeight="1">
      <c r="A7" s="55" t="s">
        <v>279</v>
      </c>
      <c r="B7" s="78" t="s">
        <v>289</v>
      </c>
      <c r="C7" s="56" t="s">
        <v>299</v>
      </c>
      <c r="D7" s="54" t="e">
        <f>#REF!</f>
        <v>#REF!</v>
      </c>
      <c r="E7" s="77" t="e">
        <f t="shared" ca="1" si="1"/>
        <v>#NAME?</v>
      </c>
      <c r="F7" s="56">
        <v>2.3E-3</v>
      </c>
      <c r="G7" s="56">
        <v>7850</v>
      </c>
      <c r="H7" s="56" t="e">
        <f t="shared" ca="1" si="0"/>
        <v>#NAME?</v>
      </c>
      <c r="I7" s="56"/>
    </row>
    <row r="8" spans="1:9" ht="25.5" customHeight="1">
      <c r="A8" s="55" t="s">
        <v>279</v>
      </c>
      <c r="B8" s="78" t="s">
        <v>280</v>
      </c>
      <c r="C8" s="56" t="s">
        <v>300</v>
      </c>
      <c r="D8" s="54" t="e">
        <f>#REF!</f>
        <v>#REF!</v>
      </c>
      <c r="E8" s="77" t="e">
        <f t="shared" ca="1" si="1"/>
        <v>#NAME?</v>
      </c>
      <c r="F8" s="56">
        <v>2.3E-3</v>
      </c>
      <c r="G8" s="56">
        <v>7850</v>
      </c>
      <c r="H8" s="56" t="e">
        <f t="shared" ca="1" si="0"/>
        <v>#NAME?</v>
      </c>
      <c r="I8" s="56"/>
    </row>
    <row r="9" spans="1:9" ht="25.5" customHeight="1">
      <c r="A9" s="55" t="s">
        <v>279</v>
      </c>
      <c r="B9" s="78" t="s">
        <v>282</v>
      </c>
      <c r="C9" s="56" t="s">
        <v>301</v>
      </c>
      <c r="D9" s="54" t="e">
        <f>#REF!</f>
        <v>#REF!</v>
      </c>
      <c r="E9" s="77" t="e">
        <f t="shared" ca="1" si="1"/>
        <v>#NAME?</v>
      </c>
      <c r="F9" s="56">
        <v>2.3E-3</v>
      </c>
      <c r="G9" s="56">
        <v>7850</v>
      </c>
      <c r="H9" s="56" t="e">
        <f t="shared" ca="1" si="0"/>
        <v>#NAME?</v>
      </c>
      <c r="I9" s="56"/>
    </row>
    <row r="10" spans="1:9" ht="25.5" customHeight="1">
      <c r="A10" s="55" t="s">
        <v>279</v>
      </c>
      <c r="B10" s="78" t="s">
        <v>247</v>
      </c>
      <c r="C10" s="56" t="s">
        <v>302</v>
      </c>
      <c r="D10" s="54" t="e">
        <f>#REF!</f>
        <v>#REF!</v>
      </c>
      <c r="E10" s="77" t="e">
        <f t="shared" ca="1" si="1"/>
        <v>#NAME?</v>
      </c>
      <c r="F10" s="56">
        <v>2.3E-3</v>
      </c>
      <c r="G10" s="56">
        <v>7850</v>
      </c>
      <c r="H10" s="56" t="e">
        <f t="shared" ca="1" si="0"/>
        <v>#NAME?</v>
      </c>
      <c r="I10" s="56"/>
    </row>
    <row r="11" spans="1:9" ht="25.5" customHeight="1">
      <c r="A11" s="55"/>
      <c r="B11" s="55"/>
      <c r="C11" s="56"/>
      <c r="D11" s="54"/>
      <c r="E11" s="56"/>
      <c r="F11" s="56"/>
      <c r="G11" s="56"/>
      <c r="H11" s="56"/>
      <c r="I11" s="56"/>
    </row>
    <row r="12" spans="1:9" ht="25.5" customHeight="1">
      <c r="A12" s="155" t="s">
        <v>174</v>
      </c>
      <c r="B12" s="56"/>
      <c r="C12" s="56"/>
      <c r="D12" s="54"/>
      <c r="E12" s="56"/>
      <c r="F12" s="56"/>
      <c r="G12" s="56"/>
      <c r="H12" s="159" t="e">
        <f ca="1">SUM(H3:H11)</f>
        <v>#NAME?</v>
      </c>
      <c r="I12" s="56"/>
    </row>
    <row r="13" spans="1:9" ht="25.5" customHeight="1">
      <c r="A13" s="56"/>
      <c r="B13" s="56"/>
      <c r="C13" s="56"/>
      <c r="D13" s="54"/>
      <c r="E13" s="56"/>
      <c r="F13" s="56"/>
      <c r="G13" s="56"/>
      <c r="H13" s="56"/>
      <c r="I13" s="56"/>
    </row>
    <row r="14" spans="1:9" ht="25.5" customHeight="1">
      <c r="A14" s="213" t="s">
        <v>304</v>
      </c>
      <c r="B14" s="56"/>
      <c r="C14" s="56"/>
      <c r="D14" s="54"/>
      <c r="E14" s="56"/>
      <c r="F14" s="56"/>
      <c r="G14" s="56"/>
      <c r="H14" s="56"/>
      <c r="I14" s="56"/>
    </row>
    <row r="15" spans="1:9" ht="25.5" customHeight="1">
      <c r="A15" s="55" t="s">
        <v>305</v>
      </c>
      <c r="B15" s="78" t="s">
        <v>289</v>
      </c>
      <c r="C15" s="56" t="s">
        <v>306</v>
      </c>
      <c r="D15" s="54" t="e">
        <f>#REF!</f>
        <v>#REF!</v>
      </c>
      <c r="E15" s="77" t="e">
        <f t="shared" ref="E15:E24" ca="1" si="2">djs(C15,1)*D15</f>
        <v>#NAME?</v>
      </c>
      <c r="F15" s="56">
        <v>1.5E-3</v>
      </c>
      <c r="G15" s="56">
        <v>7930</v>
      </c>
      <c r="H15" s="56" t="e">
        <f t="shared" ref="H15:H24" ca="1" si="3">ROUNDDOWN(E15*F15*G15,1)</f>
        <v>#NAME?</v>
      </c>
      <c r="I15" s="56"/>
    </row>
    <row r="16" spans="1:9" ht="25.5" customHeight="1">
      <c r="A16" s="55" t="s">
        <v>305</v>
      </c>
      <c r="B16" s="78" t="s">
        <v>286</v>
      </c>
      <c r="C16" s="56" t="s">
        <v>307</v>
      </c>
      <c r="D16" s="54" t="e">
        <f>#REF!</f>
        <v>#REF!</v>
      </c>
      <c r="E16" s="77" t="e">
        <f t="shared" ca="1" si="2"/>
        <v>#NAME?</v>
      </c>
      <c r="F16" s="56">
        <v>1.5E-3</v>
      </c>
      <c r="G16" s="56">
        <v>7930</v>
      </c>
      <c r="H16" s="56" t="e">
        <f t="shared" ca="1" si="3"/>
        <v>#NAME?</v>
      </c>
      <c r="I16" s="56"/>
    </row>
    <row r="17" spans="1:9" ht="25.5" customHeight="1">
      <c r="A17" s="55" t="s">
        <v>305</v>
      </c>
      <c r="B17" s="78" t="s">
        <v>277</v>
      </c>
      <c r="C17" s="56" t="s">
        <v>308</v>
      </c>
      <c r="D17" s="54" t="e">
        <f>#REF!</f>
        <v>#REF!</v>
      </c>
      <c r="E17" s="77" t="e">
        <f t="shared" ca="1" si="2"/>
        <v>#NAME?</v>
      </c>
      <c r="F17" s="56">
        <v>1.5E-3</v>
      </c>
      <c r="G17" s="56">
        <v>7930</v>
      </c>
      <c r="H17" s="56" t="e">
        <f t="shared" ca="1" si="3"/>
        <v>#NAME?</v>
      </c>
      <c r="I17" s="56"/>
    </row>
    <row r="18" spans="1:9" ht="25.5" customHeight="1">
      <c r="A18" s="55" t="s">
        <v>305</v>
      </c>
      <c r="B18" s="78" t="s">
        <v>285</v>
      </c>
      <c r="C18" s="56" t="s">
        <v>309</v>
      </c>
      <c r="D18" s="54" t="e">
        <f>#REF!</f>
        <v>#REF!</v>
      </c>
      <c r="E18" s="77" t="e">
        <f t="shared" ca="1" si="2"/>
        <v>#NAME?</v>
      </c>
      <c r="F18" s="56">
        <v>1.5E-3</v>
      </c>
      <c r="G18" s="56">
        <v>7930</v>
      </c>
      <c r="H18" s="56" t="e">
        <f t="shared" ca="1" si="3"/>
        <v>#NAME?</v>
      </c>
      <c r="I18" s="56"/>
    </row>
    <row r="19" spans="1:9" ht="25.5" customHeight="1">
      <c r="A19" s="55" t="s">
        <v>305</v>
      </c>
      <c r="B19" s="78" t="s">
        <v>288</v>
      </c>
      <c r="C19" s="56" t="s">
        <v>310</v>
      </c>
      <c r="D19" s="54" t="e">
        <f>#REF!</f>
        <v>#REF!</v>
      </c>
      <c r="E19" s="77" t="e">
        <f t="shared" ca="1" si="2"/>
        <v>#NAME?</v>
      </c>
      <c r="F19" s="56">
        <v>1.5E-3</v>
      </c>
      <c r="G19" s="56">
        <v>7930</v>
      </c>
      <c r="H19" s="56" t="e">
        <f t="shared" ca="1" si="3"/>
        <v>#NAME?</v>
      </c>
      <c r="I19" s="56"/>
    </row>
    <row r="20" spans="1:9" ht="25.5" customHeight="1">
      <c r="A20" s="55" t="s">
        <v>305</v>
      </c>
      <c r="B20" s="78" t="s">
        <v>283</v>
      </c>
      <c r="C20" s="56" t="s">
        <v>311</v>
      </c>
      <c r="D20" s="54" t="e">
        <f>#REF!</f>
        <v>#REF!</v>
      </c>
      <c r="E20" s="77" t="e">
        <f t="shared" ca="1" si="2"/>
        <v>#NAME?</v>
      </c>
      <c r="F20" s="56">
        <v>1.5E-3</v>
      </c>
      <c r="G20" s="56">
        <v>7930</v>
      </c>
      <c r="H20" s="56" t="e">
        <f t="shared" ca="1" si="3"/>
        <v>#NAME?</v>
      </c>
      <c r="I20" s="56"/>
    </row>
    <row r="21" spans="1:9" ht="25.5" customHeight="1">
      <c r="A21" s="55" t="s">
        <v>305</v>
      </c>
      <c r="B21" s="78" t="s">
        <v>281</v>
      </c>
      <c r="C21" s="56" t="s">
        <v>312</v>
      </c>
      <c r="D21" s="54" t="e">
        <f>#REF!</f>
        <v>#REF!</v>
      </c>
      <c r="E21" s="77" t="e">
        <f t="shared" ca="1" si="2"/>
        <v>#NAME?</v>
      </c>
      <c r="F21" s="56">
        <v>1.5E-3</v>
      </c>
      <c r="G21" s="56">
        <v>7930</v>
      </c>
      <c r="H21" s="56" t="e">
        <f t="shared" ca="1" si="3"/>
        <v>#NAME?</v>
      </c>
      <c r="I21" s="56"/>
    </row>
    <row r="22" spans="1:9" ht="25.5" customHeight="1">
      <c r="A22" s="55" t="s">
        <v>305</v>
      </c>
      <c r="B22" s="78" t="s">
        <v>278</v>
      </c>
      <c r="C22" s="56" t="s">
        <v>313</v>
      </c>
      <c r="D22" s="54" t="e">
        <f>#REF!</f>
        <v>#REF!</v>
      </c>
      <c r="E22" s="77" t="e">
        <f t="shared" ca="1" si="2"/>
        <v>#NAME?</v>
      </c>
      <c r="F22" s="56">
        <v>1.5E-3</v>
      </c>
      <c r="G22" s="56">
        <v>7930</v>
      </c>
      <c r="H22" s="56" t="e">
        <f t="shared" ca="1" si="3"/>
        <v>#NAME?</v>
      </c>
      <c r="I22" s="56"/>
    </row>
    <row r="23" spans="1:9" ht="25.5" customHeight="1">
      <c r="A23" s="55" t="s">
        <v>305</v>
      </c>
      <c r="B23" s="78" t="s">
        <v>287</v>
      </c>
      <c r="C23" s="56" t="s">
        <v>314</v>
      </c>
      <c r="D23" s="54" t="e">
        <f>#REF!</f>
        <v>#REF!</v>
      </c>
      <c r="E23" s="77" t="e">
        <f t="shared" ca="1" si="2"/>
        <v>#NAME?</v>
      </c>
      <c r="F23" s="56">
        <v>1.5E-3</v>
      </c>
      <c r="G23" s="56">
        <v>7930</v>
      </c>
      <c r="H23" s="56" t="e">
        <f t="shared" ca="1" si="3"/>
        <v>#NAME?</v>
      </c>
      <c r="I23" s="56"/>
    </row>
    <row r="24" spans="1:9" ht="25.5" customHeight="1">
      <c r="A24" s="55" t="s">
        <v>305</v>
      </c>
      <c r="B24" s="78" t="s">
        <v>284</v>
      </c>
      <c r="C24" s="56" t="s">
        <v>315</v>
      </c>
      <c r="D24" s="54" t="e">
        <f>#REF!</f>
        <v>#REF!</v>
      </c>
      <c r="E24" s="77" t="e">
        <f t="shared" ca="1" si="2"/>
        <v>#NAME?</v>
      </c>
      <c r="F24" s="56">
        <v>1.5E-3</v>
      </c>
      <c r="G24" s="56">
        <v>7930</v>
      </c>
      <c r="H24" s="56" t="e">
        <f t="shared" ca="1" si="3"/>
        <v>#NAME?</v>
      </c>
      <c r="I24" s="56"/>
    </row>
    <row r="25" spans="1:9" ht="25.5" customHeight="1">
      <c r="A25" s="56"/>
      <c r="B25" s="56"/>
      <c r="C25" s="56"/>
      <c r="D25" s="54"/>
      <c r="E25" s="56"/>
      <c r="F25" s="56"/>
      <c r="G25" s="56"/>
      <c r="H25" s="56"/>
      <c r="I25" s="56"/>
    </row>
    <row r="26" spans="1:9" ht="25.5" customHeight="1">
      <c r="A26" s="155" t="s">
        <v>174</v>
      </c>
      <c r="B26" s="56"/>
      <c r="C26" s="56"/>
      <c r="D26" s="54"/>
      <c r="E26" s="56"/>
      <c r="F26" s="56"/>
      <c r="G26" s="56"/>
      <c r="H26" s="159" t="e">
        <f ca="1">SUM(H15:H25)</f>
        <v>#NAME?</v>
      </c>
      <c r="I26" s="56"/>
    </row>
    <row r="27" spans="1:9" ht="25.5" customHeight="1">
      <c r="A27" s="56"/>
      <c r="B27" s="56"/>
      <c r="C27" s="56"/>
      <c r="D27" s="54"/>
      <c r="E27" s="56"/>
      <c r="F27" s="56"/>
      <c r="G27" s="56"/>
      <c r="H27" s="56"/>
      <c r="I27" s="56"/>
    </row>
    <row r="28" spans="1:9" ht="25.5" customHeight="1">
      <c r="A28" s="56"/>
      <c r="B28" s="56"/>
      <c r="C28" s="56"/>
      <c r="D28" s="54"/>
      <c r="E28" s="56"/>
      <c r="F28" s="56"/>
      <c r="G28" s="56"/>
      <c r="H28" s="56"/>
      <c r="I28" s="56"/>
    </row>
    <row r="29" spans="1:9" ht="25.5" customHeight="1">
      <c r="A29" s="56"/>
      <c r="B29" s="56"/>
      <c r="C29" s="56"/>
      <c r="D29" s="54"/>
      <c r="E29" s="56"/>
      <c r="F29" s="56"/>
      <c r="G29" s="56"/>
      <c r="H29" s="56"/>
      <c r="I29" s="56"/>
    </row>
    <row r="30" spans="1:9" ht="25.5" customHeight="1">
      <c r="A30" s="56"/>
      <c r="B30" s="56"/>
      <c r="C30" s="56"/>
      <c r="D30" s="54"/>
      <c r="E30" s="56"/>
      <c r="F30" s="56"/>
      <c r="G30" s="56"/>
      <c r="H30" s="56"/>
      <c r="I30" s="56"/>
    </row>
    <row r="31" spans="1:9" ht="25.5" customHeight="1">
      <c r="A31" s="56"/>
      <c r="B31" s="56"/>
      <c r="C31" s="56"/>
      <c r="D31" s="54"/>
      <c r="E31" s="56"/>
      <c r="F31" s="56"/>
      <c r="G31" s="56"/>
      <c r="H31" s="56"/>
      <c r="I31" s="56"/>
    </row>
    <row r="32" spans="1:9" ht="25.5" customHeight="1">
      <c r="A32" s="56"/>
      <c r="B32" s="56"/>
      <c r="C32" s="56"/>
      <c r="D32" s="54"/>
      <c r="E32" s="56"/>
      <c r="F32" s="56"/>
      <c r="G32" s="56"/>
      <c r="H32" s="56"/>
      <c r="I32" s="56"/>
    </row>
    <row r="33" spans="1:9" ht="25.5" customHeight="1">
      <c r="A33" s="56"/>
      <c r="B33" s="56"/>
      <c r="C33" s="56"/>
      <c r="D33" s="54"/>
      <c r="E33" s="56"/>
      <c r="F33" s="56"/>
      <c r="G33" s="56"/>
      <c r="H33" s="56"/>
      <c r="I33" s="56"/>
    </row>
    <row r="34" spans="1:9" ht="25.5" customHeight="1"/>
    <row r="35" spans="1:9" ht="25.5" customHeight="1"/>
    <row r="36" spans="1:9" ht="25.5" customHeight="1"/>
  </sheetData>
  <phoneticPr fontId="3" type="noConversion"/>
  <pageMargins left="0.74803149606299213" right="0.74803149606299213" top="0.98425196850393704" bottom="0.98425196850393704" header="0.59055118110236227" footer="0.51181102362204722"/>
  <pageSetup paperSize="9" orientation="landscape" r:id="rId1"/>
  <headerFooter alignWithMargins="0">
    <oddHeader>&amp;C&amp;"굴림체,굵게"&amp;14고철 중량산출서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25"/>
  </sheetPr>
  <dimension ref="A1:J44"/>
  <sheetViews>
    <sheetView view="pageBreakPreview" workbookViewId="0">
      <selection activeCell="D17" sqref="D17"/>
    </sheetView>
  </sheetViews>
  <sheetFormatPr defaultColWidth="8.88671875" defaultRowHeight="11.25"/>
  <cols>
    <col min="1" max="2" width="17.77734375" style="68" customWidth="1"/>
    <col min="3" max="3" width="5.77734375" style="58" customWidth="1"/>
    <col min="4" max="7" width="10.109375" style="68" customWidth="1"/>
    <col min="8" max="8" width="35.77734375" style="68" customWidth="1"/>
    <col min="9" max="9" width="8.77734375" style="68" customWidth="1"/>
    <col min="10" max="10" width="7.88671875" style="68" customWidth="1"/>
    <col min="11" max="12" width="10.33203125" style="68" customWidth="1"/>
    <col min="13" max="16384" width="8.88671875" style="68"/>
  </cols>
  <sheetData>
    <row r="1" spans="1:10" ht="21.95" customHeight="1">
      <c r="A1" s="279" t="s">
        <v>175</v>
      </c>
      <c r="B1" s="279" t="s">
        <v>250</v>
      </c>
      <c r="C1" s="54" t="s">
        <v>251</v>
      </c>
      <c r="D1" s="54" t="s">
        <v>252</v>
      </c>
      <c r="E1" s="54" t="s">
        <v>253</v>
      </c>
      <c r="F1" s="54" t="s">
        <v>172</v>
      </c>
      <c r="G1" s="54" t="s">
        <v>254</v>
      </c>
      <c r="H1" s="54" t="s">
        <v>255</v>
      </c>
      <c r="I1" s="279" t="s">
        <v>256</v>
      </c>
      <c r="J1" s="279" t="s">
        <v>173</v>
      </c>
    </row>
    <row r="2" spans="1:10" ht="21.95" customHeight="1">
      <c r="A2" s="280"/>
      <c r="B2" s="280"/>
      <c r="C2" s="54" t="s">
        <v>257</v>
      </c>
      <c r="D2" s="54" t="s">
        <v>258</v>
      </c>
      <c r="E2" s="54" t="s">
        <v>259</v>
      </c>
      <c r="F2" s="54" t="s">
        <v>260</v>
      </c>
      <c r="G2" s="54" t="s">
        <v>261</v>
      </c>
      <c r="H2" s="54" t="s">
        <v>262</v>
      </c>
      <c r="I2" s="280"/>
      <c r="J2" s="280"/>
    </row>
    <row r="3" spans="1:10" ht="21.95" customHeight="1">
      <c r="A3" s="211" t="s">
        <v>263</v>
      </c>
      <c r="B3" s="212"/>
      <c r="C3" s="54"/>
      <c r="D3" s="54"/>
      <c r="E3" s="54"/>
      <c r="F3" s="54"/>
      <c r="G3" s="54"/>
      <c r="H3" s="54"/>
      <c r="I3" s="212"/>
      <c r="J3" s="212"/>
    </row>
    <row r="4" spans="1:10" ht="21.95" customHeight="1">
      <c r="A4" s="60" t="s">
        <v>351</v>
      </c>
      <c r="B4" s="78" t="s">
        <v>350</v>
      </c>
      <c r="C4" s="54">
        <v>1</v>
      </c>
      <c r="D4" s="56">
        <v>70</v>
      </c>
      <c r="E4" s="56">
        <f t="shared" ref="E4" si="0">D4*C4</f>
        <v>70</v>
      </c>
      <c r="F4" s="56">
        <v>8900</v>
      </c>
      <c r="G4" s="56" t="e">
        <f>#REF!</f>
        <v>#REF!</v>
      </c>
      <c r="H4" s="72" t="e">
        <f t="shared" ref="H4" si="1">CONCATENATE("(",E4,"÷1000000) x ",F4," x ",G4," = ")</f>
        <v>#REF!</v>
      </c>
      <c r="I4" s="72" t="e">
        <f t="shared" ref="I4" si="2">ROUNDDOWN((E4/1000000)*F4*G4,2)</f>
        <v>#REF!</v>
      </c>
      <c r="J4" s="56"/>
    </row>
    <row r="5" spans="1:10" ht="21.95" customHeight="1">
      <c r="A5" s="56"/>
      <c r="B5" s="56"/>
      <c r="C5" s="54"/>
      <c r="D5" s="56"/>
      <c r="E5" s="56"/>
      <c r="F5" s="56"/>
      <c r="G5" s="56"/>
      <c r="H5" s="72"/>
      <c r="I5" s="72"/>
      <c r="J5" s="56"/>
    </row>
    <row r="6" spans="1:10" ht="21.95" customHeight="1">
      <c r="A6" s="155" t="s">
        <v>174</v>
      </c>
      <c r="B6" s="56"/>
      <c r="C6" s="54"/>
      <c r="D6" s="56"/>
      <c r="E6" s="56"/>
      <c r="F6" s="56"/>
      <c r="G6" s="56"/>
      <c r="H6" s="56"/>
      <c r="I6" s="213" t="e">
        <f>SUM(I4:I5)</f>
        <v>#REF!</v>
      </c>
      <c r="J6" s="56"/>
    </row>
    <row r="7" spans="1:10" ht="21.95" customHeight="1">
      <c r="A7" s="56"/>
      <c r="B7" s="56"/>
      <c r="C7" s="54"/>
      <c r="D7" s="56"/>
      <c r="E7" s="56"/>
      <c r="F7" s="56"/>
      <c r="G7" s="56"/>
      <c r="H7" s="72"/>
      <c r="I7" s="72"/>
      <c r="J7" s="56"/>
    </row>
    <row r="8" spans="1:10" ht="21.95" customHeight="1">
      <c r="A8" s="211" t="s">
        <v>373</v>
      </c>
      <c r="B8" s="60"/>
      <c r="C8" s="54"/>
      <c r="D8" s="56"/>
      <c r="E8" s="56"/>
      <c r="F8" s="56"/>
      <c r="G8" s="56"/>
      <c r="H8" s="72"/>
      <c r="I8" s="72"/>
      <c r="J8" s="56"/>
    </row>
    <row r="9" spans="1:10" ht="21.95" customHeight="1">
      <c r="A9" s="55" t="s">
        <v>352</v>
      </c>
      <c r="B9" s="78" t="s">
        <v>353</v>
      </c>
      <c r="C9" s="54"/>
      <c r="D9" s="56"/>
      <c r="E9" s="56"/>
      <c r="F9" s="56">
        <v>7874</v>
      </c>
      <c r="G9" s="56" t="e">
        <f>#REF!</f>
        <v>#REF!</v>
      </c>
      <c r="H9" s="94" t="e">
        <f>CONCATENATE("(0.15x2+0.1x2) x 0.0023 x ",F9," x ",G9)</f>
        <v>#REF!</v>
      </c>
      <c r="I9" s="72" t="e">
        <f t="shared" ref="I9" ca="1" si="3">ROUNDDOWN(djs(H9,1),2)</f>
        <v>#NAME?</v>
      </c>
      <c r="J9" s="56" t="s">
        <v>380</v>
      </c>
    </row>
    <row r="10" spans="1:10" ht="21.95" customHeight="1">
      <c r="A10" s="55" t="s">
        <v>352</v>
      </c>
      <c r="B10" s="78" t="s">
        <v>354</v>
      </c>
      <c r="C10" s="54"/>
      <c r="D10" s="56"/>
      <c r="E10" s="56"/>
      <c r="F10" s="56">
        <v>7874</v>
      </c>
      <c r="G10" s="56" t="e">
        <f>#REF!</f>
        <v>#REF!</v>
      </c>
      <c r="H10" s="94" t="e">
        <f>CONCATENATE("(0.2x2+0.1x2) x 0.0023 x ",F10," x ",G10)</f>
        <v>#REF!</v>
      </c>
      <c r="I10" s="72" t="e">
        <f t="shared" ref="I10" ca="1" si="4">ROUNDDOWN(djs(H10,1),2)</f>
        <v>#NAME?</v>
      </c>
      <c r="J10" s="56" t="s">
        <v>380</v>
      </c>
    </row>
    <row r="11" spans="1:10" ht="21.95" customHeight="1">
      <c r="A11" s="55" t="s">
        <v>355</v>
      </c>
      <c r="B11" s="78" t="s">
        <v>356</v>
      </c>
      <c r="C11" s="54"/>
      <c r="D11" s="56"/>
      <c r="E11" s="56"/>
      <c r="F11" s="56">
        <v>7874</v>
      </c>
      <c r="G11" s="56">
        <v>1</v>
      </c>
      <c r="H11" s="94" t="str">
        <f>CONCATENATE("(0.6x1.2x2+0.6x0.15x2+1.2x0.15x2) x 0.0016 x ",F11," x ",G11)</f>
        <v>(0.6x1.2x2+0.6x0.15x2+1.2x0.15x2) x 0.0016 x 7874 x 1</v>
      </c>
      <c r="I11" s="72" t="e">
        <f t="shared" ref="I11:I19" ca="1" si="5">ROUNDDOWN(djs(H11,1),2)</f>
        <v>#NAME?</v>
      </c>
      <c r="J11" s="56"/>
    </row>
    <row r="12" spans="1:10" ht="21.95" customHeight="1">
      <c r="A12" s="55" t="s">
        <v>355</v>
      </c>
      <c r="B12" s="78" t="s">
        <v>357</v>
      </c>
      <c r="C12" s="54"/>
      <c r="D12" s="56"/>
      <c r="E12" s="56"/>
      <c r="F12" s="56">
        <v>7874</v>
      </c>
      <c r="G12" s="56">
        <v>1</v>
      </c>
      <c r="H12" s="94" t="str">
        <f>CONCATENATE("(0.75x1.45x1+0.75x0.15x2+1.45x0.15x2) x 0.0016 x ",F12," x ",G12)</f>
        <v>(0.75x1.45x1+0.75x0.15x2+1.45x0.15x2) x 0.0016 x 7874 x 1</v>
      </c>
      <c r="I12" s="72" t="e">
        <f t="shared" ca="1" si="5"/>
        <v>#NAME?</v>
      </c>
      <c r="J12" s="56" t="s">
        <v>379</v>
      </c>
    </row>
    <row r="13" spans="1:10" ht="21.95" customHeight="1">
      <c r="A13" s="55" t="s">
        <v>355</v>
      </c>
      <c r="B13" s="78" t="s">
        <v>359</v>
      </c>
      <c r="C13" s="54"/>
      <c r="D13" s="56"/>
      <c r="E13" s="56"/>
      <c r="F13" s="56">
        <v>7874</v>
      </c>
      <c r="G13" s="56">
        <v>1</v>
      </c>
      <c r="H13" s="94" t="str">
        <f>CONCATENATE("(0.9x0.7x1+0.9x0.18x2+0.7x0.18x2) x 0.0016 x ",F13," x ",G13)</f>
        <v>(0.9x0.7x1+0.9x0.18x2+0.7x0.18x2) x 0.0016 x 7874 x 1</v>
      </c>
      <c r="I13" s="72" t="e">
        <f t="shared" ca="1" si="5"/>
        <v>#NAME?</v>
      </c>
      <c r="J13" s="56" t="s">
        <v>379</v>
      </c>
    </row>
    <row r="14" spans="1:10" ht="21.95" customHeight="1">
      <c r="A14" s="55" t="s">
        <v>355</v>
      </c>
      <c r="B14" s="78" t="s">
        <v>358</v>
      </c>
      <c r="C14" s="54"/>
      <c r="D14" s="56"/>
      <c r="E14" s="56"/>
      <c r="F14" s="56">
        <v>7874</v>
      </c>
      <c r="G14" s="56">
        <v>1</v>
      </c>
      <c r="H14" s="94" t="str">
        <f>CONCATENATE("(1.35x1.15x1+1.35x0.15x2+1.15x0.15x2) x 0.0016 x ",F14," x ",G14)</f>
        <v>(1.35x1.15x1+1.35x0.15x2+1.15x0.15x2) x 0.0016 x 7874 x 1</v>
      </c>
      <c r="I14" s="72" t="e">
        <f t="shared" ca="1" si="5"/>
        <v>#NAME?</v>
      </c>
      <c r="J14" s="56" t="s">
        <v>379</v>
      </c>
    </row>
    <row r="15" spans="1:10" ht="21.95" customHeight="1">
      <c r="A15" s="55" t="s">
        <v>361</v>
      </c>
      <c r="B15" s="78" t="s">
        <v>368</v>
      </c>
      <c r="C15" s="54"/>
      <c r="D15" s="56"/>
      <c r="E15" s="56"/>
      <c r="F15" s="56">
        <v>7874</v>
      </c>
      <c r="G15" s="56">
        <v>1</v>
      </c>
      <c r="H15" s="94" t="str">
        <f>CONCATENATE("(0.2x0.3x1+0.2x0.15x2+0.3x0.15x2) x 0.0016 x ",F15," x ",G15)</f>
        <v>(0.2x0.3x1+0.2x0.15x2+0.3x0.15x2) x 0.0016 x 7874 x 1</v>
      </c>
      <c r="I15" s="72" t="e">
        <f t="shared" ca="1" si="5"/>
        <v>#NAME?</v>
      </c>
      <c r="J15" s="56" t="s">
        <v>379</v>
      </c>
    </row>
    <row r="16" spans="1:10" ht="21.95" customHeight="1">
      <c r="A16" s="55" t="s">
        <v>362</v>
      </c>
      <c r="B16" s="78" t="s">
        <v>363</v>
      </c>
      <c r="C16" s="54"/>
      <c r="D16" s="56"/>
      <c r="E16" s="56"/>
      <c r="F16" s="56">
        <v>7874</v>
      </c>
      <c r="G16" s="56">
        <v>1</v>
      </c>
      <c r="H16" s="94" t="str">
        <f>CONCATENATE("(0.25x0.15x1+0.25x0.15x2+0.15x0.15x2) x 0.0016 x ",F16," x ",G16)</f>
        <v>(0.25x0.15x1+0.25x0.15x2+0.15x0.15x2) x 0.0016 x 7874 x 1</v>
      </c>
      <c r="I16" s="72" t="e">
        <f t="shared" ca="1" si="5"/>
        <v>#NAME?</v>
      </c>
      <c r="J16" s="56" t="s">
        <v>379</v>
      </c>
    </row>
    <row r="17" spans="1:10" ht="21.95" customHeight="1">
      <c r="A17" s="55" t="s">
        <v>365</v>
      </c>
      <c r="B17" s="78" t="s">
        <v>367</v>
      </c>
      <c r="C17" s="54"/>
      <c r="D17" s="56"/>
      <c r="E17" s="56"/>
      <c r="F17" s="56">
        <v>7874</v>
      </c>
      <c r="G17" s="56">
        <v>2</v>
      </c>
      <c r="H17" s="94" t="str">
        <f>CONCATENATE("(0.3x0.2x2+0.3x0.15x2+0.2x0.15x2) x 0.0016 x ",F17," x ",G17)</f>
        <v>(0.3x0.2x2+0.3x0.15x2+0.2x0.15x2) x 0.0016 x 7874 x 2</v>
      </c>
      <c r="I17" s="72" t="e">
        <f t="shared" ca="1" si="5"/>
        <v>#NAME?</v>
      </c>
      <c r="J17" s="56"/>
    </row>
    <row r="18" spans="1:10" ht="21.95" customHeight="1">
      <c r="A18" s="55" t="s">
        <v>365</v>
      </c>
      <c r="B18" s="78" t="s">
        <v>366</v>
      </c>
      <c r="C18" s="54"/>
      <c r="D18" s="56"/>
      <c r="E18" s="56"/>
      <c r="F18" s="56">
        <v>7874</v>
      </c>
      <c r="G18" s="56">
        <v>1</v>
      </c>
      <c r="H18" s="94" t="str">
        <f>CONCATENATE("(0.3x0.4x2+0.3x0.15x2+0.4x0.15x2) x 0.0016 x ",F18," x ",G18)</f>
        <v>(0.3x0.4x2+0.3x0.15x2+0.4x0.15x2) x 0.0016 x 7874 x 1</v>
      </c>
      <c r="I18" s="72" t="e">
        <f t="shared" ca="1" si="5"/>
        <v>#NAME?</v>
      </c>
      <c r="J18" s="56"/>
    </row>
    <row r="19" spans="1:10" ht="21.95" customHeight="1">
      <c r="A19" s="55" t="s">
        <v>365</v>
      </c>
      <c r="B19" s="78" t="s">
        <v>370</v>
      </c>
      <c r="C19" s="54"/>
      <c r="D19" s="56"/>
      <c r="E19" s="56"/>
      <c r="F19" s="56">
        <v>7874</v>
      </c>
      <c r="G19" s="56">
        <v>1</v>
      </c>
      <c r="H19" s="94" t="str">
        <f>CONCATENATE("(0.3x0.35x1+0.3x0.13x2+0.35x0.13x2) x 0.0016 x ",F19," x ",G19)</f>
        <v>(0.3x0.35x1+0.3x0.13x2+0.35x0.13x2) x 0.0016 x 7874 x 1</v>
      </c>
      <c r="I19" s="72" t="e">
        <f t="shared" ca="1" si="5"/>
        <v>#NAME?</v>
      </c>
      <c r="J19" s="56" t="s">
        <v>379</v>
      </c>
    </row>
    <row r="20" spans="1:10" ht="21.95" customHeight="1">
      <c r="A20" s="55"/>
      <c r="B20" s="78"/>
      <c r="C20" s="54"/>
      <c r="D20" s="56"/>
      <c r="E20" s="56"/>
      <c r="F20" s="56"/>
      <c r="G20" s="56"/>
      <c r="H20" s="94"/>
      <c r="I20" s="72"/>
      <c r="J20" s="56"/>
    </row>
    <row r="21" spans="1:10" ht="21.95" customHeight="1">
      <c r="A21" s="155" t="s">
        <v>375</v>
      </c>
      <c r="B21" s="56"/>
      <c r="C21" s="54"/>
      <c r="D21" s="56"/>
      <c r="E21" s="56"/>
      <c r="F21" s="56"/>
      <c r="G21" s="56"/>
      <c r="H21" s="56"/>
      <c r="I21" s="213" t="e">
        <f ca="1">ROUNDDOWN(SUM(I9:I19),1)</f>
        <v>#NAME?</v>
      </c>
      <c r="J21" s="56"/>
    </row>
    <row r="22" spans="1:10" ht="21.95" customHeight="1">
      <c r="A22" s="228"/>
      <c r="B22" s="56"/>
      <c r="C22" s="54"/>
      <c r="D22" s="56"/>
      <c r="E22" s="56"/>
      <c r="F22" s="56"/>
      <c r="G22" s="56"/>
      <c r="H22" s="72"/>
      <c r="I22" s="72"/>
      <c r="J22" s="56"/>
    </row>
    <row r="23" spans="1:10" ht="21.95" customHeight="1">
      <c r="A23" s="211" t="s">
        <v>376</v>
      </c>
      <c r="B23" s="56"/>
      <c r="C23" s="54"/>
      <c r="D23" s="56"/>
      <c r="E23" s="56"/>
      <c r="F23" s="56"/>
      <c r="G23" s="56"/>
      <c r="H23" s="72"/>
      <c r="I23" s="72"/>
      <c r="J23" s="56"/>
    </row>
    <row r="24" spans="1:10" ht="21.95" customHeight="1">
      <c r="A24" s="55" t="s">
        <v>355</v>
      </c>
      <c r="B24" s="78" t="s">
        <v>357</v>
      </c>
      <c r="C24" s="54"/>
      <c r="D24" s="56"/>
      <c r="E24" s="56"/>
      <c r="F24" s="56">
        <v>7930</v>
      </c>
      <c r="G24" s="56">
        <v>1</v>
      </c>
      <c r="H24" s="94" t="str">
        <f>CONCATENATE("(0.8x1.5) x 0.0015 x ",F24," x ",G24)</f>
        <v>(0.8x1.5) x 0.0015 x 7930 x 1</v>
      </c>
      <c r="I24" s="72" t="e">
        <f t="shared" ref="I24:I35" ca="1" si="6">ROUNDDOWN(djs(H24,1),2)</f>
        <v>#NAME?</v>
      </c>
      <c r="J24" s="56"/>
    </row>
    <row r="25" spans="1:10" ht="21.95" customHeight="1">
      <c r="A25" s="228" t="s">
        <v>374</v>
      </c>
      <c r="B25" s="56" t="s">
        <v>377</v>
      </c>
      <c r="C25" s="54"/>
      <c r="D25" s="56"/>
      <c r="E25" s="56"/>
      <c r="F25" s="56">
        <v>7930</v>
      </c>
      <c r="G25" s="56">
        <v>1</v>
      </c>
      <c r="H25" s="94" t="str">
        <f>CONCATENATE("(0.6x0.7x2+0.6x0.18x2+0.7x0.18x2) x 0.0015 x ",F25," x ",G25)</f>
        <v>(0.6x0.7x2+0.6x0.18x2+0.7x0.18x2) x 0.0015 x 7930 x 1</v>
      </c>
      <c r="I25" s="72" t="e">
        <f t="shared" ca="1" si="6"/>
        <v>#NAME?</v>
      </c>
      <c r="J25" s="56"/>
    </row>
    <row r="26" spans="1:10" ht="21.95" customHeight="1">
      <c r="A26" s="228" t="s">
        <v>374</v>
      </c>
      <c r="B26" s="56" t="s">
        <v>378</v>
      </c>
      <c r="C26" s="54"/>
      <c r="D26" s="56"/>
      <c r="E26" s="56"/>
      <c r="F26" s="56">
        <v>7930</v>
      </c>
      <c r="G26" s="56">
        <v>1</v>
      </c>
      <c r="H26" s="94" t="str">
        <f>CONCATENATE("(0.65x0.8x2+0.65x0.18x2+0.8x0.18x2) x 0.0015 x ",F26," x ",G26)</f>
        <v>(0.65x0.8x2+0.65x0.18x2+0.8x0.18x2) x 0.0015 x 7930 x 1</v>
      </c>
      <c r="I26" s="72" t="e">
        <f t="shared" ca="1" si="6"/>
        <v>#NAME?</v>
      </c>
      <c r="J26" s="56"/>
    </row>
    <row r="27" spans="1:10" ht="21.95" customHeight="1">
      <c r="A27" s="55" t="s">
        <v>355</v>
      </c>
      <c r="B27" s="78" t="s">
        <v>359</v>
      </c>
      <c r="C27" s="54"/>
      <c r="D27" s="56"/>
      <c r="E27" s="56"/>
      <c r="F27" s="56">
        <v>7930</v>
      </c>
      <c r="G27" s="56">
        <v>1</v>
      </c>
      <c r="H27" s="94" t="str">
        <f>CONCATENATE("(0.95x0.75) x 0.0015 x ",F27," x ",G27)</f>
        <v>(0.95x0.75) x 0.0015 x 7930 x 1</v>
      </c>
      <c r="I27" s="72" t="e">
        <f t="shared" ca="1" si="6"/>
        <v>#NAME?</v>
      </c>
      <c r="J27" s="56"/>
    </row>
    <row r="28" spans="1:10" ht="21.95" customHeight="1">
      <c r="A28" s="55" t="s">
        <v>355</v>
      </c>
      <c r="B28" s="78" t="s">
        <v>358</v>
      </c>
      <c r="C28" s="54"/>
      <c r="D28" s="56"/>
      <c r="E28" s="56"/>
      <c r="F28" s="56">
        <v>7930</v>
      </c>
      <c r="G28" s="56">
        <v>1</v>
      </c>
      <c r="H28" s="94" t="str">
        <f>CONCATENATE("(1.4x1.2) x 0.0015 x ",F28," x ",G28)</f>
        <v>(1.4x1.2) x 0.0015 x 7930 x 1</v>
      </c>
      <c r="I28" s="72" t="e">
        <f t="shared" ca="1" si="6"/>
        <v>#NAME?</v>
      </c>
      <c r="J28" s="56"/>
    </row>
    <row r="29" spans="1:10" ht="21.95" customHeight="1">
      <c r="A29" s="55" t="s">
        <v>355</v>
      </c>
      <c r="B29" s="78" t="s">
        <v>360</v>
      </c>
      <c r="C29" s="54"/>
      <c r="D29" s="56"/>
      <c r="E29" s="56"/>
      <c r="F29" s="56">
        <v>7930</v>
      </c>
      <c r="G29" s="56">
        <v>1</v>
      </c>
      <c r="H29" s="94" t="str">
        <f>CONCATENATE("(0.4x0.5x2+0.4x0.2x2+0.5x0.2x2) x 0.0015 x ",F29," x ",G29)</f>
        <v>(0.4x0.5x2+0.4x0.2x2+0.5x0.2x2) x 0.0015 x 7930 x 1</v>
      </c>
      <c r="I29" s="72" t="e">
        <f t="shared" ca="1" si="6"/>
        <v>#NAME?</v>
      </c>
      <c r="J29" s="56"/>
    </row>
    <row r="30" spans="1:10" ht="21.95" customHeight="1">
      <c r="A30" s="55" t="s">
        <v>355</v>
      </c>
      <c r="B30" s="78" t="s">
        <v>364</v>
      </c>
      <c r="C30" s="54"/>
      <c r="D30" s="56"/>
      <c r="E30" s="56"/>
      <c r="F30" s="56">
        <v>7930</v>
      </c>
      <c r="G30" s="56">
        <v>1</v>
      </c>
      <c r="H30" s="94" t="str">
        <f>CONCATENATE("(0.65x0.7x2+0.65x0.15x2+0.7x0.15x2) x 0.0015 x ",F30," x ",G30)</f>
        <v>(0.65x0.7x2+0.65x0.15x2+0.7x0.15x2) x 0.0015 x 7930 x 1</v>
      </c>
      <c r="I30" s="72" t="e">
        <f t="shared" ca="1" si="6"/>
        <v>#NAME?</v>
      </c>
      <c r="J30" s="56"/>
    </row>
    <row r="31" spans="1:10" ht="21.95" customHeight="1">
      <c r="A31" s="55" t="s">
        <v>361</v>
      </c>
      <c r="B31" s="78" t="s">
        <v>368</v>
      </c>
      <c r="C31" s="54"/>
      <c r="D31" s="56"/>
      <c r="E31" s="56"/>
      <c r="F31" s="56">
        <v>7930</v>
      </c>
      <c r="G31" s="56">
        <v>1</v>
      </c>
      <c r="H31" s="94" t="str">
        <f>CONCATENATE("(0.25x0.35) x 0.0015 x ",F31," x ",G31)</f>
        <v>(0.25x0.35) x 0.0015 x 7930 x 1</v>
      </c>
      <c r="I31" s="72" t="e">
        <f t="shared" ca="1" si="6"/>
        <v>#NAME?</v>
      </c>
      <c r="J31" s="56"/>
    </row>
    <row r="32" spans="1:10" ht="21.95" customHeight="1">
      <c r="A32" s="55" t="s">
        <v>361</v>
      </c>
      <c r="B32" s="78" t="s">
        <v>371</v>
      </c>
      <c r="C32" s="54"/>
      <c r="D32" s="56"/>
      <c r="E32" s="56"/>
      <c r="F32" s="56">
        <v>7930</v>
      </c>
      <c r="G32" s="56">
        <v>2</v>
      </c>
      <c r="H32" s="94" t="str">
        <f>CONCATENATE("(0.2x0.3x2+0.2x0.15x2+0.3x0.15x2) x 0.0015 x ",F32," x ",G32)</f>
        <v>(0.2x0.3x2+0.2x0.15x2+0.3x0.15x2) x 0.0015 x 7930 x 2</v>
      </c>
      <c r="I32" s="72" t="e">
        <f t="shared" ca="1" si="6"/>
        <v>#NAME?</v>
      </c>
      <c r="J32" s="56"/>
    </row>
    <row r="33" spans="1:10" ht="21.95" customHeight="1">
      <c r="A33" s="55" t="s">
        <v>361</v>
      </c>
      <c r="B33" s="78" t="s">
        <v>369</v>
      </c>
      <c r="C33" s="54"/>
      <c r="D33" s="56"/>
      <c r="E33" s="56"/>
      <c r="F33" s="56">
        <v>7930</v>
      </c>
      <c r="G33" s="56">
        <v>1</v>
      </c>
      <c r="H33" s="94" t="str">
        <f>CONCATENATE("(0.3x0.4x2+0.3x0.15x2+0.4x0.15x2) x 0.0015 x ",F33," x ",G33)</f>
        <v>(0.3x0.4x2+0.3x0.15x2+0.4x0.15x2) x 0.0015 x 7930 x 1</v>
      </c>
      <c r="I33" s="72" t="e">
        <f t="shared" ca="1" si="6"/>
        <v>#NAME?</v>
      </c>
      <c r="J33" s="56"/>
    </row>
    <row r="34" spans="1:10" ht="21.95" customHeight="1">
      <c r="A34" s="55" t="s">
        <v>362</v>
      </c>
      <c r="B34" s="78" t="s">
        <v>363</v>
      </c>
      <c r="C34" s="54"/>
      <c r="D34" s="56"/>
      <c r="E34" s="56"/>
      <c r="F34" s="56">
        <v>7930</v>
      </c>
      <c r="G34" s="56">
        <v>1</v>
      </c>
      <c r="H34" s="94" t="str">
        <f>CONCATENATE("(0.3x0.2) x 0.0015 x ",F34," x ",G34)</f>
        <v>(0.3x0.2) x 0.0015 x 7930 x 1</v>
      </c>
      <c r="I34" s="72" t="e">
        <f t="shared" ca="1" si="6"/>
        <v>#NAME?</v>
      </c>
      <c r="J34" s="56"/>
    </row>
    <row r="35" spans="1:10" ht="21.95" customHeight="1">
      <c r="A35" s="55" t="s">
        <v>365</v>
      </c>
      <c r="B35" s="78" t="s">
        <v>370</v>
      </c>
      <c r="C35" s="54"/>
      <c r="D35" s="56"/>
      <c r="E35" s="56"/>
      <c r="F35" s="56">
        <v>7930</v>
      </c>
      <c r="G35" s="56">
        <v>1</v>
      </c>
      <c r="H35" s="94" t="str">
        <f>CONCATENATE("(0.35x0.4) x 0.0015 x ",F35," x ",G35)</f>
        <v>(0.35x0.4) x 0.0015 x 7930 x 1</v>
      </c>
      <c r="I35" s="72" t="e">
        <f t="shared" ca="1" si="6"/>
        <v>#NAME?</v>
      </c>
      <c r="J35" s="56"/>
    </row>
    <row r="36" spans="1:10" ht="21.95" customHeight="1">
      <c r="A36" s="228"/>
      <c r="B36" s="56"/>
      <c r="C36" s="54"/>
      <c r="D36" s="56"/>
      <c r="E36" s="56"/>
      <c r="F36" s="56"/>
      <c r="G36" s="56"/>
      <c r="H36" s="72"/>
      <c r="I36" s="72"/>
      <c r="J36" s="56"/>
    </row>
    <row r="37" spans="1:10" ht="21.95" customHeight="1">
      <c r="A37" s="155" t="s">
        <v>375</v>
      </c>
      <c r="B37" s="56"/>
      <c r="C37" s="54"/>
      <c r="D37" s="56"/>
      <c r="E37" s="56"/>
      <c r="F37" s="56"/>
      <c r="G37" s="56"/>
      <c r="H37" s="72"/>
      <c r="I37" s="213" t="e">
        <f ca="1">ROUNDDOWN(SUM(I24:I35),1)</f>
        <v>#NAME?</v>
      </c>
      <c r="J37" s="56"/>
    </row>
    <row r="38" spans="1:10" ht="21.95" customHeight="1">
      <c r="A38" s="56"/>
      <c r="B38" s="56"/>
      <c r="C38" s="54"/>
      <c r="D38" s="56"/>
      <c r="E38" s="56"/>
      <c r="F38" s="56"/>
      <c r="G38" s="56"/>
      <c r="H38" s="72"/>
      <c r="I38" s="72"/>
      <c r="J38" s="56"/>
    </row>
    <row r="39" spans="1:10" ht="21.95" customHeight="1">
      <c r="A39" s="56"/>
      <c r="B39" s="56"/>
      <c r="C39" s="54"/>
      <c r="D39" s="56"/>
      <c r="E39" s="56"/>
      <c r="F39" s="56"/>
      <c r="G39" s="56"/>
      <c r="H39" s="72"/>
      <c r="I39" s="72"/>
      <c r="J39" s="56"/>
    </row>
    <row r="40" spans="1:10" ht="21.95" customHeight="1">
      <c r="A40" s="155"/>
      <c r="B40" s="56"/>
      <c r="C40" s="54"/>
      <c r="D40" s="56"/>
      <c r="E40" s="56"/>
      <c r="F40" s="56"/>
      <c r="G40" s="56"/>
      <c r="H40" s="56"/>
      <c r="I40" s="213"/>
      <c r="J40" s="56"/>
    </row>
    <row r="41" spans="1:10" ht="21.95" customHeight="1">
      <c r="A41" s="56"/>
      <c r="B41" s="56"/>
      <c r="C41" s="54"/>
      <c r="D41" s="56"/>
      <c r="E41" s="56"/>
      <c r="F41" s="56"/>
      <c r="G41" s="56"/>
      <c r="H41" s="72"/>
      <c r="I41" s="72"/>
      <c r="J41" s="56"/>
    </row>
    <row r="42" spans="1:10" ht="21.95" customHeight="1">
      <c r="A42" s="56"/>
      <c r="B42" s="56"/>
      <c r="C42" s="54"/>
      <c r="D42" s="56"/>
      <c r="E42" s="56"/>
      <c r="F42" s="56"/>
      <c r="G42" s="56"/>
      <c r="H42" s="72"/>
      <c r="I42" s="72"/>
      <c r="J42" s="56"/>
    </row>
    <row r="43" spans="1:10" ht="21.95" customHeight="1">
      <c r="A43" s="56"/>
      <c r="B43" s="56"/>
      <c r="C43" s="54"/>
      <c r="D43" s="56"/>
      <c r="E43" s="56"/>
      <c r="F43" s="56"/>
      <c r="G43" s="56"/>
      <c r="H43" s="72"/>
      <c r="I43" s="72"/>
      <c r="J43" s="56"/>
    </row>
    <row r="44" spans="1:10" ht="21.95" customHeight="1">
      <c r="A44" s="56"/>
      <c r="B44" s="56"/>
      <c r="C44" s="54"/>
      <c r="D44" s="56"/>
      <c r="E44" s="56"/>
      <c r="F44" s="56"/>
      <c r="G44" s="56"/>
      <c r="H44" s="72"/>
      <c r="I44" s="72"/>
      <c r="J44" s="56"/>
    </row>
  </sheetData>
  <mergeCells count="4">
    <mergeCell ref="A1:A2"/>
    <mergeCell ref="B1:B2"/>
    <mergeCell ref="I1:I2"/>
    <mergeCell ref="J1:J2"/>
  </mergeCells>
  <phoneticPr fontId="3" type="noConversion"/>
  <pageMargins left="0.86614173228346458" right="0.47244094488188981" top="0.78740157480314965" bottom="0.47244094488188981" header="0.47244094488188981" footer="0"/>
  <pageSetup paperSize="9" scale="85" orientation="landscape" r:id="rId1"/>
  <headerFooter alignWithMargins="0">
    <oddHeader>&amp;C&amp;"굴림체,굵게"&amp;14작 업 부 산 물 산 출 서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M20"/>
  <sheetViews>
    <sheetView showZeros="0" view="pageBreakPreview" workbookViewId="0">
      <selection activeCell="H19" sqref="H19"/>
    </sheetView>
  </sheetViews>
  <sheetFormatPr defaultColWidth="8.88671875" defaultRowHeight="13.5"/>
  <cols>
    <col min="1" max="16384" width="8.88671875" style="3"/>
  </cols>
  <sheetData>
    <row r="1" spans="1:13" s="1" customFormat="1" ht="24" customHeight="1"/>
    <row r="2" spans="1:13" s="2" customFormat="1" ht="24" customHeight="1"/>
    <row r="3" spans="1:13" s="1" customFormat="1" ht="30.95" customHeight="1">
      <c r="A3" s="251" t="e">
        <f>#REF!</f>
        <v>#REF!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</row>
    <row r="4" spans="1:13" s="1" customFormat="1" ht="21" customHeight="1"/>
    <row r="5" spans="1:13" s="1" customFormat="1" ht="27" customHeight="1">
      <c r="A5" s="251" t="s">
        <v>400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</row>
    <row r="6" spans="1:13" s="1" customFormat="1" ht="24" customHeight="1"/>
    <row r="7" spans="1:13" s="1" customFormat="1" ht="24" customHeight="1"/>
    <row r="8" spans="1:13" s="1" customFormat="1" ht="24" customHeight="1"/>
    <row r="9" spans="1:13" s="1" customFormat="1" ht="24" customHeight="1"/>
    <row r="10" spans="1:13" s="1" customFormat="1" ht="24" customHeight="1"/>
    <row r="11" spans="1:13" s="1" customFormat="1" ht="24" customHeight="1">
      <c r="A11" s="251" t="e">
        <f>#REF!</f>
        <v>#REF!</v>
      </c>
      <c r="B11" s="251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</row>
    <row r="12" spans="1:13" s="1" customFormat="1" ht="24" customHeight="1"/>
    <row r="13" spans="1:13" s="1" customFormat="1" ht="24" customHeight="1"/>
    <row r="14" spans="1:13" s="1" customFormat="1" ht="24" customHeight="1"/>
    <row r="15" spans="1:13" s="1" customFormat="1" ht="24" customHeight="1"/>
    <row r="16" spans="1:13" s="1" customFormat="1" ht="24" customHeight="1"/>
    <row r="17" spans="1:13" s="1" customFormat="1" ht="24" customHeight="1">
      <c r="A17" s="251" t="e">
        <f>#REF!</f>
        <v>#REF!</v>
      </c>
      <c r="B17" s="251"/>
      <c r="C17" s="251"/>
      <c r="D17" s="251"/>
      <c r="E17" s="251"/>
      <c r="F17" s="251"/>
      <c r="G17" s="251"/>
      <c r="H17" s="251"/>
      <c r="I17" s="251"/>
      <c r="J17" s="251"/>
      <c r="K17" s="251"/>
      <c r="L17" s="251"/>
      <c r="M17" s="251"/>
    </row>
    <row r="18" spans="1:13" s="1" customFormat="1" ht="24" customHeight="1"/>
    <row r="19" spans="1:13" s="1" customFormat="1" ht="24" customHeight="1"/>
    <row r="20" spans="1:13" s="2" customFormat="1" ht="24" customHeight="1"/>
  </sheetData>
  <mergeCells count="4">
    <mergeCell ref="A3:M3"/>
    <mergeCell ref="A5:M5"/>
    <mergeCell ref="A11:M11"/>
    <mergeCell ref="A17:M17"/>
  </mergeCells>
  <phoneticPr fontId="3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J22"/>
  <sheetViews>
    <sheetView view="pageBreakPreview" workbookViewId="0">
      <selection activeCell="H19" sqref="H19"/>
    </sheetView>
  </sheetViews>
  <sheetFormatPr defaultColWidth="8.88671875" defaultRowHeight="30" customHeight="1"/>
  <cols>
    <col min="1" max="1" width="26.109375" style="163" customWidth="1"/>
    <col min="2" max="2" width="10.109375" style="163" customWidth="1"/>
    <col min="3" max="3" width="11.109375" style="163" customWidth="1"/>
    <col min="4" max="4" width="9.6640625" style="163" customWidth="1"/>
    <col min="5" max="5" width="1.77734375" style="163" customWidth="1"/>
    <col min="6" max="6" width="9.44140625" style="163" customWidth="1"/>
    <col min="7" max="7" width="1.77734375" style="163" customWidth="1"/>
    <col min="8" max="8" width="13.33203125" style="163" customWidth="1"/>
    <col min="9" max="9" width="17.33203125" style="163" customWidth="1"/>
    <col min="10" max="10" width="15.77734375" style="163" customWidth="1"/>
    <col min="11" max="16384" width="8.88671875" style="163"/>
  </cols>
  <sheetData>
    <row r="1" spans="1:10" ht="44.1" customHeight="1" thickBot="1">
      <c r="A1" s="282" t="s">
        <v>204</v>
      </c>
      <c r="B1" s="282"/>
      <c r="C1" s="282"/>
      <c r="D1" s="282"/>
      <c r="E1" s="282"/>
      <c r="F1" s="282"/>
      <c r="G1" s="282"/>
      <c r="H1" s="282"/>
      <c r="I1" s="282"/>
      <c r="J1" s="282"/>
    </row>
    <row r="2" spans="1:10" ht="21.95" customHeight="1" thickBot="1">
      <c r="A2" s="164" t="s">
        <v>221</v>
      </c>
      <c r="B2" s="164" t="s">
        <v>222</v>
      </c>
      <c r="C2" s="164" t="s">
        <v>223</v>
      </c>
      <c r="D2" s="281" t="s">
        <v>224</v>
      </c>
      <c r="E2" s="281"/>
      <c r="F2" s="281"/>
      <c r="G2" s="281"/>
      <c r="H2" s="281"/>
      <c r="I2" s="164" t="s">
        <v>225</v>
      </c>
      <c r="J2" s="164" t="s">
        <v>226</v>
      </c>
    </row>
    <row r="3" spans="1:10" ht="21.95" customHeight="1">
      <c r="A3" s="191" t="s">
        <v>401</v>
      </c>
      <c r="B3" s="220">
        <f>70-37</f>
        <v>33</v>
      </c>
      <c r="C3" s="166"/>
      <c r="D3" s="166">
        <v>121000</v>
      </c>
      <c r="E3" s="167" t="s">
        <v>227</v>
      </c>
      <c r="F3" s="221">
        <f>B3</f>
        <v>33</v>
      </c>
      <c r="G3" s="169" t="s">
        <v>228</v>
      </c>
      <c r="H3" s="170">
        <f>D3*F3</f>
        <v>3993000</v>
      </c>
      <c r="I3" s="171">
        <f>SUM(C3,H3)</f>
        <v>3993000</v>
      </c>
      <c r="J3" s="172" t="s">
        <v>402</v>
      </c>
    </row>
    <row r="4" spans="1:10" ht="21.95" customHeight="1">
      <c r="A4" s="173"/>
      <c r="B4" s="220"/>
      <c r="C4" s="166"/>
      <c r="D4" s="166"/>
      <c r="E4" s="167"/>
      <c r="F4" s="221"/>
      <c r="G4" s="169"/>
      <c r="H4" s="170"/>
      <c r="I4" s="171"/>
      <c r="J4" s="171"/>
    </row>
    <row r="5" spans="1:10" ht="21.95" customHeight="1">
      <c r="A5" s="173"/>
      <c r="B5" s="165"/>
      <c r="C5" s="166"/>
      <c r="D5" s="166"/>
      <c r="E5" s="167"/>
      <c r="F5" s="168"/>
      <c r="G5" s="169"/>
      <c r="H5" s="170"/>
      <c r="I5" s="171"/>
      <c r="J5" s="171"/>
    </row>
    <row r="6" spans="1:10" ht="21.95" customHeight="1">
      <c r="A6" s="173"/>
      <c r="B6" s="165"/>
      <c r="C6" s="166"/>
      <c r="D6" s="166"/>
      <c r="E6" s="167"/>
      <c r="F6" s="168"/>
      <c r="G6" s="169"/>
      <c r="H6" s="170"/>
      <c r="I6" s="171"/>
      <c r="J6" s="171"/>
    </row>
    <row r="7" spans="1:10" ht="21.95" customHeight="1">
      <c r="A7" s="173"/>
      <c r="B7" s="165"/>
      <c r="C7" s="166"/>
      <c r="D7" s="166"/>
      <c r="E7" s="167"/>
      <c r="F7" s="168"/>
      <c r="G7" s="169"/>
      <c r="H7" s="170"/>
      <c r="I7" s="171"/>
      <c r="J7" s="171"/>
    </row>
    <row r="8" spans="1:10" ht="21.95" customHeight="1">
      <c r="A8" s="173"/>
      <c r="B8" s="165"/>
      <c r="C8" s="166"/>
      <c r="D8" s="166"/>
      <c r="E8" s="167"/>
      <c r="F8" s="168"/>
      <c r="G8" s="169"/>
      <c r="H8" s="170"/>
      <c r="I8" s="171"/>
      <c r="J8" s="171"/>
    </row>
    <row r="9" spans="1:10" ht="21.95" customHeight="1">
      <c r="A9" s="173"/>
      <c r="B9" s="165"/>
      <c r="C9" s="166"/>
      <c r="D9" s="166"/>
      <c r="E9" s="167"/>
      <c r="F9" s="168"/>
      <c r="G9" s="169"/>
      <c r="H9" s="170"/>
      <c r="I9" s="171"/>
      <c r="J9" s="171"/>
    </row>
    <row r="10" spans="1:10" ht="21.95" customHeight="1">
      <c r="A10" s="174" t="s">
        <v>229</v>
      </c>
      <c r="B10" s="175"/>
      <c r="C10" s="174"/>
      <c r="D10" s="166"/>
      <c r="E10" s="167"/>
      <c r="F10" s="168"/>
      <c r="G10" s="169"/>
      <c r="H10" s="176"/>
      <c r="I10" s="171">
        <f>SUM(I3:I9)</f>
        <v>3993000</v>
      </c>
      <c r="J10" s="171"/>
    </row>
    <row r="11" spans="1:10" ht="21.95" customHeight="1" thickBot="1">
      <c r="A11" s="177" t="s">
        <v>230</v>
      </c>
      <c r="B11" s="178">
        <v>0.1</v>
      </c>
      <c r="C11" s="177"/>
      <c r="D11" s="179"/>
      <c r="E11" s="180"/>
      <c r="F11" s="181"/>
      <c r="G11" s="182"/>
      <c r="H11" s="183"/>
      <c r="I11" s="184">
        <f>I10*B11</f>
        <v>399300</v>
      </c>
      <c r="J11" s="184"/>
    </row>
    <row r="12" spans="1:10" ht="21.95" customHeight="1" thickBot="1">
      <c r="A12" s="283" t="s">
        <v>231</v>
      </c>
      <c r="B12" s="284"/>
      <c r="C12" s="284"/>
      <c r="D12" s="185"/>
      <c r="E12" s="186"/>
      <c r="F12" s="187"/>
      <c r="G12" s="188"/>
      <c r="H12" s="186"/>
      <c r="I12" s="189">
        <f>ROUNDUP(I10+I11,-3)</f>
        <v>4393000</v>
      </c>
      <c r="J12" s="190" t="s">
        <v>232</v>
      </c>
    </row>
    <row r="13" spans="1:10" ht="21.95" customHeight="1">
      <c r="A13" s="173"/>
      <c r="B13" s="222">
        <v>0</v>
      </c>
      <c r="C13" s="166">
        <v>0</v>
      </c>
      <c r="D13" s="166">
        <v>0</v>
      </c>
      <c r="E13" s="167" t="s">
        <v>227</v>
      </c>
      <c r="F13" s="223">
        <f>B13</f>
        <v>0</v>
      </c>
      <c r="G13" s="169" t="s">
        <v>116</v>
      </c>
      <c r="H13" s="170">
        <f>INT(D13*F13)</f>
        <v>0</v>
      </c>
      <c r="I13" s="171">
        <f>SUM(C13,H13)</f>
        <v>0</v>
      </c>
      <c r="J13" s="171"/>
    </row>
    <row r="14" spans="1:10" ht="21.95" customHeight="1">
      <c r="A14" s="173"/>
      <c r="B14" s="222"/>
      <c r="C14" s="166"/>
      <c r="D14" s="166"/>
      <c r="E14" s="167"/>
      <c r="F14" s="223"/>
      <c r="G14" s="169"/>
      <c r="H14" s="170"/>
      <c r="I14" s="171"/>
      <c r="J14" s="171"/>
    </row>
    <row r="15" spans="1:10" ht="21.95" customHeight="1">
      <c r="A15" s="173"/>
      <c r="B15" s="220"/>
      <c r="C15" s="166"/>
      <c r="D15" s="166"/>
      <c r="E15" s="167"/>
      <c r="F15" s="168"/>
      <c r="G15" s="169"/>
      <c r="H15" s="170"/>
      <c r="I15" s="171"/>
      <c r="J15" s="171"/>
    </row>
    <row r="16" spans="1:10" ht="21.95" customHeight="1">
      <c r="A16" s="173"/>
      <c r="B16" s="165"/>
      <c r="C16" s="166"/>
      <c r="D16" s="166"/>
      <c r="E16" s="167"/>
      <c r="F16" s="168"/>
      <c r="G16" s="169"/>
      <c r="H16" s="170"/>
      <c r="I16" s="171"/>
      <c r="J16" s="171"/>
    </row>
    <row r="17" spans="1:10" ht="21.95" customHeight="1">
      <c r="A17" s="173"/>
      <c r="B17" s="165"/>
      <c r="C17" s="166"/>
      <c r="D17" s="166"/>
      <c r="E17" s="167"/>
      <c r="F17" s="168"/>
      <c r="G17" s="169"/>
      <c r="H17" s="170"/>
      <c r="I17" s="171"/>
      <c r="J17" s="171"/>
    </row>
    <row r="18" spans="1:10" ht="21.95" customHeight="1">
      <c r="A18" s="173"/>
      <c r="B18" s="165"/>
      <c r="C18" s="166"/>
      <c r="D18" s="166"/>
      <c r="E18" s="167"/>
      <c r="F18" s="168"/>
      <c r="G18" s="169"/>
      <c r="H18" s="170"/>
      <c r="I18" s="171"/>
      <c r="J18" s="171"/>
    </row>
    <row r="19" spans="1:10" ht="21.95" customHeight="1">
      <c r="A19" s="173"/>
      <c r="B19" s="165"/>
      <c r="C19" s="166"/>
      <c r="D19" s="166"/>
      <c r="E19" s="167"/>
      <c r="F19" s="168"/>
      <c r="G19" s="169"/>
      <c r="H19" s="170"/>
      <c r="I19" s="171"/>
      <c r="J19" s="171"/>
    </row>
    <row r="20" spans="1:10" ht="21.95" customHeight="1">
      <c r="A20" s="174" t="s">
        <v>229</v>
      </c>
      <c r="B20" s="175"/>
      <c r="C20" s="174"/>
      <c r="D20" s="166"/>
      <c r="E20" s="167"/>
      <c r="F20" s="168"/>
      <c r="G20" s="169"/>
      <c r="H20" s="176"/>
      <c r="I20" s="171">
        <f>SUM(I13:I19)</f>
        <v>0</v>
      </c>
      <c r="J20" s="171"/>
    </row>
    <row r="21" spans="1:10" ht="21.95" customHeight="1" thickBot="1">
      <c r="A21" s="177" t="s">
        <v>230</v>
      </c>
      <c r="B21" s="178">
        <v>0.1</v>
      </c>
      <c r="C21" s="177"/>
      <c r="D21" s="179"/>
      <c r="E21" s="180"/>
      <c r="F21" s="181"/>
      <c r="G21" s="182"/>
      <c r="H21" s="183"/>
      <c r="I21" s="184">
        <f>I20*B21</f>
        <v>0</v>
      </c>
      <c r="J21" s="184"/>
    </row>
    <row r="22" spans="1:10" ht="21.95" customHeight="1" thickBot="1">
      <c r="A22" s="283" t="s">
        <v>233</v>
      </c>
      <c r="B22" s="284"/>
      <c r="C22" s="284"/>
      <c r="D22" s="185"/>
      <c r="E22" s="186"/>
      <c r="F22" s="187"/>
      <c r="G22" s="188"/>
      <c r="H22" s="186"/>
      <c r="I22" s="189">
        <f>ROUNDUP(I20+I21,-3)</f>
        <v>0</v>
      </c>
      <c r="J22" s="190" t="s">
        <v>232</v>
      </c>
    </row>
  </sheetData>
  <mergeCells count="4">
    <mergeCell ref="D2:H2"/>
    <mergeCell ref="A1:J1"/>
    <mergeCell ref="A12:C12"/>
    <mergeCell ref="A22:C22"/>
  </mergeCells>
  <phoneticPr fontId="3" type="noConversion"/>
  <printOptions horizontalCentered="1"/>
  <pageMargins left="0.86614173228346458" right="0.47244094488188981" top="0.78740157480314965" bottom="0.47244094488188981" header="0" footer="0"/>
  <pageSetup paperSize="9" scale="96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 지정된 범위</vt:lpstr>
      </vt:variant>
      <vt:variant>
        <vt:i4>24</vt:i4>
      </vt:variant>
    </vt:vector>
  </HeadingPairs>
  <TitlesOfParts>
    <vt:vector size="44" baseType="lpstr">
      <vt:lpstr>집계표</vt:lpstr>
      <vt:lpstr>내역서</vt:lpstr>
      <vt:lpstr>표지2 (2)</vt:lpstr>
      <vt:lpstr>관급(도급자)</vt:lpstr>
      <vt:lpstr>관급(관급자)</vt:lpstr>
      <vt:lpstr>표지2</vt:lpstr>
      <vt:lpstr>일위집계</vt:lpstr>
      <vt:lpstr>전기일위</vt:lpstr>
      <vt:lpstr>중기사용료--</vt:lpstr>
      <vt:lpstr>중기사용료</vt:lpstr>
      <vt:lpstr>기계경비</vt:lpstr>
      <vt:lpstr>표지4-</vt:lpstr>
      <vt:lpstr>일위산근</vt:lpstr>
      <vt:lpstr>표지4</vt:lpstr>
      <vt:lpstr>고재산출(STS)</vt:lpstr>
      <vt:lpstr>표지5 (3)</vt:lpstr>
      <vt:lpstr>고재산출(고철)</vt:lpstr>
      <vt:lpstr>고재산출</vt:lpstr>
      <vt:lpstr>표지5 (4)</vt:lpstr>
      <vt:lpstr>수수료</vt:lpstr>
      <vt:lpstr>'고재산출(STS)'!Print_Area</vt:lpstr>
      <vt:lpstr>'고재산출(고철)'!Print_Area</vt:lpstr>
      <vt:lpstr>'관급(관급자)'!Print_Area</vt:lpstr>
      <vt:lpstr>'관급(도급자)'!Print_Area</vt:lpstr>
      <vt:lpstr>기계경비!Print_Area</vt:lpstr>
      <vt:lpstr>내역서!Print_Area</vt:lpstr>
      <vt:lpstr>수수료!Print_Area</vt:lpstr>
      <vt:lpstr>일위산근!Print_Area</vt:lpstr>
      <vt:lpstr>일위집계!Print_Area</vt:lpstr>
      <vt:lpstr>전기일위!Print_Area</vt:lpstr>
      <vt:lpstr>중기사용료!Print_Area</vt:lpstr>
      <vt:lpstr>'중기사용료--'!Print_Area</vt:lpstr>
      <vt:lpstr>집계표!Print_Area</vt:lpstr>
      <vt:lpstr>고재산출!Print_Titles</vt:lpstr>
      <vt:lpstr>'고재산출(STS)'!Print_Titles</vt:lpstr>
      <vt:lpstr>'고재산출(고철)'!Print_Titles</vt:lpstr>
      <vt:lpstr>'관급(관급자)'!Print_Titles</vt:lpstr>
      <vt:lpstr>'관급(도급자)'!Print_Titles</vt:lpstr>
      <vt:lpstr>내역서!Print_Titles</vt:lpstr>
      <vt:lpstr>수수료!Print_Titles</vt:lpstr>
      <vt:lpstr>일위산근!Print_Titles</vt:lpstr>
      <vt:lpstr>일위집계!Print_Titles</vt:lpstr>
      <vt:lpstr>전기일위!Print_Titles</vt:lpstr>
      <vt:lpstr>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2024-09-27T01:14:20Z</cp:lastPrinted>
  <dcterms:created xsi:type="dcterms:W3CDTF">1999-10-25T00:27:55Z</dcterms:created>
  <dcterms:modified xsi:type="dcterms:W3CDTF">2026-09-12T08:34:06Z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92010F5">
    <vt:lpwstr/>
  </property>
  <property fmtid="{D5CDD505-2E9C-101B-9397-08002B2CF9AE}" pid="105" name="IVID44701D06">
    <vt:lpwstr/>
  </property>
  <property fmtid="{D5CDD505-2E9C-101B-9397-08002B2CF9AE}" pid="106" name="IVID212D1901">
    <vt:lpwstr/>
  </property>
  <property fmtid="{D5CDD505-2E9C-101B-9397-08002B2CF9AE}" pid="107" name="IVID203A15F7">
    <vt:lpwstr/>
  </property>
  <property fmtid="{D5CDD505-2E9C-101B-9397-08002B2CF9AE}" pid="108" name="IVID201F1DF3">
    <vt:lpwstr/>
  </property>
  <property fmtid="{D5CDD505-2E9C-101B-9397-08002B2CF9AE}" pid="109" name="IVID283C08F0">
    <vt:lpwstr/>
  </property>
  <property fmtid="{D5CDD505-2E9C-101B-9397-08002B2CF9AE}" pid="110" name="IVIDA541401">
    <vt:lpwstr/>
  </property>
  <property fmtid="{D5CDD505-2E9C-101B-9397-08002B2CF9AE}" pid="111" name="IVID360A1509">
    <vt:lpwstr/>
  </property>
  <property fmtid="{D5CDD505-2E9C-101B-9397-08002B2CF9AE}" pid="112" name="IVIDF1F15E9">
    <vt:lpwstr/>
  </property>
  <property fmtid="{D5CDD505-2E9C-101B-9397-08002B2CF9AE}" pid="113" name="IVID145F19DA">
    <vt:lpwstr/>
  </property>
  <property fmtid="{D5CDD505-2E9C-101B-9397-08002B2CF9AE}" pid="114" name="IVIDE2D13D5">
    <vt:lpwstr/>
  </property>
</Properties>
</file>