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백업폴더\바탕화면\류원효\1. 업무\3. 고성통영거제(2025~)\1. 회화면\4. 공사\1. 북부커뮤니티센터\1. 발주\5. 폐기물처리용역\"/>
    </mc:Choice>
  </mc:AlternateContent>
  <xr:revisionPtr revIDLastSave="0" documentId="8_{5EE894A3-3975-4CB8-8AFF-1E014386C841}" xr6:coauthVersionLast="47" xr6:coauthVersionMax="47" xr10:uidLastSave="{00000000-0000-0000-0000-000000000000}"/>
  <bookViews>
    <workbookView xWindow="51492" yWindow="-2724" windowWidth="16416" windowHeight="28296" xr2:uid="{40E2FD2B-C8C2-41F8-9704-FFA2152CBB58}"/>
  </bookViews>
  <sheets>
    <sheet name="원가계산서" sheetId="6" r:id="rId1"/>
    <sheet name="공종별집계표" sheetId="5" r:id="rId2"/>
    <sheet name="공종별내역서" sheetId="4" r:id="rId3"/>
    <sheet name="단가대비표" sheetId="3" r:id="rId4"/>
    <sheet name=" 공사설정 " sheetId="2" r:id="rId5"/>
    <sheet name="Sheet1" sheetId="1" r:id="rId6"/>
  </sheets>
  <externalReferences>
    <externalReference r:id="rId7"/>
  </externalReferences>
  <definedNames>
    <definedName name="_xlnm.Print_Area" localSheetId="2">공종별내역서!$A$1:$M$40</definedName>
    <definedName name="_xlnm.Print_Area" localSheetId="1">공종별집계표!$A$1:$M$25</definedName>
    <definedName name="_xlnm.Print_Area" localSheetId="3">단가대비표!$A$1:$X$14</definedName>
    <definedName name="_xlnm.Print_Titles" localSheetId="2">공종별내역서!$1:$3</definedName>
    <definedName name="_xlnm.Print_Titles" localSheetId="1">공종별집계표!$1:$4</definedName>
    <definedName name="_xlnm.Print_Titles" localSheetId="3">단가대비표!$1:$4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6" l="1"/>
  <c r="E14" i="6"/>
  <c r="E15" i="6" s="1"/>
  <c r="E11" i="6"/>
  <c r="L25" i="5"/>
  <c r="J25" i="5"/>
  <c r="I7" i="5"/>
  <c r="J7" i="5" s="1"/>
  <c r="L7" i="5" s="1"/>
  <c r="I6" i="5"/>
  <c r="L40" i="4"/>
  <c r="J40" i="4"/>
  <c r="I9" i="4"/>
  <c r="J9" i="4" s="1"/>
  <c r="G9" i="4"/>
  <c r="H9" i="4" s="1"/>
  <c r="E9" i="4"/>
  <c r="F9" i="4" s="1"/>
  <c r="I8" i="4"/>
  <c r="J8" i="4" s="1"/>
  <c r="G8" i="4"/>
  <c r="H8" i="4" s="1"/>
  <c r="E8" i="4"/>
  <c r="I7" i="4"/>
  <c r="G7" i="4"/>
  <c r="H7" i="4" s="1"/>
  <c r="E7" i="4"/>
  <c r="F7" i="4" s="1"/>
  <c r="I6" i="4"/>
  <c r="J6" i="4" s="1"/>
  <c r="G6" i="4"/>
  <c r="H6" i="4" s="1"/>
  <c r="E6" i="4"/>
  <c r="K6" i="4" s="1"/>
  <c r="I5" i="4"/>
  <c r="J5" i="4" s="1"/>
  <c r="G5" i="4"/>
  <c r="H5" i="4" s="1"/>
  <c r="E5" i="4"/>
  <c r="K5" i="4" s="1"/>
  <c r="V10" i="3"/>
  <c r="V9" i="3"/>
  <c r="V8" i="3"/>
  <c r="V7" i="3"/>
  <c r="V6" i="3"/>
  <c r="V5" i="3"/>
  <c r="K7" i="5" l="1"/>
  <c r="K8" i="4"/>
  <c r="L9" i="4"/>
  <c r="K7" i="4"/>
  <c r="K9" i="4"/>
  <c r="F5" i="4"/>
  <c r="L5" i="4" s="1"/>
  <c r="J7" i="4"/>
  <c r="L7" i="4" s="1"/>
  <c r="F8" i="4"/>
  <c r="L8" i="4" s="1"/>
  <c r="F6" i="4"/>
  <c r="L6" i="4" s="1"/>
  <c r="G21" i="4" l="1"/>
  <c r="H21" i="4" s="1"/>
  <c r="E21" i="4"/>
  <c r="F21" i="4" s="1"/>
  <c r="G20" i="4"/>
  <c r="H20" i="4" s="1"/>
  <c r="E20" i="4"/>
  <c r="F20" i="4" s="1"/>
  <c r="G19" i="4"/>
  <c r="H19" i="4" s="1"/>
  <c r="E19" i="4"/>
  <c r="F19" i="4" s="1"/>
  <c r="G18" i="4"/>
  <c r="H18" i="4" s="1"/>
  <c r="E18" i="4"/>
  <c r="F18" i="4" s="1"/>
  <c r="V14" i="3"/>
  <c r="I21" i="4" s="1"/>
  <c r="J21" i="4" s="1"/>
  <c r="V13" i="3"/>
  <c r="I20" i="4" s="1"/>
  <c r="J20" i="4" s="1"/>
  <c r="V12" i="3"/>
  <c r="I19" i="4" s="1"/>
  <c r="J19" i="4" s="1"/>
  <c r="V11" i="3"/>
  <c r="I18" i="4" s="1"/>
  <c r="J18" i="4" s="1"/>
  <c r="H40" i="4" l="1"/>
  <c r="G6" i="5" s="1"/>
  <c r="H6" i="5" s="1"/>
  <c r="G5" i="5" s="1"/>
  <c r="H5" i="5" s="1"/>
  <c r="H25" i="5" s="1"/>
  <c r="L21" i="4"/>
  <c r="K21" i="4"/>
  <c r="K20" i="4"/>
  <c r="L20" i="4"/>
  <c r="J6" i="5"/>
  <c r="I5" i="5" s="1"/>
  <c r="J5" i="5" s="1"/>
  <c r="L19" i="4"/>
  <c r="K19" i="4"/>
  <c r="L18" i="4"/>
  <c r="F40" i="4"/>
  <c r="E6" i="5" s="1"/>
  <c r="F6" i="5" s="1"/>
  <c r="E5" i="5" s="1"/>
  <c r="F5" i="5" s="1"/>
  <c r="K18" i="4"/>
  <c r="E8" i="6" l="1"/>
  <c r="E9" i="6" s="1"/>
  <c r="E10" i="6" s="1"/>
  <c r="E12" i="6"/>
  <c r="E4" i="6"/>
  <c r="E7" i="6" s="1"/>
  <c r="F25" i="5"/>
  <c r="L5" i="5"/>
  <c r="K5" i="5"/>
  <c r="K6" i="5"/>
  <c r="L6" i="5"/>
  <c r="E13" i="6" l="1"/>
  <c r="E17" i="6" s="1"/>
</calcChain>
</file>

<file path=xl/sharedStrings.xml><?xml version="1.0" encoding="utf-8"?>
<sst xmlns="http://schemas.openxmlformats.org/spreadsheetml/2006/main" count="644" uniqueCount="226">
  <si>
    <t>공 종 별 집 계 표</t>
  </si>
  <si>
    <t>[ 회화면 농촌중심지 활성화사업 건축설계 가연성폐기물처리비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</si>
  <si>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</si>
  <si>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</si>
  <si>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</si>
  <si>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</si>
  <si>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</si>
  <si>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</si>
  <si>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</si>
  <si>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</si>
  <si>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</si>
  <si>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</si>
  <si>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</si>
  <si>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</si>
  <si>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</si>
  <si>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</si>
  <si>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</si>
  <si>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</si>
  <si>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</si>
  <si>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</si>
  <si>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</si>
  <si>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</si>
  <si>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</si>
  <si>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</si>
  <si>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</si>
  <si>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</si>
  <si>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</si>
  <si>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</si>
  <si>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</si>
  <si>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</si>
  <si>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</si>
  <si>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</si>
  <si>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</si>
  <si>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</si>
  <si>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</si>
  <si>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</si>
  <si>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</si>
  <si>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</si>
  <si>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</si>
  <si>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</si>
  <si>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</si>
  <si>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</si>
  <si>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</si>
  <si>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</si>
  <si>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</si>
  <si>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</si>
  <si>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</si>
  <si>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</si>
  <si>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</si>
  <si>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</si>
  <si>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</si>
  <si>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회화면 농촌중심지 활성화사업 건축설계 가연성폐기물처리비</t>
  </si>
  <si>
    <t/>
  </si>
  <si>
    <t>01</t>
  </si>
  <si>
    <t>0101  ▶가연성폐기물처리비</t>
  </si>
  <si>
    <t>0101</t>
  </si>
  <si>
    <t>가연성폐기물</t>
  </si>
  <si>
    <t>폐합성수지</t>
  </si>
  <si>
    <t>TON</t>
  </si>
  <si>
    <t>59EE05D28A6910A4222C050C9C34458D3425C3</t>
  </si>
  <si>
    <t>F</t>
  </si>
  <si>
    <t>T</t>
  </si>
  <si>
    <t>010159EE05D28A6910A4222C050C9C34458D3425C3</t>
  </si>
  <si>
    <t>폐목재</t>
  </si>
  <si>
    <t>59EE05D28A6910A4222C050C9C34458D3425C0</t>
  </si>
  <si>
    <t>010159EE05D28A6910A4222C050C9C34458D3425C0</t>
  </si>
  <si>
    <t>가연성폐기물 운반비-폐합성수지</t>
  </si>
  <si>
    <t>16톤 암롤트럭, 30km</t>
  </si>
  <si>
    <t>59EE05D28A6910A4222C050C9C356AE939D41C</t>
  </si>
  <si>
    <t>010159EE05D28A6910A4222C050C9C356AE939D41C</t>
  </si>
  <si>
    <t>가연성폐기물 운반비-폐목재</t>
  </si>
  <si>
    <t>5톤 카고트럭, 30km</t>
  </si>
  <si>
    <t>회</t>
  </si>
  <si>
    <t>59EE05D28A6910A4222C050C9C356AE939D41F</t>
  </si>
  <si>
    <t>010159EE05D28A6910A4222C050C9C356AE939D41F</t>
  </si>
  <si>
    <t>[ 합           계 ]</t>
  </si>
  <si>
    <t>TOTAL</t>
  </si>
  <si>
    <t>단 가 대 비 표</t>
  </si>
  <si>
    <t>코  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</si>
  <si>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</si>
  <si>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</si>
  <si>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</si>
  <si>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</si>
  <si>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</si>
  <si>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</si>
  <si>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</si>
  <si>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</si>
  <si>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노 무 비</t>
  </si>
  <si>
    <t>경    비</t>
  </si>
  <si>
    <t>번  호</t>
  </si>
  <si>
    <t>품목구분</t>
  </si>
  <si>
    <t>노임구분</t>
  </si>
  <si>
    <t>소수점처리</t>
  </si>
  <si>
    <t>자재 1</t>
  </si>
  <si>
    <t>C</t>
  </si>
  <si>
    <t>자재 2</t>
  </si>
  <si>
    <t>1586</t>
  </si>
  <si>
    <t>자재 3</t>
  </si>
  <si>
    <t>자재 4</t>
  </si>
  <si>
    <t>공 사 원 가 계 산 서</t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</si>
  <si>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</si>
  <si>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</si>
  <si>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</si>
  <si>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</si>
  <si>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</si>
  <si>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</si>
  <si>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</si>
  <si>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</si>
  <si>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</si>
  <si>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</si>
  <si>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</si>
  <si>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</si>
  <si>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</si>
  <si>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</si>
  <si>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</si>
  <si>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</si>
  <si>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</si>
  <si>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</si>
  <si>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</si>
  <si>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</si>
  <si>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</si>
  <si>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</si>
  <si>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</si>
  <si>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CS</t>
  </si>
  <si>
    <t>S1</t>
  </si>
  <si>
    <t>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</si>
  <si>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</si>
  <si>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</si>
  <si>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</si>
  <si>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</si>
  <si>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</si>
  <si>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</si>
  <si>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</si>
  <si>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</si>
  <si>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</si>
  <si>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</si>
  <si>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</si>
  <si>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</si>
  <si>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</si>
  <si>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</si>
  <si>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</si>
  <si>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</si>
  <si>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</si>
  <si>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</si>
  <si>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</si>
  <si>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</si>
  <si>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</si>
  <si>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</si>
  <si>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</si>
  <si>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</si>
  <si>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</si>
  <si>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</si>
  <si>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</si>
  <si>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</si>
  <si>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</si>
  <si>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</si>
  <si>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</si>
  <si>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</si>
  <si>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</si>
  <si>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</si>
  <si>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</si>
  <si>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</si>
  <si>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</si>
  <si>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</si>
  <si>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</si>
  <si>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</si>
  <si>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</si>
  <si>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</si>
  <si>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</si>
  <si>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</si>
  <si>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</si>
  <si>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</si>
  <si>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</si>
  <si>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</si>
  <si>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  처리비</t>
  </si>
  <si>
    <t>CF</t>
  </si>
  <si>
    <t>품 질 관 리 비</t>
  </si>
  <si>
    <t>C9</t>
  </si>
  <si>
    <t>안 전 관 리 비</t>
  </si>
  <si>
    <t>CC</t>
  </si>
  <si>
    <t>도급자관급자재비</t>
  </si>
  <si>
    <t>DK</t>
  </si>
  <si>
    <t>관급자관급자재비</t>
  </si>
  <si>
    <t>DL</t>
  </si>
  <si>
    <t>B</t>
  </si>
  <si>
    <t>.....</t>
  </si>
  <si>
    <t>....</t>
  </si>
  <si>
    <t>D</t>
  </si>
  <si>
    <t>E</t>
  </si>
  <si>
    <t>G</t>
  </si>
  <si>
    <t>H</t>
  </si>
  <si>
    <t>I</t>
  </si>
  <si>
    <t>J</t>
  </si>
  <si>
    <t>0101  ▶건설폐기물처리비</t>
  </si>
  <si>
    <t>010101  1.건축폐기물</t>
  </si>
  <si>
    <t>010102  2.토목폐기물</t>
  </si>
  <si>
    <t>5DA5C4DCE09189E15AA218AB51778629D10CFC</t>
  </si>
  <si>
    <t>폐콘크리트</t>
  </si>
  <si>
    <t>이물질이 없는 순수한 폐콘크리트</t>
  </si>
  <si>
    <t>5DA5C4DCE09189E15AA218AB51778629D10BD7</t>
  </si>
  <si>
    <t>혼합건설폐기물</t>
  </si>
  <si>
    <t>건설폐재류에 가연성 5% 이하 혼합</t>
  </si>
  <si>
    <t>5DA5C4DCE09189E15AA218AB51778629D68F9E</t>
  </si>
  <si>
    <t>불연성 건설폐기물에 가연성 5% 이하 혼합</t>
  </si>
  <si>
    <t>5DA5C4DCE09189E15AA218AB51778629D7968F</t>
  </si>
  <si>
    <t>그 밖의 건설폐기물에 가연성 5% 이하 혼합</t>
  </si>
  <si>
    <t>5DA5C4DCE09189E15AA218AB5176E16C50AA47</t>
  </si>
  <si>
    <t>건설폐재류 운반비</t>
  </si>
  <si>
    <t>24톤 덤프트럭, 30km</t>
  </si>
  <si>
    <t>자재 5</t>
  </si>
  <si>
    <t>5DA5C4DCE09189E15AA218AB5176E16C50AFC9</t>
  </si>
  <si>
    <t>혼합건설폐기물 운반비</t>
  </si>
  <si>
    <t>24톤 암롤트럭, 30km</t>
  </si>
  <si>
    <t>자재 6</t>
  </si>
  <si>
    <t>010101</t>
  </si>
  <si>
    <t>0101015DA5C4DCE09189E15AA218AB51778629D10CFC</t>
  </si>
  <si>
    <t>0101015DA5C4DCE09189E15AA218AB51778629D68F9E</t>
  </si>
  <si>
    <t>0101015DA5C4DCE09189E15AA218AB51778629D7968F</t>
  </si>
  <si>
    <t>0101015DA5C4DCE09189E15AA218AB5176E16C50AA47</t>
  </si>
  <si>
    <t>0101015DA5C4DCE09189E15AA218AB5176E16C50AFC9</t>
  </si>
  <si>
    <t>010102</t>
  </si>
  <si>
    <t>0101025DA5C4DCE09189E15AA218AB51778629D10CFC</t>
  </si>
  <si>
    <t>0101025DA5C4DCE09189E15AA218AB51778629D10BD7</t>
  </si>
  <si>
    <t>0101025DA5C4DCE09189E15AA218AB5176E16C50AA47</t>
  </si>
  <si>
    <t>0101025DA5C4DCE09189E15AA218AB5176E16C50AFC9</t>
  </si>
  <si>
    <t>공사명 : 회화면 농촌중심지 활성화사업 건축공사 폐기물 처리비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</si>
</sst>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177" fontId="0" fillId="0" borderId="4" xfId="0" quotePrefix="1" applyNumberFormat="1" applyFont="1" applyBorder="1" applyAlignment="1">
      <alignment vertical="center" wrapText="1"/>
    </xf>
    <xf numFmtId="177" fontId="3" fillId="0" borderId="4" xfId="0" applyNumberFormat="1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0" fillId="0" borderId="4" xfId="0" quotePrefix="1" applyBorder="1" applyAlignment="1">
      <alignment vertical="center" wrapText="1"/>
    </xf>
    <xf numFmtId="177" fontId="0" fillId="0" borderId="4" xfId="0" quotePrefix="1" applyNumberFormat="1" applyBorder="1" applyAlignment="1">
      <alignment vertical="center" wrapText="1"/>
    </xf>
    <xf numFmtId="177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77;&#50629;&#54260;&#45908;/&#48148;&#53461;&#54868;&#47732;/&#47448;&#50896;&#54952;/1.%20&#50629;&#47924;/3.%20&#44256;&#49457;&#53685;&#50689;&#44144;&#51228;(2025~)/1.%20&#54924;&#54868;&#47732;/2.%20&#49464;&#48512;&#49444;&#44228;/2.%20&#52964;&#48036;&#45768;&#54000;&#49468;&#53552;/2026-06-17%20&#52509;&#44277;&#49324;&#48708;(4&#52264;)%20&#44288;&#47144;/2026-06-17%20&#52509;&#44277;&#49324;&#48708;(4&#52264;)%20&#44288;&#47144;/01.&#44148;&#52629;/02.&#45236;&#50669;&#49436;/&#54924;&#54868;&#47732;%20&#45453;&#52492;&#51473;&#49900;&#51648;%20&#54876;&#49457;&#54868;&#49324;&#50629;%20&#44148;&#52629;&#49444;&#44228;%20&#44148;&#49444;&#54224;&#44592;&#47932;&#52376;&#47532;&#487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단가대비표"/>
      <sheetName val=" 공사설정 "/>
      <sheetName val="Sheet1"/>
    </sheetNames>
    <sheetDataSet>
      <sheetData sheetId="0" refreshError="1"/>
      <sheetData sheetId="1" refreshError="1"/>
      <sheetData sheetId="2"/>
      <sheetData sheetId="3">
        <row r="5">
          <cell r="O5">
            <v>0</v>
          </cell>
          <cell r="P5">
            <v>0</v>
          </cell>
          <cell r="V5">
            <v>31142</v>
          </cell>
        </row>
        <row r="7">
          <cell r="O7">
            <v>0</v>
          </cell>
          <cell r="P7">
            <v>0</v>
          </cell>
          <cell r="V7">
            <v>188715</v>
          </cell>
        </row>
        <row r="8">
          <cell r="O8">
            <v>0</v>
          </cell>
          <cell r="P8">
            <v>0</v>
          </cell>
          <cell r="V8">
            <v>192887</v>
          </cell>
        </row>
        <row r="9">
          <cell r="O9">
            <v>0</v>
          </cell>
          <cell r="P9">
            <v>0</v>
          </cell>
          <cell r="V9">
            <v>16450</v>
          </cell>
        </row>
        <row r="10">
          <cell r="O10">
            <v>0</v>
          </cell>
          <cell r="P10">
            <v>0</v>
          </cell>
          <cell r="V10">
            <v>61880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138DE-ACC0-40C3-8EB1-7D532B1EAF73}">
  <sheetPr>
    <pageSetUpPr fitToPage="1"/>
  </sheetPr>
  <dimension ref="A1:G17"/>
  <sheetViews>
    <sheetView tabSelected="1" topLeftCell="B1" workbookViewId="0">
      <selection activeCell="F18" sqref="F18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</cols>
  <sheetData>
    <row r="1" spans="1:7" ht="24" customHeight="1" x14ac:dyDescent="0.4">
      <c r="B1" s="25" t="s">
        <v>99</v>
      </c>
      <c r="C1" s="25"/>
      <c r="D1" s="25"/>
      <c r="E1" s="25"/>
      <c r="F1" s="25"/>
      <c r="G1" s="25"/>
    </row>
    <row r="2" spans="1:7" ht="21.9" customHeight="1" x14ac:dyDescent="0.4">
      <c r="B2" s="26" t="s">
        <v>225</v>
      </c>
      <c r="C2" s="26"/>
      <c r="D2" s="26"/>
      <c r="E2" s="26"/>
      <c r="F2" s="27"/>
      <c r="G2" s="27"/>
    </row>
    <row r="3" spans="1:7" ht="21.9" customHeight="1" x14ac:dyDescent="0.4">
      <c r="B3" s="28" t="s">
        <v>100</v>
      </c>
      <c r="C3" s="28"/>
      <c r="D3" s="28"/>
      <c r="E3" s="21" t="s">
        <v>101</v>
      </c>
      <c r="F3" s="21" t="s">
        <v>102</v>
      </c>
      <c r="G3" s="21" t="s">
        <v>103</v>
      </c>
    </row>
    <row r="4" spans="1:7" ht="21.9" customHeight="1" x14ac:dyDescent="0.4">
      <c r="A4" s="1" t="s">
        <v>108</v>
      </c>
      <c r="B4" s="29" t="s">
        <v>104</v>
      </c>
      <c r="C4" s="29" t="s">
        <v>105</v>
      </c>
      <c r="D4" s="21" t="s">
        <v>109</v>
      </c>
      <c r="E4" s="16">
        <f>TRUNC(공종별집계표!F5, 0)</f>
        <v>0</v>
      </c>
      <c r="F4" s="14" t="s">
        <v>52</v>
      </c>
      <c r="G4" s="14" t="s">
        <v>52</v>
      </c>
    </row>
    <row r="5" spans="1:7" ht="21.9" customHeight="1" x14ac:dyDescent="0.4">
      <c r="A5" s="1" t="s">
        <v>110</v>
      </c>
      <c r="B5" s="29"/>
      <c r="C5" s="29"/>
      <c r="D5" s="21" t="s">
        <v>111</v>
      </c>
      <c r="E5" s="16">
        <v>0</v>
      </c>
      <c r="F5" s="14" t="s">
        <v>52</v>
      </c>
      <c r="G5" s="14" t="s">
        <v>52</v>
      </c>
    </row>
    <row r="6" spans="1:7" ht="21.9" customHeight="1" x14ac:dyDescent="0.4">
      <c r="A6" s="1" t="s">
        <v>112</v>
      </c>
      <c r="B6" s="29"/>
      <c r="C6" s="29"/>
      <c r="D6" s="21" t="s">
        <v>113</v>
      </c>
      <c r="E6" s="16">
        <v>0</v>
      </c>
      <c r="F6" s="14" t="s">
        <v>52</v>
      </c>
      <c r="G6" s="14" t="s">
        <v>52</v>
      </c>
    </row>
    <row r="7" spans="1:7" ht="21.9" customHeight="1" x14ac:dyDescent="0.4">
      <c r="A7" s="1" t="s">
        <v>114</v>
      </c>
      <c r="B7" s="29"/>
      <c r="C7" s="29"/>
      <c r="D7" s="21" t="s">
        <v>115</v>
      </c>
      <c r="E7" s="16">
        <f>TRUNC(E4+E5-E6, 0)</f>
        <v>0</v>
      </c>
      <c r="F7" s="14" t="s">
        <v>52</v>
      </c>
      <c r="G7" s="14" t="s">
        <v>52</v>
      </c>
    </row>
    <row r="8" spans="1:7" ht="21.9" customHeight="1" x14ac:dyDescent="0.4">
      <c r="A8" s="1" t="s">
        <v>116</v>
      </c>
      <c r="B8" s="29"/>
      <c r="C8" s="29" t="s">
        <v>106</v>
      </c>
      <c r="D8" s="21" t="s">
        <v>117</v>
      </c>
      <c r="E8" s="16">
        <f>TRUNC(공종별집계표!H5, 0)</f>
        <v>0</v>
      </c>
      <c r="F8" s="14" t="s">
        <v>52</v>
      </c>
      <c r="G8" s="14" t="s">
        <v>52</v>
      </c>
    </row>
    <row r="9" spans="1:7" ht="21.9" customHeight="1" x14ac:dyDescent="0.4">
      <c r="A9" s="1" t="s">
        <v>118</v>
      </c>
      <c r="B9" s="29"/>
      <c r="C9" s="29"/>
      <c r="D9" s="21" t="s">
        <v>119</v>
      </c>
      <c r="E9" s="16">
        <f>TRUNC(E8*0, 0)</f>
        <v>0</v>
      </c>
      <c r="F9" s="14" t="s">
        <v>52</v>
      </c>
      <c r="G9" s="14" t="s">
        <v>52</v>
      </c>
    </row>
    <row r="10" spans="1:7" ht="21.9" customHeight="1" x14ac:dyDescent="0.4">
      <c r="A10" s="1" t="s">
        <v>120</v>
      </c>
      <c r="B10" s="29"/>
      <c r="C10" s="29"/>
      <c r="D10" s="21" t="s">
        <v>115</v>
      </c>
      <c r="E10" s="16">
        <f>TRUNC(E8+E9, 0)</f>
        <v>0</v>
      </c>
      <c r="F10" s="14" t="s">
        <v>52</v>
      </c>
      <c r="G10" s="14" t="s">
        <v>52</v>
      </c>
    </row>
    <row r="11" spans="1:7" ht="21.9" customHeight="1" x14ac:dyDescent="0.4">
      <c r="A11" s="1" t="s">
        <v>121</v>
      </c>
      <c r="B11" s="29"/>
      <c r="C11" s="29" t="s">
        <v>107</v>
      </c>
      <c r="D11" s="21" t="s">
        <v>122</v>
      </c>
      <c r="E11" s="16">
        <f>TRUNC(공종별집계표!L25, 0)</f>
        <v>45666380</v>
      </c>
      <c r="F11" s="14" t="s">
        <v>52</v>
      </c>
      <c r="G11" s="14" t="s">
        <v>52</v>
      </c>
    </row>
    <row r="12" spans="1:7" ht="21.9" customHeight="1" x14ac:dyDescent="0.4">
      <c r="A12" s="1" t="s">
        <v>123</v>
      </c>
      <c r="B12" s="29"/>
      <c r="C12" s="29"/>
      <c r="D12" s="21" t="s">
        <v>115</v>
      </c>
      <c r="E12" s="16">
        <f>TRUNC(E11, 0)</f>
        <v>45666380</v>
      </c>
      <c r="F12" s="14" t="s">
        <v>52</v>
      </c>
      <c r="G12" s="14" t="s">
        <v>52</v>
      </c>
    </row>
    <row r="13" spans="1:7" ht="21.9" customHeight="1" x14ac:dyDescent="0.4">
      <c r="A13" s="1" t="s">
        <v>124</v>
      </c>
      <c r="B13" s="28" t="s">
        <v>125</v>
      </c>
      <c r="C13" s="28"/>
      <c r="D13" s="28"/>
      <c r="E13" s="16">
        <f>TRUNC(E7+E10+E12, 0)</f>
        <v>45666380</v>
      </c>
      <c r="F13" s="14" t="s">
        <v>52</v>
      </c>
      <c r="G13" s="14" t="s">
        <v>52</v>
      </c>
    </row>
    <row r="14" spans="1:7" ht="21.9" customHeight="1" x14ac:dyDescent="0.4">
      <c r="A14" s="1" t="s">
        <v>126</v>
      </c>
      <c r="B14" s="28" t="s">
        <v>127</v>
      </c>
      <c r="C14" s="28"/>
      <c r="D14" s="28"/>
      <c r="E14" s="16">
        <f>TRUNC(E13, 0)</f>
        <v>45666380</v>
      </c>
      <c r="F14" s="14" t="s">
        <v>52</v>
      </c>
      <c r="G14" s="14" t="s">
        <v>52</v>
      </c>
    </row>
    <row r="15" spans="1:7" ht="21.9" customHeight="1" x14ac:dyDescent="0.4">
      <c r="A15" s="1" t="s">
        <v>128</v>
      </c>
      <c r="B15" s="28" t="s">
        <v>129</v>
      </c>
      <c r="C15" s="28"/>
      <c r="D15" s="28"/>
      <c r="E15" s="16">
        <f>TRUNC(E14*0.1, 0)</f>
        <v>4566638</v>
      </c>
      <c r="F15" s="14" t="s">
        <v>130</v>
      </c>
      <c r="G15" s="14" t="s">
        <v>52</v>
      </c>
    </row>
    <row r="16" spans="1:7" ht="21.9" customHeight="1" x14ac:dyDescent="0.4">
      <c r="A16" s="1" t="s">
        <v>131</v>
      </c>
      <c r="B16" s="28" t="s">
        <v>132</v>
      </c>
      <c r="C16" s="28"/>
      <c r="D16" s="28"/>
      <c r="E16" s="16">
        <f>TRUNC(E14+E15-18, 0)</f>
        <v>50233000</v>
      </c>
      <c r="F16" s="14" t="s">
        <v>52</v>
      </c>
      <c r="G16" s="14" t="s">
        <v>52</v>
      </c>
    </row>
    <row r="17" spans="1:7" ht="21.9" customHeight="1" x14ac:dyDescent="0.4">
      <c r="A17" s="1" t="s">
        <v>133</v>
      </c>
      <c r="B17" s="28" t="s">
        <v>134</v>
      </c>
      <c r="C17" s="28"/>
      <c r="D17" s="28"/>
      <c r="E17" s="16">
        <f>TRUNC(E16+0, 0)</f>
        <v>50233000</v>
      </c>
      <c r="F17" s="14" t="s">
        <v>52</v>
      </c>
      <c r="G17" s="14" t="s">
        <v>52</v>
      </c>
    </row>
  </sheetData>
  <mergeCells count="13">
    <mergeCell ref="B13:D13"/>
    <mergeCell ref="B14:D14"/>
    <mergeCell ref="B15:D15"/>
    <mergeCell ref="B16:D16"/>
    <mergeCell ref="B17:D17"/>
    <mergeCell ref="B1:G1"/>
    <mergeCell ref="B2:E2"/>
    <mergeCell ref="F2:G2"/>
    <mergeCell ref="B3:D3"/>
    <mergeCell ref="B4:B12"/>
    <mergeCell ref="C4:C7"/>
    <mergeCell ref="C8:C10"/>
    <mergeCell ref="C11:C12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6C9C4-9695-4DC4-B46B-E298B5A02008}">
  <sheetPr>
    <pageSetUpPr fitToPage="1"/>
  </sheetPr>
  <dimension ref="A1:T25"/>
  <sheetViews>
    <sheetView workbookViewId="0">
      <selection activeCell="A14" sqref="A14"/>
    </sheetView>
  </sheetViews>
  <sheetFormatPr defaultRowHeight="17.399999999999999" x14ac:dyDescent="0.4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4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4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/>
      <c r="G3" s="30" t="s">
        <v>9</v>
      </c>
      <c r="H3" s="30"/>
      <c r="I3" s="30" t="s">
        <v>10</v>
      </c>
      <c r="J3" s="30"/>
      <c r="K3" s="30" t="s">
        <v>11</v>
      </c>
      <c r="L3" s="30"/>
      <c r="M3" s="30" t="s">
        <v>12</v>
      </c>
      <c r="N3" s="32" t="s">
        <v>13</v>
      </c>
      <c r="O3" s="32" t="s">
        <v>14</v>
      </c>
      <c r="P3" s="32" t="s">
        <v>15</v>
      </c>
      <c r="Q3" s="32" t="s">
        <v>16</v>
      </c>
      <c r="R3" s="32" t="s">
        <v>17</v>
      </c>
      <c r="S3" s="32" t="s">
        <v>18</v>
      </c>
      <c r="T3" s="32" t="s">
        <v>19</v>
      </c>
    </row>
    <row r="4" spans="1:20" ht="30" customHeight="1" x14ac:dyDescent="0.4">
      <c r="A4" s="31"/>
      <c r="B4" s="31"/>
      <c r="C4" s="31"/>
      <c r="D4" s="31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31"/>
      <c r="N4" s="32"/>
      <c r="O4" s="32"/>
      <c r="P4" s="32"/>
      <c r="Q4" s="32"/>
      <c r="R4" s="32"/>
      <c r="S4" s="32"/>
      <c r="T4" s="32"/>
    </row>
    <row r="5" spans="1:20" ht="30" customHeight="1" x14ac:dyDescent="0.4">
      <c r="A5" s="14" t="s">
        <v>51</v>
      </c>
      <c r="B5" s="14" t="s">
        <v>52</v>
      </c>
      <c r="C5" s="14" t="s">
        <v>52</v>
      </c>
      <c r="D5" s="15">
        <v>1</v>
      </c>
      <c r="E5" s="16">
        <f>F6</f>
        <v>0</v>
      </c>
      <c r="F5" s="16">
        <f>E5*D5</f>
        <v>0</v>
      </c>
      <c r="G5" s="16">
        <f>H6</f>
        <v>0</v>
      </c>
      <c r="H5" s="16">
        <f>G5*D5</f>
        <v>0</v>
      </c>
      <c r="I5" s="16">
        <f>J6</f>
        <v>1312342</v>
      </c>
      <c r="J5" s="16">
        <f>I5*D5</f>
        <v>1312342</v>
      </c>
      <c r="K5" s="16">
        <f t="shared" ref="K5:L7" si="0">E5+G5+I5</f>
        <v>1312342</v>
      </c>
      <c r="L5" s="16">
        <f t="shared" si="0"/>
        <v>1312342</v>
      </c>
      <c r="M5" s="14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4">
      <c r="A6" s="14" t="s">
        <v>54</v>
      </c>
      <c r="B6" s="14" t="s">
        <v>52</v>
      </c>
      <c r="C6" s="14" t="s">
        <v>52</v>
      </c>
      <c r="D6" s="15">
        <v>1</v>
      </c>
      <c r="E6" s="16">
        <f>공종별내역서!F40</f>
        <v>0</v>
      </c>
      <c r="F6" s="16">
        <f>E6*D6</f>
        <v>0</v>
      </c>
      <c r="G6" s="16">
        <f>공종별내역서!H40</f>
        <v>0</v>
      </c>
      <c r="H6" s="16">
        <f>G6*D6</f>
        <v>0</v>
      </c>
      <c r="I6" s="16">
        <f>SUM(공종별내역서!J18:J21)</f>
        <v>1312342</v>
      </c>
      <c r="J6" s="16">
        <f>I6*D6</f>
        <v>1312342</v>
      </c>
      <c r="K6" s="16">
        <f t="shared" si="0"/>
        <v>1312342</v>
      </c>
      <c r="L6" s="16">
        <f t="shared" si="0"/>
        <v>1312342</v>
      </c>
      <c r="M6" s="14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4">
      <c r="A7" s="14" t="s">
        <v>193</v>
      </c>
      <c r="B7" s="14" t="s">
        <v>52</v>
      </c>
      <c r="C7" s="14" t="s">
        <v>52</v>
      </c>
      <c r="D7" s="15">
        <v>1</v>
      </c>
      <c r="E7" s="16"/>
      <c r="F7" s="16"/>
      <c r="G7" s="16"/>
      <c r="H7" s="16"/>
      <c r="I7" s="16">
        <f>SUM(공종별내역서!J5:J15)</f>
        <v>43041696</v>
      </c>
      <c r="J7" s="16">
        <f>+I7*D7</f>
        <v>43041696</v>
      </c>
      <c r="K7" s="16">
        <f t="shared" si="0"/>
        <v>43041696</v>
      </c>
      <c r="L7" s="16">
        <f t="shared" si="0"/>
        <v>43041696</v>
      </c>
      <c r="M7" s="14"/>
      <c r="T7" s="11"/>
    </row>
    <row r="8" spans="1:20" ht="30" customHeight="1" x14ac:dyDescent="0.4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T8" s="11"/>
    </row>
    <row r="9" spans="1:20" ht="30" customHeight="1" x14ac:dyDescent="0.4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T9" s="11"/>
    </row>
    <row r="10" spans="1:20" ht="30" customHeight="1" x14ac:dyDescent="0.4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T10" s="11"/>
    </row>
    <row r="11" spans="1:20" ht="30" customHeight="1" x14ac:dyDescent="0.4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T11" s="11"/>
    </row>
    <row r="12" spans="1:20" ht="30" customHeight="1" x14ac:dyDescent="0.4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11"/>
    </row>
    <row r="13" spans="1:20" ht="30" customHeight="1" x14ac:dyDescent="0.4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11"/>
    </row>
    <row r="14" spans="1:20" ht="30" customHeight="1" x14ac:dyDescent="0.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11"/>
    </row>
    <row r="15" spans="1:20" ht="30" customHeight="1" x14ac:dyDescent="0.4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11"/>
    </row>
    <row r="16" spans="1:20" ht="30" customHeight="1" x14ac:dyDescent="0.4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11"/>
    </row>
    <row r="17" spans="1:20" ht="30" customHeight="1" x14ac:dyDescent="0.4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11"/>
    </row>
    <row r="18" spans="1:20" ht="30" customHeight="1" x14ac:dyDescent="0.4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11"/>
    </row>
    <row r="19" spans="1:20" ht="30" customHeight="1" x14ac:dyDescent="0.4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4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4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4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4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4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4">
      <c r="A25" s="14" t="s">
        <v>75</v>
      </c>
      <c r="B25" s="15"/>
      <c r="C25" s="15"/>
      <c r="D25" s="15"/>
      <c r="E25" s="15"/>
      <c r="F25" s="16">
        <f>F5</f>
        <v>0</v>
      </c>
      <c r="G25" s="15"/>
      <c r="H25" s="16">
        <f>H5</f>
        <v>0</v>
      </c>
      <c r="I25" s="15"/>
      <c r="J25" s="16">
        <f>SUM(J5:J7)</f>
        <v>45666380</v>
      </c>
      <c r="K25" s="15"/>
      <c r="L25" s="16">
        <f>SUM(L5:L7)</f>
        <v>45666380</v>
      </c>
      <c r="M25" s="15"/>
      <c r="T25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8150E-E9CA-4B5A-83B0-AC4B6162BC51}">
  <sheetPr>
    <pageSetUpPr fitToPage="1"/>
  </sheetPr>
  <dimension ref="A1:AV40"/>
  <sheetViews>
    <sheetView workbookViewId="0">
      <selection activeCell="F7" sqref="F7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4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4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32" t="s">
        <v>20</v>
      </c>
      <c r="O2" s="32" t="s">
        <v>14</v>
      </c>
      <c r="P2" s="32" t="s">
        <v>21</v>
      </c>
      <c r="Q2" s="32" t="s">
        <v>13</v>
      </c>
      <c r="R2" s="32" t="s">
        <v>22</v>
      </c>
      <c r="S2" s="32" t="s">
        <v>23</v>
      </c>
      <c r="T2" s="32" t="s">
        <v>24</v>
      </c>
      <c r="U2" s="32" t="s">
        <v>25</v>
      </c>
      <c r="V2" s="32" t="s">
        <v>26</v>
      </c>
      <c r="W2" s="32" t="s">
        <v>27</v>
      </c>
      <c r="X2" s="32" t="s">
        <v>28</v>
      </c>
      <c r="Y2" s="32" t="s">
        <v>29</v>
      </c>
      <c r="Z2" s="32" t="s">
        <v>30</v>
      </c>
      <c r="AA2" s="32" t="s">
        <v>31</v>
      </c>
      <c r="AB2" s="32" t="s">
        <v>32</v>
      </c>
      <c r="AC2" s="32" t="s">
        <v>33</v>
      </c>
      <c r="AD2" s="32" t="s">
        <v>34</v>
      </c>
      <c r="AE2" s="32" t="s">
        <v>35</v>
      </c>
      <c r="AF2" s="32" t="s">
        <v>36</v>
      </c>
      <c r="AG2" s="32" t="s">
        <v>37</v>
      </c>
      <c r="AH2" s="32" t="s">
        <v>38</v>
      </c>
      <c r="AI2" s="32" t="s">
        <v>39</v>
      </c>
      <c r="AJ2" s="32" t="s">
        <v>40</v>
      </c>
      <c r="AK2" s="32" t="s">
        <v>41</v>
      </c>
      <c r="AL2" s="32" t="s">
        <v>42</v>
      </c>
      <c r="AM2" s="32" t="s">
        <v>43</v>
      </c>
      <c r="AN2" s="32" t="s">
        <v>44</v>
      </c>
      <c r="AO2" s="32" t="s">
        <v>45</v>
      </c>
      <c r="AP2" s="32" t="s">
        <v>46</v>
      </c>
      <c r="AQ2" s="32" t="s">
        <v>47</v>
      </c>
      <c r="AR2" s="32" t="s">
        <v>48</v>
      </c>
      <c r="AS2" s="32" t="s">
        <v>16</v>
      </c>
      <c r="AT2" s="32" t="s">
        <v>17</v>
      </c>
      <c r="AU2" s="32" t="s">
        <v>49</v>
      </c>
      <c r="AV2" s="32" t="s">
        <v>50</v>
      </c>
    </row>
    <row r="3" spans="1:48" ht="30" customHeight="1" x14ac:dyDescent="0.4">
      <c r="A3" s="30"/>
      <c r="B3" s="30"/>
      <c r="C3" s="30"/>
      <c r="D3" s="30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30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4">
      <c r="A4" s="22" t="s">
        <v>194</v>
      </c>
      <c r="B4" s="22" t="s">
        <v>52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Q4" s="9" t="s">
        <v>214</v>
      </c>
    </row>
    <row r="5" spans="1:48" ht="30" customHeight="1" x14ac:dyDescent="0.4">
      <c r="A5" s="22" t="s">
        <v>197</v>
      </c>
      <c r="B5" s="22" t="s">
        <v>198</v>
      </c>
      <c r="C5" s="22" t="s">
        <v>58</v>
      </c>
      <c r="D5" s="15">
        <v>81.257999999999996</v>
      </c>
      <c r="E5" s="16">
        <f>TRUNC([1]단가대비표!O5,0)</f>
        <v>0</v>
      </c>
      <c r="F5" s="16">
        <f>TRUNC(E5*D5, 0)</f>
        <v>0</v>
      </c>
      <c r="G5" s="16">
        <f>TRUNC([1]단가대비표!P5,0)</f>
        <v>0</v>
      </c>
      <c r="H5" s="16">
        <f>TRUNC(G5*D5, 0)</f>
        <v>0</v>
      </c>
      <c r="I5" s="16">
        <f>TRUNC([1]단가대비표!V5,0)</f>
        <v>31142</v>
      </c>
      <c r="J5" s="16">
        <f>TRUNC(I5*D5, 0)</f>
        <v>2530536</v>
      </c>
      <c r="K5" s="16">
        <f t="shared" ref="K5:L9" si="0">TRUNC(E5+G5+I5, 0)</f>
        <v>31142</v>
      </c>
      <c r="L5" s="16">
        <f t="shared" si="0"/>
        <v>2530536</v>
      </c>
      <c r="M5" s="22" t="s">
        <v>52</v>
      </c>
      <c r="N5" s="9" t="s">
        <v>196</v>
      </c>
      <c r="O5" s="9" t="s">
        <v>52</v>
      </c>
      <c r="P5" s="9" t="s">
        <v>52</v>
      </c>
      <c r="Q5" s="9" t="s">
        <v>214</v>
      </c>
      <c r="R5" s="9" t="s">
        <v>60</v>
      </c>
      <c r="S5" s="9" t="s">
        <v>60</v>
      </c>
      <c r="T5" s="9" t="s">
        <v>61</v>
      </c>
      <c r="AR5" s="9" t="s">
        <v>52</v>
      </c>
      <c r="AS5" s="9" t="s">
        <v>52</v>
      </c>
      <c r="AU5" s="9" t="s">
        <v>215</v>
      </c>
      <c r="AV5">
        <v>9</v>
      </c>
    </row>
    <row r="6" spans="1:48" ht="30" customHeight="1" x14ac:dyDescent="0.4">
      <c r="A6" s="22" t="s">
        <v>200</v>
      </c>
      <c r="B6" s="22" t="s">
        <v>203</v>
      </c>
      <c r="C6" s="22" t="s">
        <v>58</v>
      </c>
      <c r="D6" s="15">
        <v>2.3260000000000001</v>
      </c>
      <c r="E6" s="16">
        <f>TRUNC([1]단가대비표!O7,0)</f>
        <v>0</v>
      </c>
      <c r="F6" s="16">
        <f>TRUNC(E6*D6, 0)</f>
        <v>0</v>
      </c>
      <c r="G6" s="16">
        <f>TRUNC([1]단가대비표!P7,0)</f>
        <v>0</v>
      </c>
      <c r="H6" s="16">
        <f>TRUNC(G6*D6, 0)</f>
        <v>0</v>
      </c>
      <c r="I6" s="16">
        <f>TRUNC([1]단가대비표!V7,0)</f>
        <v>188715</v>
      </c>
      <c r="J6" s="16">
        <f>TRUNC(I6*D6, 0)</f>
        <v>438951</v>
      </c>
      <c r="K6" s="16">
        <f t="shared" si="0"/>
        <v>188715</v>
      </c>
      <c r="L6" s="16">
        <f t="shared" si="0"/>
        <v>438951</v>
      </c>
      <c r="M6" s="22" t="s">
        <v>52</v>
      </c>
      <c r="N6" s="9" t="s">
        <v>202</v>
      </c>
      <c r="O6" s="9" t="s">
        <v>52</v>
      </c>
      <c r="P6" s="9" t="s">
        <v>52</v>
      </c>
      <c r="Q6" s="9" t="s">
        <v>214</v>
      </c>
      <c r="R6" s="9" t="s">
        <v>60</v>
      </c>
      <c r="S6" s="9" t="s">
        <v>60</v>
      </c>
      <c r="T6" s="9" t="s">
        <v>61</v>
      </c>
      <c r="AR6" s="9" t="s">
        <v>52</v>
      </c>
      <c r="AS6" s="9" t="s">
        <v>52</v>
      </c>
      <c r="AU6" s="9" t="s">
        <v>216</v>
      </c>
      <c r="AV6">
        <v>10</v>
      </c>
    </row>
    <row r="7" spans="1:48" ht="30" customHeight="1" x14ac:dyDescent="0.4">
      <c r="A7" s="22" t="s">
        <v>200</v>
      </c>
      <c r="B7" s="22" t="s">
        <v>205</v>
      </c>
      <c r="C7" s="22" t="s">
        <v>58</v>
      </c>
      <c r="D7" s="15">
        <v>13.31</v>
      </c>
      <c r="E7" s="16">
        <f>TRUNC([1]단가대비표!O8,0)</f>
        <v>0</v>
      </c>
      <c r="F7" s="16">
        <f>TRUNC(E7*D7, 0)</f>
        <v>0</v>
      </c>
      <c r="G7" s="16">
        <f>TRUNC([1]단가대비표!P8,0)</f>
        <v>0</v>
      </c>
      <c r="H7" s="16">
        <f>TRUNC(G7*D7, 0)</f>
        <v>0</v>
      </c>
      <c r="I7" s="16">
        <f>TRUNC([1]단가대비표!V8,0)</f>
        <v>192887</v>
      </c>
      <c r="J7" s="16">
        <f>TRUNC(I7*D7, 0)</f>
        <v>2567325</v>
      </c>
      <c r="K7" s="16">
        <f t="shared" si="0"/>
        <v>192887</v>
      </c>
      <c r="L7" s="16">
        <f t="shared" si="0"/>
        <v>2567325</v>
      </c>
      <c r="M7" s="22" t="s">
        <v>52</v>
      </c>
      <c r="N7" s="9" t="s">
        <v>204</v>
      </c>
      <c r="O7" s="9" t="s">
        <v>52</v>
      </c>
      <c r="P7" s="9" t="s">
        <v>52</v>
      </c>
      <c r="Q7" s="9" t="s">
        <v>214</v>
      </c>
      <c r="R7" s="9" t="s">
        <v>60</v>
      </c>
      <c r="S7" s="9" t="s">
        <v>60</v>
      </c>
      <c r="T7" s="9" t="s">
        <v>61</v>
      </c>
      <c r="AR7" s="9" t="s">
        <v>52</v>
      </c>
      <c r="AS7" s="9" t="s">
        <v>52</v>
      </c>
      <c r="AU7" s="9" t="s">
        <v>217</v>
      </c>
      <c r="AV7">
        <v>11</v>
      </c>
    </row>
    <row r="8" spans="1:48" ht="30" customHeight="1" x14ac:dyDescent="0.4">
      <c r="A8" s="22" t="s">
        <v>207</v>
      </c>
      <c r="B8" s="22" t="s">
        <v>208</v>
      </c>
      <c r="C8" s="22" t="s">
        <v>58</v>
      </c>
      <c r="D8" s="15">
        <v>81.257999999999996</v>
      </c>
      <c r="E8" s="16">
        <f>TRUNC([1]단가대비표!O9,0)</f>
        <v>0</v>
      </c>
      <c r="F8" s="16">
        <f>TRUNC(E8*D8, 0)</f>
        <v>0</v>
      </c>
      <c r="G8" s="16">
        <f>TRUNC([1]단가대비표!P9,0)</f>
        <v>0</v>
      </c>
      <c r="H8" s="16">
        <f>TRUNC(G8*D8, 0)</f>
        <v>0</v>
      </c>
      <c r="I8" s="16">
        <f>TRUNC([1]단가대비표!V9,0)</f>
        <v>16450</v>
      </c>
      <c r="J8" s="16">
        <f>TRUNC(I8*D8, 0)</f>
        <v>1336694</v>
      </c>
      <c r="K8" s="16">
        <f t="shared" si="0"/>
        <v>16450</v>
      </c>
      <c r="L8" s="16">
        <f t="shared" si="0"/>
        <v>1336694</v>
      </c>
      <c r="M8" s="22" t="s">
        <v>52</v>
      </c>
      <c r="N8" s="9" t="s">
        <v>206</v>
      </c>
      <c r="O8" s="9" t="s">
        <v>52</v>
      </c>
      <c r="P8" s="9" t="s">
        <v>52</v>
      </c>
      <c r="Q8" s="9" t="s">
        <v>214</v>
      </c>
      <c r="R8" s="9" t="s">
        <v>60</v>
      </c>
      <c r="S8" s="9" t="s">
        <v>60</v>
      </c>
      <c r="T8" s="9" t="s">
        <v>61</v>
      </c>
      <c r="AR8" s="9" t="s">
        <v>52</v>
      </c>
      <c r="AS8" s="9" t="s">
        <v>52</v>
      </c>
      <c r="AU8" s="9" t="s">
        <v>218</v>
      </c>
      <c r="AV8">
        <v>12</v>
      </c>
    </row>
    <row r="9" spans="1:48" ht="30" customHeight="1" x14ac:dyDescent="0.4">
      <c r="A9" s="22" t="s">
        <v>211</v>
      </c>
      <c r="B9" s="22" t="s">
        <v>212</v>
      </c>
      <c r="C9" s="22" t="s">
        <v>58</v>
      </c>
      <c r="D9" s="15">
        <v>15.635999999999999</v>
      </c>
      <c r="E9" s="16">
        <f>TRUNC([1]단가대비표!O10,0)</f>
        <v>0</v>
      </c>
      <c r="F9" s="16">
        <f>TRUNC(E9*D9, 0)</f>
        <v>0</v>
      </c>
      <c r="G9" s="16">
        <f>TRUNC([1]단가대비표!P10,0)</f>
        <v>0</v>
      </c>
      <c r="H9" s="16">
        <f>TRUNC(G9*D9, 0)</f>
        <v>0</v>
      </c>
      <c r="I9" s="16">
        <f>TRUNC([1]단가대비표!V10,0)</f>
        <v>61880</v>
      </c>
      <c r="J9" s="16">
        <f>TRUNC(I9*D9, 0)</f>
        <v>967555</v>
      </c>
      <c r="K9" s="16">
        <f t="shared" si="0"/>
        <v>61880</v>
      </c>
      <c r="L9" s="16">
        <f t="shared" si="0"/>
        <v>967555</v>
      </c>
      <c r="M9" s="22" t="s">
        <v>52</v>
      </c>
      <c r="N9" s="9" t="s">
        <v>210</v>
      </c>
      <c r="O9" s="9" t="s">
        <v>52</v>
      </c>
      <c r="P9" s="9" t="s">
        <v>52</v>
      </c>
      <c r="Q9" s="9" t="s">
        <v>214</v>
      </c>
      <c r="R9" s="9" t="s">
        <v>60</v>
      </c>
      <c r="S9" s="9" t="s">
        <v>60</v>
      </c>
      <c r="T9" s="9" t="s">
        <v>61</v>
      </c>
      <c r="AR9" s="9" t="s">
        <v>52</v>
      </c>
      <c r="AS9" s="9" t="s">
        <v>52</v>
      </c>
      <c r="AU9" s="9" t="s">
        <v>219</v>
      </c>
      <c r="AV9">
        <v>13</v>
      </c>
    </row>
    <row r="10" spans="1:48" ht="30" customHeight="1" x14ac:dyDescent="0.4">
      <c r="A10" s="22"/>
      <c r="B10" s="22"/>
      <c r="C10" s="22"/>
      <c r="D10" s="15"/>
      <c r="E10" s="16"/>
      <c r="F10" s="16"/>
      <c r="G10" s="16"/>
      <c r="H10" s="16"/>
      <c r="I10" s="16"/>
      <c r="J10" s="16"/>
      <c r="K10" s="16"/>
      <c r="L10" s="16"/>
      <c r="M10" s="22"/>
      <c r="N10" s="9"/>
      <c r="O10" s="9"/>
      <c r="P10" s="9"/>
      <c r="Q10" s="9"/>
      <c r="R10" s="9"/>
      <c r="S10" s="9"/>
      <c r="T10" s="9"/>
      <c r="AR10" s="9"/>
      <c r="AS10" s="9"/>
      <c r="AU10" s="9"/>
    </row>
    <row r="11" spans="1:48" ht="30" customHeight="1" x14ac:dyDescent="0.4">
      <c r="A11" s="22" t="s">
        <v>195</v>
      </c>
      <c r="B11" s="22" t="s">
        <v>52</v>
      </c>
      <c r="C11" s="22"/>
      <c r="D11" s="15"/>
      <c r="E11" s="16"/>
      <c r="F11" s="16"/>
      <c r="G11" s="16"/>
      <c r="H11" s="16"/>
      <c r="I11" s="16"/>
      <c r="J11" s="16"/>
      <c r="K11" s="16"/>
      <c r="L11" s="16"/>
      <c r="M11" s="22"/>
      <c r="N11" s="9"/>
      <c r="O11" s="9"/>
      <c r="P11" s="9"/>
      <c r="Q11" s="9" t="s">
        <v>220</v>
      </c>
      <c r="R11" s="9"/>
      <c r="S11" s="9"/>
      <c r="T11" s="9"/>
      <c r="AR11" s="9"/>
      <c r="AS11" s="9"/>
      <c r="AU11" s="9"/>
    </row>
    <row r="12" spans="1:48" ht="30" customHeight="1" x14ac:dyDescent="0.4">
      <c r="A12" s="22" t="s">
        <v>197</v>
      </c>
      <c r="B12" s="22" t="s">
        <v>198</v>
      </c>
      <c r="C12" s="22" t="s">
        <v>58</v>
      </c>
      <c r="D12" s="15">
        <v>75</v>
      </c>
      <c r="E12" s="16">
        <v>0</v>
      </c>
      <c r="F12" s="16">
        <v>0</v>
      </c>
      <c r="G12" s="16">
        <v>0</v>
      </c>
      <c r="H12" s="16">
        <v>0</v>
      </c>
      <c r="I12" s="16">
        <v>31142</v>
      </c>
      <c r="J12" s="16">
        <v>2335650</v>
      </c>
      <c r="K12" s="16">
        <v>31142</v>
      </c>
      <c r="L12" s="16">
        <v>2335650</v>
      </c>
      <c r="M12" s="22" t="s">
        <v>52</v>
      </c>
      <c r="N12" s="9" t="s">
        <v>196</v>
      </c>
      <c r="O12" s="9" t="s">
        <v>52</v>
      </c>
      <c r="P12" s="9" t="s">
        <v>52</v>
      </c>
      <c r="Q12" s="9" t="s">
        <v>220</v>
      </c>
      <c r="R12" s="9" t="s">
        <v>60</v>
      </c>
      <c r="S12" s="9" t="s">
        <v>60</v>
      </c>
      <c r="T12" s="9" t="s">
        <v>61</v>
      </c>
      <c r="AR12" s="9" t="s">
        <v>52</v>
      </c>
      <c r="AS12" s="9" t="s">
        <v>52</v>
      </c>
      <c r="AU12" s="9" t="s">
        <v>221</v>
      </c>
      <c r="AV12">
        <v>5</v>
      </c>
    </row>
    <row r="13" spans="1:48" ht="30" customHeight="1" x14ac:dyDescent="0.4">
      <c r="A13" s="22" t="s">
        <v>200</v>
      </c>
      <c r="B13" s="22" t="s">
        <v>201</v>
      </c>
      <c r="C13" s="22" t="s">
        <v>58</v>
      </c>
      <c r="D13" s="15">
        <v>235</v>
      </c>
      <c r="E13" s="16">
        <v>0</v>
      </c>
      <c r="F13" s="16">
        <v>0</v>
      </c>
      <c r="G13" s="16">
        <v>0</v>
      </c>
      <c r="H13" s="16">
        <v>0</v>
      </c>
      <c r="I13" s="16">
        <v>72721</v>
      </c>
      <c r="J13" s="16">
        <v>17089435</v>
      </c>
      <c r="K13" s="16">
        <v>72721</v>
      </c>
      <c r="L13" s="16">
        <v>17089435</v>
      </c>
      <c r="M13" s="22" t="s">
        <v>52</v>
      </c>
      <c r="N13" s="9" t="s">
        <v>199</v>
      </c>
      <c r="O13" s="9" t="s">
        <v>52</v>
      </c>
      <c r="P13" s="9" t="s">
        <v>52</v>
      </c>
      <c r="Q13" s="9" t="s">
        <v>220</v>
      </c>
      <c r="R13" s="9" t="s">
        <v>60</v>
      </c>
      <c r="S13" s="9" t="s">
        <v>60</v>
      </c>
      <c r="T13" s="9" t="s">
        <v>61</v>
      </c>
      <c r="AR13" s="9" t="s">
        <v>52</v>
      </c>
      <c r="AS13" s="9" t="s">
        <v>52</v>
      </c>
      <c r="AU13" s="9" t="s">
        <v>222</v>
      </c>
      <c r="AV13">
        <v>6</v>
      </c>
    </row>
    <row r="14" spans="1:48" ht="30" customHeight="1" x14ac:dyDescent="0.4">
      <c r="A14" s="22" t="s">
        <v>207</v>
      </c>
      <c r="B14" s="22" t="s">
        <v>208</v>
      </c>
      <c r="C14" s="22" t="s">
        <v>58</v>
      </c>
      <c r="D14" s="15">
        <v>75</v>
      </c>
      <c r="E14" s="16">
        <v>0</v>
      </c>
      <c r="F14" s="16">
        <v>0</v>
      </c>
      <c r="G14" s="16">
        <v>0</v>
      </c>
      <c r="H14" s="16">
        <v>0</v>
      </c>
      <c r="I14" s="16">
        <v>16450</v>
      </c>
      <c r="J14" s="16">
        <v>1233750</v>
      </c>
      <c r="K14" s="16">
        <v>16450</v>
      </c>
      <c r="L14" s="16">
        <v>1233750</v>
      </c>
      <c r="M14" s="22" t="s">
        <v>52</v>
      </c>
      <c r="N14" s="9" t="s">
        <v>206</v>
      </c>
      <c r="O14" s="9" t="s">
        <v>52</v>
      </c>
      <c r="P14" s="9" t="s">
        <v>52</v>
      </c>
      <c r="Q14" s="9" t="s">
        <v>220</v>
      </c>
      <c r="R14" s="9" t="s">
        <v>60</v>
      </c>
      <c r="S14" s="9" t="s">
        <v>60</v>
      </c>
      <c r="T14" s="9" t="s">
        <v>61</v>
      </c>
      <c r="AR14" s="9" t="s">
        <v>52</v>
      </c>
      <c r="AS14" s="9" t="s">
        <v>52</v>
      </c>
      <c r="AU14" s="9" t="s">
        <v>223</v>
      </c>
      <c r="AV14">
        <v>7</v>
      </c>
    </row>
    <row r="15" spans="1:48" ht="30" customHeight="1" x14ac:dyDescent="0.4">
      <c r="A15" s="22" t="s">
        <v>211</v>
      </c>
      <c r="B15" s="22" t="s">
        <v>212</v>
      </c>
      <c r="C15" s="22" t="s">
        <v>58</v>
      </c>
      <c r="D15" s="15">
        <v>235</v>
      </c>
      <c r="E15" s="16">
        <v>0</v>
      </c>
      <c r="F15" s="16">
        <v>0</v>
      </c>
      <c r="G15" s="16">
        <v>0</v>
      </c>
      <c r="H15" s="16">
        <v>0</v>
      </c>
      <c r="I15" s="16">
        <v>61880</v>
      </c>
      <c r="J15" s="16">
        <v>14541800</v>
      </c>
      <c r="K15" s="16">
        <v>61880</v>
      </c>
      <c r="L15" s="16">
        <v>14541800</v>
      </c>
      <c r="M15" s="22" t="s">
        <v>52</v>
      </c>
      <c r="N15" s="9" t="s">
        <v>210</v>
      </c>
      <c r="O15" s="9" t="s">
        <v>52</v>
      </c>
      <c r="P15" s="9" t="s">
        <v>52</v>
      </c>
      <c r="Q15" s="9" t="s">
        <v>220</v>
      </c>
      <c r="R15" s="9" t="s">
        <v>60</v>
      </c>
      <c r="S15" s="9" t="s">
        <v>60</v>
      </c>
      <c r="T15" s="9" t="s">
        <v>61</v>
      </c>
      <c r="AR15" s="9" t="s">
        <v>52</v>
      </c>
      <c r="AS15" s="9" t="s">
        <v>52</v>
      </c>
      <c r="AU15" s="9" t="s">
        <v>224</v>
      </c>
      <c r="AV15">
        <v>8</v>
      </c>
    </row>
    <row r="16" spans="1:48" ht="30" customHeight="1" x14ac:dyDescent="0.4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spans="1:48" ht="30" customHeight="1" x14ac:dyDescent="0.4">
      <c r="A17" s="17" t="s">
        <v>54</v>
      </c>
      <c r="B17" s="17" t="s">
        <v>52</v>
      </c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5"/>
      <c r="N17" s="3"/>
      <c r="O17" s="3"/>
      <c r="P17" s="3"/>
      <c r="Q17" s="2" t="s">
        <v>55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</row>
    <row r="18" spans="1:48" ht="30" customHeight="1" x14ac:dyDescent="0.4">
      <c r="A18" s="17" t="s">
        <v>56</v>
      </c>
      <c r="B18" s="17" t="s">
        <v>57</v>
      </c>
      <c r="C18" s="17" t="s">
        <v>58</v>
      </c>
      <c r="D18" s="15">
        <v>3.32</v>
      </c>
      <c r="E18" s="16">
        <f>TRUNC(단가대비표!O11,0)</f>
        <v>0</v>
      </c>
      <c r="F18" s="16">
        <f>TRUNC(E18*D18, 0)</f>
        <v>0</v>
      </c>
      <c r="G18" s="16">
        <f>TRUNC(단가대비표!P11,0)</f>
        <v>0</v>
      </c>
      <c r="H18" s="16">
        <f>TRUNC(G18*D18, 0)</f>
        <v>0</v>
      </c>
      <c r="I18" s="16">
        <f>TRUNC(단가대비표!V11,0)</f>
        <v>230000</v>
      </c>
      <c r="J18" s="16">
        <f>TRUNC(I18*D18, 0)</f>
        <v>763600</v>
      </c>
      <c r="K18" s="16">
        <f t="shared" ref="K18:L21" si="1">TRUNC(E18+G18+I18, 0)</f>
        <v>230000</v>
      </c>
      <c r="L18" s="16">
        <f t="shared" si="1"/>
        <v>763600</v>
      </c>
      <c r="M18" s="17" t="s">
        <v>52</v>
      </c>
      <c r="N18" s="2" t="s">
        <v>59</v>
      </c>
      <c r="O18" s="2" t="s">
        <v>52</v>
      </c>
      <c r="P18" s="2" t="s">
        <v>52</v>
      </c>
      <c r="Q18" s="2" t="s">
        <v>55</v>
      </c>
      <c r="R18" s="2" t="s">
        <v>60</v>
      </c>
      <c r="S18" s="2" t="s">
        <v>60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62</v>
      </c>
      <c r="AV18" s="3">
        <v>3</v>
      </c>
    </row>
    <row r="19" spans="1:48" ht="30" customHeight="1" x14ac:dyDescent="0.4">
      <c r="A19" s="17" t="s">
        <v>56</v>
      </c>
      <c r="B19" s="17" t="s">
        <v>63</v>
      </c>
      <c r="C19" s="17" t="s">
        <v>58</v>
      </c>
      <c r="D19" s="15">
        <v>2.544</v>
      </c>
      <c r="E19" s="16">
        <f>TRUNC(단가대비표!O12,0)</f>
        <v>0</v>
      </c>
      <c r="F19" s="16">
        <f>TRUNC(E19*D19, 0)</f>
        <v>0</v>
      </c>
      <c r="G19" s="16">
        <f>TRUNC(단가대비표!P12,0)</f>
        <v>0</v>
      </c>
      <c r="H19" s="16">
        <f>TRUNC(G19*D19, 0)</f>
        <v>0</v>
      </c>
      <c r="I19" s="16">
        <f>TRUNC(단가대비표!V12,0)</f>
        <v>40910</v>
      </c>
      <c r="J19" s="16">
        <f>TRUNC(I19*D19, 0)</f>
        <v>104075</v>
      </c>
      <c r="K19" s="16">
        <f t="shared" si="1"/>
        <v>40910</v>
      </c>
      <c r="L19" s="16">
        <f t="shared" si="1"/>
        <v>104075</v>
      </c>
      <c r="M19" s="17" t="s">
        <v>52</v>
      </c>
      <c r="N19" s="2" t="s">
        <v>64</v>
      </c>
      <c r="O19" s="2" t="s">
        <v>52</v>
      </c>
      <c r="P19" s="2" t="s">
        <v>52</v>
      </c>
      <c r="Q19" s="2" t="s">
        <v>55</v>
      </c>
      <c r="R19" s="2" t="s">
        <v>60</v>
      </c>
      <c r="S19" s="2" t="s">
        <v>60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65</v>
      </c>
      <c r="AV19" s="3">
        <v>4</v>
      </c>
    </row>
    <row r="20" spans="1:48" ht="30" customHeight="1" x14ac:dyDescent="0.4">
      <c r="A20" s="17" t="s">
        <v>66</v>
      </c>
      <c r="B20" s="17" t="s">
        <v>67</v>
      </c>
      <c r="C20" s="17" t="s">
        <v>58</v>
      </c>
      <c r="D20" s="15">
        <v>3.32</v>
      </c>
      <c r="E20" s="16">
        <f>TRUNC(단가대비표!O13,0)</f>
        <v>0</v>
      </c>
      <c r="F20" s="16">
        <f>TRUNC(E20*D20, 0)</f>
        <v>0</v>
      </c>
      <c r="G20" s="16">
        <f>TRUNC(단가대비표!P13,0)</f>
        <v>0</v>
      </c>
      <c r="H20" s="16">
        <f>TRUNC(G20*D20, 0)</f>
        <v>0</v>
      </c>
      <c r="I20" s="16">
        <f>TRUNC(단가대비표!V13,0)</f>
        <v>74930</v>
      </c>
      <c r="J20" s="16">
        <f>TRUNC(I20*D20, 0)</f>
        <v>248767</v>
      </c>
      <c r="K20" s="16">
        <f t="shared" si="1"/>
        <v>74930</v>
      </c>
      <c r="L20" s="16">
        <f t="shared" si="1"/>
        <v>248767</v>
      </c>
      <c r="M20" s="17" t="s">
        <v>52</v>
      </c>
      <c r="N20" s="2" t="s">
        <v>68</v>
      </c>
      <c r="O20" s="2" t="s">
        <v>52</v>
      </c>
      <c r="P20" s="2" t="s">
        <v>52</v>
      </c>
      <c r="Q20" s="2" t="s">
        <v>55</v>
      </c>
      <c r="R20" s="2" t="s">
        <v>60</v>
      </c>
      <c r="S20" s="2" t="s">
        <v>60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69</v>
      </c>
      <c r="AV20" s="3">
        <v>5</v>
      </c>
    </row>
    <row r="21" spans="1:48" ht="30" customHeight="1" x14ac:dyDescent="0.4">
      <c r="A21" s="17" t="s">
        <v>70</v>
      </c>
      <c r="B21" s="17" t="s">
        <v>71</v>
      </c>
      <c r="C21" s="17" t="s">
        <v>72</v>
      </c>
      <c r="D21" s="15">
        <v>1</v>
      </c>
      <c r="E21" s="16">
        <f>TRUNC(단가대비표!O14,0)</f>
        <v>0</v>
      </c>
      <c r="F21" s="16">
        <f>TRUNC(E21*D21, 0)</f>
        <v>0</v>
      </c>
      <c r="G21" s="16">
        <f>TRUNC(단가대비표!P14,0)</f>
        <v>0</v>
      </c>
      <c r="H21" s="16">
        <f>TRUNC(G21*D21, 0)</f>
        <v>0</v>
      </c>
      <c r="I21" s="16">
        <f>TRUNC(단가대비표!V14,0)</f>
        <v>195900</v>
      </c>
      <c r="J21" s="16">
        <f>TRUNC(I21*D21, 0)</f>
        <v>195900</v>
      </c>
      <c r="K21" s="16">
        <f t="shared" si="1"/>
        <v>195900</v>
      </c>
      <c r="L21" s="16">
        <f t="shared" si="1"/>
        <v>195900</v>
      </c>
      <c r="M21" s="17" t="s">
        <v>52</v>
      </c>
      <c r="N21" s="2" t="s">
        <v>73</v>
      </c>
      <c r="O21" s="2" t="s">
        <v>52</v>
      </c>
      <c r="P21" s="2" t="s">
        <v>52</v>
      </c>
      <c r="Q21" s="2" t="s">
        <v>55</v>
      </c>
      <c r="R21" s="2" t="s">
        <v>60</v>
      </c>
      <c r="S21" s="2" t="s">
        <v>60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74</v>
      </c>
      <c r="AV21" s="3">
        <v>6</v>
      </c>
    </row>
    <row r="22" spans="1:48" ht="30" customHeight="1" x14ac:dyDescent="0.4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55</v>
      </c>
    </row>
    <row r="23" spans="1:48" ht="30" customHeight="1" x14ac:dyDescent="0.4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55</v>
      </c>
    </row>
    <row r="24" spans="1:48" ht="30" customHeight="1" x14ac:dyDescent="0.4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55</v>
      </c>
    </row>
    <row r="25" spans="1:48" ht="30" customHeight="1" x14ac:dyDescent="0.4">
      <c r="A25" s="15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Q25" s="1" t="s">
        <v>55</v>
      </c>
    </row>
    <row r="26" spans="1:48" ht="30" customHeight="1" x14ac:dyDescent="0.4">
      <c r="A26" s="15"/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5"/>
      <c r="Q26" s="1" t="s">
        <v>55</v>
      </c>
    </row>
    <row r="27" spans="1:48" ht="30" customHeight="1" x14ac:dyDescent="0.4">
      <c r="A27" s="15"/>
      <c r="B27" s="15"/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5"/>
      <c r="Q27" s="1" t="s">
        <v>55</v>
      </c>
    </row>
    <row r="28" spans="1:48" ht="30" customHeight="1" x14ac:dyDescent="0.4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5"/>
      <c r="Q28" s="1" t="s">
        <v>55</v>
      </c>
    </row>
    <row r="29" spans="1:48" ht="30" customHeight="1" x14ac:dyDescent="0.4">
      <c r="A29" s="15"/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  <c r="M29" s="15"/>
      <c r="Q29" s="1" t="s">
        <v>55</v>
      </c>
    </row>
    <row r="30" spans="1:48" ht="30" customHeight="1" x14ac:dyDescent="0.4">
      <c r="A30" s="15"/>
      <c r="B30" s="15"/>
      <c r="C30" s="15"/>
      <c r="D30" s="15"/>
      <c r="E30" s="16"/>
      <c r="F30" s="16"/>
      <c r="G30" s="16"/>
      <c r="H30" s="16"/>
      <c r="I30" s="16"/>
      <c r="J30" s="16"/>
      <c r="K30" s="16"/>
      <c r="L30" s="16"/>
      <c r="M30" s="15"/>
      <c r="Q30" s="1" t="s">
        <v>55</v>
      </c>
    </row>
    <row r="31" spans="1:48" ht="30" customHeight="1" x14ac:dyDescent="0.4">
      <c r="A31" s="15"/>
      <c r="B31" s="15"/>
      <c r="C31" s="15"/>
      <c r="D31" s="15"/>
      <c r="E31" s="16"/>
      <c r="F31" s="16"/>
      <c r="G31" s="16"/>
      <c r="H31" s="16"/>
      <c r="I31" s="16"/>
      <c r="J31" s="16"/>
      <c r="K31" s="16"/>
      <c r="L31" s="16"/>
      <c r="M31" s="15"/>
      <c r="Q31" s="1" t="s">
        <v>55</v>
      </c>
    </row>
    <row r="32" spans="1:48" ht="30" customHeight="1" x14ac:dyDescent="0.4">
      <c r="A32" s="15"/>
      <c r="B32" s="15"/>
      <c r="C32" s="15"/>
      <c r="D32" s="15"/>
      <c r="E32" s="16"/>
      <c r="F32" s="16"/>
      <c r="G32" s="16"/>
      <c r="H32" s="16"/>
      <c r="I32" s="16"/>
      <c r="J32" s="16"/>
      <c r="K32" s="16"/>
      <c r="L32" s="16"/>
      <c r="M32" s="15"/>
      <c r="Q32" s="1" t="s">
        <v>55</v>
      </c>
    </row>
    <row r="33" spans="1:17" ht="30" customHeight="1" x14ac:dyDescent="0.4">
      <c r="A33" s="15"/>
      <c r="B33" s="15"/>
      <c r="C33" s="15"/>
      <c r="D33" s="15"/>
      <c r="E33" s="16"/>
      <c r="F33" s="16"/>
      <c r="G33" s="16"/>
      <c r="H33" s="16"/>
      <c r="I33" s="16"/>
      <c r="J33" s="16"/>
      <c r="K33" s="16"/>
      <c r="L33" s="16"/>
      <c r="M33" s="15"/>
      <c r="Q33" s="1" t="s">
        <v>55</v>
      </c>
    </row>
    <row r="34" spans="1:17" ht="30" customHeight="1" x14ac:dyDescent="0.4">
      <c r="A34" s="15"/>
      <c r="B34" s="15"/>
      <c r="C34" s="15"/>
      <c r="D34" s="15"/>
      <c r="E34" s="16"/>
      <c r="F34" s="16"/>
      <c r="G34" s="16"/>
      <c r="H34" s="16"/>
      <c r="I34" s="16"/>
      <c r="J34" s="16"/>
      <c r="K34" s="16"/>
      <c r="L34" s="16"/>
      <c r="M34" s="15"/>
      <c r="Q34" s="1" t="s">
        <v>55</v>
      </c>
    </row>
    <row r="35" spans="1:17" ht="30" customHeight="1" x14ac:dyDescent="0.4">
      <c r="A35" s="15"/>
      <c r="B35" s="15"/>
      <c r="C35" s="15"/>
      <c r="D35" s="15"/>
      <c r="E35" s="16"/>
      <c r="F35" s="16"/>
      <c r="G35" s="16"/>
      <c r="H35" s="16"/>
      <c r="I35" s="16"/>
      <c r="J35" s="16"/>
      <c r="K35" s="16"/>
      <c r="L35" s="16"/>
      <c r="M35" s="15"/>
      <c r="Q35" s="1" t="s">
        <v>55</v>
      </c>
    </row>
    <row r="36" spans="1:17" ht="30" customHeight="1" x14ac:dyDescent="0.4">
      <c r="A36" s="15"/>
      <c r="B36" s="15"/>
      <c r="C36" s="15"/>
      <c r="D36" s="15"/>
      <c r="E36" s="16"/>
      <c r="F36" s="16"/>
      <c r="G36" s="16"/>
      <c r="H36" s="16"/>
      <c r="I36" s="16"/>
      <c r="J36" s="16"/>
      <c r="K36" s="16"/>
      <c r="L36" s="16"/>
      <c r="M36" s="15"/>
      <c r="Q36" s="1" t="s">
        <v>55</v>
      </c>
    </row>
    <row r="37" spans="1:17" ht="30" customHeight="1" x14ac:dyDescent="0.4">
      <c r="A37" s="15"/>
      <c r="B37" s="15"/>
      <c r="C37" s="15"/>
      <c r="D37" s="15"/>
      <c r="E37" s="16"/>
      <c r="F37" s="16"/>
      <c r="G37" s="16"/>
      <c r="H37" s="16"/>
      <c r="I37" s="16"/>
      <c r="J37" s="16"/>
      <c r="K37" s="16"/>
      <c r="L37" s="16"/>
      <c r="M37" s="15"/>
      <c r="Q37" s="1" t="s">
        <v>55</v>
      </c>
    </row>
    <row r="38" spans="1:17" ht="30" customHeight="1" x14ac:dyDescent="0.4">
      <c r="A38" s="15"/>
      <c r="B38" s="15"/>
      <c r="C38" s="15"/>
      <c r="D38" s="15"/>
      <c r="E38" s="16"/>
      <c r="F38" s="16"/>
      <c r="G38" s="16"/>
      <c r="H38" s="16"/>
      <c r="I38" s="16"/>
      <c r="J38" s="16"/>
      <c r="K38" s="16"/>
      <c r="L38" s="16"/>
      <c r="M38" s="15"/>
      <c r="Q38" s="1" t="s">
        <v>55</v>
      </c>
    </row>
    <row r="39" spans="1:17" ht="30" customHeight="1" x14ac:dyDescent="0.4">
      <c r="A39" s="15"/>
      <c r="B39" s="15"/>
      <c r="C39" s="15"/>
      <c r="D39" s="15"/>
      <c r="E39" s="16"/>
      <c r="F39" s="16"/>
      <c r="G39" s="16"/>
      <c r="H39" s="16"/>
      <c r="I39" s="16"/>
      <c r="J39" s="16"/>
      <c r="K39" s="16"/>
      <c r="L39" s="16"/>
      <c r="M39" s="15"/>
      <c r="Q39" s="1" t="s">
        <v>55</v>
      </c>
    </row>
    <row r="40" spans="1:17" ht="30" customHeight="1" x14ac:dyDescent="0.4">
      <c r="A40" s="17" t="s">
        <v>75</v>
      </c>
      <c r="B40" s="15"/>
      <c r="C40" s="15"/>
      <c r="D40" s="15"/>
      <c r="E40" s="16"/>
      <c r="F40" s="16">
        <f>SUMIF(Q18:Q39,"0101",F18:F39)</f>
        <v>0</v>
      </c>
      <c r="G40" s="16"/>
      <c r="H40" s="16">
        <f>SUMIF(Q18:Q39,"0101",H18:H39)</f>
        <v>0</v>
      </c>
      <c r="I40" s="16"/>
      <c r="J40" s="16">
        <f>SUM(J4:J39)</f>
        <v>44354038</v>
      </c>
      <c r="K40" s="16"/>
      <c r="L40" s="16">
        <f>SUM(L4:L39)</f>
        <v>44354038</v>
      </c>
      <c r="M40" s="15"/>
      <c r="N40" t="s">
        <v>76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522B7-F7C1-48BF-951F-3DBE8B161124}">
  <sheetPr>
    <pageSetUpPr fitToPage="1"/>
  </sheetPr>
  <dimension ref="A1:AB14"/>
  <sheetViews>
    <sheetView topLeftCell="B1" workbookViewId="0">
      <selection activeCell="W18" sqref="W18"/>
    </sheetView>
  </sheetViews>
  <sheetFormatPr defaultRowHeight="17.399999999999999" x14ac:dyDescent="0.4"/>
  <cols>
    <col min="1" max="1" width="45.5" hidden="1" customWidth="1"/>
    <col min="2" max="2" width="31.19921875" bestFit="1" customWidth="1"/>
    <col min="3" max="3" width="20.09765625" bestFit="1" customWidth="1"/>
    <col min="4" max="4" width="5.5" bestFit="1" customWidth="1"/>
    <col min="5" max="5" width="11.19921875" bestFit="1" customWidth="1"/>
    <col min="6" max="6" width="6.59765625" bestFit="1" customWidth="1"/>
    <col min="7" max="7" width="9.19921875" bestFit="1" customWidth="1"/>
    <col min="8" max="8" width="6.59765625" bestFit="1" customWidth="1"/>
    <col min="9" max="9" width="9.19921875" bestFit="1" customWidth="1"/>
    <col min="10" max="10" width="6.59765625" bestFit="1" customWidth="1"/>
    <col min="11" max="11" width="10.3984375" bestFit="1" customWidth="1"/>
    <col min="12" max="12" width="6.59765625" bestFit="1" customWidth="1"/>
    <col min="13" max="13" width="10.3984375" bestFit="1" customWidth="1"/>
    <col min="14" max="14" width="6.59765625" bestFit="1" customWidth="1"/>
    <col min="15" max="15" width="9.19921875" bestFit="1" customWidth="1"/>
    <col min="16" max="16" width="8.59765625" bestFit="1" customWidth="1"/>
    <col min="17" max="17" width="11.19921875" bestFit="1" customWidth="1"/>
    <col min="18" max="19" width="9.19921875" bestFit="1" customWidth="1"/>
    <col min="20" max="21" width="10.3984375" bestFit="1" customWidth="1"/>
    <col min="22" max="22" width="10.19921875" bestFit="1" customWidth="1"/>
    <col min="23" max="23" width="6.8984375" bestFit="1" customWidth="1"/>
    <col min="24" max="24" width="6.699218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4">
      <c r="A1" s="33" t="s">
        <v>77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</row>
    <row r="2" spans="1:28" ht="30" customHeight="1" x14ac:dyDescent="0.4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8" ht="30" customHeight="1" x14ac:dyDescent="0.4">
      <c r="A3" s="30" t="s">
        <v>78</v>
      </c>
      <c r="B3" s="30" t="s">
        <v>2</v>
      </c>
      <c r="C3" s="30" t="s">
        <v>79</v>
      </c>
      <c r="D3" s="30" t="s">
        <v>4</v>
      </c>
      <c r="E3" s="30" t="s">
        <v>6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 t="s">
        <v>87</v>
      </c>
      <c r="Q3" s="30" t="s">
        <v>88</v>
      </c>
      <c r="R3" s="30"/>
      <c r="S3" s="30"/>
      <c r="T3" s="30"/>
      <c r="U3" s="30"/>
      <c r="V3" s="30"/>
      <c r="W3" s="30" t="s">
        <v>89</v>
      </c>
      <c r="X3" s="30" t="s">
        <v>12</v>
      </c>
      <c r="Y3" s="32" t="s">
        <v>90</v>
      </c>
      <c r="Z3" s="32" t="s">
        <v>91</v>
      </c>
      <c r="AA3" s="32" t="s">
        <v>92</v>
      </c>
      <c r="AB3" s="32" t="s">
        <v>48</v>
      </c>
    </row>
    <row r="4" spans="1:28" ht="30" customHeight="1" x14ac:dyDescent="0.4">
      <c r="A4" s="30"/>
      <c r="B4" s="30"/>
      <c r="C4" s="30"/>
      <c r="D4" s="30"/>
      <c r="E4" s="10" t="s">
        <v>80</v>
      </c>
      <c r="F4" s="10" t="s">
        <v>81</v>
      </c>
      <c r="G4" s="10" t="s">
        <v>82</v>
      </c>
      <c r="H4" s="10" t="s">
        <v>81</v>
      </c>
      <c r="I4" s="10" t="s">
        <v>83</v>
      </c>
      <c r="J4" s="10" t="s">
        <v>81</v>
      </c>
      <c r="K4" s="10" t="s">
        <v>84</v>
      </c>
      <c r="L4" s="10" t="s">
        <v>81</v>
      </c>
      <c r="M4" s="10" t="s">
        <v>85</v>
      </c>
      <c r="N4" s="10" t="s">
        <v>81</v>
      </c>
      <c r="O4" s="10" t="s">
        <v>86</v>
      </c>
      <c r="P4" s="30"/>
      <c r="Q4" s="10" t="s">
        <v>80</v>
      </c>
      <c r="R4" s="10" t="s">
        <v>82</v>
      </c>
      <c r="S4" s="10" t="s">
        <v>83</v>
      </c>
      <c r="T4" s="10" t="s">
        <v>84</v>
      </c>
      <c r="U4" s="10" t="s">
        <v>85</v>
      </c>
      <c r="V4" s="10" t="s">
        <v>86</v>
      </c>
      <c r="W4" s="30"/>
      <c r="X4" s="30"/>
      <c r="Y4" s="32"/>
      <c r="Z4" s="32"/>
      <c r="AA4" s="32"/>
      <c r="AB4" s="32"/>
    </row>
    <row r="5" spans="1:28" ht="30" customHeight="1" x14ac:dyDescent="0.4">
      <c r="A5" s="22" t="s">
        <v>196</v>
      </c>
      <c r="B5" s="22" t="s">
        <v>197</v>
      </c>
      <c r="C5" s="22" t="s">
        <v>198</v>
      </c>
      <c r="D5" s="23" t="s">
        <v>58</v>
      </c>
      <c r="E5" s="19">
        <v>0</v>
      </c>
      <c r="F5" s="22" t="s">
        <v>52</v>
      </c>
      <c r="G5" s="19">
        <v>0</v>
      </c>
      <c r="H5" s="22" t="s">
        <v>52</v>
      </c>
      <c r="I5" s="19">
        <v>0</v>
      </c>
      <c r="J5" s="22" t="s">
        <v>52</v>
      </c>
      <c r="K5" s="19">
        <v>0</v>
      </c>
      <c r="L5" s="22" t="s">
        <v>52</v>
      </c>
      <c r="M5" s="19">
        <v>0</v>
      </c>
      <c r="N5" s="22" t="s">
        <v>52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31142</v>
      </c>
      <c r="V5" s="19">
        <f t="shared" ref="V5:V10" si="0">SMALL(Q5:U5,COUNTIF(Q5:U5,0)+1)</f>
        <v>31142</v>
      </c>
      <c r="W5" s="22" t="s">
        <v>93</v>
      </c>
      <c r="X5" s="22" t="s">
        <v>52</v>
      </c>
      <c r="Y5" s="9" t="s">
        <v>94</v>
      </c>
      <c r="Z5" s="9" t="s">
        <v>52</v>
      </c>
      <c r="AA5" s="24"/>
      <c r="AB5" s="9" t="s">
        <v>52</v>
      </c>
    </row>
    <row r="6" spans="1:28" ht="30" customHeight="1" x14ac:dyDescent="0.4">
      <c r="A6" s="22" t="s">
        <v>199</v>
      </c>
      <c r="B6" s="22" t="s">
        <v>200</v>
      </c>
      <c r="C6" s="22" t="s">
        <v>201</v>
      </c>
      <c r="D6" s="23" t="s">
        <v>58</v>
      </c>
      <c r="E6" s="19">
        <v>0</v>
      </c>
      <c r="F6" s="22" t="s">
        <v>52</v>
      </c>
      <c r="G6" s="19">
        <v>0</v>
      </c>
      <c r="H6" s="22" t="s">
        <v>52</v>
      </c>
      <c r="I6" s="19">
        <v>0</v>
      </c>
      <c r="J6" s="22" t="s">
        <v>52</v>
      </c>
      <c r="K6" s="19">
        <v>0</v>
      </c>
      <c r="L6" s="22" t="s">
        <v>52</v>
      </c>
      <c r="M6" s="19">
        <v>0</v>
      </c>
      <c r="N6" s="22" t="s">
        <v>52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72721</v>
      </c>
      <c r="V6" s="19">
        <f t="shared" si="0"/>
        <v>72721</v>
      </c>
      <c r="W6" s="22" t="s">
        <v>95</v>
      </c>
      <c r="X6" s="22" t="s">
        <v>52</v>
      </c>
      <c r="Y6" s="9" t="s">
        <v>94</v>
      </c>
      <c r="Z6" s="9" t="s">
        <v>52</v>
      </c>
      <c r="AA6" s="24"/>
      <c r="AB6" s="9" t="s">
        <v>52</v>
      </c>
    </row>
    <row r="7" spans="1:28" ht="30" customHeight="1" x14ac:dyDescent="0.4">
      <c r="A7" s="22" t="s">
        <v>202</v>
      </c>
      <c r="B7" s="22" t="s">
        <v>200</v>
      </c>
      <c r="C7" s="22" t="s">
        <v>203</v>
      </c>
      <c r="D7" s="23" t="s">
        <v>58</v>
      </c>
      <c r="E7" s="19">
        <v>0</v>
      </c>
      <c r="F7" s="22" t="s">
        <v>52</v>
      </c>
      <c r="G7" s="19">
        <v>0</v>
      </c>
      <c r="H7" s="22" t="s">
        <v>52</v>
      </c>
      <c r="I7" s="19">
        <v>0</v>
      </c>
      <c r="J7" s="22" t="s">
        <v>52</v>
      </c>
      <c r="K7" s="19">
        <v>0</v>
      </c>
      <c r="L7" s="22" t="s">
        <v>52</v>
      </c>
      <c r="M7" s="19">
        <v>0</v>
      </c>
      <c r="N7" s="22" t="s">
        <v>52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188715</v>
      </c>
      <c r="V7" s="19">
        <f t="shared" si="0"/>
        <v>188715</v>
      </c>
      <c r="W7" s="22" t="s">
        <v>97</v>
      </c>
      <c r="X7" s="22" t="s">
        <v>52</v>
      </c>
      <c r="Y7" s="9" t="s">
        <v>94</v>
      </c>
      <c r="Z7" s="9" t="s">
        <v>52</v>
      </c>
      <c r="AA7" s="24"/>
      <c r="AB7" s="9" t="s">
        <v>52</v>
      </c>
    </row>
    <row r="8" spans="1:28" ht="30" customHeight="1" x14ac:dyDescent="0.4">
      <c r="A8" s="22" t="s">
        <v>204</v>
      </c>
      <c r="B8" s="22" t="s">
        <v>200</v>
      </c>
      <c r="C8" s="22" t="s">
        <v>205</v>
      </c>
      <c r="D8" s="23" t="s">
        <v>58</v>
      </c>
      <c r="E8" s="19">
        <v>0</v>
      </c>
      <c r="F8" s="22" t="s">
        <v>52</v>
      </c>
      <c r="G8" s="19">
        <v>0</v>
      </c>
      <c r="H8" s="22" t="s">
        <v>52</v>
      </c>
      <c r="I8" s="19">
        <v>0</v>
      </c>
      <c r="J8" s="22" t="s">
        <v>52</v>
      </c>
      <c r="K8" s="19">
        <v>0</v>
      </c>
      <c r="L8" s="22" t="s">
        <v>52</v>
      </c>
      <c r="M8" s="19">
        <v>0</v>
      </c>
      <c r="N8" s="22" t="s">
        <v>52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192887</v>
      </c>
      <c r="V8" s="19">
        <f t="shared" si="0"/>
        <v>192887</v>
      </c>
      <c r="W8" s="22" t="s">
        <v>98</v>
      </c>
      <c r="X8" s="22" t="s">
        <v>52</v>
      </c>
      <c r="Y8" s="9" t="s">
        <v>94</v>
      </c>
      <c r="Z8" s="9" t="s">
        <v>52</v>
      </c>
      <c r="AA8" s="24"/>
      <c r="AB8" s="9" t="s">
        <v>52</v>
      </c>
    </row>
    <row r="9" spans="1:28" ht="30" customHeight="1" x14ac:dyDescent="0.4">
      <c r="A9" s="22" t="s">
        <v>206</v>
      </c>
      <c r="B9" s="22" t="s">
        <v>207</v>
      </c>
      <c r="C9" s="22" t="s">
        <v>208</v>
      </c>
      <c r="D9" s="23" t="s">
        <v>58</v>
      </c>
      <c r="E9" s="19">
        <v>0</v>
      </c>
      <c r="F9" s="22" t="s">
        <v>52</v>
      </c>
      <c r="G9" s="19">
        <v>0</v>
      </c>
      <c r="H9" s="22" t="s">
        <v>52</v>
      </c>
      <c r="I9" s="19">
        <v>0</v>
      </c>
      <c r="J9" s="22" t="s">
        <v>52</v>
      </c>
      <c r="K9" s="19">
        <v>0</v>
      </c>
      <c r="L9" s="22" t="s">
        <v>52</v>
      </c>
      <c r="M9" s="19">
        <v>0</v>
      </c>
      <c r="N9" s="22" t="s">
        <v>96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16450</v>
      </c>
      <c r="V9" s="19">
        <f t="shared" si="0"/>
        <v>16450</v>
      </c>
      <c r="W9" s="22" t="s">
        <v>209</v>
      </c>
      <c r="X9" s="22" t="s">
        <v>52</v>
      </c>
      <c r="Y9" s="9" t="s">
        <v>94</v>
      </c>
      <c r="Z9" s="9" t="s">
        <v>52</v>
      </c>
      <c r="AA9" s="24"/>
      <c r="AB9" s="9" t="s">
        <v>52</v>
      </c>
    </row>
    <row r="10" spans="1:28" ht="30" customHeight="1" x14ac:dyDescent="0.4">
      <c r="A10" s="22" t="s">
        <v>210</v>
      </c>
      <c r="B10" s="22" t="s">
        <v>211</v>
      </c>
      <c r="C10" s="22" t="s">
        <v>212</v>
      </c>
      <c r="D10" s="23" t="s">
        <v>58</v>
      </c>
      <c r="E10" s="19">
        <v>0</v>
      </c>
      <c r="F10" s="22" t="s">
        <v>52</v>
      </c>
      <c r="G10" s="19">
        <v>0</v>
      </c>
      <c r="H10" s="22" t="s">
        <v>52</v>
      </c>
      <c r="I10" s="19">
        <v>0</v>
      </c>
      <c r="J10" s="22" t="s">
        <v>52</v>
      </c>
      <c r="K10" s="19">
        <v>0</v>
      </c>
      <c r="L10" s="22" t="s">
        <v>52</v>
      </c>
      <c r="M10" s="19">
        <v>0</v>
      </c>
      <c r="N10" s="22" t="s">
        <v>96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61880</v>
      </c>
      <c r="V10" s="19">
        <f t="shared" si="0"/>
        <v>61880</v>
      </c>
      <c r="W10" s="22" t="s">
        <v>213</v>
      </c>
      <c r="X10" s="22" t="s">
        <v>52</v>
      </c>
      <c r="Y10" s="9" t="s">
        <v>94</v>
      </c>
      <c r="Z10" s="9" t="s">
        <v>52</v>
      </c>
      <c r="AA10" s="24"/>
      <c r="AB10" s="9" t="s">
        <v>52</v>
      </c>
    </row>
    <row r="11" spans="1:28" ht="30" customHeight="1" x14ac:dyDescent="0.4">
      <c r="A11" s="17" t="s">
        <v>59</v>
      </c>
      <c r="B11" s="17" t="s">
        <v>56</v>
      </c>
      <c r="C11" s="17" t="s">
        <v>57</v>
      </c>
      <c r="D11" s="18" t="s">
        <v>58</v>
      </c>
      <c r="E11" s="19">
        <v>0</v>
      </c>
      <c r="F11" s="17" t="s">
        <v>52</v>
      </c>
      <c r="G11" s="19">
        <v>0</v>
      </c>
      <c r="H11" s="17" t="s">
        <v>52</v>
      </c>
      <c r="I11" s="19">
        <v>0</v>
      </c>
      <c r="J11" s="17" t="s">
        <v>52</v>
      </c>
      <c r="K11" s="19">
        <v>0</v>
      </c>
      <c r="L11" s="17" t="s">
        <v>52</v>
      </c>
      <c r="M11" s="19">
        <v>0</v>
      </c>
      <c r="N11" s="17" t="s">
        <v>52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230000</v>
      </c>
      <c r="V11" s="19">
        <f>SMALL(Q11:U11,COUNTIF(Q11:U11,0)+1)</f>
        <v>230000</v>
      </c>
      <c r="W11" s="17" t="s">
        <v>93</v>
      </c>
      <c r="X11" s="17" t="s">
        <v>52</v>
      </c>
      <c r="Y11" s="2" t="s">
        <v>94</v>
      </c>
      <c r="Z11" s="2" t="s">
        <v>52</v>
      </c>
      <c r="AA11" s="20"/>
      <c r="AB11" s="2" t="s">
        <v>52</v>
      </c>
    </row>
    <row r="12" spans="1:28" ht="30" customHeight="1" x14ac:dyDescent="0.4">
      <c r="A12" s="17" t="s">
        <v>64</v>
      </c>
      <c r="B12" s="17" t="s">
        <v>56</v>
      </c>
      <c r="C12" s="17" t="s">
        <v>63</v>
      </c>
      <c r="D12" s="18" t="s">
        <v>58</v>
      </c>
      <c r="E12" s="19">
        <v>0</v>
      </c>
      <c r="F12" s="17" t="s">
        <v>52</v>
      </c>
      <c r="G12" s="19">
        <v>0</v>
      </c>
      <c r="H12" s="17" t="s">
        <v>52</v>
      </c>
      <c r="I12" s="19">
        <v>0</v>
      </c>
      <c r="J12" s="17" t="s">
        <v>52</v>
      </c>
      <c r="K12" s="19">
        <v>0</v>
      </c>
      <c r="L12" s="17" t="s">
        <v>52</v>
      </c>
      <c r="M12" s="19">
        <v>0</v>
      </c>
      <c r="N12" s="17" t="s">
        <v>52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40910</v>
      </c>
      <c r="V12" s="19">
        <f>SMALL(Q12:U12,COUNTIF(Q12:U12,0)+1)</f>
        <v>40910</v>
      </c>
      <c r="W12" s="17" t="s">
        <v>95</v>
      </c>
      <c r="X12" s="17" t="s">
        <v>52</v>
      </c>
      <c r="Y12" s="2" t="s">
        <v>94</v>
      </c>
      <c r="Z12" s="2" t="s">
        <v>52</v>
      </c>
      <c r="AA12" s="20"/>
      <c r="AB12" s="2" t="s">
        <v>52</v>
      </c>
    </row>
    <row r="13" spans="1:28" ht="30" customHeight="1" x14ac:dyDescent="0.4">
      <c r="A13" s="17" t="s">
        <v>68</v>
      </c>
      <c r="B13" s="17" t="s">
        <v>66</v>
      </c>
      <c r="C13" s="17" t="s">
        <v>67</v>
      </c>
      <c r="D13" s="18" t="s">
        <v>58</v>
      </c>
      <c r="E13" s="19">
        <v>0</v>
      </c>
      <c r="F13" s="17" t="s">
        <v>52</v>
      </c>
      <c r="G13" s="19">
        <v>0</v>
      </c>
      <c r="H13" s="17" t="s">
        <v>52</v>
      </c>
      <c r="I13" s="19">
        <v>0</v>
      </c>
      <c r="J13" s="17" t="s">
        <v>52</v>
      </c>
      <c r="K13" s="19">
        <v>0</v>
      </c>
      <c r="L13" s="17" t="s">
        <v>52</v>
      </c>
      <c r="M13" s="19">
        <v>0</v>
      </c>
      <c r="N13" s="17" t="s">
        <v>96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74930</v>
      </c>
      <c r="V13" s="19">
        <f>SMALL(Q13:U13,COUNTIF(Q13:U13,0)+1)</f>
        <v>74930</v>
      </c>
      <c r="W13" s="17" t="s">
        <v>97</v>
      </c>
      <c r="X13" s="17" t="s">
        <v>52</v>
      </c>
      <c r="Y13" s="2" t="s">
        <v>94</v>
      </c>
      <c r="Z13" s="2" t="s">
        <v>52</v>
      </c>
      <c r="AA13" s="20"/>
      <c r="AB13" s="2" t="s">
        <v>52</v>
      </c>
    </row>
    <row r="14" spans="1:28" ht="30" customHeight="1" x14ac:dyDescent="0.4">
      <c r="A14" s="17" t="s">
        <v>73</v>
      </c>
      <c r="B14" s="17" t="s">
        <v>70</v>
      </c>
      <c r="C14" s="17" t="s">
        <v>71</v>
      </c>
      <c r="D14" s="18" t="s">
        <v>72</v>
      </c>
      <c r="E14" s="19">
        <v>0</v>
      </c>
      <c r="F14" s="17" t="s">
        <v>52</v>
      </c>
      <c r="G14" s="19">
        <v>0</v>
      </c>
      <c r="H14" s="17" t="s">
        <v>52</v>
      </c>
      <c r="I14" s="19">
        <v>0</v>
      </c>
      <c r="J14" s="17" t="s">
        <v>52</v>
      </c>
      <c r="K14" s="19">
        <v>0</v>
      </c>
      <c r="L14" s="17" t="s">
        <v>52</v>
      </c>
      <c r="M14" s="19">
        <v>0</v>
      </c>
      <c r="N14" s="17" t="s">
        <v>96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195900</v>
      </c>
      <c r="V14" s="19">
        <f>SMALL(Q14:U14,COUNTIF(Q14:U14,0)+1)</f>
        <v>195900</v>
      </c>
      <c r="W14" s="17" t="s">
        <v>98</v>
      </c>
      <c r="X14" s="17" t="s">
        <v>52</v>
      </c>
      <c r="Y14" s="2" t="s">
        <v>94</v>
      </c>
      <c r="Z14" s="2" t="s">
        <v>52</v>
      </c>
      <c r="AA14" s="20"/>
      <c r="AB14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5E99C-0182-4B22-9269-B305E9AA85CB}">
  <dimension ref="A1:M43"/>
  <sheetViews>
    <sheetView workbookViewId="0"/>
  </sheetViews>
  <sheetFormatPr defaultRowHeight="17.399999999999999" x14ac:dyDescent="0.4"/>
  <sheetData>
    <row r="1" spans="1:7" x14ac:dyDescent="0.4">
      <c r="A1" t="s">
        <v>135</v>
      </c>
    </row>
    <row r="2" spans="1:7" x14ac:dyDescent="0.4">
      <c r="A2" s="1" t="s">
        <v>136</v>
      </c>
      <c r="B2" t="s">
        <v>137</v>
      </c>
      <c r="C2" s="1" t="s">
        <v>138</v>
      </c>
    </row>
    <row r="3" spans="1:7" x14ac:dyDescent="0.4">
      <c r="A3" s="1" t="s">
        <v>139</v>
      </c>
      <c r="B3" t="s">
        <v>140</v>
      </c>
    </row>
    <row r="4" spans="1:7" x14ac:dyDescent="0.4">
      <c r="A4" s="1" t="s">
        <v>141</v>
      </c>
      <c r="B4">
        <v>5</v>
      </c>
    </row>
    <row r="5" spans="1:7" x14ac:dyDescent="0.4">
      <c r="A5" s="1" t="s">
        <v>142</v>
      </c>
      <c r="B5">
        <v>5</v>
      </c>
    </row>
    <row r="6" spans="1:7" x14ac:dyDescent="0.4">
      <c r="A6" s="1" t="s">
        <v>143</v>
      </c>
      <c r="B6" t="s">
        <v>144</v>
      </c>
    </row>
    <row r="7" spans="1:7" x14ac:dyDescent="0.4">
      <c r="A7" s="1" t="s">
        <v>145</v>
      </c>
      <c r="B7" t="s">
        <v>94</v>
      </c>
      <c r="C7" t="s">
        <v>61</v>
      </c>
    </row>
    <row r="8" spans="1:7" x14ac:dyDescent="0.4">
      <c r="A8" s="1" t="s">
        <v>146</v>
      </c>
      <c r="B8" t="s">
        <v>94</v>
      </c>
      <c r="C8">
        <v>2</v>
      </c>
    </row>
    <row r="9" spans="1:7" x14ac:dyDescent="0.4">
      <c r="A9" s="1" t="s">
        <v>147</v>
      </c>
      <c r="B9" t="s">
        <v>80</v>
      </c>
      <c r="C9" t="s">
        <v>82</v>
      </c>
      <c r="D9" t="s">
        <v>83</v>
      </c>
      <c r="E9" t="s">
        <v>84</v>
      </c>
      <c r="F9" t="s">
        <v>85</v>
      </c>
      <c r="G9" t="s">
        <v>148</v>
      </c>
    </row>
    <row r="10" spans="1:7" x14ac:dyDescent="0.4">
      <c r="A10" s="1" t="s">
        <v>149</v>
      </c>
      <c r="B10">
        <v>1472</v>
      </c>
      <c r="C10">
        <v>0</v>
      </c>
      <c r="D10">
        <v>0</v>
      </c>
    </row>
    <row r="11" spans="1:7" x14ac:dyDescent="0.4">
      <c r="A11" s="1" t="s">
        <v>150</v>
      </c>
      <c r="B11" t="s">
        <v>151</v>
      </c>
      <c r="C11">
        <v>4</v>
      </c>
    </row>
    <row r="12" spans="1:7" x14ac:dyDescent="0.4">
      <c r="A12" s="1" t="s">
        <v>152</v>
      </c>
      <c r="B12" t="s">
        <v>151</v>
      </c>
      <c r="C12">
        <v>4</v>
      </c>
    </row>
    <row r="13" spans="1:7" x14ac:dyDescent="0.4">
      <c r="A13" s="1" t="s">
        <v>153</v>
      </c>
      <c r="B13" t="s">
        <v>151</v>
      </c>
      <c r="C13">
        <v>3</v>
      </c>
    </row>
    <row r="14" spans="1:7" x14ac:dyDescent="0.4">
      <c r="A14" s="1" t="s">
        <v>154</v>
      </c>
      <c r="B14" t="s">
        <v>151</v>
      </c>
      <c r="C14">
        <v>5</v>
      </c>
    </row>
    <row r="15" spans="1:7" x14ac:dyDescent="0.4">
      <c r="A15" s="1" t="s">
        <v>155</v>
      </c>
      <c r="B15" t="s">
        <v>137</v>
      </c>
      <c r="C15" t="s">
        <v>156</v>
      </c>
      <c r="D15" t="s">
        <v>156</v>
      </c>
      <c r="E15" t="s">
        <v>156</v>
      </c>
      <c r="F15">
        <v>1</v>
      </c>
    </row>
    <row r="16" spans="1:7" x14ac:dyDescent="0.4">
      <c r="A16" s="1" t="s">
        <v>157</v>
      </c>
      <c r="B16">
        <v>1.1100000000000001</v>
      </c>
      <c r="C16">
        <v>1.1200000000000001</v>
      </c>
    </row>
    <row r="17" spans="1:13" x14ac:dyDescent="0.4">
      <c r="A17" s="1" t="s">
        <v>158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4">
      <c r="A18" s="1" t="s">
        <v>159</v>
      </c>
      <c r="B18">
        <v>1.25</v>
      </c>
      <c r="C18">
        <v>1.071</v>
      </c>
    </row>
    <row r="19" spans="1:13" x14ac:dyDescent="0.4">
      <c r="A19" s="1" t="s">
        <v>160</v>
      </c>
    </row>
    <row r="20" spans="1:13" x14ac:dyDescent="0.4">
      <c r="A20" s="1" t="s">
        <v>161</v>
      </c>
      <c r="B20" s="1" t="s">
        <v>94</v>
      </c>
      <c r="C20">
        <v>1</v>
      </c>
    </row>
    <row r="21" spans="1:13" x14ac:dyDescent="0.4">
      <c r="A21" t="s">
        <v>163</v>
      </c>
      <c r="B21" t="s">
        <v>164</v>
      </c>
      <c r="C21" t="s">
        <v>165</v>
      </c>
    </row>
    <row r="22" spans="1:13" x14ac:dyDescent="0.4">
      <c r="A22">
        <v>1</v>
      </c>
      <c r="B22" s="1" t="s">
        <v>166</v>
      </c>
      <c r="C22" s="1" t="s">
        <v>112</v>
      </c>
    </row>
    <row r="23" spans="1:13" x14ac:dyDescent="0.4">
      <c r="A23">
        <v>2</v>
      </c>
      <c r="B23" s="1" t="s">
        <v>167</v>
      </c>
      <c r="C23" s="1" t="s">
        <v>168</v>
      </c>
    </row>
    <row r="24" spans="1:13" x14ac:dyDescent="0.4">
      <c r="A24">
        <v>3</v>
      </c>
      <c r="B24" s="1" t="s">
        <v>169</v>
      </c>
      <c r="C24" s="1" t="s">
        <v>170</v>
      </c>
    </row>
    <row r="25" spans="1:13" x14ac:dyDescent="0.4">
      <c r="A25">
        <v>4</v>
      </c>
      <c r="B25" s="1" t="s">
        <v>171</v>
      </c>
      <c r="C25" s="1" t="s">
        <v>172</v>
      </c>
    </row>
    <row r="26" spans="1:13" x14ac:dyDescent="0.4">
      <c r="A26">
        <v>5</v>
      </c>
      <c r="B26" s="1" t="s">
        <v>173</v>
      </c>
      <c r="C26" s="1" t="s">
        <v>52</v>
      </c>
    </row>
    <row r="27" spans="1:13" x14ac:dyDescent="0.4">
      <c r="A27">
        <v>6</v>
      </c>
      <c r="B27" s="1" t="s">
        <v>174</v>
      </c>
      <c r="C27" s="1" t="s">
        <v>175</v>
      </c>
    </row>
    <row r="28" spans="1:13" x14ac:dyDescent="0.4">
      <c r="A28">
        <v>7</v>
      </c>
      <c r="B28" s="1" t="s">
        <v>176</v>
      </c>
      <c r="C28" s="1" t="s">
        <v>177</v>
      </c>
    </row>
    <row r="29" spans="1:13" x14ac:dyDescent="0.4">
      <c r="A29">
        <v>8</v>
      </c>
      <c r="B29" s="1" t="s">
        <v>178</v>
      </c>
      <c r="C29" s="1" t="s">
        <v>179</v>
      </c>
    </row>
    <row r="30" spans="1:13" x14ac:dyDescent="0.4">
      <c r="A30">
        <v>9</v>
      </c>
      <c r="B30" s="1" t="s">
        <v>180</v>
      </c>
      <c r="C30" s="1" t="s">
        <v>181</v>
      </c>
    </row>
    <row r="31" spans="1:13" x14ac:dyDescent="0.4">
      <c r="A31" t="s">
        <v>137</v>
      </c>
      <c r="B31" s="1" t="s">
        <v>182</v>
      </c>
      <c r="C31" s="1" t="s">
        <v>183</v>
      </c>
    </row>
    <row r="32" spans="1:13" x14ac:dyDescent="0.4">
      <c r="A32" t="s">
        <v>184</v>
      </c>
      <c r="B32" s="1" t="s">
        <v>185</v>
      </c>
      <c r="C32" s="1" t="s">
        <v>52</v>
      </c>
    </row>
    <row r="33" spans="1:3" x14ac:dyDescent="0.4">
      <c r="A33" t="s">
        <v>94</v>
      </c>
      <c r="B33" s="1" t="s">
        <v>186</v>
      </c>
      <c r="C33" s="1" t="s">
        <v>52</v>
      </c>
    </row>
    <row r="34" spans="1:3" x14ac:dyDescent="0.4">
      <c r="A34" t="s">
        <v>187</v>
      </c>
      <c r="B34" s="1" t="s">
        <v>186</v>
      </c>
      <c r="C34" s="1" t="s">
        <v>52</v>
      </c>
    </row>
    <row r="35" spans="1:3" x14ac:dyDescent="0.4">
      <c r="A35" t="s">
        <v>188</v>
      </c>
      <c r="B35" s="1" t="s">
        <v>186</v>
      </c>
      <c r="C35" s="1" t="s">
        <v>52</v>
      </c>
    </row>
    <row r="36" spans="1:3" x14ac:dyDescent="0.4">
      <c r="A36" t="s">
        <v>60</v>
      </c>
      <c r="B36" s="1" t="s">
        <v>186</v>
      </c>
      <c r="C36" s="1" t="s">
        <v>52</v>
      </c>
    </row>
    <row r="37" spans="1:3" x14ac:dyDescent="0.4">
      <c r="A37" t="s">
        <v>189</v>
      </c>
      <c r="B37" s="1" t="s">
        <v>186</v>
      </c>
      <c r="C37" s="1" t="s">
        <v>52</v>
      </c>
    </row>
    <row r="38" spans="1:3" x14ac:dyDescent="0.4">
      <c r="A38" t="s">
        <v>190</v>
      </c>
      <c r="B38" s="1" t="s">
        <v>186</v>
      </c>
      <c r="C38" s="1" t="s">
        <v>52</v>
      </c>
    </row>
    <row r="39" spans="1:3" x14ac:dyDescent="0.4">
      <c r="A39" t="s">
        <v>191</v>
      </c>
      <c r="B39" s="1" t="s">
        <v>186</v>
      </c>
      <c r="C39" s="1" t="s">
        <v>52</v>
      </c>
    </row>
    <row r="40" spans="1:3" x14ac:dyDescent="0.4">
      <c r="A40" t="s">
        <v>192</v>
      </c>
      <c r="B40" s="1" t="s">
        <v>186</v>
      </c>
      <c r="C40" s="1" t="s">
        <v>52</v>
      </c>
    </row>
    <row r="43" spans="1:3" x14ac:dyDescent="0.4">
      <c r="A43" t="s">
        <v>162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5DA0-6BE0-48FC-A074-79C03293561C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원가계산서</vt:lpstr>
      <vt:lpstr>공종별집계표</vt:lpstr>
      <vt:lpstr>공종별내역서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공종별내역서!Print_Titles</vt:lpstr>
      <vt:lpstr>공종별집계표!Print_Titles</vt:lpstr>
      <vt:lpstr>단가대비표!Print_Titles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dcterms:created xsi:type="dcterms:W3CDTF">2026-02-23T02:24:19Z</dcterms:created>
  <dcterms:modified xsi:type="dcterms:W3CDTF">2026-09-02T07:51:37Z</dcterms:modified>
</cp:coreProperties>
</file>