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바탕화면 자료들\고창은미26.3.1\0.공사계약(시설용역포함)\1.2026\공35_수의계약 안내공고(고창고 외 1교(심원초) 옥상 방수공사)\"/>
    </mc:Choice>
  </mc:AlternateContent>
  <xr:revisionPtr revIDLastSave="0" documentId="13_ncr:1_{4FBDDD1D-8633-465D-9F20-97772CB14C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서(고창고)" sheetId="12" r:id="rId1"/>
    <sheet name="내역서(심원초)" sheetId="14" r:id="rId2"/>
    <sheet name="일위대가표" sheetId="5" state="hidden" r:id="rId3"/>
    <sheet name="중기경비목록" sheetId="4" state="hidden" r:id="rId4"/>
    <sheet name="중기경비" sheetId="3" state="hidden" r:id="rId5"/>
    <sheet name="집계표_" sheetId="13" state="hidden" r:id="rId6"/>
  </sheets>
  <definedNames>
    <definedName name="_xlnm.Database">#REF!</definedName>
    <definedName name="_xlnm.Print_Area" localSheetId="0">'내역서(고창고)'!$A$1:$M$87</definedName>
    <definedName name="_xlnm.Print_Area" localSheetId="1">'내역서(심원초)'!$A$1:$M$122</definedName>
    <definedName name="_xlnm.Print_Area" localSheetId="2">일위대가표!$A$1:$M$36</definedName>
    <definedName name="_xlnm.Print_Area" localSheetId="4">중기경비!$A$1:$M$36</definedName>
    <definedName name="_xlnm.Print_Area" localSheetId="3">중기경비목록!$A$1:$N$20</definedName>
    <definedName name="_xlnm.Print_Area" localSheetId="5">집계표_!$A$1:$M$20</definedName>
    <definedName name="_xlnm.Print_Titles" localSheetId="0">'내역서(고창고)'!$1:$4</definedName>
    <definedName name="_xlnm.Print_Titles" localSheetId="1">'내역서(심원초)'!$1:$4</definedName>
    <definedName name="_xlnm.Print_Titles" localSheetId="2">일위대가표!$1:$4</definedName>
    <definedName name="_xlnm.Print_Titles" localSheetId="4">중기경비!$1:$4</definedName>
    <definedName name="_xlnm.Print_Titles" localSheetId="3">중기경비목록!$1:$4</definedName>
    <definedName name="_xlnm.Print_Titles" localSheetId="5">집계표_!$1:$4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X106" i="14" l="1"/>
  <c r="AW106" i="14"/>
  <c r="AV106" i="14"/>
  <c r="AU94" i="14"/>
  <c r="AT94" i="14"/>
  <c r="AS94" i="14"/>
  <c r="AR94" i="14"/>
  <c r="AQ94" i="14"/>
  <c r="AP94" i="14"/>
  <c r="AO94" i="14"/>
  <c r="AN94" i="14"/>
  <c r="AM94" i="14"/>
  <c r="AL94" i="14"/>
  <c r="AK94" i="14"/>
  <c r="AJ94" i="14"/>
  <c r="AI94" i="14"/>
  <c r="AH94" i="14"/>
  <c r="AG94" i="14"/>
  <c r="AF94" i="14"/>
  <c r="AE94" i="14"/>
  <c r="AD94" i="14"/>
  <c r="AC94" i="14"/>
  <c r="AB94" i="14"/>
  <c r="AA94" i="14"/>
  <c r="Z94" i="14"/>
  <c r="Y94" i="14"/>
  <c r="X94" i="14"/>
  <c r="W94" i="14"/>
  <c r="V94" i="14"/>
  <c r="U94" i="14"/>
  <c r="T94" i="14"/>
  <c r="S94" i="14"/>
  <c r="O94" i="14"/>
  <c r="AU93" i="14"/>
  <c r="AT93" i="14"/>
  <c r="AS93" i="14"/>
  <c r="AR93" i="14"/>
  <c r="AQ93" i="14"/>
  <c r="AP93" i="14"/>
  <c r="AO93" i="14"/>
  <c r="AN93" i="14"/>
  <c r="AM93" i="14"/>
  <c r="AL93" i="14"/>
  <c r="AK93" i="14"/>
  <c r="AJ93" i="14"/>
  <c r="AI93" i="14"/>
  <c r="AH93" i="14"/>
  <c r="AG93" i="14"/>
  <c r="AF93" i="14"/>
  <c r="AE93" i="14"/>
  <c r="AD93" i="14"/>
  <c r="AC93" i="14"/>
  <c r="AB93" i="14"/>
  <c r="AA93" i="14"/>
  <c r="Z93" i="14"/>
  <c r="Y93" i="14"/>
  <c r="X93" i="14"/>
  <c r="W93" i="14"/>
  <c r="V93" i="14"/>
  <c r="U93" i="14"/>
  <c r="T93" i="14"/>
  <c r="S93" i="14"/>
  <c r="O93" i="14"/>
  <c r="R93" i="14"/>
  <c r="AU92" i="14"/>
  <c r="AT92" i="14"/>
  <c r="AS92" i="14"/>
  <c r="AR92" i="14"/>
  <c r="AQ92" i="14"/>
  <c r="AP92" i="14"/>
  <c r="AO92" i="14"/>
  <c r="AN92" i="14"/>
  <c r="AM92" i="14"/>
  <c r="AL92" i="14"/>
  <c r="AK92" i="14"/>
  <c r="AJ92" i="14"/>
  <c r="AI92" i="14"/>
  <c r="AH92" i="14"/>
  <c r="AG92" i="14"/>
  <c r="AF92" i="14"/>
  <c r="AE92" i="14"/>
  <c r="AD92" i="14"/>
  <c r="AC92" i="14"/>
  <c r="AB92" i="14"/>
  <c r="AA92" i="14"/>
  <c r="Z92" i="14"/>
  <c r="Y92" i="14"/>
  <c r="X92" i="14"/>
  <c r="W92" i="14"/>
  <c r="V92" i="14"/>
  <c r="U92" i="14"/>
  <c r="T92" i="14"/>
  <c r="S92" i="14"/>
  <c r="O92" i="14"/>
  <c r="AX57" i="14"/>
  <c r="AW57" i="14"/>
  <c r="AV57" i="14"/>
  <c r="AU44" i="14"/>
  <c r="AT44" i="14"/>
  <c r="AS44" i="14"/>
  <c r="AR44" i="14"/>
  <c r="AQ44" i="14"/>
  <c r="AP44" i="14"/>
  <c r="AO44" i="14"/>
  <c r="AN44" i="14"/>
  <c r="AM44" i="14"/>
  <c r="AL44" i="14"/>
  <c r="AK44" i="14"/>
  <c r="AJ44" i="14"/>
  <c r="AI44" i="14"/>
  <c r="AH44" i="14"/>
  <c r="AG44" i="14"/>
  <c r="AF44" i="14"/>
  <c r="AE44" i="14"/>
  <c r="AD44" i="14"/>
  <c r="AC44" i="14"/>
  <c r="AB44" i="14"/>
  <c r="AA44" i="14"/>
  <c r="Z44" i="14"/>
  <c r="Y44" i="14"/>
  <c r="X44" i="14"/>
  <c r="W44" i="14"/>
  <c r="V44" i="14"/>
  <c r="U44" i="14"/>
  <c r="T44" i="14"/>
  <c r="S44" i="14"/>
  <c r="R44" i="14"/>
  <c r="O44" i="14"/>
  <c r="AU42" i="14"/>
  <c r="AT42" i="14"/>
  <c r="AS42" i="14"/>
  <c r="AR42" i="14"/>
  <c r="AQ42" i="14"/>
  <c r="AP42" i="14"/>
  <c r="AO42" i="14"/>
  <c r="AN42" i="14"/>
  <c r="AM42" i="14"/>
  <c r="AL42" i="14"/>
  <c r="AK42" i="14"/>
  <c r="AJ42" i="14"/>
  <c r="AI42" i="14"/>
  <c r="AH42" i="14"/>
  <c r="AG42" i="14"/>
  <c r="AF42" i="14"/>
  <c r="AE42" i="14"/>
  <c r="AD42" i="14"/>
  <c r="AC42" i="14"/>
  <c r="AB42" i="14"/>
  <c r="AA42" i="14"/>
  <c r="Z42" i="14"/>
  <c r="Y42" i="14"/>
  <c r="X42" i="14"/>
  <c r="W42" i="14"/>
  <c r="V42" i="14"/>
  <c r="U42" i="14"/>
  <c r="T42" i="14"/>
  <c r="S42" i="14"/>
  <c r="O42" i="14"/>
  <c r="Y106" i="14" l="1"/>
  <c r="AK106" i="14"/>
  <c r="AN106" i="14"/>
  <c r="AO57" i="14"/>
  <c r="AQ57" i="14"/>
  <c r="AE106" i="14"/>
  <c r="AG57" i="14"/>
  <c r="AS57" i="14"/>
  <c r="AL106" i="14"/>
  <c r="AE57" i="14"/>
  <c r="U57" i="14"/>
  <c r="AT57" i="14"/>
  <c r="AB106" i="14"/>
  <c r="AH57" i="14"/>
  <c r="Z106" i="14"/>
  <c r="AC57" i="14"/>
  <c r="S57" i="14"/>
  <c r="S106" i="14"/>
  <c r="V57" i="14"/>
  <c r="AO106" i="14"/>
  <c r="AD106" i="14"/>
  <c r="AP106" i="14"/>
  <c r="AC106" i="14"/>
  <c r="AQ106" i="14"/>
  <c r="AR106" i="14"/>
  <c r="AG106" i="14"/>
  <c r="AS106" i="14"/>
  <c r="U106" i="14"/>
  <c r="V106" i="14"/>
  <c r="AH106" i="14"/>
  <c r="AT106" i="14"/>
  <c r="W106" i="14"/>
  <c r="AI106" i="14"/>
  <c r="AU106" i="14"/>
  <c r="X106" i="14"/>
  <c r="AJ106" i="14"/>
  <c r="AP57" i="14"/>
  <c r="AF106" i="14"/>
  <c r="T106" i="14"/>
  <c r="AD57" i="14"/>
  <c r="T57" i="14"/>
  <c r="AF57" i="14"/>
  <c r="AR57" i="14"/>
  <c r="AA106" i="14"/>
  <c r="AM106" i="14"/>
  <c r="AK57" i="14"/>
  <c r="AI57" i="14"/>
  <c r="AL57" i="14"/>
  <c r="AA57" i="14"/>
  <c r="AM57" i="14"/>
  <c r="W57" i="14"/>
  <c r="AB57" i="14"/>
  <c r="AN57" i="14"/>
  <c r="X57" i="14"/>
  <c r="AJ57" i="14"/>
  <c r="AU57" i="14"/>
  <c r="Y57" i="14"/>
  <c r="Z57" i="14"/>
  <c r="R42" i="14"/>
  <c r="R57" i="14" s="1"/>
  <c r="R92" i="14" l="1"/>
  <c r="R94" i="14"/>
  <c r="R106" i="14" l="1"/>
  <c r="A2" i="13"/>
  <c r="AX122" i="14" l="1"/>
  <c r="AW122" i="14"/>
  <c r="AV122" i="14"/>
  <c r="AU110" i="14"/>
  <c r="AT110" i="14"/>
  <c r="AS110" i="14"/>
  <c r="AR110" i="14"/>
  <c r="AQ110" i="14"/>
  <c r="AP110" i="14"/>
  <c r="AO110" i="14"/>
  <c r="AN110" i="14"/>
  <c r="AM110" i="14"/>
  <c r="AL110" i="14"/>
  <c r="AK110" i="14"/>
  <c r="AJ110" i="14"/>
  <c r="AI110" i="14"/>
  <c r="AH110" i="14"/>
  <c r="AG110" i="14"/>
  <c r="AF110" i="14"/>
  <c r="AE110" i="14"/>
  <c r="AD110" i="14"/>
  <c r="AC110" i="14"/>
  <c r="AA110" i="14"/>
  <c r="Z110" i="14"/>
  <c r="Y110" i="14"/>
  <c r="X110" i="14"/>
  <c r="W110" i="14"/>
  <c r="V110" i="14"/>
  <c r="U110" i="14"/>
  <c r="T110" i="14"/>
  <c r="S110" i="14"/>
  <c r="R110" i="14"/>
  <c r="O110" i="14"/>
  <c r="AU109" i="14"/>
  <c r="AT109" i="14"/>
  <c r="AS109" i="14"/>
  <c r="AR109" i="14"/>
  <c r="AQ109" i="14"/>
  <c r="AP109" i="14"/>
  <c r="AO109" i="14"/>
  <c r="AN109" i="14"/>
  <c r="AM109" i="14"/>
  <c r="AL109" i="14"/>
  <c r="AK109" i="14"/>
  <c r="AJ109" i="14"/>
  <c r="AI109" i="14"/>
  <c r="AH109" i="14"/>
  <c r="AG109" i="14"/>
  <c r="AF109" i="14"/>
  <c r="AE109" i="14"/>
  <c r="AD109" i="14"/>
  <c r="AC109" i="14"/>
  <c r="AA109" i="14"/>
  <c r="Z109" i="14"/>
  <c r="Y109" i="14"/>
  <c r="X109" i="14"/>
  <c r="W109" i="14"/>
  <c r="V109" i="14"/>
  <c r="U109" i="14"/>
  <c r="T109" i="14"/>
  <c r="S109" i="14"/>
  <c r="R109" i="14"/>
  <c r="O109" i="14"/>
  <c r="AB109" i="14"/>
  <c r="AU108" i="14"/>
  <c r="AT108" i="14"/>
  <c r="AS108" i="14"/>
  <c r="AR108" i="14"/>
  <c r="AQ108" i="14"/>
  <c r="AP108" i="14"/>
  <c r="AO108" i="14"/>
  <c r="AN108" i="14"/>
  <c r="AM108" i="14"/>
  <c r="AL108" i="14"/>
  <c r="AK108" i="14"/>
  <c r="AJ108" i="14"/>
  <c r="AI108" i="14"/>
  <c r="AH108" i="14"/>
  <c r="AG108" i="14"/>
  <c r="AF108" i="14"/>
  <c r="AE108" i="14"/>
  <c r="AD108" i="14"/>
  <c r="AC108" i="14"/>
  <c r="AA108" i="14"/>
  <c r="Z108" i="14"/>
  <c r="Y108" i="14"/>
  <c r="X108" i="14"/>
  <c r="W108" i="14"/>
  <c r="V108" i="14"/>
  <c r="U108" i="14"/>
  <c r="T108" i="14"/>
  <c r="S108" i="14"/>
  <c r="R108" i="14"/>
  <c r="O108" i="14"/>
  <c r="AX90" i="14"/>
  <c r="AW90" i="14"/>
  <c r="AV90" i="14"/>
  <c r="AU78" i="14"/>
  <c r="AT78" i="14"/>
  <c r="AS78" i="14"/>
  <c r="AR78" i="14"/>
  <c r="AQ78" i="14"/>
  <c r="AP78" i="14"/>
  <c r="AO78" i="14"/>
  <c r="AN78" i="14"/>
  <c r="AM78" i="14"/>
  <c r="AL78" i="14"/>
  <c r="AK78" i="14"/>
  <c r="AJ78" i="14"/>
  <c r="AI78" i="14"/>
  <c r="AH78" i="14"/>
  <c r="AG78" i="14"/>
  <c r="AF78" i="14"/>
  <c r="AE78" i="14"/>
  <c r="AD78" i="14"/>
  <c r="AC78" i="14"/>
  <c r="AB78" i="14"/>
  <c r="AA78" i="14"/>
  <c r="Z78" i="14"/>
  <c r="Y78" i="14"/>
  <c r="X78" i="14"/>
  <c r="W78" i="14"/>
  <c r="V78" i="14"/>
  <c r="U78" i="14"/>
  <c r="T78" i="14"/>
  <c r="S78" i="14"/>
  <c r="O78" i="14"/>
  <c r="AU77" i="14"/>
  <c r="AT77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X77" i="14"/>
  <c r="W77" i="14"/>
  <c r="V77" i="14"/>
  <c r="U77" i="14"/>
  <c r="T77" i="14"/>
  <c r="S77" i="14"/>
  <c r="O77" i="14"/>
  <c r="AU76" i="14"/>
  <c r="AT76" i="14"/>
  <c r="AS76" i="14"/>
  <c r="AR76" i="14"/>
  <c r="AQ76" i="14"/>
  <c r="AP76" i="14"/>
  <c r="AO76" i="14"/>
  <c r="AN76" i="14"/>
  <c r="AM76" i="14"/>
  <c r="AL76" i="14"/>
  <c r="AK76" i="14"/>
  <c r="AJ76" i="14"/>
  <c r="AI76" i="14"/>
  <c r="AH76" i="14"/>
  <c r="AG76" i="14"/>
  <c r="AF76" i="14"/>
  <c r="AE76" i="14"/>
  <c r="AD76" i="14"/>
  <c r="AC76" i="14"/>
  <c r="AB76" i="14"/>
  <c r="AA76" i="14"/>
  <c r="Z76" i="14"/>
  <c r="Y76" i="14"/>
  <c r="X76" i="14"/>
  <c r="W76" i="14"/>
  <c r="V76" i="14"/>
  <c r="U76" i="14"/>
  <c r="T76" i="14"/>
  <c r="S76" i="14"/>
  <c r="O76" i="14"/>
  <c r="AX74" i="14"/>
  <c r="AW74" i="14"/>
  <c r="AV74" i="14"/>
  <c r="AU59" i="14"/>
  <c r="AU74" i="14" s="1"/>
  <c r="AT59" i="14"/>
  <c r="AT74" i="14" s="1"/>
  <c r="AS59" i="14"/>
  <c r="AS74" i="14" s="1"/>
  <c r="AR59" i="14"/>
  <c r="AR74" i="14" s="1"/>
  <c r="AQ59" i="14"/>
  <c r="AQ74" i="14" s="1"/>
  <c r="AP59" i="14"/>
  <c r="AP74" i="14" s="1"/>
  <c r="AO59" i="14"/>
  <c r="AO74" i="14" s="1"/>
  <c r="AN59" i="14"/>
  <c r="AN74" i="14" s="1"/>
  <c r="AM59" i="14"/>
  <c r="AM74" i="14" s="1"/>
  <c r="AL59" i="14"/>
  <c r="AL74" i="14" s="1"/>
  <c r="AK59" i="14"/>
  <c r="AK74" i="14" s="1"/>
  <c r="AJ59" i="14"/>
  <c r="AJ74" i="14" s="1"/>
  <c r="AI59" i="14"/>
  <c r="AI74" i="14" s="1"/>
  <c r="AH59" i="14"/>
  <c r="AH74" i="14" s="1"/>
  <c r="AG59" i="14"/>
  <c r="AG74" i="14" s="1"/>
  <c r="AF59" i="14"/>
  <c r="AF74" i="14" s="1"/>
  <c r="AE59" i="14"/>
  <c r="AE74" i="14" s="1"/>
  <c r="AD59" i="14"/>
  <c r="AD74" i="14" s="1"/>
  <c r="AC59" i="14"/>
  <c r="AC74" i="14" s="1"/>
  <c r="AB59" i="14"/>
  <c r="AB74" i="14" s="1"/>
  <c r="AA59" i="14"/>
  <c r="AA74" i="14" s="1"/>
  <c r="Z59" i="14"/>
  <c r="Z74" i="14" s="1"/>
  <c r="Y59" i="14"/>
  <c r="Y74" i="14" s="1"/>
  <c r="X59" i="14"/>
  <c r="X74" i="14" s="1"/>
  <c r="W59" i="14"/>
  <c r="W74" i="14" s="1"/>
  <c r="V59" i="14"/>
  <c r="V74" i="14" s="1"/>
  <c r="U59" i="14"/>
  <c r="U74" i="14" s="1"/>
  <c r="T59" i="14"/>
  <c r="T74" i="14" s="1"/>
  <c r="S59" i="14"/>
  <c r="S74" i="14" s="1"/>
  <c r="O59" i="14"/>
  <c r="AX40" i="14"/>
  <c r="AW40" i="14"/>
  <c r="AV40" i="14"/>
  <c r="AU26" i="14"/>
  <c r="AT26" i="14"/>
  <c r="AS26" i="14"/>
  <c r="AR26" i="14"/>
  <c r="AQ26" i="14"/>
  <c r="AP26" i="14"/>
  <c r="AO26" i="14"/>
  <c r="AN26" i="14"/>
  <c r="AM26" i="14"/>
  <c r="AL26" i="14"/>
  <c r="AK26" i="14"/>
  <c r="AJ26" i="14"/>
  <c r="AI26" i="14"/>
  <c r="AH26" i="14"/>
  <c r="AG26" i="14"/>
  <c r="AF26" i="14"/>
  <c r="AE26" i="14"/>
  <c r="AD26" i="14"/>
  <c r="AC26" i="14"/>
  <c r="AB26" i="14"/>
  <c r="AA26" i="14"/>
  <c r="Z26" i="14"/>
  <c r="Y26" i="14"/>
  <c r="X26" i="14"/>
  <c r="W26" i="14"/>
  <c r="V26" i="14"/>
  <c r="U26" i="14"/>
  <c r="T26" i="14"/>
  <c r="S26" i="14"/>
  <c r="O26" i="14"/>
  <c r="AU24" i="14"/>
  <c r="AT24" i="14"/>
  <c r="AS24" i="14"/>
  <c r="AR24" i="14"/>
  <c r="AQ24" i="14"/>
  <c r="AP24" i="14"/>
  <c r="AO24" i="14"/>
  <c r="AN24" i="14"/>
  <c r="AM24" i="14"/>
  <c r="AL24" i="14"/>
  <c r="AK24" i="14"/>
  <c r="AJ24" i="14"/>
  <c r="AI24" i="14"/>
  <c r="AH24" i="14"/>
  <c r="AG24" i="14"/>
  <c r="AF24" i="14"/>
  <c r="AE24" i="14"/>
  <c r="AD24" i="14"/>
  <c r="AC24" i="14"/>
  <c r="AB24" i="14"/>
  <c r="AA24" i="14"/>
  <c r="Z24" i="14"/>
  <c r="Y24" i="14"/>
  <c r="X24" i="14"/>
  <c r="W24" i="14"/>
  <c r="V24" i="14"/>
  <c r="U24" i="14"/>
  <c r="T24" i="14"/>
  <c r="S24" i="14"/>
  <c r="R24" i="14"/>
  <c r="O24" i="14"/>
  <c r="AX21" i="14"/>
  <c r="AW21" i="14"/>
  <c r="AV21" i="14"/>
  <c r="AU7" i="14"/>
  <c r="AU21" i="14" s="1"/>
  <c r="AT7" i="14"/>
  <c r="AT21" i="14" s="1"/>
  <c r="AS7" i="14"/>
  <c r="AS21" i="14" s="1"/>
  <c r="AR7" i="14"/>
  <c r="AR21" i="14" s="1"/>
  <c r="AQ7" i="14"/>
  <c r="AQ21" i="14" s="1"/>
  <c r="AP7" i="14"/>
  <c r="AP21" i="14" s="1"/>
  <c r="AO7" i="14"/>
  <c r="AO21" i="14" s="1"/>
  <c r="AN7" i="14"/>
  <c r="AN21" i="14" s="1"/>
  <c r="AM7" i="14"/>
  <c r="AM21" i="14" s="1"/>
  <c r="AL7" i="14"/>
  <c r="AL21" i="14" s="1"/>
  <c r="AK7" i="14"/>
  <c r="AK21" i="14" s="1"/>
  <c r="AJ7" i="14"/>
  <c r="AJ21" i="14" s="1"/>
  <c r="AI7" i="14"/>
  <c r="AI21" i="14" s="1"/>
  <c r="AH7" i="14"/>
  <c r="AH21" i="14" s="1"/>
  <c r="AG7" i="14"/>
  <c r="AG21" i="14" s="1"/>
  <c r="AF7" i="14"/>
  <c r="AF21" i="14" s="1"/>
  <c r="AE7" i="14"/>
  <c r="AE21" i="14" s="1"/>
  <c r="AD7" i="14"/>
  <c r="AD21" i="14" s="1"/>
  <c r="AC7" i="14"/>
  <c r="AC21" i="14" s="1"/>
  <c r="AB7" i="14"/>
  <c r="AB21" i="14" s="1"/>
  <c r="AA7" i="14"/>
  <c r="AA21" i="14" s="1"/>
  <c r="Z7" i="14"/>
  <c r="Z21" i="14" s="1"/>
  <c r="Y7" i="14"/>
  <c r="Y21" i="14" s="1"/>
  <c r="X7" i="14"/>
  <c r="X21" i="14" s="1"/>
  <c r="W7" i="14"/>
  <c r="W21" i="14" s="1"/>
  <c r="V7" i="14"/>
  <c r="V21" i="14" s="1"/>
  <c r="U7" i="14"/>
  <c r="U21" i="14" s="1"/>
  <c r="T7" i="14"/>
  <c r="T21" i="14" s="1"/>
  <c r="S7" i="14"/>
  <c r="S21" i="14" s="1"/>
  <c r="O7" i="14"/>
  <c r="E5" i="14"/>
  <c r="W122" i="14" l="1"/>
  <c r="V122" i="14"/>
  <c r="AR90" i="14"/>
  <c r="F5" i="14"/>
  <c r="R7" i="14"/>
  <c r="R21" i="14" s="1"/>
  <c r="U90" i="14"/>
  <c r="G5" i="14"/>
  <c r="R78" i="14"/>
  <c r="S122" i="14"/>
  <c r="R59" i="14"/>
  <c r="R74" i="14" s="1"/>
  <c r="Y122" i="14"/>
  <c r="R122" i="14"/>
  <c r="W40" i="14"/>
  <c r="AI40" i="14"/>
  <c r="AU40" i="14"/>
  <c r="AB110" i="14"/>
  <c r="AM122" i="14"/>
  <c r="S40" i="14"/>
  <c r="AD40" i="14"/>
  <c r="T40" i="14"/>
  <c r="AQ40" i="14"/>
  <c r="AP40" i="14"/>
  <c r="AE40" i="14"/>
  <c r="AR40" i="14"/>
  <c r="AF40" i="14"/>
  <c r="AT40" i="14"/>
  <c r="AH40" i="14"/>
  <c r="AG40" i="14"/>
  <c r="V40" i="14"/>
  <c r="U40" i="14"/>
  <c r="AS40" i="14"/>
  <c r="AN122" i="14"/>
  <c r="AA122" i="14"/>
  <c r="AC122" i="14"/>
  <c r="AO122" i="14"/>
  <c r="AP122" i="14"/>
  <c r="AE122" i="14"/>
  <c r="AQ122" i="14"/>
  <c r="AD122" i="14"/>
  <c r="AN90" i="14"/>
  <c r="AB90" i="14"/>
  <c r="AC90" i="14"/>
  <c r="AO90" i="14"/>
  <c r="AP90" i="14"/>
  <c r="AD90" i="14"/>
  <c r="R77" i="14"/>
  <c r="AA90" i="14"/>
  <c r="AM90" i="14"/>
  <c r="X40" i="14"/>
  <c r="AJ40" i="14"/>
  <c r="Y40" i="14"/>
  <c r="AK40" i="14"/>
  <c r="AL40" i="14"/>
  <c r="Z40" i="14"/>
  <c r="AT122" i="14"/>
  <c r="AH122" i="14"/>
  <c r="AF122" i="14"/>
  <c r="AR122" i="14"/>
  <c r="T122" i="14"/>
  <c r="AG122" i="14"/>
  <c r="AS122" i="14"/>
  <c r="U122" i="14"/>
  <c r="AI122" i="14"/>
  <c r="AU122" i="14"/>
  <c r="AJ122" i="14"/>
  <c r="X122" i="14"/>
  <c r="AK122" i="14"/>
  <c r="AL122" i="14"/>
  <c r="Z122" i="14"/>
  <c r="AQ90" i="14"/>
  <c r="AF90" i="14"/>
  <c r="AG90" i="14"/>
  <c r="AS90" i="14"/>
  <c r="S90" i="14"/>
  <c r="AE90" i="14"/>
  <c r="Y90" i="14"/>
  <c r="AK90" i="14"/>
  <c r="Z90" i="14"/>
  <c r="AL90" i="14"/>
  <c r="AH90" i="14"/>
  <c r="T90" i="14"/>
  <c r="AI90" i="14"/>
  <c r="AU90" i="14"/>
  <c r="X90" i="14"/>
  <c r="AJ90" i="14"/>
  <c r="V90" i="14"/>
  <c r="AT90" i="14"/>
  <c r="W90" i="14"/>
  <c r="AM40" i="14"/>
  <c r="AN40" i="14"/>
  <c r="AA40" i="14"/>
  <c r="AB40" i="14"/>
  <c r="AC40" i="14"/>
  <c r="AO40" i="14"/>
  <c r="R26" i="14"/>
  <c r="R40" i="14" s="1"/>
  <c r="AB108" i="14"/>
  <c r="H5" i="14" l="1"/>
  <c r="I5" i="14"/>
  <c r="J5" i="14" s="1"/>
  <c r="L5" i="14" s="1"/>
  <c r="R76" i="14"/>
  <c r="R90" i="14" s="1"/>
  <c r="AB122" i="14"/>
  <c r="K5" i="14" l="1"/>
  <c r="AX20" i="13" l="1"/>
  <c r="AW20" i="13"/>
  <c r="J11" i="13"/>
  <c r="H11" i="13"/>
  <c r="J10" i="13"/>
  <c r="H10" i="13"/>
  <c r="F10" i="13"/>
  <c r="J9" i="13"/>
  <c r="H9" i="13"/>
  <c r="F9" i="13"/>
  <c r="J8" i="13"/>
  <c r="H8" i="13"/>
  <c r="F8" i="13"/>
  <c r="J7" i="13"/>
  <c r="H7" i="13"/>
  <c r="J6" i="13"/>
  <c r="H6" i="13"/>
  <c r="F6" i="13"/>
  <c r="J5" i="13"/>
  <c r="H5" i="13"/>
  <c r="F5" i="13"/>
  <c r="AX87" i="12"/>
  <c r="AW87" i="12"/>
  <c r="AV87" i="12"/>
  <c r="AU75" i="12"/>
  <c r="AT75" i="12"/>
  <c r="AS75" i="12"/>
  <c r="AR75" i="12"/>
  <c r="AQ75" i="12"/>
  <c r="AP75" i="12"/>
  <c r="AO75" i="12"/>
  <c r="AN75" i="12"/>
  <c r="AM75" i="12"/>
  <c r="AL75" i="12"/>
  <c r="AK75" i="12"/>
  <c r="AJ75" i="12"/>
  <c r="AI75" i="12"/>
  <c r="AH75" i="12"/>
  <c r="AG75" i="12"/>
  <c r="AF75" i="12"/>
  <c r="AE75" i="12"/>
  <c r="AD75" i="12"/>
  <c r="AC75" i="12"/>
  <c r="AA75" i="12"/>
  <c r="Z75" i="12"/>
  <c r="Y75" i="12"/>
  <c r="X75" i="12"/>
  <c r="W75" i="12"/>
  <c r="V75" i="12"/>
  <c r="U75" i="12"/>
  <c r="T75" i="12"/>
  <c r="S75" i="12"/>
  <c r="R75" i="12"/>
  <c r="O75" i="12"/>
  <c r="AU74" i="12"/>
  <c r="AT74" i="12"/>
  <c r="AS74" i="12"/>
  <c r="AR74" i="12"/>
  <c r="AQ74" i="12"/>
  <c r="AP74" i="12"/>
  <c r="AO74" i="12"/>
  <c r="AN74" i="12"/>
  <c r="AM74" i="12"/>
  <c r="AL74" i="12"/>
  <c r="AK74" i="12"/>
  <c r="AJ74" i="12"/>
  <c r="AI74" i="12"/>
  <c r="AH74" i="12"/>
  <c r="AG74" i="12"/>
  <c r="AF74" i="12"/>
  <c r="AE74" i="12"/>
  <c r="AD74" i="12"/>
  <c r="AC74" i="12"/>
  <c r="AA74" i="12"/>
  <c r="Z74" i="12"/>
  <c r="Y74" i="12"/>
  <c r="X74" i="12"/>
  <c r="W74" i="12"/>
  <c r="V74" i="12"/>
  <c r="U74" i="12"/>
  <c r="T74" i="12"/>
  <c r="S74" i="12"/>
  <c r="R74" i="12"/>
  <c r="O74" i="12"/>
  <c r="AU73" i="12"/>
  <c r="AT73" i="12"/>
  <c r="AS73" i="12"/>
  <c r="AR73" i="12"/>
  <c r="AQ73" i="12"/>
  <c r="AP73" i="12"/>
  <c r="AO73" i="12"/>
  <c r="AN73" i="12"/>
  <c r="AM73" i="12"/>
  <c r="AL73" i="12"/>
  <c r="AK73" i="12"/>
  <c r="AJ73" i="12"/>
  <c r="AI73" i="12"/>
  <c r="AH73" i="12"/>
  <c r="AG73" i="12"/>
  <c r="AF73" i="12"/>
  <c r="AE73" i="12"/>
  <c r="AD73" i="12"/>
  <c r="AC73" i="12"/>
  <c r="AA73" i="12"/>
  <c r="Z73" i="12"/>
  <c r="Y73" i="12"/>
  <c r="X73" i="12"/>
  <c r="W73" i="12"/>
  <c r="V73" i="12"/>
  <c r="U73" i="12"/>
  <c r="T73" i="12"/>
  <c r="T87" i="12" s="1"/>
  <c r="S73" i="12"/>
  <c r="R73" i="12"/>
  <c r="O73" i="12"/>
  <c r="AX71" i="12"/>
  <c r="AW71" i="12"/>
  <c r="AV71" i="12"/>
  <c r="AU59" i="12"/>
  <c r="AT59" i="12"/>
  <c r="AS59" i="12"/>
  <c r="AR59" i="12"/>
  <c r="AQ59" i="12"/>
  <c r="AP59" i="12"/>
  <c r="AO59" i="12"/>
  <c r="AN59" i="12"/>
  <c r="AM59" i="12"/>
  <c r="AL59" i="12"/>
  <c r="AK59" i="12"/>
  <c r="AJ59" i="12"/>
  <c r="AI59" i="12"/>
  <c r="AH59" i="12"/>
  <c r="AG59" i="12"/>
  <c r="AF59" i="12"/>
  <c r="AE59" i="12"/>
  <c r="AD59" i="12"/>
  <c r="AC59" i="12"/>
  <c r="AB59" i="12"/>
  <c r="AA59" i="12"/>
  <c r="Z59" i="12"/>
  <c r="Y59" i="12"/>
  <c r="X59" i="12"/>
  <c r="W59" i="12"/>
  <c r="V59" i="12"/>
  <c r="U59" i="12"/>
  <c r="T59" i="12"/>
  <c r="S59" i="12"/>
  <c r="O59" i="12"/>
  <c r="AU58" i="12"/>
  <c r="AT58" i="12"/>
  <c r="AS58" i="12"/>
  <c r="AR58" i="12"/>
  <c r="AQ58" i="12"/>
  <c r="AP58" i="12"/>
  <c r="AO58" i="12"/>
  <c r="AN58" i="12"/>
  <c r="AM58" i="12"/>
  <c r="AL58" i="12"/>
  <c r="AK58" i="12"/>
  <c r="AJ58" i="12"/>
  <c r="AI58" i="12"/>
  <c r="AH58" i="12"/>
  <c r="AG58" i="12"/>
  <c r="AF58" i="12"/>
  <c r="AE58" i="12"/>
  <c r="AD58" i="12"/>
  <c r="AC58" i="12"/>
  <c r="AB58" i="12"/>
  <c r="AA58" i="12"/>
  <c r="Z58" i="12"/>
  <c r="Y58" i="12"/>
  <c r="X58" i="12"/>
  <c r="W58" i="12"/>
  <c r="V58" i="12"/>
  <c r="U58" i="12"/>
  <c r="T58" i="12"/>
  <c r="S58" i="12"/>
  <c r="O58" i="12"/>
  <c r="AU57" i="12"/>
  <c r="AT57" i="12"/>
  <c r="AS57" i="12"/>
  <c r="AR57" i="12"/>
  <c r="AQ57" i="12"/>
  <c r="AP57" i="12"/>
  <c r="AO57" i="12"/>
  <c r="AN57" i="12"/>
  <c r="AM57" i="12"/>
  <c r="AL57" i="12"/>
  <c r="AK57" i="12"/>
  <c r="AJ57" i="12"/>
  <c r="AI57" i="12"/>
  <c r="AH57" i="12"/>
  <c r="AG57" i="12"/>
  <c r="AF57" i="12"/>
  <c r="AE57" i="12"/>
  <c r="AD57" i="12"/>
  <c r="AC57" i="12"/>
  <c r="AB57" i="12"/>
  <c r="AA57" i="12"/>
  <c r="Z57" i="12"/>
  <c r="Y57" i="12"/>
  <c r="X57" i="12"/>
  <c r="W57" i="12"/>
  <c r="V57" i="12"/>
  <c r="U57" i="12"/>
  <c r="T57" i="12"/>
  <c r="S57" i="12"/>
  <c r="O57" i="12"/>
  <c r="AX55" i="12"/>
  <c r="AW55" i="12"/>
  <c r="AV55" i="12"/>
  <c r="AU41" i="12"/>
  <c r="AU55" i="12" s="1"/>
  <c r="AT41" i="12"/>
  <c r="AT55" i="12" s="1"/>
  <c r="AS41" i="12"/>
  <c r="AS55" i="12" s="1"/>
  <c r="AR41" i="12"/>
  <c r="AR55" i="12" s="1"/>
  <c r="AQ41" i="12"/>
  <c r="AQ55" i="12" s="1"/>
  <c r="AP41" i="12"/>
  <c r="AP55" i="12" s="1"/>
  <c r="AO41" i="12"/>
  <c r="AO55" i="12" s="1"/>
  <c r="AN41" i="12"/>
  <c r="AN55" i="12" s="1"/>
  <c r="AM41" i="12"/>
  <c r="AM55" i="12" s="1"/>
  <c r="AL41" i="12"/>
  <c r="AL55" i="12" s="1"/>
  <c r="AK41" i="12"/>
  <c r="AK55" i="12" s="1"/>
  <c r="AJ41" i="12"/>
  <c r="AJ55" i="12" s="1"/>
  <c r="AI41" i="12"/>
  <c r="AI55" i="12" s="1"/>
  <c r="AH41" i="12"/>
  <c r="AH55" i="12" s="1"/>
  <c r="AG41" i="12"/>
  <c r="AG55" i="12" s="1"/>
  <c r="AF41" i="12"/>
  <c r="AF55" i="12" s="1"/>
  <c r="AE41" i="12"/>
  <c r="AE55" i="12" s="1"/>
  <c r="AD41" i="12"/>
  <c r="AD55" i="12" s="1"/>
  <c r="AC41" i="12"/>
  <c r="AC55" i="12" s="1"/>
  <c r="AB41" i="12"/>
  <c r="AB55" i="12" s="1"/>
  <c r="AA41" i="12"/>
  <c r="AA55" i="12" s="1"/>
  <c r="Z41" i="12"/>
  <c r="Z55" i="12" s="1"/>
  <c r="Y41" i="12"/>
  <c r="Y55" i="12" s="1"/>
  <c r="X41" i="12"/>
  <c r="X55" i="12" s="1"/>
  <c r="W41" i="12"/>
  <c r="W55" i="12" s="1"/>
  <c r="V41" i="12"/>
  <c r="V55" i="12" s="1"/>
  <c r="U41" i="12"/>
  <c r="U55" i="12" s="1"/>
  <c r="T41" i="12"/>
  <c r="T55" i="12" s="1"/>
  <c r="S41" i="12"/>
  <c r="S55" i="12" s="1"/>
  <c r="O41" i="12"/>
  <c r="AX39" i="12"/>
  <c r="AW39" i="12"/>
  <c r="AV39" i="12"/>
  <c r="AU25" i="12"/>
  <c r="AT25" i="12"/>
  <c r="AS25" i="12"/>
  <c r="AR25" i="12"/>
  <c r="AQ25" i="12"/>
  <c r="AP25" i="12"/>
  <c r="AO25" i="12"/>
  <c r="AN25" i="12"/>
  <c r="AM25" i="12"/>
  <c r="AL25" i="12"/>
  <c r="AK25" i="12"/>
  <c r="AJ25" i="12"/>
  <c r="AI25" i="12"/>
  <c r="AH25" i="12"/>
  <c r="AG25" i="12"/>
  <c r="AF25" i="12"/>
  <c r="AE25" i="12"/>
  <c r="AD25" i="12"/>
  <c r="AC25" i="12"/>
  <c r="AB25" i="12"/>
  <c r="AA25" i="12"/>
  <c r="Z25" i="12"/>
  <c r="Y25" i="12"/>
  <c r="X25" i="12"/>
  <c r="W25" i="12"/>
  <c r="V25" i="12"/>
  <c r="U25" i="12"/>
  <c r="T25" i="12"/>
  <c r="S25" i="12"/>
  <c r="O25" i="12"/>
  <c r="AU23" i="12"/>
  <c r="AT23" i="12"/>
  <c r="AS23" i="12"/>
  <c r="AR23" i="12"/>
  <c r="AQ23" i="12"/>
  <c r="AP23" i="12"/>
  <c r="AO23" i="12"/>
  <c r="AN23" i="12"/>
  <c r="AM23" i="12"/>
  <c r="AL23" i="12"/>
  <c r="AK23" i="12"/>
  <c r="AJ23" i="12"/>
  <c r="AI23" i="12"/>
  <c r="AH23" i="12"/>
  <c r="AG23" i="12"/>
  <c r="AF23" i="12"/>
  <c r="AE23" i="12"/>
  <c r="AD23" i="12"/>
  <c r="AC23" i="12"/>
  <c r="AB23" i="12"/>
  <c r="AA23" i="12"/>
  <c r="Z23" i="12"/>
  <c r="Y23" i="12"/>
  <c r="X23" i="12"/>
  <c r="W23" i="12"/>
  <c r="V23" i="12"/>
  <c r="U23" i="12"/>
  <c r="T23" i="12"/>
  <c r="S23" i="12"/>
  <c r="R23" i="12"/>
  <c r="O23" i="12"/>
  <c r="AX20" i="12"/>
  <c r="AW20" i="12"/>
  <c r="AV20" i="12"/>
  <c r="AU6" i="12"/>
  <c r="AU20" i="12" s="1"/>
  <c r="AT6" i="12"/>
  <c r="AT20" i="12" s="1"/>
  <c r="AS6" i="12"/>
  <c r="AS20" i="12" s="1"/>
  <c r="AR6" i="12"/>
  <c r="AR20" i="12" s="1"/>
  <c r="AQ6" i="12"/>
  <c r="AQ20" i="12" s="1"/>
  <c r="AP6" i="12"/>
  <c r="AP20" i="12" s="1"/>
  <c r="AO6" i="12"/>
  <c r="AO20" i="12" s="1"/>
  <c r="AN6" i="12"/>
  <c r="AN20" i="12" s="1"/>
  <c r="AM6" i="12"/>
  <c r="AM20" i="12" s="1"/>
  <c r="AL6" i="12"/>
  <c r="AL20" i="12" s="1"/>
  <c r="AK6" i="12"/>
  <c r="AK20" i="12" s="1"/>
  <c r="AJ6" i="12"/>
  <c r="AJ20" i="12" s="1"/>
  <c r="AI6" i="12"/>
  <c r="AI20" i="12" s="1"/>
  <c r="AH6" i="12"/>
  <c r="AH20" i="12" s="1"/>
  <c r="AG6" i="12"/>
  <c r="AG20" i="12" s="1"/>
  <c r="AF6" i="12"/>
  <c r="AF20" i="12" s="1"/>
  <c r="AE6" i="12"/>
  <c r="AE20" i="12" s="1"/>
  <c r="AD6" i="12"/>
  <c r="AD20" i="12" s="1"/>
  <c r="AC6" i="12"/>
  <c r="AC20" i="12" s="1"/>
  <c r="AB6" i="12"/>
  <c r="AB20" i="12" s="1"/>
  <c r="AA6" i="12"/>
  <c r="AA20" i="12" s="1"/>
  <c r="Z6" i="12"/>
  <c r="Z20" i="12" s="1"/>
  <c r="Y6" i="12"/>
  <c r="Y20" i="12" s="1"/>
  <c r="X6" i="12"/>
  <c r="X20" i="12" s="1"/>
  <c r="W6" i="12"/>
  <c r="W20" i="12" s="1"/>
  <c r="V6" i="12"/>
  <c r="V20" i="12" s="1"/>
  <c r="U6" i="12"/>
  <c r="U20" i="12" s="1"/>
  <c r="T6" i="12"/>
  <c r="T20" i="12" s="1"/>
  <c r="S6" i="12"/>
  <c r="S20" i="12" s="1"/>
  <c r="O6" i="12"/>
  <c r="S87" i="12" l="1"/>
  <c r="AU87" i="12"/>
  <c r="AU39" i="12"/>
  <c r="AL39" i="12"/>
  <c r="AK87" i="12"/>
  <c r="AP87" i="12"/>
  <c r="AD87" i="12"/>
  <c r="AA87" i="12"/>
  <c r="AC87" i="12"/>
  <c r="AO87" i="12"/>
  <c r="AQ39" i="12"/>
  <c r="J20" i="13"/>
  <c r="AF39" i="12"/>
  <c r="U87" i="12"/>
  <c r="AH87" i="12"/>
  <c r="AT87" i="12"/>
  <c r="AB75" i="12"/>
  <c r="V39" i="12"/>
  <c r="AJ87" i="12"/>
  <c r="AG39" i="12"/>
  <c r="T71" i="12"/>
  <c r="AI87" i="12"/>
  <c r="U71" i="12"/>
  <c r="V71" i="12"/>
  <c r="Z87" i="12"/>
  <c r="AD39" i="12"/>
  <c r="AP39" i="12"/>
  <c r="AB39" i="12"/>
  <c r="AE39" i="12"/>
  <c r="AK71" i="12"/>
  <c r="AC39" i="12"/>
  <c r="Z71" i="12"/>
  <c r="AL71" i="12"/>
  <c r="AS39" i="12"/>
  <c r="AT39" i="12"/>
  <c r="AB71" i="12"/>
  <c r="R87" i="12"/>
  <c r="AE87" i="12"/>
  <c r="AQ87" i="12"/>
  <c r="Z39" i="12"/>
  <c r="AF87" i="12"/>
  <c r="AR87" i="12"/>
  <c r="V87" i="12"/>
  <c r="AA39" i="12"/>
  <c r="AG87" i="12"/>
  <c r="AS87" i="12"/>
  <c r="W87" i="12"/>
  <c r="X87" i="12"/>
  <c r="AR71" i="12"/>
  <c r="AL87" i="12"/>
  <c r="AM87" i="12"/>
  <c r="AN87" i="12"/>
  <c r="AR39" i="12"/>
  <c r="Y87" i="12"/>
  <c r="T39" i="12"/>
  <c r="AJ39" i="12"/>
  <c r="U39" i="12"/>
  <c r="AK39" i="12"/>
  <c r="AH71" i="12"/>
  <c r="AC71" i="12"/>
  <c r="AS71" i="12"/>
  <c r="AI71" i="12"/>
  <c r="AJ71" i="12"/>
  <c r="T20" i="13"/>
  <c r="AJ20" i="13"/>
  <c r="K11" i="13"/>
  <c r="U20" i="13"/>
  <c r="AK20" i="13"/>
  <c r="AE20" i="13"/>
  <c r="AU20" i="13"/>
  <c r="AF20" i="13"/>
  <c r="AV20" i="13"/>
  <c r="AP71" i="12"/>
  <c r="L6" i="13"/>
  <c r="R20" i="13"/>
  <c r="AH20" i="13"/>
  <c r="S20" i="13"/>
  <c r="AI20" i="13"/>
  <c r="AF71" i="12"/>
  <c r="AE71" i="12"/>
  <c r="AU71" i="12"/>
  <c r="AG71" i="12"/>
  <c r="Y39" i="12"/>
  <c r="AO39" i="12"/>
  <c r="K5" i="13"/>
  <c r="AG20" i="13"/>
  <c r="F11" i="13"/>
  <c r="L11" i="13" s="1"/>
  <c r="S71" i="12"/>
  <c r="K7" i="13"/>
  <c r="V20" i="13"/>
  <c r="AL20" i="13"/>
  <c r="W20" i="13"/>
  <c r="AM20" i="13"/>
  <c r="L8" i="13"/>
  <c r="AH39" i="12"/>
  <c r="W71" i="12"/>
  <c r="AM71" i="12"/>
  <c r="X20" i="13"/>
  <c r="AN20" i="13"/>
  <c r="S39" i="12"/>
  <c r="AI39" i="12"/>
  <c r="X71" i="12"/>
  <c r="AN71" i="12"/>
  <c r="Y20" i="13"/>
  <c r="AO20" i="13"/>
  <c r="L9" i="13"/>
  <c r="Z20" i="13"/>
  <c r="AP20" i="13"/>
  <c r="AA71" i="12"/>
  <c r="AQ71" i="12"/>
  <c r="Y71" i="12"/>
  <c r="AO71" i="12"/>
  <c r="AA20" i="13"/>
  <c r="AQ20" i="13"/>
  <c r="AB20" i="13"/>
  <c r="AR20" i="13"/>
  <c r="W39" i="12"/>
  <c r="AM39" i="12"/>
  <c r="AC20" i="13"/>
  <c r="AS20" i="13"/>
  <c r="K9" i="13"/>
  <c r="L10" i="13"/>
  <c r="X39" i="12"/>
  <c r="AN39" i="12"/>
  <c r="AD71" i="12"/>
  <c r="AT71" i="12"/>
  <c r="AD20" i="13"/>
  <c r="AT20" i="13"/>
  <c r="H20" i="13"/>
  <c r="L5" i="13"/>
  <c r="K10" i="13"/>
  <c r="K8" i="13"/>
  <c r="K6" i="13"/>
  <c r="F7" i="13"/>
  <c r="L7" i="13" s="1"/>
  <c r="R41" i="12"/>
  <c r="R55" i="12" s="1"/>
  <c r="R25" i="12"/>
  <c r="R39" i="12" s="1"/>
  <c r="AB73" i="12"/>
  <c r="AB74" i="12"/>
  <c r="R59" i="12"/>
  <c r="R6" i="12"/>
  <c r="R20" i="12" s="1"/>
  <c r="F20" i="13" l="1"/>
  <c r="L20" i="13" s="1"/>
  <c r="R57" i="12"/>
  <c r="AB87" i="12"/>
  <c r="F35" i="5" l="1"/>
  <c r="J35" i="5"/>
  <c r="I8" i="5" s="1"/>
  <c r="J8" i="5" s="1"/>
  <c r="F34" i="5"/>
  <c r="G34" i="5"/>
  <c r="K34" i="5" s="1"/>
  <c r="J34" i="5"/>
  <c r="F26" i="5"/>
  <c r="G26" i="5"/>
  <c r="K26" i="5" s="1"/>
  <c r="J26" i="5"/>
  <c r="F25" i="5"/>
  <c r="G25" i="5"/>
  <c r="K25" i="5" s="1"/>
  <c r="J25" i="5"/>
  <c r="F24" i="5"/>
  <c r="G24" i="5"/>
  <c r="K24" i="5" s="1"/>
  <c r="J24" i="5"/>
  <c r="J21" i="5"/>
  <c r="B20" i="5"/>
  <c r="F19" i="5"/>
  <c r="G19" i="5"/>
  <c r="K19" i="5" s="1"/>
  <c r="J19" i="5"/>
  <c r="F18" i="5"/>
  <c r="G18" i="5"/>
  <c r="K18" i="5" s="1"/>
  <c r="J18" i="5"/>
  <c r="B14" i="5"/>
  <c r="F13" i="5"/>
  <c r="G13" i="5"/>
  <c r="K13" i="5" s="1"/>
  <c r="J13" i="5"/>
  <c r="F12" i="5"/>
  <c r="F15" i="5" s="1"/>
  <c r="G12" i="5"/>
  <c r="H12" i="5" s="1"/>
  <c r="J12" i="5"/>
  <c r="H6" i="5"/>
  <c r="J6" i="5"/>
  <c r="H7" i="4"/>
  <c r="I7" i="4" s="1"/>
  <c r="G30" i="5" s="1"/>
  <c r="H30" i="5" s="1"/>
  <c r="F34" i="3"/>
  <c r="F8" i="4" s="1"/>
  <c r="H34" i="3"/>
  <c r="H8" i="4" s="1"/>
  <c r="I8" i="4" s="1"/>
  <c r="G29" i="5" s="1"/>
  <c r="H29" i="5" s="1"/>
  <c r="F33" i="3"/>
  <c r="K33" i="3"/>
  <c r="F32" i="3"/>
  <c r="H32" i="3"/>
  <c r="F31" i="3"/>
  <c r="H31" i="3"/>
  <c r="H33" i="3" s="1"/>
  <c r="F30" i="3"/>
  <c r="H30" i="3"/>
  <c r="J30" i="3"/>
  <c r="K30" i="3"/>
  <c r="L30" i="3"/>
  <c r="F27" i="3"/>
  <c r="F7" i="4" s="1"/>
  <c r="H27" i="3"/>
  <c r="F26" i="3"/>
  <c r="H26" i="3"/>
  <c r="K26" i="3"/>
  <c r="F25" i="3"/>
  <c r="H25" i="3"/>
  <c r="F24" i="3"/>
  <c r="H24" i="3"/>
  <c r="J24" i="3"/>
  <c r="K24" i="3"/>
  <c r="K20" i="3"/>
  <c r="F19" i="3"/>
  <c r="H19" i="3"/>
  <c r="I19" i="3"/>
  <c r="J19" i="3" s="1"/>
  <c r="L19" i="3" s="1"/>
  <c r="F18" i="3"/>
  <c r="F20" i="3" s="1"/>
  <c r="H18" i="3"/>
  <c r="H21" i="3" s="1"/>
  <c r="H6" i="4" s="1"/>
  <c r="I6" i="4" s="1"/>
  <c r="G27" i="5" s="1"/>
  <c r="H27" i="5" s="1"/>
  <c r="F17" i="3"/>
  <c r="H17" i="3"/>
  <c r="J17" i="3"/>
  <c r="K17" i="3"/>
  <c r="J13" i="3"/>
  <c r="K13" i="3"/>
  <c r="B12" i="3"/>
  <c r="H11" i="3"/>
  <c r="H13" i="3" s="1"/>
  <c r="J11" i="3"/>
  <c r="F10" i="3"/>
  <c r="H10" i="3"/>
  <c r="J10" i="3"/>
  <c r="K10" i="3"/>
  <c r="L10" i="3"/>
  <c r="K9" i="3"/>
  <c r="F8" i="3"/>
  <c r="H8" i="3"/>
  <c r="I8" i="3"/>
  <c r="J8" i="3" s="1"/>
  <c r="F7" i="3"/>
  <c r="F9" i="3" s="1"/>
  <c r="H7" i="3"/>
  <c r="H14" i="3" s="1"/>
  <c r="H5" i="4" s="1"/>
  <c r="I5" i="4" s="1"/>
  <c r="G28" i="5" s="1"/>
  <c r="H28" i="5" s="1"/>
  <c r="F6" i="3"/>
  <c r="H6" i="3"/>
  <c r="J6" i="3"/>
  <c r="K6" i="3"/>
  <c r="I32" i="3"/>
  <c r="K32" i="3" s="1"/>
  <c r="I31" i="3"/>
  <c r="J31" i="3" s="1"/>
  <c r="I25" i="3"/>
  <c r="K25" i="3" s="1"/>
  <c r="I18" i="3"/>
  <c r="J18" i="3" s="1"/>
  <c r="J20" i="3" s="1"/>
  <c r="I7" i="3"/>
  <c r="J7" i="3" s="1"/>
  <c r="E6" i="5"/>
  <c r="E11" i="3"/>
  <c r="F11" i="3" s="1"/>
  <c r="E12" i="3" s="1"/>
  <c r="F12" i="3" s="1"/>
  <c r="L12" i="3" s="1"/>
  <c r="H18" i="5" l="1"/>
  <c r="F6" i="5"/>
  <c r="K6" i="5"/>
  <c r="H34" i="5"/>
  <c r="L34" i="5" s="1"/>
  <c r="J9" i="3"/>
  <c r="J14" i="3"/>
  <c r="J5" i="4" s="1"/>
  <c r="K5" i="4" s="1"/>
  <c r="I28" i="5" s="1"/>
  <c r="J28" i="5" s="1"/>
  <c r="G8" i="4"/>
  <c r="E29" i="5" s="1"/>
  <c r="F29" i="5" s="1"/>
  <c r="L31" i="3"/>
  <c r="J34" i="3"/>
  <c r="J8" i="4" s="1"/>
  <c r="K8" i="4" s="1"/>
  <c r="I29" i="5" s="1"/>
  <c r="J29" i="5" s="1"/>
  <c r="L29" i="5" s="1"/>
  <c r="J33" i="3"/>
  <c r="L33" i="3" s="1"/>
  <c r="G7" i="4"/>
  <c r="E30" i="5" s="1"/>
  <c r="F30" i="5" s="1"/>
  <c r="L20" i="3"/>
  <c r="L12" i="5"/>
  <c r="H20" i="3"/>
  <c r="F21" i="3"/>
  <c r="L11" i="3"/>
  <c r="J21" i="3"/>
  <c r="J6" i="4" s="1"/>
  <c r="K6" i="4" s="1"/>
  <c r="I27" i="5" s="1"/>
  <c r="J27" i="5" s="1"/>
  <c r="H9" i="3"/>
  <c r="L6" i="3"/>
  <c r="F14" i="3"/>
  <c r="L24" i="3"/>
  <c r="L17" i="3"/>
  <c r="L18" i="5"/>
  <c r="L6" i="5"/>
  <c r="K12" i="5"/>
  <c r="H26" i="5"/>
  <c r="L26" i="5" s="1"/>
  <c r="H25" i="5"/>
  <c r="L25" i="5" s="1"/>
  <c r="H24" i="5"/>
  <c r="H19" i="5"/>
  <c r="H13" i="5"/>
  <c r="J32" i="3"/>
  <c r="L32" i="3" s="1"/>
  <c r="K31" i="3"/>
  <c r="J25" i="3"/>
  <c r="K19" i="3"/>
  <c r="L18" i="3"/>
  <c r="K18" i="3"/>
  <c r="F13" i="3"/>
  <c r="L13" i="3" s="1"/>
  <c r="K12" i="3"/>
  <c r="K11" i="3"/>
  <c r="L8" i="3"/>
  <c r="K8" i="3"/>
  <c r="L7" i="3"/>
  <c r="K7" i="3"/>
  <c r="H35" i="5" l="1"/>
  <c r="G8" i="5" s="1"/>
  <c r="H8" i="5" s="1"/>
  <c r="L9" i="3"/>
  <c r="L8" i="4"/>
  <c r="L21" i="3"/>
  <c r="F6" i="4"/>
  <c r="L13" i="5"/>
  <c r="H15" i="5"/>
  <c r="L25" i="3"/>
  <c r="J27" i="3"/>
  <c r="J26" i="3"/>
  <c r="L26" i="3" s="1"/>
  <c r="M8" i="4"/>
  <c r="L34" i="3"/>
  <c r="L24" i="5"/>
  <c r="H31" i="5"/>
  <c r="G7" i="5" s="1"/>
  <c r="H7" i="5" s="1"/>
  <c r="H9" i="5" s="1"/>
  <c r="L14" i="3"/>
  <c r="F5" i="4"/>
  <c r="K29" i="5"/>
  <c r="L19" i="5"/>
  <c r="E20" i="5"/>
  <c r="H21" i="5"/>
  <c r="I14" i="5"/>
  <c r="L35" i="5" l="1"/>
  <c r="R58" i="12"/>
  <c r="R71" i="12" s="1"/>
  <c r="G6" i="4"/>
  <c r="L6" i="4"/>
  <c r="J7" i="4"/>
  <c r="L27" i="3"/>
  <c r="J14" i="5"/>
  <c r="K14" i="5"/>
  <c r="F20" i="5"/>
  <c r="K20" i="5"/>
  <c r="E8" i="5"/>
  <c r="G5" i="4"/>
  <c r="L5" i="4"/>
  <c r="L14" i="5" l="1"/>
  <c r="J15" i="5"/>
  <c r="M5" i="4"/>
  <c r="E28" i="5"/>
  <c r="F8" i="5"/>
  <c r="L8" i="5" s="1"/>
  <c r="K8" i="5"/>
  <c r="L20" i="5"/>
  <c r="F21" i="5"/>
  <c r="K7" i="4"/>
  <c r="L7" i="4"/>
  <c r="E27" i="5"/>
  <c r="M6" i="4"/>
  <c r="F27" i="5" l="1"/>
  <c r="K27" i="5"/>
  <c r="F28" i="5"/>
  <c r="L28" i="5" s="1"/>
  <c r="K28" i="5"/>
  <c r="I30" i="5"/>
  <c r="M7" i="4"/>
  <c r="L15" i="5"/>
  <c r="L21" i="5"/>
  <c r="J30" i="5" l="1"/>
  <c r="K30" i="5"/>
  <c r="F31" i="5"/>
  <c r="L27" i="5"/>
  <c r="L30" i="5" l="1"/>
  <c r="J31" i="5"/>
  <c r="I7" i="5" s="1"/>
  <c r="J7" i="5" s="1"/>
  <c r="J9" i="5" s="1"/>
  <c r="L31" i="5" l="1"/>
  <c r="E7" i="5" l="1"/>
  <c r="F7" i="5" l="1"/>
  <c r="K7" i="5"/>
  <c r="F9" i="5" l="1"/>
  <c r="L7" i="5"/>
  <c r="L9" i="5" l="1"/>
</calcChain>
</file>

<file path=xl/sharedStrings.xml><?xml version="1.0" encoding="utf-8"?>
<sst xmlns="http://schemas.openxmlformats.org/spreadsheetml/2006/main" count="602" uniqueCount="214">
  <si>
    <t>공사명 : 고창고 외 2교 옥상방수공사 매산초</t>
  </si>
  <si>
    <t>품     명</t>
  </si>
  <si>
    <t>규     격</t>
  </si>
  <si>
    <t>단위</t>
  </si>
  <si>
    <t>공업용휘발유</t>
  </si>
  <si>
    <t>공업용휘발유, 무연</t>
  </si>
  <si>
    <t>L</t>
  </si>
  <si>
    <t>모르타르</t>
  </si>
  <si>
    <t>모르타르, 1:3, 550kg</t>
  </si>
  <si>
    <t>M3</t>
  </si>
  <si>
    <t>폴리우레아방수코팅</t>
  </si>
  <si>
    <t>구조물방수용, 2.0T</t>
  </si>
  <si>
    <t>M2</t>
  </si>
  <si>
    <t>기계설비공</t>
  </si>
  <si>
    <t>일반공사 직종</t>
  </si>
  <si>
    <t>인</t>
  </si>
  <si>
    <t>기계설치공</t>
  </si>
  <si>
    <t>미장공</t>
  </si>
  <si>
    <t>방수공</t>
  </si>
  <si>
    <t>보통인부</t>
  </si>
  <si>
    <t>특별인부</t>
  </si>
  <si>
    <t>건설폐기물수집운반비(상차비)</t>
  </si>
  <si>
    <t>건설폐기물수집운반비(운반비)</t>
  </si>
  <si>
    <t>모르터믹서</t>
  </si>
  <si>
    <t>0.3㎥</t>
  </si>
  <si>
    <t>대</t>
  </si>
  <si>
    <t>공통8-5-8(7992)</t>
  </si>
  <si>
    <t>모르터펌프</t>
  </si>
  <si>
    <t>37kw</t>
  </si>
  <si>
    <t>공통8-5-8(7991)</t>
  </si>
  <si>
    <t>배관파이프</t>
  </si>
  <si>
    <t>50㎜-2.6mψ</t>
  </si>
  <si>
    <t>개</t>
  </si>
  <si>
    <t>공통8-5-8(7995)</t>
  </si>
  <si>
    <t>양수기</t>
  </si>
  <si>
    <t>1.49kW</t>
  </si>
  <si>
    <t>공통8-5-8(7993)</t>
  </si>
  <si>
    <t>일반경비</t>
  </si>
  <si>
    <t>전력</t>
  </si>
  <si>
    <t>kWh</t>
  </si>
  <si>
    <t>봄철(3~5월)</t>
  </si>
  <si>
    <t>폐자재처리수수료</t>
  </si>
  <si>
    <t>톤</t>
  </si>
  <si>
    <t>중    기    경    비</t>
  </si>
  <si>
    <t>품          명</t>
  </si>
  <si>
    <t>규          격</t>
  </si>
  <si>
    <t>수  량</t>
  </si>
  <si>
    <t>재   료   비</t>
  </si>
  <si>
    <t>노   무   비</t>
  </si>
  <si>
    <t>경        비</t>
  </si>
  <si>
    <t>합        계</t>
  </si>
  <si>
    <t>비  고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</si>
  <si>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</si>
  <si>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</si>
  <si>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</si>
  <si>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</si>
  <si>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</si>
  <si>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</si>
  <si>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</si>
  <si>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</si>
  <si>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[중기  1호] - [모르타르 믹서  0.3m3  HR]</t>
  </si>
  <si>
    <t>공통8-4-8,8-3-8(7992)</t>
  </si>
  <si>
    <t>[경  비]</t>
  </si>
  <si>
    <t/>
  </si>
  <si>
    <t>03</t>
  </si>
  <si>
    <t>기계경비</t>
  </si>
  <si>
    <t>01</t>
  </si>
  <si>
    <t>소  계</t>
  </si>
  <si>
    <t>[재료비]</t>
  </si>
  <si>
    <t>04</t>
  </si>
  <si>
    <t>잡품</t>
  </si>
  <si>
    <t>식</t>
  </si>
  <si>
    <t>20</t>
  </si>
  <si>
    <t>A0400000000</t>
  </si>
  <si>
    <t>합  계</t>
  </si>
  <si>
    <t>[중기  2호] - [모르타르펌프  37kw  HR]</t>
  </si>
  <si>
    <t>공통8-4-8,8-3-8(7991)</t>
  </si>
  <si>
    <t>[중기  3호] - [배관파이프  ∮50㎜∼2.6m  HR]</t>
  </si>
  <si>
    <t>공통8-3-8(7995)</t>
  </si>
  <si>
    <t>[중기  4호] - [양수기  1.49kw  HR]</t>
  </si>
  <si>
    <t>공통8-4-8,8-3-8(7993)</t>
  </si>
  <si>
    <t>중 기 경 비 목 록</t>
  </si>
  <si>
    <t>호 표</t>
  </si>
  <si>
    <t>수량</t>
  </si>
  <si>
    <t>재 료 비</t>
  </si>
  <si>
    <t>노 무 비</t>
  </si>
  <si>
    <t>경    비</t>
  </si>
  <si>
    <t>합    계</t>
  </si>
  <si>
    <t>중기  1호</t>
  </si>
  <si>
    <t>모르타르 믹서</t>
  </si>
  <si>
    <t>0.3m3</t>
  </si>
  <si>
    <t>HR</t>
  </si>
  <si>
    <t>중기  2호</t>
  </si>
  <si>
    <t>모르타르펌프</t>
  </si>
  <si>
    <t>중기  3호</t>
  </si>
  <si>
    <t>∮50㎜∼2.6m</t>
  </si>
  <si>
    <t>중기  4호</t>
  </si>
  <si>
    <t>1.49kw</t>
  </si>
  <si>
    <t>일 위 대 가 명 세 서</t>
  </si>
  <si>
    <t>품        명</t>
  </si>
  <si>
    <t>규        격</t>
  </si>
  <si>
    <t>재  료  비</t>
  </si>
  <si>
    <t>노  무  비</t>
  </si>
  <si>
    <t>경      비</t>
  </si>
  <si>
    <t>합      계</t>
  </si>
  <si>
    <t>[일위  1호] - [모르타르바름(바닥)  T:24mm,인력마감, 몰탈포함  M2]</t>
  </si>
  <si>
    <t>건축9-1-3참고</t>
  </si>
  <si>
    <t>모르타르바름(기계)</t>
  </si>
  <si>
    <t>모르타르타설</t>
  </si>
  <si>
    <t>일위  4호</t>
  </si>
  <si>
    <t>모르타르 기계바름(표면 마무리)</t>
  </si>
  <si>
    <t>인력마감, 작업대기 없는 경우</t>
  </si>
  <si>
    <t>㎡</t>
  </si>
  <si>
    <t>일위  5호</t>
  </si>
  <si>
    <t>[일위  2호] - [바탕처리  보통, 바닥  M2]</t>
  </si>
  <si>
    <t>건축6-1-1</t>
  </si>
  <si>
    <t>02</t>
  </si>
  <si>
    <t>공구손료 및 경장비의 기계경비</t>
  </si>
  <si>
    <t>25</t>
  </si>
  <si>
    <t>A0200000000</t>
  </si>
  <si>
    <t>[일위  3호] - [에폭시우레탄 바닥 철거    M2]</t>
  </si>
  <si>
    <t>2025 실내건축협회</t>
  </si>
  <si>
    <t>공구손료</t>
  </si>
  <si>
    <t>재료비</t>
  </si>
  <si>
    <t>23</t>
  </si>
  <si>
    <t>[일위  4호] - [모르타르바름(기계)  모르타르타설  M3]</t>
  </si>
  <si>
    <t>건축9-1-3(25년개정)</t>
  </si>
  <si>
    <t>[일위  5호] - [모르타르 기계바름(표면 마무리)  인력마감, 작업대기 없는 경우  ㎡]</t>
  </si>
  <si>
    <t>건축9-1-4</t>
  </si>
  <si>
    <t>금    액</t>
  </si>
  <si>
    <t>바탕처리</t>
  </si>
  <si>
    <t>보통, 바닥</t>
  </si>
  <si>
    <t>내       역      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</si>
  <si>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</si>
  <si>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</si>
  <si>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</si>
  <si>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</si>
  <si>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</si>
  <si>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</si>
  <si>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</si>
  <si>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</si>
  <si>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</si>
  <si>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</si>
  <si>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</si>
  <si>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</si>
  <si>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</si>
  <si>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</si>
  <si>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</si>
  <si>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</si>
  <si>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</si>
  <si>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사용자항목5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</si>
  <si>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</si>
  <si>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</si>
  <si>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</si>
  <si>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</si>
  <si>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</si>
  <si>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</si>
  <si>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</si>
  <si>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</si>
  <si>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</si>
  <si>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</si>
  <si>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</si>
  <si>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</si>
  <si>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</si>
  <si>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</si>
  <si>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</si>
  <si>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03. 철거공사</t>
  </si>
  <si>
    <t>04. 폐기물처리비</t>
  </si>
  <si>
    <t>05. 관급자재대</t>
  </si>
  <si>
    <t>조달수수료</t>
  </si>
  <si>
    <t>％</t>
  </si>
  <si>
    <t>단수정리</t>
  </si>
  <si>
    <t>집      계      표</t>
  </si>
  <si>
    <t>수 량</t>
  </si>
  <si>
    <t>01. 가설공사</t>
  </si>
  <si>
    <t>02. 미장공사</t>
  </si>
  <si>
    <t>03. 도장공사</t>
  </si>
  <si>
    <t>04. 금속공사</t>
  </si>
  <si>
    <t>05. 철거공사</t>
  </si>
  <si>
    <t>06. 폐기물처리비</t>
  </si>
  <si>
    <t>07. 관급자재대</t>
  </si>
  <si>
    <t>합계제외</t>
  </si>
  <si>
    <t>01. 가설공사</t>
    <phoneticPr fontId="1" type="noConversion"/>
  </si>
  <si>
    <t>고소작업차</t>
    <phoneticPr fontId="1" type="noConversion"/>
  </si>
  <si>
    <t>HR</t>
    <phoneticPr fontId="1" type="noConversion"/>
  </si>
  <si>
    <t>홍학관</t>
    <phoneticPr fontId="1" type="noConversion"/>
  </si>
  <si>
    <t>역시관</t>
    <phoneticPr fontId="1" type="noConversion"/>
  </si>
  <si>
    <t>보통, 수직부</t>
    <phoneticPr fontId="1" type="noConversion"/>
  </si>
  <si>
    <t>바닥</t>
    <phoneticPr fontId="1" type="noConversion"/>
  </si>
  <si>
    <t>기존방수층 제거 및 바탕처리</t>
    <phoneticPr fontId="1" type="noConversion"/>
  </si>
  <si>
    <t>16톤 암롤트럭, 30km</t>
    <phoneticPr fontId="1" type="noConversion"/>
  </si>
  <si>
    <t>톤</t>
    <phoneticPr fontId="1" type="noConversion"/>
  </si>
  <si>
    <t>혼합폐기물</t>
    <phoneticPr fontId="1" type="noConversion"/>
  </si>
  <si>
    <t>심원초</t>
    <phoneticPr fontId="1" type="noConversion"/>
  </si>
  <si>
    <t>바닥(역사관)</t>
    <phoneticPr fontId="1" type="noConversion"/>
  </si>
  <si>
    <t>5TON</t>
    <phoneticPr fontId="1" type="noConversion"/>
  </si>
  <si>
    <t>보통, 수직부(우레탄철거포함)</t>
    <phoneticPr fontId="1" type="noConversion"/>
  </si>
  <si>
    <t>03. 지붕 및 홈통공사</t>
    <phoneticPr fontId="1" type="noConversion"/>
  </si>
  <si>
    <t>선홈통 스텐레스파이프</t>
    <phoneticPr fontId="1" type="noConversion"/>
  </si>
  <si>
    <t>D100mm*1.5t이하</t>
  </si>
  <si>
    <t>M</t>
    <phoneticPr fontId="1" type="noConversion"/>
  </si>
  <si>
    <t>홈통 철거</t>
    <phoneticPr fontId="1" type="noConversion"/>
  </si>
  <si>
    <t>06. 작업부산물</t>
    <phoneticPr fontId="1" type="noConversion"/>
  </si>
  <si>
    <t>철강설</t>
    <phoneticPr fontId="1" type="noConversion"/>
  </si>
  <si>
    <t>스텐레스, 작업설부산물</t>
    <phoneticPr fontId="1" type="noConversion"/>
  </si>
  <si>
    <t>㎏</t>
    <phoneticPr fontId="1" type="noConversion"/>
  </si>
  <si>
    <t>외벽발수제 도포</t>
    <phoneticPr fontId="1" type="noConversion"/>
  </si>
  <si>
    <t>롤러 2회, 줄눈보수</t>
    <phoneticPr fontId="1" type="noConversion"/>
  </si>
  <si>
    <t>04. 철거공사</t>
    <phoneticPr fontId="1" type="noConversion"/>
  </si>
  <si>
    <t>05. 폐기물처리비</t>
    <phoneticPr fontId="1" type="noConversion"/>
  </si>
  <si>
    <t>07. 관급자재대</t>
    <phoneticPr fontId="1" type="noConversion"/>
  </si>
  <si>
    <t>식</t>
    <phoneticPr fontId="1" type="noConversion"/>
  </si>
  <si>
    <t>심원초 옥상방수 및 기타</t>
    <phoneticPr fontId="1" type="noConversion"/>
  </si>
  <si>
    <t>02. 방수공사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</si>
</sst>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b/>
      <sz val="8"/>
      <color rgb="FF0000FF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u/>
      <sz val="20"/>
      <name val="굴림체"/>
      <family val="3"/>
      <charset val="129"/>
    </font>
    <font>
      <b/>
      <u/>
      <sz val="9"/>
      <name val="굴림체"/>
      <family val="3"/>
      <charset val="129"/>
    </font>
    <font>
      <b/>
      <u/>
      <sz val="9"/>
      <name val="맑은 고딕"/>
      <family val="2"/>
      <charset val="129"/>
      <scheme val="minor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b/>
      <sz val="11"/>
      <color rgb="FFFA7D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41" fontId="17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quotePrefix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left" vertical="center" shrinkToFit="1"/>
    </xf>
    <xf numFmtId="0" fontId="7" fillId="0" borderId="1" xfId="0" quotePrefix="1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right" vertical="center" shrinkToFit="1"/>
    </xf>
    <xf numFmtId="0" fontId="8" fillId="2" borderId="1" xfId="0" quotePrefix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right" vertical="center" shrinkToFit="1"/>
    </xf>
    <xf numFmtId="0" fontId="7" fillId="0" borderId="1" xfId="0" applyFont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1" xfId="0" quotePrefix="1" applyFont="1" applyFill="1" applyBorder="1" applyAlignment="1">
      <alignment horizontal="left" vertical="center" shrinkToFit="1"/>
    </xf>
    <xf numFmtId="0" fontId="13" fillId="5" borderId="1" xfId="0" applyFont="1" applyFill="1" applyBorder="1" applyAlignment="1">
      <alignment horizontal="left" vertical="center" shrinkToFit="1"/>
    </xf>
    <xf numFmtId="0" fontId="13" fillId="5" borderId="1" xfId="0" quotePrefix="1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right" vertical="center" shrinkToFit="1"/>
    </xf>
    <xf numFmtId="0" fontId="14" fillId="5" borderId="1" xfId="0" quotePrefix="1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left" vertic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right" vertical="center" shrinkToFit="1"/>
    </xf>
    <xf numFmtId="0" fontId="13" fillId="5" borderId="1" xfId="0" quotePrefix="1" applyFont="1" applyFill="1" applyBorder="1" applyAlignment="1">
      <alignment horizontal="right" vertical="center" shrinkToFit="1"/>
    </xf>
    <xf numFmtId="0" fontId="13" fillId="5" borderId="1" xfId="0" applyFont="1" applyFill="1" applyBorder="1" applyAlignment="1">
      <alignment horizontal="center" vertical="center" wrapText="1"/>
    </xf>
    <xf numFmtId="0" fontId="14" fillId="5" borderId="1" xfId="0" quotePrefix="1" applyFont="1" applyFill="1" applyBorder="1" applyAlignment="1">
      <alignment horizontal="left" vertical="center" shrinkToFit="1"/>
    </xf>
    <xf numFmtId="0" fontId="14" fillId="5" borderId="1" xfId="0" applyFont="1" applyFill="1" applyBorder="1" applyAlignment="1">
      <alignment horizontal="left" vertical="center" shrinkToFit="1"/>
    </xf>
    <xf numFmtId="0" fontId="15" fillId="6" borderId="5" xfId="2">
      <alignment vertical="center"/>
    </xf>
    <xf numFmtId="0" fontId="13" fillId="5" borderId="1" xfId="0" applyFont="1" applyFill="1" applyBorder="1" applyAlignment="1">
      <alignment horizontal="center" vertical="center" wrapText="1"/>
    </xf>
    <xf numFmtId="0" fontId="14" fillId="5" borderId="1" xfId="0" quotePrefix="1" applyFont="1" applyFill="1" applyBorder="1" applyAlignment="1">
      <alignment horizontal="left" vertical="center" shrinkToFit="1"/>
    </xf>
    <xf numFmtId="0" fontId="14" fillId="5" borderId="1" xfId="0" applyFont="1" applyFill="1" applyBorder="1" applyAlignment="1">
      <alignment horizontal="left" vertical="center" shrinkToFit="1"/>
    </xf>
    <xf numFmtId="0" fontId="13" fillId="0" borderId="1" xfId="0" quotePrefix="1" applyFont="1" applyBorder="1" applyAlignment="1">
      <alignment horizontal="left" vertical="center" shrinkToFit="1"/>
    </xf>
    <xf numFmtId="0" fontId="13" fillId="0" borderId="1" xfId="0" quotePrefix="1" applyFont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right" vertical="center" shrinkToFi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41" fontId="13" fillId="5" borderId="1" xfId="1" applyFont="1" applyFill="1" applyBorder="1" applyAlignment="1">
      <alignment horizontal="center" vertical="center" wrapText="1"/>
    </xf>
    <xf numFmtId="41" fontId="13" fillId="5" borderId="1" xfId="1" applyFont="1" applyFill="1" applyBorder="1" applyAlignment="1">
      <alignment horizontal="right" vertical="center" shrinkToFit="1"/>
    </xf>
    <xf numFmtId="0" fontId="0" fillId="0" borderId="0" xfId="0" applyFill="1">
      <alignment vertical="center"/>
    </xf>
    <xf numFmtId="0" fontId="13" fillId="0" borderId="1" xfId="0" quotePrefix="1" applyFont="1" applyFill="1" applyBorder="1" applyAlignment="1">
      <alignment horizontal="left" vertical="center" shrinkToFit="1"/>
    </xf>
    <xf numFmtId="0" fontId="13" fillId="0" borderId="1" xfId="0" quotePrefix="1" applyFont="1" applyFill="1" applyBorder="1" applyAlignment="1">
      <alignment vertical="center" wrapText="1"/>
    </xf>
    <xf numFmtId="0" fontId="13" fillId="0" borderId="1" xfId="0" quotePrefix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right" vertical="center" shrinkToFit="1"/>
    </xf>
    <xf numFmtId="0" fontId="0" fillId="0" borderId="0" xfId="0" quotePrefix="1" applyFill="1">
      <alignment vertical="center"/>
    </xf>
    <xf numFmtId="0" fontId="13" fillId="0" borderId="1" xfId="0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quotePrefix="1" applyFont="1" applyFill="1" applyBorder="1" applyAlignment="1">
      <alignment horizontal="right" vertical="center" shrinkToFit="1"/>
    </xf>
    <xf numFmtId="0" fontId="13" fillId="5" borderId="1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0" fontId="11" fillId="5" borderId="0" xfId="0" quotePrefix="1" applyFont="1" applyFill="1">
      <alignment vertical="center"/>
    </xf>
    <xf numFmtId="0" fontId="12" fillId="5" borderId="0" xfId="0" applyFont="1" applyFill="1">
      <alignment vertical="center"/>
    </xf>
    <xf numFmtId="0" fontId="14" fillId="5" borderId="1" xfId="0" quotePrefix="1" applyFont="1" applyFill="1" applyBorder="1" applyAlignment="1">
      <alignment horizontal="left" vertical="center" shrinkToFit="1"/>
    </xf>
    <xf numFmtId="0" fontId="14" fillId="5" borderId="1" xfId="0" applyFont="1" applyFill="1" applyBorder="1" applyAlignment="1">
      <alignment horizontal="left" vertical="center" shrinkToFit="1"/>
    </xf>
    <xf numFmtId="0" fontId="14" fillId="5" borderId="2" xfId="0" quotePrefix="1" applyFont="1" applyFill="1" applyBorder="1" applyAlignment="1">
      <alignment horizontal="left" vertical="center" shrinkToFit="1"/>
    </xf>
    <xf numFmtId="0" fontId="14" fillId="5" borderId="3" xfId="0" quotePrefix="1" applyFont="1" applyFill="1" applyBorder="1" applyAlignment="1">
      <alignment horizontal="left" vertical="center" shrinkToFit="1"/>
    </xf>
    <xf numFmtId="0" fontId="14" fillId="5" borderId="4" xfId="0" quotePrefix="1" applyFont="1" applyFill="1" applyBorder="1" applyAlignment="1">
      <alignment horizontal="left" vertical="center" shrinkToFit="1"/>
    </xf>
    <xf numFmtId="0" fontId="14" fillId="0" borderId="1" xfId="0" quotePrefix="1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6" fillId="4" borderId="1" xfId="0" quotePrefix="1" applyFont="1" applyFill="1" applyBorder="1" applyAlignment="1">
      <alignment horizontal="left" vertical="center" shrinkToFit="1"/>
    </xf>
    <xf numFmtId="0" fontId="6" fillId="4" borderId="1" xfId="0" applyFont="1" applyFill="1" applyBorder="1" applyAlignment="1">
      <alignment horizontal="left" vertical="center" shrinkToFit="1"/>
    </xf>
    <xf numFmtId="0" fontId="6" fillId="4" borderId="2" xfId="0" quotePrefix="1" applyFont="1" applyFill="1" applyBorder="1" applyAlignment="1">
      <alignment horizontal="left" vertical="center" shrinkToFit="1"/>
    </xf>
    <xf numFmtId="0" fontId="6" fillId="4" borderId="3" xfId="0" quotePrefix="1" applyFont="1" applyFill="1" applyBorder="1" applyAlignment="1">
      <alignment horizontal="left" vertical="center" shrinkToFit="1"/>
    </xf>
    <xf numFmtId="0" fontId="6" fillId="4" borderId="4" xfId="0" quotePrefix="1" applyFont="1" applyFill="1" applyBorder="1" applyAlignment="1">
      <alignment horizontal="left" vertical="center" shrinkToFit="1"/>
    </xf>
  </cellXfs>
  <cellStyles count="6">
    <cellStyle name="계산" xfId="2" builtinId="22"/>
    <cellStyle name="쉼표 [0]" xfId="1" builtinId="6"/>
    <cellStyle name="쉼표 [0] 2" xfId="5" xr:uid="{1F4EB928-0E1E-4EE7-9D12-17B01DA8574B}"/>
    <cellStyle name="표준" xfId="0" builtinId="0"/>
    <cellStyle name="표준 2" xfId="4" xr:uid="{B6E38BC3-EE1B-497A-9132-97F9D022990B}"/>
    <cellStyle name="표준 2 2 4" xfId="3" xr:uid="{C447F9BF-24C7-4E56-BC51-0E2084DE068C}"/>
  </cellStyles>
  <dxfs count="36"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  <dxf>
      <numFmt numFmtId="176" formatCode="#,###"/>
    </dxf>
    <dxf>
      <numFmt numFmtId="179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08E8B-260E-4983-A0EA-65FA619A1DF5}">
  <sheetPr>
    <tabColor rgb="FFFFFFB7"/>
  </sheetPr>
  <dimension ref="A1:AX87"/>
  <sheetViews>
    <sheetView tabSelected="1" workbookViewId="0">
      <pane xSplit="4" ySplit="4" topLeftCell="E5" activePane="bottomRight" state="frozen"/>
      <selection activeCell="E49" sqref="E49"/>
      <selection pane="topRight" activeCell="E49" sqref="E49"/>
      <selection pane="bottomLeft" activeCell="E49" sqref="E49"/>
      <selection pane="bottomRight" activeCell="E73" sqref="E73:M87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3" customWidth="1"/>
    <col min="14" max="50" width="0" hidden="1" customWidth="1"/>
  </cols>
  <sheetData>
    <row r="1" spans="1:50" ht="30" customHeight="1" x14ac:dyDescent="0.3">
      <c r="A1" s="53" t="s">
        <v>132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50" ht="23.1" customHeigh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50" ht="23.1" customHeight="1" x14ac:dyDescent="0.3">
      <c r="A3" s="52" t="s">
        <v>133</v>
      </c>
      <c r="B3" s="52" t="s">
        <v>134</v>
      </c>
      <c r="C3" s="52" t="s">
        <v>3</v>
      </c>
      <c r="D3" s="52" t="s">
        <v>46</v>
      </c>
      <c r="E3" s="52" t="s">
        <v>101</v>
      </c>
      <c r="F3" s="52"/>
      <c r="G3" s="52" t="s">
        <v>102</v>
      </c>
      <c r="H3" s="52"/>
      <c r="I3" s="52" t="s">
        <v>103</v>
      </c>
      <c r="J3" s="52"/>
      <c r="K3" s="52" t="s">
        <v>104</v>
      </c>
      <c r="L3" s="52"/>
      <c r="M3" s="52" t="s">
        <v>135</v>
      </c>
    </row>
    <row r="4" spans="1:50" ht="23.1" customHeight="1" x14ac:dyDescent="0.3">
      <c r="A4" s="52"/>
      <c r="B4" s="52"/>
      <c r="C4" s="52"/>
      <c r="D4" s="52"/>
      <c r="E4" s="16" t="s">
        <v>52</v>
      </c>
      <c r="F4" s="16" t="s">
        <v>53</v>
      </c>
      <c r="G4" s="16" t="s">
        <v>52</v>
      </c>
      <c r="H4" s="16" t="s">
        <v>53</v>
      </c>
      <c r="I4" s="16" t="s">
        <v>52</v>
      </c>
      <c r="J4" s="16" t="s">
        <v>53</v>
      </c>
      <c r="K4" s="16" t="s">
        <v>52</v>
      </c>
      <c r="L4" s="16" t="s">
        <v>53</v>
      </c>
      <c r="M4" s="52"/>
      <c r="N4" t="s">
        <v>54</v>
      </c>
      <c r="O4" t="s">
        <v>55</v>
      </c>
      <c r="P4" t="s">
        <v>56</v>
      </c>
      <c r="Q4" t="s">
        <v>57</v>
      </c>
      <c r="R4" t="s">
        <v>65</v>
      </c>
      <c r="S4" t="s">
        <v>136</v>
      </c>
      <c r="T4" t="s">
        <v>137</v>
      </c>
      <c r="U4" t="s">
        <v>138</v>
      </c>
      <c r="V4" t="s">
        <v>139</v>
      </c>
      <c r="W4" t="s">
        <v>140</v>
      </c>
      <c r="X4" t="s">
        <v>141</v>
      </c>
      <c r="Y4" t="s">
        <v>142</v>
      </c>
      <c r="Z4" t="s">
        <v>143</v>
      </c>
      <c r="AA4" t="s">
        <v>144</v>
      </c>
      <c r="AB4" t="s">
        <v>145</v>
      </c>
      <c r="AC4" t="s">
        <v>146</v>
      </c>
      <c r="AD4" t="s">
        <v>147</v>
      </c>
      <c r="AE4" t="s">
        <v>148</v>
      </c>
      <c r="AF4" t="s">
        <v>149</v>
      </c>
      <c r="AG4" t="s">
        <v>150</v>
      </c>
      <c r="AH4" t="s">
        <v>151</v>
      </c>
      <c r="AI4" t="s">
        <v>152</v>
      </c>
      <c r="AJ4" t="s">
        <v>153</v>
      </c>
      <c r="AK4" t="s">
        <v>154</v>
      </c>
      <c r="AL4" t="s">
        <v>155</v>
      </c>
      <c r="AM4" t="s">
        <v>156</v>
      </c>
      <c r="AN4" t="s">
        <v>157</v>
      </c>
      <c r="AO4" t="s">
        <v>158</v>
      </c>
      <c r="AP4" t="s">
        <v>159</v>
      </c>
      <c r="AQ4" t="s">
        <v>160</v>
      </c>
      <c r="AR4" t="s">
        <v>161</v>
      </c>
      <c r="AS4" t="s">
        <v>162</v>
      </c>
      <c r="AT4" t="s">
        <v>163</v>
      </c>
      <c r="AU4" t="s">
        <v>164</v>
      </c>
      <c r="AV4" t="s">
        <v>165</v>
      </c>
      <c r="AW4" t="s">
        <v>58</v>
      </c>
      <c r="AX4" t="s">
        <v>59</v>
      </c>
    </row>
    <row r="5" spans="1:50" ht="23.1" customHeight="1" x14ac:dyDescent="0.3">
      <c r="A5" s="58" t="s">
        <v>182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60"/>
    </row>
    <row r="6" spans="1:50" ht="23.1" customHeight="1" x14ac:dyDescent="0.3">
      <c r="A6" s="17" t="s">
        <v>183</v>
      </c>
      <c r="B6" s="17" t="s">
        <v>195</v>
      </c>
      <c r="C6" s="19" t="s">
        <v>184</v>
      </c>
      <c r="D6" s="21">
        <v>16</v>
      </c>
      <c r="E6" s="21"/>
      <c r="F6" s="21"/>
      <c r="G6" s="21"/>
      <c r="H6" s="21"/>
      <c r="I6" s="21"/>
      <c r="J6" s="21"/>
      <c r="K6" s="21"/>
      <c r="L6" s="21"/>
      <c r="M6" s="26"/>
      <c r="O6" t="str">
        <f>""</f>
        <v/>
      </c>
      <c r="P6" s="4" t="s">
        <v>65</v>
      </c>
      <c r="Q6">
        <v>1</v>
      </c>
      <c r="R6">
        <f>IF(P6="기계경비", J6, 0)</f>
        <v>0</v>
      </c>
      <c r="S6">
        <f>IF(P6="운반비", J6,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IF(P6="사용자항목1",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IF(P6="사용자항목5", L6, 0)</f>
        <v>0</v>
      </c>
      <c r="AH6">
        <f>IF(P6="사용자항목6", L6, 0)</f>
        <v>0</v>
      </c>
      <c r="AI6">
        <f>IF(P6="사용자항목7",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0" ht="23.1" customHeight="1" x14ac:dyDescent="0.3">
      <c r="A7" s="17"/>
      <c r="B7" s="17"/>
      <c r="C7" s="19"/>
      <c r="D7" s="21"/>
      <c r="E7" s="21"/>
      <c r="F7" s="21"/>
      <c r="G7" s="21"/>
      <c r="H7" s="21"/>
      <c r="I7" s="21"/>
      <c r="J7" s="21"/>
      <c r="K7" s="21"/>
      <c r="L7" s="21"/>
      <c r="M7" s="26"/>
    </row>
    <row r="8" spans="1:50" ht="23.1" customHeight="1" x14ac:dyDescent="0.3">
      <c r="A8" s="18"/>
      <c r="B8" s="18"/>
      <c r="C8" s="20"/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50" ht="23.1" customHeight="1" x14ac:dyDescent="0.3">
      <c r="A9" s="18"/>
      <c r="B9" s="18"/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50" ht="23.1" customHeight="1" x14ac:dyDescent="0.3">
      <c r="A10" s="18"/>
      <c r="B10" s="18"/>
      <c r="C10" s="20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50" ht="23.1" customHeight="1" x14ac:dyDescent="0.3">
      <c r="A11" s="18"/>
      <c r="B11" s="18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50" ht="23.1" customHeight="1" x14ac:dyDescent="0.3">
      <c r="A12" s="18"/>
      <c r="B12" s="18"/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50" ht="23.1" customHeight="1" x14ac:dyDescent="0.3">
      <c r="A13" s="18"/>
      <c r="B13" s="18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 spans="1:50" ht="23.1" customHeight="1" x14ac:dyDescent="0.3">
      <c r="A14" s="18"/>
      <c r="B14" s="18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50" ht="23.1" customHeight="1" x14ac:dyDescent="0.3">
      <c r="A15" s="18"/>
      <c r="B15" s="18"/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</row>
    <row r="16" spans="1:50" ht="23.1" customHeight="1" x14ac:dyDescent="0.3">
      <c r="A16" s="18"/>
      <c r="B16" s="18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</row>
    <row r="17" spans="1:50" ht="23.1" customHeight="1" x14ac:dyDescent="0.3">
      <c r="A17" s="18"/>
      <c r="B17" s="18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</row>
    <row r="18" spans="1:50" ht="23.1" customHeight="1" x14ac:dyDescent="0.3">
      <c r="A18" s="18"/>
      <c r="B18" s="18"/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/>
    </row>
    <row r="19" spans="1:50" ht="23.1" customHeight="1" x14ac:dyDescent="0.3">
      <c r="A19" s="18"/>
      <c r="B19" s="18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</row>
    <row r="20" spans="1:50" ht="23.1" customHeight="1" x14ac:dyDescent="0.3">
      <c r="A20" s="22" t="s">
        <v>74</v>
      </c>
      <c r="B20" s="23"/>
      <c r="C20" s="24"/>
      <c r="D20" s="25"/>
      <c r="E20" s="25"/>
      <c r="F20" s="25"/>
      <c r="G20" s="25"/>
      <c r="H20" s="25"/>
      <c r="I20" s="25"/>
      <c r="J20" s="25"/>
      <c r="K20" s="25"/>
      <c r="L20" s="25"/>
      <c r="M20" s="25"/>
      <c r="R20">
        <f t="shared" ref="R20:AX20" si="0">ROUNDDOWN(SUM(R6:R6), 0)</f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</row>
    <row r="21" spans="1:50" ht="23.1" customHeight="1" x14ac:dyDescent="0.3">
      <c r="A21" s="56" t="s">
        <v>213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</row>
    <row r="22" spans="1:50" ht="23.1" customHeight="1" x14ac:dyDescent="0.3">
      <c r="A22" s="28" t="s">
        <v>185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</row>
    <row r="23" spans="1:50" ht="23.1" customHeight="1" x14ac:dyDescent="0.3">
      <c r="A23" s="17" t="s">
        <v>10</v>
      </c>
      <c r="B23" s="17" t="s">
        <v>11</v>
      </c>
      <c r="C23" s="19" t="s">
        <v>12</v>
      </c>
      <c r="D23" s="21">
        <v>443.7</v>
      </c>
      <c r="E23" s="21"/>
      <c r="F23" s="21"/>
      <c r="G23" s="21"/>
      <c r="H23" s="21"/>
      <c r="I23" s="21"/>
      <c r="J23" s="21"/>
      <c r="K23" s="21"/>
      <c r="L23" s="26"/>
      <c r="M23" s="21"/>
      <c r="O23" t="str">
        <f>"01"</f>
        <v>01</v>
      </c>
      <c r="P23" s="4" t="s">
        <v>65</v>
      </c>
      <c r="Q23">
        <v>1</v>
      </c>
      <c r="R23">
        <f>IF(P23="기계경비", J23, 0)</f>
        <v>0</v>
      </c>
      <c r="S23">
        <f>IF(P23="운반비", J23, 0)</f>
        <v>0</v>
      </c>
      <c r="T23">
        <f>IF(P23="작업부산물", F23, 0)</f>
        <v>0</v>
      </c>
      <c r="U23">
        <f>IF(P23="관급", F23, 0)</f>
        <v>0</v>
      </c>
      <c r="V23">
        <f>IF(P23="외주비", J23, 0)</f>
        <v>0</v>
      </c>
      <c r="W23">
        <f>IF(P23="장비비", J23, 0)</f>
        <v>0</v>
      </c>
      <c r="X23">
        <f>IF(P23="폐기물처리비", L23, 0)</f>
        <v>0</v>
      </c>
      <c r="Y23">
        <f>IF(P23="가설비", J23, 0)</f>
        <v>0</v>
      </c>
      <c r="Z23">
        <f>IF(P23="잡비제외분", F23, 0)</f>
        <v>0</v>
      </c>
      <c r="AA23">
        <f>IF(P23="사급자재대", L23, 0)</f>
        <v>0</v>
      </c>
      <c r="AB23">
        <f>IF(P23="관급자재대", L23, 0)</f>
        <v>0</v>
      </c>
      <c r="AC23">
        <f>IF(P23="사용자항목1", L23, 0)</f>
        <v>0</v>
      </c>
      <c r="AD23">
        <f>IF(P23="사용자항목2", L23, 0)</f>
        <v>0</v>
      </c>
      <c r="AE23">
        <f>IF(P23="안전관리비", L23, 0)</f>
        <v>0</v>
      </c>
      <c r="AF23">
        <f>IF(P23="품질관리비", L23, 0)</f>
        <v>0</v>
      </c>
      <c r="AG23">
        <f>IF(P23="사용자항목5", L23, 0)</f>
        <v>0</v>
      </c>
      <c r="AH23">
        <f>IF(P23="사용자항목6", L23, 0)</f>
        <v>0</v>
      </c>
      <c r="AI23">
        <f>IF(P23="사용자항목7", L23, 0)</f>
        <v>0</v>
      </c>
      <c r="AJ23">
        <f>IF(P23="사용자항목8", L23, 0)</f>
        <v>0</v>
      </c>
      <c r="AK23">
        <f>IF(P23="사용자항목9", L23, 0)</f>
        <v>0</v>
      </c>
      <c r="AL23">
        <f>IF(P23="사용자항목10", L23, 0)</f>
        <v>0</v>
      </c>
      <c r="AM23">
        <f>IF(P23="사용자항목11", L23, 0)</f>
        <v>0</v>
      </c>
      <c r="AN23">
        <f>IF(P23="사용자항목12", L23, 0)</f>
        <v>0</v>
      </c>
      <c r="AO23">
        <f>IF(P23="사용자항목13", L23, 0)</f>
        <v>0</v>
      </c>
      <c r="AP23">
        <f>IF(P23="사용자항목14", L23, 0)</f>
        <v>0</v>
      </c>
      <c r="AQ23">
        <f>IF(P23="사용자항목15", L23, 0)</f>
        <v>0</v>
      </c>
      <c r="AR23">
        <f>IF(P23="사용자항목16", L23, 0)</f>
        <v>0</v>
      </c>
      <c r="AS23">
        <f>IF(P23="사용자항목17", L23, 0)</f>
        <v>0</v>
      </c>
      <c r="AT23">
        <f>IF(P23="사용자항목18", L23, 0)</f>
        <v>0</v>
      </c>
      <c r="AU23">
        <f>IF(P23="사용자항목19", L23, 0)</f>
        <v>0</v>
      </c>
    </row>
    <row r="24" spans="1:50" ht="23.1" customHeight="1" x14ac:dyDescent="0.3">
      <c r="A24" s="17" t="s">
        <v>10</v>
      </c>
      <c r="B24" s="17" t="s">
        <v>11</v>
      </c>
      <c r="C24" s="19" t="s">
        <v>12</v>
      </c>
      <c r="D24" s="21">
        <v>136.4</v>
      </c>
      <c r="E24" s="21"/>
      <c r="F24" s="21"/>
      <c r="G24" s="21"/>
      <c r="H24" s="21"/>
      <c r="I24" s="21"/>
      <c r="J24" s="21"/>
      <c r="K24" s="21"/>
      <c r="L24" s="26"/>
      <c r="M24" s="21"/>
      <c r="P24" s="4"/>
    </row>
    <row r="25" spans="1:50" ht="23.1" customHeight="1" x14ac:dyDescent="0.3">
      <c r="A25" s="17" t="s">
        <v>130</v>
      </c>
      <c r="B25" s="17" t="s">
        <v>131</v>
      </c>
      <c r="C25" s="19" t="s">
        <v>12</v>
      </c>
      <c r="D25" s="21">
        <v>443.7</v>
      </c>
      <c r="E25" s="21"/>
      <c r="F25" s="21"/>
      <c r="G25" s="21"/>
      <c r="H25" s="21"/>
      <c r="I25" s="21"/>
      <c r="J25" s="21"/>
      <c r="K25" s="21"/>
      <c r="L25" s="21"/>
      <c r="M25" s="26"/>
      <c r="O25" t="str">
        <f>""</f>
        <v/>
      </c>
      <c r="P25" s="4" t="s">
        <v>65</v>
      </c>
      <c r="Q25">
        <v>1</v>
      </c>
      <c r="R25">
        <f>IF(P25="기계경비", J25, 0)</f>
        <v>0</v>
      </c>
      <c r="S25">
        <f>IF(P25="운반비", J25, 0)</f>
        <v>0</v>
      </c>
      <c r="T25">
        <f>IF(P25="작업부산물", F25, 0)</f>
        <v>0</v>
      </c>
      <c r="U25">
        <f>IF(P25="관급", F25, 0)</f>
        <v>0</v>
      </c>
      <c r="V25">
        <f>IF(P25="외주비", J25, 0)</f>
        <v>0</v>
      </c>
      <c r="W25">
        <f>IF(P25="장비비", J25, 0)</f>
        <v>0</v>
      </c>
      <c r="X25">
        <f>IF(P25="폐기물처리비", L25, 0)</f>
        <v>0</v>
      </c>
      <c r="Y25">
        <f>IF(P25="가설비", J25, 0)</f>
        <v>0</v>
      </c>
      <c r="Z25">
        <f>IF(P25="잡비제외분", F25, 0)</f>
        <v>0</v>
      </c>
      <c r="AA25">
        <f>IF(P25="사급자재대", L25, 0)</f>
        <v>0</v>
      </c>
      <c r="AB25">
        <f>IF(P25="관급자재대", L25, 0)</f>
        <v>0</v>
      </c>
      <c r="AC25">
        <f>IF(P25="사용자항목1", L25, 0)</f>
        <v>0</v>
      </c>
      <c r="AD25">
        <f>IF(P25="사용자항목2", L25, 0)</f>
        <v>0</v>
      </c>
      <c r="AE25">
        <f>IF(P25="안전관리비", L25, 0)</f>
        <v>0</v>
      </c>
      <c r="AF25">
        <f>IF(P25="품질관리비", L25, 0)</f>
        <v>0</v>
      </c>
      <c r="AG25">
        <f>IF(P25="사용자항목5", L25, 0)</f>
        <v>0</v>
      </c>
      <c r="AH25">
        <f>IF(P25="사용자항목6", L25, 0)</f>
        <v>0</v>
      </c>
      <c r="AI25">
        <f>IF(P25="사용자항목7", L25, 0)</f>
        <v>0</v>
      </c>
      <c r="AJ25">
        <f>IF(P25="사용자항목8", L25, 0)</f>
        <v>0</v>
      </c>
      <c r="AK25">
        <f>IF(P25="사용자항목9", L25, 0)</f>
        <v>0</v>
      </c>
      <c r="AL25">
        <f>IF(P25="사용자항목10", L25, 0)</f>
        <v>0</v>
      </c>
      <c r="AM25">
        <f>IF(P25="사용자항목11", L25, 0)</f>
        <v>0</v>
      </c>
      <c r="AN25">
        <f>IF(P25="사용자항목12", L25, 0)</f>
        <v>0</v>
      </c>
      <c r="AO25">
        <f>IF(P25="사용자항목13", L25, 0)</f>
        <v>0</v>
      </c>
      <c r="AP25">
        <f>IF(P25="사용자항목14", L25, 0)</f>
        <v>0</v>
      </c>
      <c r="AQ25">
        <f>IF(P25="사용자항목15", L25, 0)</f>
        <v>0</v>
      </c>
      <c r="AR25">
        <f>IF(P25="사용자항목16", L25, 0)</f>
        <v>0</v>
      </c>
      <c r="AS25">
        <f>IF(P25="사용자항목17", L25, 0)</f>
        <v>0</v>
      </c>
      <c r="AT25">
        <f>IF(P25="사용자항목18", L25, 0)</f>
        <v>0</v>
      </c>
      <c r="AU25">
        <f>IF(P25="사용자항목19", L25, 0)</f>
        <v>0</v>
      </c>
    </row>
    <row r="26" spans="1:50" ht="23.1" customHeight="1" x14ac:dyDescent="0.3">
      <c r="A26" s="17" t="s">
        <v>130</v>
      </c>
      <c r="B26" s="17" t="s">
        <v>187</v>
      </c>
      <c r="C26" s="19" t="s">
        <v>12</v>
      </c>
      <c r="D26" s="21">
        <v>136.4</v>
      </c>
      <c r="E26" s="21"/>
      <c r="F26" s="21"/>
      <c r="G26" s="21"/>
      <c r="H26" s="21"/>
      <c r="I26" s="21"/>
      <c r="J26" s="21"/>
      <c r="K26" s="21"/>
      <c r="L26" s="21"/>
      <c r="M26" s="26"/>
    </row>
    <row r="27" spans="1:50" ht="23.1" customHeight="1" x14ac:dyDescent="0.3">
      <c r="A27" s="18"/>
      <c r="B27" s="18"/>
      <c r="C27" s="20"/>
      <c r="D27" s="21"/>
      <c r="E27" s="21"/>
      <c r="F27" s="21"/>
      <c r="G27" s="21"/>
      <c r="H27" s="21"/>
      <c r="I27" s="21"/>
      <c r="J27" s="21"/>
      <c r="K27" s="21"/>
      <c r="L27" s="21"/>
      <c r="M27" s="21"/>
    </row>
    <row r="28" spans="1:50" ht="23.1" customHeight="1" x14ac:dyDescent="0.3">
      <c r="A28" s="28" t="s">
        <v>186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</row>
    <row r="29" spans="1:50" ht="23.1" customHeight="1" x14ac:dyDescent="0.3">
      <c r="A29" s="17" t="s">
        <v>10</v>
      </c>
      <c r="B29" s="17" t="s">
        <v>11</v>
      </c>
      <c r="C29" s="19" t="s">
        <v>12</v>
      </c>
      <c r="D29" s="21">
        <v>406</v>
      </c>
      <c r="E29" s="21"/>
      <c r="F29" s="21"/>
      <c r="G29" s="21"/>
      <c r="H29" s="21"/>
      <c r="I29" s="21"/>
      <c r="J29" s="21"/>
      <c r="K29" s="21"/>
      <c r="L29" s="26"/>
      <c r="M29" s="21"/>
    </row>
    <row r="30" spans="1:50" ht="23.1" customHeight="1" x14ac:dyDescent="0.3">
      <c r="A30" s="17" t="s">
        <v>10</v>
      </c>
      <c r="B30" s="17" t="s">
        <v>11</v>
      </c>
      <c r="C30" s="19" t="s">
        <v>12</v>
      </c>
      <c r="D30" s="21">
        <v>129.19999999999999</v>
      </c>
      <c r="E30" s="21"/>
      <c r="F30" s="21"/>
      <c r="G30" s="21"/>
      <c r="H30" s="21"/>
      <c r="I30" s="21"/>
      <c r="J30" s="21"/>
      <c r="K30" s="21"/>
      <c r="L30" s="26"/>
      <c r="M30" s="21"/>
    </row>
    <row r="31" spans="1:50" ht="23.1" customHeight="1" x14ac:dyDescent="0.3">
      <c r="A31" s="17" t="s">
        <v>130</v>
      </c>
      <c r="B31" s="17" t="s">
        <v>196</v>
      </c>
      <c r="C31" s="19" t="s">
        <v>12</v>
      </c>
      <c r="D31" s="21">
        <v>129.19999999999999</v>
      </c>
      <c r="E31" s="21"/>
      <c r="F31" s="21"/>
      <c r="G31" s="21"/>
      <c r="H31" s="21"/>
      <c r="I31" s="21"/>
      <c r="J31" s="21"/>
      <c r="K31" s="21"/>
      <c r="L31" s="21"/>
      <c r="M31" s="26"/>
    </row>
    <row r="32" spans="1:50" ht="23.1" customHeight="1" x14ac:dyDescent="0.3">
      <c r="A32" s="17"/>
      <c r="B32" s="17"/>
      <c r="C32" s="19"/>
      <c r="D32" s="21"/>
      <c r="E32" s="21"/>
      <c r="F32" s="21"/>
      <c r="G32" s="21"/>
      <c r="H32" s="21"/>
      <c r="I32" s="21"/>
      <c r="J32" s="21"/>
      <c r="K32" s="21"/>
      <c r="L32" s="21"/>
      <c r="M32" s="26"/>
    </row>
    <row r="33" spans="1:50" ht="23.1" customHeight="1" x14ac:dyDescent="0.3">
      <c r="A33" s="18"/>
      <c r="B33" s="18"/>
      <c r="C33" s="20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50" ht="23.1" customHeight="1" x14ac:dyDescent="0.3">
      <c r="A34" s="18"/>
      <c r="B34" s="18"/>
      <c r="C34" s="20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50" ht="23.1" customHeight="1" x14ac:dyDescent="0.3">
      <c r="A35" s="18"/>
      <c r="B35" s="18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1:50" ht="23.1" customHeight="1" x14ac:dyDescent="0.3">
      <c r="A36" s="18"/>
      <c r="B36" s="18"/>
      <c r="C36" s="20"/>
      <c r="D36" s="21"/>
      <c r="E36" s="21"/>
      <c r="F36" s="21"/>
      <c r="G36" s="21"/>
      <c r="H36" s="21"/>
      <c r="I36" s="21"/>
      <c r="J36" s="21"/>
      <c r="K36" s="21"/>
      <c r="L36" s="21"/>
      <c r="M36" s="21"/>
    </row>
    <row r="37" spans="1:50" ht="23.1" customHeight="1" x14ac:dyDescent="0.3">
      <c r="A37" s="18"/>
      <c r="B37" s="18"/>
      <c r="C37" s="20"/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1:50" ht="23.1" customHeight="1" x14ac:dyDescent="0.3">
      <c r="A38" s="18"/>
      <c r="B38" s="18"/>
      <c r="C38" s="20"/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1:50" ht="23.1" customHeight="1" x14ac:dyDescent="0.3">
      <c r="A39" s="22" t="s">
        <v>74</v>
      </c>
      <c r="B39" s="23"/>
      <c r="C39" s="24"/>
      <c r="D39" s="25"/>
      <c r="E39" s="25"/>
      <c r="F39" s="25"/>
      <c r="G39" s="25"/>
      <c r="H39" s="25"/>
      <c r="I39" s="25"/>
      <c r="J39" s="25"/>
      <c r="K39" s="25"/>
      <c r="L39" s="25"/>
      <c r="M39" s="25"/>
      <c r="R39">
        <f t="shared" ref="R39:AX39" si="1">ROUNDDOWN(SUM(R23:R25), 0)</f>
        <v>0</v>
      </c>
      <c r="S39">
        <f t="shared" si="1"/>
        <v>0</v>
      </c>
      <c r="T39">
        <f t="shared" si="1"/>
        <v>0</v>
      </c>
      <c r="U39">
        <f t="shared" si="1"/>
        <v>0</v>
      </c>
      <c r="V39">
        <f t="shared" si="1"/>
        <v>0</v>
      </c>
      <c r="W39">
        <f t="shared" si="1"/>
        <v>0</v>
      </c>
      <c r="X39">
        <f t="shared" si="1"/>
        <v>0</v>
      </c>
      <c r="Y39">
        <f t="shared" si="1"/>
        <v>0</v>
      </c>
      <c r="Z39">
        <f t="shared" si="1"/>
        <v>0</v>
      </c>
      <c r="AA39">
        <f t="shared" si="1"/>
        <v>0</v>
      </c>
      <c r="AB39">
        <f t="shared" si="1"/>
        <v>0</v>
      </c>
      <c r="AC39">
        <f t="shared" si="1"/>
        <v>0</v>
      </c>
      <c r="AD39">
        <f t="shared" si="1"/>
        <v>0</v>
      </c>
      <c r="AE39">
        <f t="shared" si="1"/>
        <v>0</v>
      </c>
      <c r="AF39">
        <f t="shared" si="1"/>
        <v>0</v>
      </c>
      <c r="AG39">
        <f t="shared" si="1"/>
        <v>0</v>
      </c>
      <c r="AH39">
        <f t="shared" si="1"/>
        <v>0</v>
      </c>
      <c r="AI39">
        <f t="shared" si="1"/>
        <v>0</v>
      </c>
      <c r="AJ39">
        <f t="shared" si="1"/>
        <v>0</v>
      </c>
      <c r="AK39">
        <f t="shared" si="1"/>
        <v>0</v>
      </c>
      <c r="AL39">
        <f t="shared" si="1"/>
        <v>0</v>
      </c>
      <c r="AM39">
        <f t="shared" si="1"/>
        <v>0</v>
      </c>
      <c r="AN39">
        <f t="shared" si="1"/>
        <v>0</v>
      </c>
      <c r="AO39">
        <f t="shared" si="1"/>
        <v>0</v>
      </c>
      <c r="AP39">
        <f t="shared" si="1"/>
        <v>0</v>
      </c>
      <c r="AQ39">
        <f t="shared" si="1"/>
        <v>0</v>
      </c>
      <c r="AR39">
        <f t="shared" si="1"/>
        <v>0</v>
      </c>
      <c r="AS39">
        <f t="shared" si="1"/>
        <v>0</v>
      </c>
      <c r="AT39">
        <f t="shared" si="1"/>
        <v>0</v>
      </c>
      <c r="AU39">
        <f t="shared" si="1"/>
        <v>0</v>
      </c>
      <c r="AV39">
        <f t="shared" si="1"/>
        <v>0</v>
      </c>
      <c r="AW39">
        <f t="shared" si="1"/>
        <v>0</v>
      </c>
      <c r="AX39">
        <f t="shared" si="1"/>
        <v>0</v>
      </c>
    </row>
    <row r="40" spans="1:50" ht="23.1" customHeight="1" x14ac:dyDescent="0.3">
      <c r="A40" s="56" t="s">
        <v>166</v>
      </c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</row>
    <row r="41" spans="1:50" ht="23.1" customHeight="1" x14ac:dyDescent="0.3">
      <c r="A41" s="17" t="s">
        <v>189</v>
      </c>
      <c r="B41" s="17" t="s">
        <v>194</v>
      </c>
      <c r="C41" s="19" t="s">
        <v>12</v>
      </c>
      <c r="D41" s="21">
        <v>396</v>
      </c>
      <c r="E41" s="21"/>
      <c r="F41" s="21"/>
      <c r="G41" s="21"/>
      <c r="H41" s="21"/>
      <c r="I41" s="21"/>
      <c r="J41" s="21"/>
      <c r="K41" s="21"/>
      <c r="L41" s="21"/>
      <c r="M41" s="26"/>
      <c r="O41" t="str">
        <f>""</f>
        <v/>
      </c>
      <c r="P41" s="4" t="s">
        <v>65</v>
      </c>
      <c r="Q41">
        <v>1</v>
      </c>
      <c r="R41">
        <f>IF(P41="기계경비", J41, 0)</f>
        <v>0</v>
      </c>
      <c r="S41">
        <f>IF(P41="운반비", J41, 0)</f>
        <v>0</v>
      </c>
      <c r="T41">
        <f>IF(P41="작업부산물", F41, 0)</f>
        <v>0</v>
      </c>
      <c r="U41">
        <f>IF(P41="관급", F41, 0)</f>
        <v>0</v>
      </c>
      <c r="V41">
        <f>IF(P41="외주비", J41, 0)</f>
        <v>0</v>
      </c>
      <c r="W41">
        <f>IF(P41="장비비", J41, 0)</f>
        <v>0</v>
      </c>
      <c r="X41">
        <f>IF(P41="폐기물처리비", L41, 0)</f>
        <v>0</v>
      </c>
      <c r="Y41">
        <f>IF(P41="가설비", J41, 0)</f>
        <v>0</v>
      </c>
      <c r="Z41">
        <f>IF(P41="잡비제외분", F41, 0)</f>
        <v>0</v>
      </c>
      <c r="AA41">
        <f>IF(P41="사급자재대", L41, 0)</f>
        <v>0</v>
      </c>
      <c r="AB41">
        <f>IF(P41="관급자재대", L41, 0)</f>
        <v>0</v>
      </c>
      <c r="AC41">
        <f>IF(P41="사용자항목1", L41, 0)</f>
        <v>0</v>
      </c>
      <c r="AD41">
        <f>IF(P41="사용자항목2", L41, 0)</f>
        <v>0</v>
      </c>
      <c r="AE41">
        <f>IF(P41="안전관리비", L41, 0)</f>
        <v>0</v>
      </c>
      <c r="AF41">
        <f>IF(P41="품질관리비", L41, 0)</f>
        <v>0</v>
      </c>
      <c r="AG41">
        <f>IF(P41="사용자항목5", L41, 0)</f>
        <v>0</v>
      </c>
      <c r="AH41">
        <f>IF(P41="사용자항목6", L41, 0)</f>
        <v>0</v>
      </c>
      <c r="AI41">
        <f>IF(P41="사용자항목7", L41, 0)</f>
        <v>0</v>
      </c>
      <c r="AJ41">
        <f>IF(P41="사용자항목8", L41, 0)</f>
        <v>0</v>
      </c>
      <c r="AK41">
        <f>IF(P41="사용자항목9", L41, 0)</f>
        <v>0</v>
      </c>
      <c r="AL41">
        <f>IF(P41="사용자항목10", L41, 0)</f>
        <v>0</v>
      </c>
      <c r="AM41">
        <f>IF(P41="사용자항목11", L41, 0)</f>
        <v>0</v>
      </c>
      <c r="AN41">
        <f>IF(P41="사용자항목12", L41, 0)</f>
        <v>0</v>
      </c>
      <c r="AO41">
        <f>IF(P41="사용자항목13", L41, 0)</f>
        <v>0</v>
      </c>
      <c r="AP41">
        <f>IF(P41="사용자항목14", L41, 0)</f>
        <v>0</v>
      </c>
      <c r="AQ41">
        <f>IF(P41="사용자항목15", L41, 0)</f>
        <v>0</v>
      </c>
      <c r="AR41">
        <f>IF(P41="사용자항목16", L41, 0)</f>
        <v>0</v>
      </c>
      <c r="AS41">
        <f>IF(P41="사용자항목17", L41, 0)</f>
        <v>0</v>
      </c>
      <c r="AT41">
        <f>IF(P41="사용자항목18", L41, 0)</f>
        <v>0</v>
      </c>
      <c r="AU41">
        <f>IF(P41="사용자항목19", L41, 0)</f>
        <v>0</v>
      </c>
    </row>
    <row r="42" spans="1:50" ht="23.1" customHeight="1" x14ac:dyDescent="0.3">
      <c r="A42" s="18"/>
      <c r="B42" s="18"/>
      <c r="C42" s="20"/>
      <c r="D42" s="21"/>
      <c r="E42" s="21"/>
      <c r="F42" s="21"/>
      <c r="G42" s="21"/>
      <c r="H42" s="21"/>
      <c r="I42" s="21"/>
      <c r="J42" s="21"/>
      <c r="K42" s="21"/>
      <c r="L42" s="21"/>
      <c r="M42" s="21"/>
    </row>
    <row r="43" spans="1:50" ht="23.1" customHeight="1" x14ac:dyDescent="0.3">
      <c r="A43" s="18"/>
      <c r="B43" s="18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1:50" ht="23.1" customHeight="1" x14ac:dyDescent="0.3">
      <c r="A44" s="18"/>
      <c r="B44" s="18"/>
      <c r="C44" s="20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1:50" ht="23.1" customHeight="1" x14ac:dyDescent="0.3">
      <c r="A45" s="18"/>
      <c r="B45" s="18"/>
      <c r="C45" s="20"/>
      <c r="D45" s="21"/>
      <c r="E45" s="21"/>
      <c r="F45" s="21"/>
      <c r="G45" s="21"/>
      <c r="H45" s="21"/>
      <c r="I45" s="21"/>
      <c r="J45" s="21"/>
      <c r="K45" s="21"/>
      <c r="L45" s="21"/>
      <c r="M45" s="21"/>
    </row>
    <row r="46" spans="1:50" ht="23.1" customHeight="1" x14ac:dyDescent="0.3">
      <c r="A46" s="18"/>
      <c r="B46" s="18"/>
      <c r="C46" s="20"/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1:50" ht="23.1" customHeight="1" x14ac:dyDescent="0.3">
      <c r="A47" s="18"/>
      <c r="B47" s="18"/>
      <c r="C47" s="20"/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50" ht="23.1" customHeight="1" x14ac:dyDescent="0.3">
      <c r="A48" s="18"/>
      <c r="B48" s="18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 spans="1:50" ht="23.1" customHeight="1" x14ac:dyDescent="0.3">
      <c r="A49" s="18"/>
      <c r="B49" s="18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</row>
    <row r="50" spans="1:50" ht="23.1" customHeight="1" x14ac:dyDescent="0.3">
      <c r="A50" s="18"/>
      <c r="B50" s="18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</row>
    <row r="51" spans="1:50" ht="23.1" customHeight="1" x14ac:dyDescent="0.3">
      <c r="A51" s="18"/>
      <c r="B51" s="18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</row>
    <row r="52" spans="1:50" ht="23.1" customHeight="1" x14ac:dyDescent="0.3">
      <c r="A52" s="18"/>
      <c r="B52" s="18"/>
      <c r="C52" s="20"/>
      <c r="D52" s="21"/>
      <c r="E52" s="21"/>
      <c r="F52" s="21"/>
      <c r="G52" s="21"/>
      <c r="H52" s="21"/>
      <c r="I52" s="21"/>
      <c r="J52" s="21"/>
      <c r="K52" s="21"/>
      <c r="L52" s="21"/>
      <c r="M52" s="21"/>
    </row>
    <row r="53" spans="1:50" ht="23.1" customHeight="1" x14ac:dyDescent="0.3">
      <c r="A53" s="18"/>
      <c r="B53" s="18"/>
      <c r="C53" s="20"/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1:50" ht="23.1" customHeight="1" x14ac:dyDescent="0.3">
      <c r="A54" s="18"/>
      <c r="B54" s="18"/>
      <c r="C54" s="20"/>
      <c r="D54" s="21"/>
      <c r="E54" s="21"/>
      <c r="F54" s="21"/>
      <c r="G54" s="21"/>
      <c r="H54" s="21"/>
      <c r="I54" s="21"/>
      <c r="J54" s="21"/>
      <c r="K54" s="21"/>
      <c r="L54" s="21"/>
      <c r="M54" s="21"/>
    </row>
    <row r="55" spans="1:50" ht="23.1" customHeight="1" x14ac:dyDescent="0.3">
      <c r="A55" s="22" t="s">
        <v>74</v>
      </c>
      <c r="B55" s="23"/>
      <c r="C55" s="24"/>
      <c r="D55" s="25"/>
      <c r="E55" s="25"/>
      <c r="F55" s="25"/>
      <c r="G55" s="25"/>
      <c r="H55" s="25"/>
      <c r="I55" s="25"/>
      <c r="J55" s="25"/>
      <c r="K55" s="25"/>
      <c r="L55" s="25"/>
      <c r="M55" s="25"/>
      <c r="R55">
        <f t="shared" ref="R55:AX55" si="2">ROUNDDOWN(SUM(R41:R41), 0)</f>
        <v>0</v>
      </c>
      <c r="S55">
        <f t="shared" si="2"/>
        <v>0</v>
      </c>
      <c r="T55">
        <f t="shared" si="2"/>
        <v>0</v>
      </c>
      <c r="U55">
        <f t="shared" si="2"/>
        <v>0</v>
      </c>
      <c r="V55">
        <f t="shared" si="2"/>
        <v>0</v>
      </c>
      <c r="W55">
        <f t="shared" si="2"/>
        <v>0</v>
      </c>
      <c r="X55">
        <f t="shared" si="2"/>
        <v>0</v>
      </c>
      <c r="Y55">
        <f t="shared" si="2"/>
        <v>0</v>
      </c>
      <c r="Z55">
        <f t="shared" si="2"/>
        <v>0</v>
      </c>
      <c r="AA55">
        <f t="shared" si="2"/>
        <v>0</v>
      </c>
      <c r="AB55">
        <f t="shared" si="2"/>
        <v>0</v>
      </c>
      <c r="AC55">
        <f t="shared" si="2"/>
        <v>0</v>
      </c>
      <c r="AD55">
        <f t="shared" si="2"/>
        <v>0</v>
      </c>
      <c r="AE55">
        <f t="shared" si="2"/>
        <v>0</v>
      </c>
      <c r="AF55">
        <f t="shared" si="2"/>
        <v>0</v>
      </c>
      <c r="AG55">
        <f t="shared" si="2"/>
        <v>0</v>
      </c>
      <c r="AH55">
        <f t="shared" si="2"/>
        <v>0</v>
      </c>
      <c r="AI55">
        <f t="shared" si="2"/>
        <v>0</v>
      </c>
      <c r="AJ55">
        <f t="shared" si="2"/>
        <v>0</v>
      </c>
      <c r="AK55">
        <f t="shared" si="2"/>
        <v>0</v>
      </c>
      <c r="AL55">
        <f t="shared" si="2"/>
        <v>0</v>
      </c>
      <c r="AM55">
        <f t="shared" si="2"/>
        <v>0</v>
      </c>
      <c r="AN55">
        <f t="shared" si="2"/>
        <v>0</v>
      </c>
      <c r="AO55">
        <f t="shared" si="2"/>
        <v>0</v>
      </c>
      <c r="AP55">
        <f t="shared" si="2"/>
        <v>0</v>
      </c>
      <c r="AQ55">
        <f t="shared" si="2"/>
        <v>0</v>
      </c>
      <c r="AR55">
        <f t="shared" si="2"/>
        <v>0</v>
      </c>
      <c r="AS55">
        <f t="shared" si="2"/>
        <v>0</v>
      </c>
      <c r="AT55">
        <f t="shared" si="2"/>
        <v>0</v>
      </c>
      <c r="AU55">
        <f t="shared" si="2"/>
        <v>0</v>
      </c>
      <c r="AV55">
        <f t="shared" si="2"/>
        <v>0</v>
      </c>
      <c r="AW55">
        <f t="shared" si="2"/>
        <v>0</v>
      </c>
      <c r="AX55">
        <f t="shared" si="2"/>
        <v>0</v>
      </c>
    </row>
    <row r="56" spans="1:50" ht="23.1" customHeight="1" x14ac:dyDescent="0.3">
      <c r="A56" s="56" t="s">
        <v>167</v>
      </c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</row>
    <row r="57" spans="1:50" ht="23.1" customHeight="1" x14ac:dyDescent="0.3">
      <c r="A57" s="17" t="s">
        <v>22</v>
      </c>
      <c r="B57" s="17" t="s">
        <v>190</v>
      </c>
      <c r="C57" s="19" t="s">
        <v>191</v>
      </c>
      <c r="D57" s="21">
        <v>4.99</v>
      </c>
      <c r="E57" s="21"/>
      <c r="F57" s="21"/>
      <c r="G57" s="21"/>
      <c r="H57" s="21"/>
      <c r="I57" s="21"/>
      <c r="J57" s="21"/>
      <c r="K57" s="21"/>
      <c r="L57" s="21"/>
      <c r="M57" s="21"/>
      <c r="O57" t="str">
        <f>"03"</f>
        <v>03</v>
      </c>
      <c r="P57" s="4" t="s">
        <v>65</v>
      </c>
      <c r="Q57">
        <v>1</v>
      </c>
      <c r="R57">
        <f>IF(P57="기계경비", J57, 0)</f>
        <v>0</v>
      </c>
      <c r="S57">
        <f>IF(P57="운반비", J57, 0)</f>
        <v>0</v>
      </c>
      <c r="T57">
        <f>IF(P57="작업부산물", F57, 0)</f>
        <v>0</v>
      </c>
      <c r="U57">
        <f>IF(P57="관급", F57, 0)</f>
        <v>0</v>
      </c>
      <c r="V57">
        <f>IF(P57="외주비", J57, 0)</f>
        <v>0</v>
      </c>
      <c r="W57">
        <f>IF(P57="장비비", J57, 0)</f>
        <v>0</v>
      </c>
      <c r="X57">
        <f>IF(P57="폐기물처리비", L57, 0)</f>
        <v>0</v>
      </c>
      <c r="Y57">
        <f>IF(P57="가설비", J57, 0)</f>
        <v>0</v>
      </c>
      <c r="Z57">
        <f>IF(P57="잡비제외분", F57, 0)</f>
        <v>0</v>
      </c>
      <c r="AA57">
        <f>IF(P57="사급자재대", L57, 0)</f>
        <v>0</v>
      </c>
      <c r="AB57">
        <f>IF(P57="관급자재대", L57, 0)</f>
        <v>0</v>
      </c>
      <c r="AC57">
        <f>IF(P57="사용자항목1", L57, 0)</f>
        <v>0</v>
      </c>
      <c r="AD57">
        <f>IF(P57="사용자항목2", L57, 0)</f>
        <v>0</v>
      </c>
      <c r="AE57">
        <f>IF(P57="안전관리비", L57, 0)</f>
        <v>0</v>
      </c>
      <c r="AF57">
        <f>IF(P57="품질관리비", L57, 0)</f>
        <v>0</v>
      </c>
      <c r="AG57">
        <f>IF(P57="사용자항목5", L57, 0)</f>
        <v>0</v>
      </c>
      <c r="AH57">
        <f>IF(P57="사용자항목6", L57, 0)</f>
        <v>0</v>
      </c>
      <c r="AI57">
        <f>IF(P57="사용자항목7", L57, 0)</f>
        <v>0</v>
      </c>
      <c r="AJ57">
        <f>IF(P57="사용자항목8", L57, 0)</f>
        <v>0</v>
      </c>
      <c r="AK57">
        <f>IF(P57="사용자항목9", L57, 0)</f>
        <v>0</v>
      </c>
      <c r="AL57">
        <f>IF(P57="사용자항목10", L57, 0)</f>
        <v>0</v>
      </c>
      <c r="AM57">
        <f>IF(P57="사용자항목11", L57, 0)</f>
        <v>0</v>
      </c>
      <c r="AN57">
        <f>IF(P57="사용자항목12", L57, 0)</f>
        <v>0</v>
      </c>
      <c r="AO57">
        <f>IF(P57="사용자항목13", L57, 0)</f>
        <v>0</v>
      </c>
      <c r="AP57">
        <f>IF(P57="사용자항목14", L57, 0)</f>
        <v>0</v>
      </c>
      <c r="AQ57">
        <f>IF(P57="사용자항목15", L57, 0)</f>
        <v>0</v>
      </c>
      <c r="AR57">
        <f>IF(P57="사용자항목16", L57, 0)</f>
        <v>0</v>
      </c>
      <c r="AS57">
        <f>IF(P57="사용자항목17", L57, 0)</f>
        <v>0</v>
      </c>
      <c r="AT57">
        <f>IF(P57="사용자항목18", L57, 0)</f>
        <v>0</v>
      </c>
      <c r="AU57">
        <f>IF(P57="사용자항목19", L57, 0)</f>
        <v>0</v>
      </c>
    </row>
    <row r="58" spans="1:50" ht="23.1" customHeight="1" x14ac:dyDescent="0.3">
      <c r="A58" s="17" t="s">
        <v>41</v>
      </c>
      <c r="B58" s="17" t="s">
        <v>192</v>
      </c>
      <c r="C58" s="19" t="s">
        <v>42</v>
      </c>
      <c r="D58" s="21">
        <v>4.99</v>
      </c>
      <c r="E58" s="21"/>
      <c r="F58" s="21"/>
      <c r="G58" s="21"/>
      <c r="H58" s="21"/>
      <c r="I58" s="21"/>
      <c r="J58" s="21"/>
      <c r="K58" s="21"/>
      <c r="L58" s="21"/>
      <c r="M58" s="26"/>
      <c r="O58" t="str">
        <f>"03"</f>
        <v>03</v>
      </c>
      <c r="P58" s="4" t="s">
        <v>65</v>
      </c>
      <c r="Q58">
        <v>1</v>
      </c>
      <c r="R58">
        <f>IF(P58="기계경비", J58, 0)</f>
        <v>0</v>
      </c>
      <c r="S58">
        <f>IF(P58="운반비", J58, 0)</f>
        <v>0</v>
      </c>
      <c r="T58">
        <f>IF(P58="작업부산물", F58, 0)</f>
        <v>0</v>
      </c>
      <c r="U58">
        <f>IF(P58="관급", F58, 0)</f>
        <v>0</v>
      </c>
      <c r="V58">
        <f>IF(P58="외주비", J58, 0)</f>
        <v>0</v>
      </c>
      <c r="W58">
        <f>IF(P58="장비비", J58, 0)</f>
        <v>0</v>
      </c>
      <c r="X58">
        <f>IF(P58="폐기물처리비", L58, 0)</f>
        <v>0</v>
      </c>
      <c r="Y58">
        <f>IF(P58="가설비", J58, 0)</f>
        <v>0</v>
      </c>
      <c r="Z58">
        <f>IF(P58="잡비제외분", F58, 0)</f>
        <v>0</v>
      </c>
      <c r="AA58">
        <f>IF(P58="사급자재대", L58, 0)</f>
        <v>0</v>
      </c>
      <c r="AB58">
        <f>IF(P58="관급자재대", L58, 0)</f>
        <v>0</v>
      </c>
      <c r="AC58">
        <f>IF(P58="사용자항목1", L58, 0)</f>
        <v>0</v>
      </c>
      <c r="AD58">
        <f>IF(P58="사용자항목2", L58, 0)</f>
        <v>0</v>
      </c>
      <c r="AE58">
        <f>IF(P58="안전관리비", L58, 0)</f>
        <v>0</v>
      </c>
      <c r="AF58">
        <f>IF(P58="품질관리비", L58, 0)</f>
        <v>0</v>
      </c>
      <c r="AG58">
        <f>IF(P58="사용자항목5", L58, 0)</f>
        <v>0</v>
      </c>
      <c r="AH58">
        <f>IF(P58="사용자항목6", L58, 0)</f>
        <v>0</v>
      </c>
      <c r="AI58">
        <f>IF(P58="사용자항목7", L58, 0)</f>
        <v>0</v>
      </c>
      <c r="AJ58">
        <f>IF(P58="사용자항목8", L58, 0)</f>
        <v>0</v>
      </c>
      <c r="AK58">
        <f>IF(P58="사용자항목9", L58, 0)</f>
        <v>0</v>
      </c>
      <c r="AL58">
        <f>IF(P58="사용자항목10", L58, 0)</f>
        <v>0</v>
      </c>
      <c r="AM58">
        <f>IF(P58="사용자항목11", L58, 0)</f>
        <v>0</v>
      </c>
      <c r="AN58">
        <f>IF(P58="사용자항목12", L58, 0)</f>
        <v>0</v>
      </c>
      <c r="AO58">
        <f>IF(P58="사용자항목13", L58, 0)</f>
        <v>0</v>
      </c>
      <c r="AP58">
        <f>IF(P58="사용자항목14", L58, 0)</f>
        <v>0</v>
      </c>
      <c r="AQ58">
        <f>IF(P58="사용자항목15", L58, 0)</f>
        <v>0</v>
      </c>
      <c r="AR58">
        <f>IF(P58="사용자항목16", L58, 0)</f>
        <v>0</v>
      </c>
      <c r="AS58">
        <f>IF(P58="사용자항목17", L58, 0)</f>
        <v>0</v>
      </c>
      <c r="AT58">
        <f>IF(P58="사용자항목18", L58, 0)</f>
        <v>0</v>
      </c>
      <c r="AU58">
        <f>IF(P58="사용자항목19", L58, 0)</f>
        <v>0</v>
      </c>
    </row>
    <row r="59" spans="1:50" ht="23.1" customHeight="1" x14ac:dyDescent="0.3">
      <c r="A59" s="17" t="s">
        <v>21</v>
      </c>
      <c r="B59" s="17" t="s">
        <v>190</v>
      </c>
      <c r="C59" s="19" t="s">
        <v>191</v>
      </c>
      <c r="D59" s="21">
        <v>4.99</v>
      </c>
      <c r="E59" s="21"/>
      <c r="F59" s="21"/>
      <c r="G59" s="21"/>
      <c r="H59" s="21"/>
      <c r="I59" s="21"/>
      <c r="J59" s="21"/>
      <c r="K59" s="21"/>
      <c r="L59" s="21"/>
      <c r="M59" s="21"/>
      <c r="O59" t="str">
        <f>"03"</f>
        <v>03</v>
      </c>
      <c r="P59" s="4" t="s">
        <v>65</v>
      </c>
      <c r="Q59">
        <v>1</v>
      </c>
      <c r="R59">
        <f>IF(P59="기계경비", J59, 0)</f>
        <v>0</v>
      </c>
      <c r="S59">
        <f>IF(P59="운반비", J59, 0)</f>
        <v>0</v>
      </c>
      <c r="T59">
        <f>IF(P59="작업부산물", F59, 0)</f>
        <v>0</v>
      </c>
      <c r="U59">
        <f>IF(P59="관급", F59, 0)</f>
        <v>0</v>
      </c>
      <c r="V59">
        <f>IF(P59="외주비", J59, 0)</f>
        <v>0</v>
      </c>
      <c r="W59">
        <f>IF(P59="장비비", J59, 0)</f>
        <v>0</v>
      </c>
      <c r="X59">
        <f>IF(P59="폐기물처리비", L59, 0)</f>
        <v>0</v>
      </c>
      <c r="Y59">
        <f>IF(P59="가설비", J59, 0)</f>
        <v>0</v>
      </c>
      <c r="Z59">
        <f>IF(P59="잡비제외분", F59, 0)</f>
        <v>0</v>
      </c>
      <c r="AA59">
        <f>IF(P59="사급자재대", L59, 0)</f>
        <v>0</v>
      </c>
      <c r="AB59">
        <f>IF(P59="관급자재대", L59, 0)</f>
        <v>0</v>
      </c>
      <c r="AC59">
        <f>IF(P59="사용자항목1", L59, 0)</f>
        <v>0</v>
      </c>
      <c r="AD59">
        <f>IF(P59="사용자항목2", L59, 0)</f>
        <v>0</v>
      </c>
      <c r="AE59">
        <f>IF(P59="안전관리비", L59, 0)</f>
        <v>0</v>
      </c>
      <c r="AF59">
        <f>IF(P59="품질관리비", L59, 0)</f>
        <v>0</v>
      </c>
      <c r="AG59">
        <f>IF(P59="사용자항목5", L59, 0)</f>
        <v>0</v>
      </c>
      <c r="AH59">
        <f>IF(P59="사용자항목6", L59, 0)</f>
        <v>0</v>
      </c>
      <c r="AI59">
        <f>IF(P59="사용자항목7", L59, 0)</f>
        <v>0</v>
      </c>
      <c r="AJ59">
        <f>IF(P59="사용자항목8", L59, 0)</f>
        <v>0</v>
      </c>
      <c r="AK59">
        <f>IF(P59="사용자항목9", L59, 0)</f>
        <v>0</v>
      </c>
      <c r="AL59">
        <f>IF(P59="사용자항목10", L59, 0)</f>
        <v>0</v>
      </c>
      <c r="AM59">
        <f>IF(P59="사용자항목11", L59, 0)</f>
        <v>0</v>
      </c>
      <c r="AN59">
        <f>IF(P59="사용자항목12", L59, 0)</f>
        <v>0</v>
      </c>
      <c r="AO59">
        <f>IF(P59="사용자항목13", L59, 0)</f>
        <v>0</v>
      </c>
      <c r="AP59">
        <f>IF(P59="사용자항목14", L59, 0)</f>
        <v>0</v>
      </c>
      <c r="AQ59">
        <f>IF(P59="사용자항목15", L59, 0)</f>
        <v>0</v>
      </c>
      <c r="AR59">
        <f>IF(P59="사용자항목16", L59, 0)</f>
        <v>0</v>
      </c>
      <c r="AS59">
        <f>IF(P59="사용자항목17", L59, 0)</f>
        <v>0</v>
      </c>
      <c r="AT59">
        <f>IF(P59="사용자항목18", L59, 0)</f>
        <v>0</v>
      </c>
      <c r="AU59">
        <f>IF(P59="사용자항목19", L59, 0)</f>
        <v>0</v>
      </c>
    </row>
    <row r="60" spans="1:50" ht="23.1" customHeight="1" x14ac:dyDescent="0.3">
      <c r="A60" s="18"/>
      <c r="B60" s="18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1:50" ht="23.1" customHeight="1" x14ac:dyDescent="0.3">
      <c r="A61" s="18"/>
      <c r="B61" s="18"/>
      <c r="C61" s="20"/>
      <c r="D61" s="21"/>
      <c r="E61" s="21"/>
      <c r="F61" s="21"/>
      <c r="G61" s="21"/>
      <c r="H61" s="21"/>
      <c r="I61" s="21"/>
      <c r="J61" s="21"/>
      <c r="K61" s="21"/>
      <c r="L61" s="21"/>
      <c r="M61" s="21"/>
    </row>
    <row r="62" spans="1:50" ht="23.1" customHeight="1" x14ac:dyDescent="0.3">
      <c r="A62" s="18"/>
      <c r="B62" s="18"/>
      <c r="C62" s="20"/>
      <c r="D62" s="21"/>
      <c r="E62" s="21"/>
      <c r="F62" s="21"/>
      <c r="G62" s="21"/>
      <c r="H62" s="21"/>
      <c r="I62" s="21"/>
      <c r="J62" s="21"/>
      <c r="K62" s="21"/>
      <c r="L62" s="21"/>
      <c r="M62" s="21"/>
    </row>
    <row r="63" spans="1:50" ht="23.1" customHeight="1" x14ac:dyDescent="0.3">
      <c r="A63" s="18"/>
      <c r="B63" s="18"/>
      <c r="C63" s="20"/>
      <c r="D63" s="21"/>
      <c r="E63" s="21"/>
      <c r="F63" s="21"/>
      <c r="G63" s="21"/>
      <c r="H63" s="21"/>
      <c r="I63" s="21"/>
      <c r="J63" s="21"/>
      <c r="K63" s="21"/>
      <c r="L63" s="21"/>
      <c r="M63" s="21"/>
    </row>
    <row r="64" spans="1:50" ht="23.1" customHeight="1" x14ac:dyDescent="0.3">
      <c r="A64" s="18"/>
      <c r="B64" s="18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</row>
    <row r="65" spans="1:50" ht="23.1" customHeight="1" x14ac:dyDescent="0.3">
      <c r="A65" s="18"/>
      <c r="B65" s="18"/>
      <c r="C65" s="20"/>
      <c r="D65" s="21"/>
      <c r="E65" s="21"/>
      <c r="F65" s="21"/>
      <c r="G65" s="21"/>
      <c r="H65" s="21"/>
      <c r="I65" s="21"/>
      <c r="J65" s="21"/>
      <c r="K65" s="21"/>
      <c r="L65" s="21"/>
      <c r="M65" s="21"/>
    </row>
    <row r="66" spans="1:50" ht="23.1" customHeight="1" x14ac:dyDescent="0.3">
      <c r="A66" s="18"/>
      <c r="B66" s="18"/>
      <c r="C66" s="20"/>
      <c r="D66" s="21"/>
      <c r="E66" s="21"/>
      <c r="F66" s="21"/>
      <c r="G66" s="21"/>
      <c r="H66" s="21"/>
      <c r="I66" s="21"/>
      <c r="J66" s="21"/>
      <c r="K66" s="21"/>
      <c r="L66" s="21"/>
      <c r="M66" s="21"/>
    </row>
    <row r="67" spans="1:50" ht="23.1" customHeight="1" x14ac:dyDescent="0.3">
      <c r="A67" s="18"/>
      <c r="B67" s="18"/>
      <c r="C67" s="20"/>
      <c r="D67" s="21"/>
      <c r="E67" s="21"/>
      <c r="F67" s="21"/>
      <c r="G67" s="21"/>
      <c r="H67" s="21"/>
      <c r="I67" s="21"/>
      <c r="J67" s="21"/>
      <c r="K67" s="21"/>
      <c r="L67" s="21"/>
      <c r="M67" s="21"/>
    </row>
    <row r="68" spans="1:50" ht="23.1" customHeight="1" x14ac:dyDescent="0.3">
      <c r="A68" s="18"/>
      <c r="B68" s="18"/>
      <c r="C68" s="20"/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 spans="1:50" ht="23.1" customHeight="1" x14ac:dyDescent="0.3">
      <c r="A69" s="18"/>
      <c r="B69" s="18"/>
      <c r="C69" s="20"/>
      <c r="D69" s="21"/>
      <c r="E69" s="21"/>
      <c r="F69" s="21"/>
      <c r="G69" s="21"/>
      <c r="H69" s="21"/>
      <c r="I69" s="21"/>
      <c r="J69" s="21"/>
      <c r="K69" s="21"/>
      <c r="L69" s="21"/>
      <c r="M69" s="21"/>
    </row>
    <row r="70" spans="1:50" ht="23.1" customHeight="1" x14ac:dyDescent="0.3">
      <c r="A70" s="18"/>
      <c r="B70" s="18"/>
      <c r="C70" s="20"/>
      <c r="D70" s="21"/>
      <c r="E70" s="21"/>
      <c r="F70" s="21"/>
      <c r="G70" s="21"/>
      <c r="H70" s="21"/>
      <c r="I70" s="21"/>
      <c r="J70" s="21"/>
      <c r="K70" s="21"/>
      <c r="L70" s="21"/>
      <c r="M70" s="21"/>
    </row>
    <row r="71" spans="1:50" ht="23.1" customHeight="1" x14ac:dyDescent="0.3">
      <c r="A71" s="22" t="s">
        <v>74</v>
      </c>
      <c r="B71" s="23"/>
      <c r="C71" s="24"/>
      <c r="D71" s="25"/>
      <c r="E71" s="25"/>
      <c r="F71" s="25"/>
      <c r="G71" s="25"/>
      <c r="H71" s="25"/>
      <c r="I71" s="25"/>
      <c r="J71" s="25"/>
      <c r="K71" s="25"/>
      <c r="L71" s="25"/>
      <c r="M71" s="25"/>
      <c r="R71">
        <f t="shared" ref="R71:AX71" si="3">ROUNDDOWN(SUM(R57:R59), 0)</f>
        <v>0</v>
      </c>
      <c r="S71">
        <f t="shared" si="3"/>
        <v>0</v>
      </c>
      <c r="T71">
        <f t="shared" si="3"/>
        <v>0</v>
      </c>
      <c r="U71">
        <f t="shared" si="3"/>
        <v>0</v>
      </c>
      <c r="V71">
        <f t="shared" si="3"/>
        <v>0</v>
      </c>
      <c r="W71">
        <f t="shared" si="3"/>
        <v>0</v>
      </c>
      <c r="X71">
        <f t="shared" si="3"/>
        <v>0</v>
      </c>
      <c r="Y71">
        <f t="shared" si="3"/>
        <v>0</v>
      </c>
      <c r="Z71">
        <f t="shared" si="3"/>
        <v>0</v>
      </c>
      <c r="AA71">
        <f t="shared" si="3"/>
        <v>0</v>
      </c>
      <c r="AB71">
        <f t="shared" si="3"/>
        <v>0</v>
      </c>
      <c r="AC71">
        <f t="shared" si="3"/>
        <v>0</v>
      </c>
      <c r="AD71">
        <f t="shared" si="3"/>
        <v>0</v>
      </c>
      <c r="AE71">
        <f t="shared" si="3"/>
        <v>0</v>
      </c>
      <c r="AF71">
        <f t="shared" si="3"/>
        <v>0</v>
      </c>
      <c r="AG71">
        <f t="shared" si="3"/>
        <v>0</v>
      </c>
      <c r="AH71">
        <f t="shared" si="3"/>
        <v>0</v>
      </c>
      <c r="AI71">
        <f t="shared" si="3"/>
        <v>0</v>
      </c>
      <c r="AJ71">
        <f t="shared" si="3"/>
        <v>0</v>
      </c>
      <c r="AK71">
        <f t="shared" si="3"/>
        <v>0</v>
      </c>
      <c r="AL71">
        <f t="shared" si="3"/>
        <v>0</v>
      </c>
      <c r="AM71">
        <f t="shared" si="3"/>
        <v>0</v>
      </c>
      <c r="AN71">
        <f t="shared" si="3"/>
        <v>0</v>
      </c>
      <c r="AO71">
        <f t="shared" si="3"/>
        <v>0</v>
      </c>
      <c r="AP71">
        <f t="shared" si="3"/>
        <v>0</v>
      </c>
      <c r="AQ71">
        <f t="shared" si="3"/>
        <v>0</v>
      </c>
      <c r="AR71">
        <f t="shared" si="3"/>
        <v>0</v>
      </c>
      <c r="AS71">
        <f t="shared" si="3"/>
        <v>0</v>
      </c>
      <c r="AT71">
        <f t="shared" si="3"/>
        <v>0</v>
      </c>
      <c r="AU71">
        <f t="shared" si="3"/>
        <v>0</v>
      </c>
      <c r="AV71">
        <f t="shared" si="3"/>
        <v>0</v>
      </c>
      <c r="AW71">
        <f t="shared" si="3"/>
        <v>0</v>
      </c>
      <c r="AX71">
        <f t="shared" si="3"/>
        <v>0</v>
      </c>
    </row>
    <row r="72" spans="1:50" ht="23.1" customHeight="1" x14ac:dyDescent="0.3">
      <c r="A72" s="56" t="s">
        <v>168</v>
      </c>
      <c r="B72" s="57"/>
      <c r="C72" s="57"/>
      <c r="D72" s="57"/>
      <c r="E72" s="57"/>
      <c r="F72" s="57"/>
      <c r="G72" s="57"/>
      <c r="H72" s="57"/>
      <c r="I72" s="57"/>
      <c r="J72" s="57"/>
      <c r="K72" s="57"/>
      <c r="L72" s="57"/>
      <c r="M72" s="57"/>
    </row>
    <row r="73" spans="1:50" ht="23.1" customHeight="1" x14ac:dyDescent="0.3">
      <c r="A73" s="17" t="s">
        <v>10</v>
      </c>
      <c r="B73" s="17" t="s">
        <v>11</v>
      </c>
      <c r="C73" s="19" t="s">
        <v>12</v>
      </c>
      <c r="D73" s="21">
        <v>1115.3</v>
      </c>
      <c r="E73" s="21"/>
      <c r="F73" s="21"/>
      <c r="G73" s="21"/>
      <c r="H73" s="21"/>
      <c r="I73" s="21"/>
      <c r="J73" s="21"/>
      <c r="K73" s="21"/>
      <c r="L73" s="21"/>
      <c r="M73" s="26"/>
      <c r="O73" t="str">
        <f>"01"</f>
        <v>01</v>
      </c>
      <c r="P73" t="s">
        <v>145</v>
      </c>
      <c r="Q73">
        <v>1</v>
      </c>
      <c r="R73">
        <f>IF(P73="기계경비", J73, 0)</f>
        <v>0</v>
      </c>
      <c r="S73">
        <f>IF(P73="운반비", J73, 0)</f>
        <v>0</v>
      </c>
      <c r="T73">
        <f>IF(P73="작업부산물", F73, 0)</f>
        <v>0</v>
      </c>
      <c r="U73">
        <f>IF(P73="관급", F73, 0)</f>
        <v>0</v>
      </c>
      <c r="V73">
        <f>IF(P73="외주비", J73, 0)</f>
        <v>0</v>
      </c>
      <c r="W73">
        <f>IF(P73="장비비", J73, 0)</f>
        <v>0</v>
      </c>
      <c r="X73">
        <f>IF(P73="폐기물처리비", L73, 0)</f>
        <v>0</v>
      </c>
      <c r="Y73">
        <f>IF(P73="가설비", J73, 0)</f>
        <v>0</v>
      </c>
      <c r="Z73">
        <f>IF(P73="잡비제외분", F73, 0)</f>
        <v>0</v>
      </c>
      <c r="AA73">
        <f>IF(P73="사급자재대", L73, 0)</f>
        <v>0</v>
      </c>
      <c r="AB73">
        <f>IF(P73="관급자재대", L73, 0)</f>
        <v>0</v>
      </c>
      <c r="AC73">
        <f>IF(P73="사용자항목1", L73, 0)</f>
        <v>0</v>
      </c>
      <c r="AD73">
        <f>IF(P73="사용자항목2", L73, 0)</f>
        <v>0</v>
      </c>
      <c r="AE73">
        <f>IF(P73="안전관리비", L73, 0)</f>
        <v>0</v>
      </c>
      <c r="AF73">
        <f>IF(P73="품질관리비", L73, 0)</f>
        <v>0</v>
      </c>
      <c r="AG73">
        <f>IF(P73="사용자항목5", L73, 0)</f>
        <v>0</v>
      </c>
      <c r="AH73">
        <f>IF(P73="사용자항목6", L73, 0)</f>
        <v>0</v>
      </c>
      <c r="AI73">
        <f>IF(P73="사용자항목7", L73, 0)</f>
        <v>0</v>
      </c>
      <c r="AJ73">
        <f>IF(P73="사용자항목8", L73, 0)</f>
        <v>0</v>
      </c>
      <c r="AK73">
        <f>IF(P73="사용자항목9", L73, 0)</f>
        <v>0</v>
      </c>
      <c r="AL73">
        <f>IF(P73="사용자항목10", L73, 0)</f>
        <v>0</v>
      </c>
      <c r="AM73">
        <f>IF(P73="사용자항목11", L73, 0)</f>
        <v>0</v>
      </c>
      <c r="AN73">
        <f>IF(P73="사용자항목12", L73, 0)</f>
        <v>0</v>
      </c>
      <c r="AO73">
        <f>IF(P73="사용자항목13", L73, 0)</f>
        <v>0</v>
      </c>
      <c r="AP73">
        <f>IF(P73="사용자항목14", L73, 0)</f>
        <v>0</v>
      </c>
      <c r="AQ73">
        <f>IF(P73="사용자항목15", L73, 0)</f>
        <v>0</v>
      </c>
      <c r="AR73">
        <f>IF(P73="사용자항목16", L73, 0)</f>
        <v>0</v>
      </c>
      <c r="AS73">
        <f>IF(P73="사용자항목17", L73, 0)</f>
        <v>0</v>
      </c>
      <c r="AT73">
        <f>IF(P73="사용자항목18", L73, 0)</f>
        <v>0</v>
      </c>
      <c r="AU73">
        <f>IF(P73="사용자항목19", L73, 0)</f>
        <v>0</v>
      </c>
    </row>
    <row r="74" spans="1:50" ht="23.1" customHeight="1" x14ac:dyDescent="0.3">
      <c r="A74" s="17" t="s">
        <v>169</v>
      </c>
      <c r="B74" s="18"/>
      <c r="C74" s="19" t="s">
        <v>170</v>
      </c>
      <c r="D74" s="21">
        <v>0.54</v>
      </c>
      <c r="E74" s="21"/>
      <c r="F74" s="21"/>
      <c r="G74" s="21"/>
      <c r="H74" s="21"/>
      <c r="I74" s="21"/>
      <c r="J74" s="21"/>
      <c r="K74" s="21"/>
      <c r="L74" s="21"/>
      <c r="M74" s="21"/>
      <c r="N74">
        <v>5.4000000000000003E-3</v>
      </c>
      <c r="O74" t="str">
        <f>""</f>
        <v/>
      </c>
      <c r="P74" t="s">
        <v>145</v>
      </c>
      <c r="Q74">
        <v>1</v>
      </c>
      <c r="R74">
        <f>IF(P74="기계경비", J74, 0)</f>
        <v>0</v>
      </c>
      <c r="S74">
        <f>IF(P74="운반비", J74, 0)</f>
        <v>0</v>
      </c>
      <c r="T74">
        <f>IF(P74="작업부산물", F74, 0)</f>
        <v>0</v>
      </c>
      <c r="U74">
        <f>IF(P74="관급", F74, 0)</f>
        <v>0</v>
      </c>
      <c r="V74">
        <f>IF(P74="외주비", J74, 0)</f>
        <v>0</v>
      </c>
      <c r="W74">
        <f>IF(P74="장비비", J74, 0)</f>
        <v>0</v>
      </c>
      <c r="X74">
        <f>IF(P74="폐기물처리비", L74, 0)</f>
        <v>0</v>
      </c>
      <c r="Y74">
        <f>IF(P74="가설비", J74, 0)</f>
        <v>0</v>
      </c>
      <c r="Z74">
        <f>IF(P74="잡비제외분", F74, 0)</f>
        <v>0</v>
      </c>
      <c r="AA74">
        <f>IF(P74="사급자재대", L74, 0)</f>
        <v>0</v>
      </c>
      <c r="AB74">
        <f>IF(P74="관급자재대", L74, 0)</f>
        <v>0</v>
      </c>
      <c r="AC74">
        <f>IF(P74="사용자항목1", L74, 0)</f>
        <v>0</v>
      </c>
      <c r="AD74">
        <f>IF(P74="사용자항목2", L74, 0)</f>
        <v>0</v>
      </c>
      <c r="AE74">
        <f>IF(P74="안전관리비", L74, 0)</f>
        <v>0</v>
      </c>
      <c r="AF74">
        <f>IF(P74="품질관리비", L74, 0)</f>
        <v>0</v>
      </c>
      <c r="AG74">
        <f>IF(P74="사용자항목5", L74, 0)</f>
        <v>0</v>
      </c>
      <c r="AH74">
        <f>IF(P74="사용자항목6", L74, 0)</f>
        <v>0</v>
      </c>
      <c r="AI74">
        <f>IF(P74="사용자항목7", L74, 0)</f>
        <v>0</v>
      </c>
      <c r="AJ74">
        <f>IF(P74="사용자항목8", L74, 0)</f>
        <v>0</v>
      </c>
      <c r="AK74">
        <f>IF(P74="사용자항목9", L74, 0)</f>
        <v>0</v>
      </c>
      <c r="AL74">
        <f>IF(P74="사용자항목10", L74, 0)</f>
        <v>0</v>
      </c>
      <c r="AM74">
        <f>IF(P74="사용자항목11", L74, 0)</f>
        <v>0</v>
      </c>
      <c r="AN74">
        <f>IF(P74="사용자항목12", L74, 0)</f>
        <v>0</v>
      </c>
      <c r="AO74">
        <f>IF(P74="사용자항목13", L74, 0)</f>
        <v>0</v>
      </c>
      <c r="AP74">
        <f>IF(P74="사용자항목14", L74, 0)</f>
        <v>0</v>
      </c>
      <c r="AQ74">
        <f>IF(P74="사용자항목15", L74, 0)</f>
        <v>0</v>
      </c>
      <c r="AR74">
        <f>IF(P74="사용자항목16", L74, 0)</f>
        <v>0</v>
      </c>
      <c r="AS74">
        <f>IF(P74="사용자항목17", L74, 0)</f>
        <v>0</v>
      </c>
      <c r="AT74">
        <f>IF(P74="사용자항목18", L74, 0)</f>
        <v>0</v>
      </c>
      <c r="AU74">
        <f>IF(P74="사용자항목19", L74, 0)</f>
        <v>0</v>
      </c>
    </row>
    <row r="75" spans="1:50" ht="23.1" customHeight="1" x14ac:dyDescent="0.3">
      <c r="A75" s="17" t="s">
        <v>171</v>
      </c>
      <c r="B75" s="18"/>
      <c r="C75" s="19" t="s">
        <v>63</v>
      </c>
      <c r="D75" s="21">
        <v>-1</v>
      </c>
      <c r="E75" s="21"/>
      <c r="F75" s="21"/>
      <c r="G75" s="21"/>
      <c r="H75" s="21"/>
      <c r="I75" s="21"/>
      <c r="J75" s="21"/>
      <c r="K75" s="21"/>
      <c r="L75" s="21"/>
      <c r="M75" s="21"/>
      <c r="O75" t="str">
        <f>""</f>
        <v/>
      </c>
      <c r="P75" t="s">
        <v>145</v>
      </c>
      <c r="Q75">
        <v>1</v>
      </c>
      <c r="R75">
        <f>IF(P75="기계경비", J75, 0)</f>
        <v>0</v>
      </c>
      <c r="S75">
        <f>IF(P75="운반비", J75, 0)</f>
        <v>0</v>
      </c>
      <c r="T75">
        <f>IF(P75="작업부산물", F75, 0)</f>
        <v>0</v>
      </c>
      <c r="U75">
        <f>IF(P75="관급", F75, 0)</f>
        <v>0</v>
      </c>
      <c r="V75">
        <f>IF(P75="외주비", J75, 0)</f>
        <v>0</v>
      </c>
      <c r="W75">
        <f>IF(P75="장비비", J75, 0)</f>
        <v>0</v>
      </c>
      <c r="X75">
        <f>IF(P75="폐기물처리비", L75, 0)</f>
        <v>0</v>
      </c>
      <c r="Y75">
        <f>IF(P75="가설비", J75, 0)</f>
        <v>0</v>
      </c>
      <c r="Z75">
        <f>IF(P75="잡비제외분", F75, 0)</f>
        <v>0</v>
      </c>
      <c r="AA75">
        <f>IF(P75="사급자재대", L75, 0)</f>
        <v>0</v>
      </c>
      <c r="AB75">
        <f>IF(P75="관급자재대", L75, 0)</f>
        <v>0</v>
      </c>
      <c r="AC75">
        <f>IF(P75="사용자항목1", L75, 0)</f>
        <v>0</v>
      </c>
      <c r="AD75">
        <f>IF(P75="사용자항목2", L75, 0)</f>
        <v>0</v>
      </c>
      <c r="AE75">
        <f>IF(P75="안전관리비", L75, 0)</f>
        <v>0</v>
      </c>
      <c r="AF75">
        <f>IF(P75="품질관리비", L75, 0)</f>
        <v>0</v>
      </c>
      <c r="AG75">
        <f>IF(P75="사용자항목5", L75, 0)</f>
        <v>0</v>
      </c>
      <c r="AH75">
        <f>IF(P75="사용자항목6", L75, 0)</f>
        <v>0</v>
      </c>
      <c r="AI75">
        <f>IF(P75="사용자항목7", L75, 0)</f>
        <v>0</v>
      </c>
      <c r="AJ75">
        <f>IF(P75="사용자항목8", L75, 0)</f>
        <v>0</v>
      </c>
      <c r="AK75">
        <f>IF(P75="사용자항목9", L75, 0)</f>
        <v>0</v>
      </c>
      <c r="AL75">
        <f>IF(P75="사용자항목10", L75, 0)</f>
        <v>0</v>
      </c>
      <c r="AM75">
        <f>IF(P75="사용자항목11", L75, 0)</f>
        <v>0</v>
      </c>
      <c r="AN75">
        <f>IF(P75="사용자항목12", L75, 0)</f>
        <v>0</v>
      </c>
      <c r="AO75">
        <f>IF(P75="사용자항목13", L75, 0)</f>
        <v>0</v>
      </c>
      <c r="AP75">
        <f>IF(P75="사용자항목14", L75, 0)</f>
        <v>0</v>
      </c>
      <c r="AQ75">
        <f>IF(P75="사용자항목15", L75, 0)</f>
        <v>0</v>
      </c>
      <c r="AR75">
        <f>IF(P75="사용자항목16", L75, 0)</f>
        <v>0</v>
      </c>
      <c r="AS75">
        <f>IF(P75="사용자항목17", L75, 0)</f>
        <v>0</v>
      </c>
      <c r="AT75">
        <f>IF(P75="사용자항목18", L75, 0)</f>
        <v>0</v>
      </c>
      <c r="AU75">
        <f>IF(P75="사용자항목19", L75, 0)</f>
        <v>0</v>
      </c>
    </row>
    <row r="76" spans="1:50" ht="23.1" customHeight="1" x14ac:dyDescent="0.3">
      <c r="A76" s="18"/>
      <c r="B76" s="18"/>
      <c r="C76" s="20"/>
      <c r="D76" s="21"/>
      <c r="E76" s="21"/>
      <c r="F76" s="21"/>
      <c r="G76" s="21"/>
      <c r="H76" s="21"/>
      <c r="I76" s="21"/>
      <c r="J76" s="21"/>
      <c r="K76" s="21"/>
      <c r="L76" s="21"/>
      <c r="M76" s="21"/>
    </row>
    <row r="77" spans="1:50" ht="23.1" customHeight="1" x14ac:dyDescent="0.3">
      <c r="A77" s="18"/>
      <c r="B77" s="18"/>
      <c r="C77" s="20"/>
      <c r="D77" s="21"/>
      <c r="E77" s="21"/>
      <c r="F77" s="21"/>
      <c r="G77" s="21"/>
      <c r="H77" s="21"/>
      <c r="I77" s="21"/>
      <c r="J77" s="21"/>
      <c r="K77" s="21"/>
      <c r="L77" s="21"/>
      <c r="M77" s="21"/>
    </row>
    <row r="78" spans="1:50" ht="23.1" customHeight="1" x14ac:dyDescent="0.3">
      <c r="A78" s="18"/>
      <c r="B78" s="18"/>
      <c r="C78" s="20"/>
      <c r="D78" s="21"/>
      <c r="E78" s="21"/>
      <c r="F78" s="21"/>
      <c r="G78" s="21"/>
      <c r="H78" s="21"/>
      <c r="I78" s="21"/>
      <c r="J78" s="21"/>
      <c r="K78" s="21"/>
      <c r="L78" s="21"/>
      <c r="M78" s="21"/>
    </row>
    <row r="79" spans="1:50" ht="23.1" customHeight="1" x14ac:dyDescent="0.3">
      <c r="A79" s="18"/>
      <c r="B79" s="18"/>
      <c r="C79" s="20"/>
      <c r="D79" s="21"/>
      <c r="E79" s="21"/>
      <c r="F79" s="21"/>
      <c r="G79" s="21"/>
      <c r="H79" s="21"/>
      <c r="I79" s="21"/>
      <c r="J79" s="21"/>
      <c r="K79" s="21"/>
      <c r="L79" s="21"/>
      <c r="M79" s="21"/>
    </row>
    <row r="80" spans="1:50" ht="23.1" customHeight="1" x14ac:dyDescent="0.3">
      <c r="A80" s="18"/>
      <c r="B80" s="18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</row>
    <row r="81" spans="1:50" ht="23.1" customHeight="1" x14ac:dyDescent="0.3">
      <c r="A81" s="18"/>
      <c r="B81" s="18"/>
      <c r="C81" s="20"/>
      <c r="D81" s="21"/>
      <c r="E81" s="21"/>
      <c r="F81" s="21"/>
      <c r="G81" s="21"/>
      <c r="H81" s="21"/>
      <c r="I81" s="21"/>
      <c r="J81" s="21"/>
      <c r="K81" s="21"/>
      <c r="L81" s="21"/>
      <c r="M81" s="21"/>
    </row>
    <row r="82" spans="1:50" ht="23.1" customHeight="1" x14ac:dyDescent="0.3">
      <c r="A82" s="18"/>
      <c r="B82" s="18"/>
      <c r="C82" s="20"/>
      <c r="D82" s="21"/>
      <c r="E82" s="21"/>
      <c r="F82" s="21"/>
      <c r="G82" s="21"/>
      <c r="H82" s="21"/>
      <c r="I82" s="21"/>
      <c r="J82" s="21"/>
      <c r="K82" s="21"/>
      <c r="L82" s="21"/>
      <c r="M82" s="21"/>
    </row>
    <row r="83" spans="1:50" ht="23.1" customHeight="1" x14ac:dyDescent="0.3">
      <c r="A83" s="18"/>
      <c r="B83" s="18"/>
      <c r="C83" s="20"/>
      <c r="D83" s="21"/>
      <c r="E83" s="21"/>
      <c r="F83" s="21"/>
      <c r="G83" s="21"/>
      <c r="H83" s="21"/>
      <c r="I83" s="21"/>
      <c r="J83" s="21"/>
      <c r="K83" s="21"/>
      <c r="L83" s="21"/>
      <c r="M83" s="21"/>
    </row>
    <row r="84" spans="1:50" ht="23.1" customHeight="1" x14ac:dyDescent="0.3">
      <c r="A84" s="18"/>
      <c r="B84" s="18"/>
      <c r="C84" s="20"/>
      <c r="D84" s="21"/>
      <c r="E84" s="21"/>
      <c r="F84" s="21"/>
      <c r="G84" s="21"/>
      <c r="H84" s="21"/>
      <c r="I84" s="21"/>
      <c r="J84" s="21"/>
      <c r="K84" s="21"/>
      <c r="L84" s="21"/>
      <c r="M84" s="21"/>
    </row>
    <row r="85" spans="1:50" ht="23.1" customHeight="1" x14ac:dyDescent="0.3">
      <c r="A85" s="18"/>
      <c r="B85" s="18"/>
      <c r="C85" s="20"/>
      <c r="D85" s="21"/>
      <c r="E85" s="21"/>
      <c r="F85" s="21"/>
      <c r="G85" s="21"/>
      <c r="H85" s="21"/>
      <c r="I85" s="21"/>
      <c r="J85" s="21"/>
      <c r="K85" s="21"/>
      <c r="L85" s="21"/>
      <c r="M85" s="21"/>
    </row>
    <row r="86" spans="1:50" ht="23.1" customHeight="1" x14ac:dyDescent="0.3">
      <c r="A86" s="18"/>
      <c r="B86" s="18"/>
      <c r="C86" s="20"/>
      <c r="D86" s="21"/>
      <c r="E86" s="21"/>
      <c r="F86" s="21"/>
      <c r="G86" s="21"/>
      <c r="H86" s="21"/>
      <c r="I86" s="21"/>
      <c r="J86" s="21"/>
      <c r="K86" s="21"/>
      <c r="L86" s="21"/>
      <c r="M86" s="21"/>
    </row>
    <row r="87" spans="1:50" ht="23.1" customHeight="1" x14ac:dyDescent="0.3">
      <c r="A87" s="22" t="s">
        <v>74</v>
      </c>
      <c r="B87" s="23"/>
      <c r="C87" s="24"/>
      <c r="D87" s="25"/>
      <c r="E87" s="25"/>
      <c r="F87" s="25"/>
      <c r="G87" s="25"/>
      <c r="H87" s="25"/>
      <c r="I87" s="25"/>
      <c r="J87" s="25"/>
      <c r="K87" s="25"/>
      <c r="L87" s="25"/>
      <c r="M87" s="25"/>
      <c r="R87">
        <f t="shared" ref="R87:AX87" si="4">ROUNDDOWN(SUM(R73:R75), 0)</f>
        <v>0</v>
      </c>
      <c r="S87">
        <f t="shared" si="4"/>
        <v>0</v>
      </c>
      <c r="T87">
        <f t="shared" si="4"/>
        <v>0</v>
      </c>
      <c r="U87">
        <f t="shared" si="4"/>
        <v>0</v>
      </c>
      <c r="V87">
        <f t="shared" si="4"/>
        <v>0</v>
      </c>
      <c r="W87">
        <f t="shared" si="4"/>
        <v>0</v>
      </c>
      <c r="X87">
        <f t="shared" si="4"/>
        <v>0</v>
      </c>
      <c r="Y87">
        <f t="shared" si="4"/>
        <v>0</v>
      </c>
      <c r="Z87">
        <f t="shared" si="4"/>
        <v>0</v>
      </c>
      <c r="AA87">
        <f t="shared" si="4"/>
        <v>0</v>
      </c>
      <c r="AB87">
        <f t="shared" si="4"/>
        <v>0</v>
      </c>
      <c r="AC87">
        <f t="shared" si="4"/>
        <v>0</v>
      </c>
      <c r="AD87">
        <f t="shared" si="4"/>
        <v>0</v>
      </c>
      <c r="AE87">
        <f t="shared" si="4"/>
        <v>0</v>
      </c>
      <c r="AF87">
        <f t="shared" si="4"/>
        <v>0</v>
      </c>
      <c r="AG87">
        <f t="shared" si="4"/>
        <v>0</v>
      </c>
      <c r="AH87">
        <f t="shared" si="4"/>
        <v>0</v>
      </c>
      <c r="AI87">
        <f t="shared" si="4"/>
        <v>0</v>
      </c>
      <c r="AJ87">
        <f t="shared" si="4"/>
        <v>0</v>
      </c>
      <c r="AK87">
        <f t="shared" si="4"/>
        <v>0</v>
      </c>
      <c r="AL87">
        <f t="shared" si="4"/>
        <v>0</v>
      </c>
      <c r="AM87">
        <f t="shared" si="4"/>
        <v>0</v>
      </c>
      <c r="AN87">
        <f t="shared" si="4"/>
        <v>0</v>
      </c>
      <c r="AO87">
        <f t="shared" si="4"/>
        <v>0</v>
      </c>
      <c r="AP87">
        <f t="shared" si="4"/>
        <v>0</v>
      </c>
      <c r="AQ87">
        <f t="shared" si="4"/>
        <v>0</v>
      </c>
      <c r="AR87">
        <f t="shared" si="4"/>
        <v>0</v>
      </c>
      <c r="AS87">
        <f t="shared" si="4"/>
        <v>0</v>
      </c>
      <c r="AT87">
        <f t="shared" si="4"/>
        <v>0</v>
      </c>
      <c r="AU87">
        <f t="shared" si="4"/>
        <v>0</v>
      </c>
      <c r="AV87">
        <f t="shared" si="4"/>
        <v>0</v>
      </c>
      <c r="AW87">
        <f t="shared" si="4"/>
        <v>0</v>
      </c>
      <c r="AX87">
        <f t="shared" si="4"/>
        <v>0</v>
      </c>
    </row>
  </sheetData>
  <mergeCells count="16">
    <mergeCell ref="A72:M72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A5:M5"/>
    <mergeCell ref="A21:M21"/>
    <mergeCell ref="A40:M40"/>
    <mergeCell ref="A56:M56"/>
  </mergeCells>
  <phoneticPr fontId="1" type="noConversion"/>
  <conditionalFormatting sqref="A5">
    <cfRule type="containsText" dxfId="35" priority="3" stopIfTrue="1" operator="containsText" text=".">
      <formula>NOT(ISERROR(SEARCH(".",A5)))</formula>
    </cfRule>
    <cfRule type="notContainsText" dxfId="34" priority="4" stopIfTrue="1" operator="notContains" text=".">
      <formula>ISERROR(SEARCH(".",A5))</formula>
    </cfRule>
  </conditionalFormatting>
  <conditionalFormatting sqref="A6:M87">
    <cfRule type="containsText" dxfId="33" priority="1" stopIfTrue="1" operator="containsText" text=".">
      <formula>NOT(ISERROR(SEARCH(".",A6)))</formula>
    </cfRule>
    <cfRule type="notContainsText" dxfId="32" priority="2" stopIfTrue="1" operator="notContains" text=".">
      <formula>ISERROR(SEARCH(".",A6))</formula>
    </cfRule>
  </conditionalFormatting>
  <pageMargins left="0.59055118110236215" right="0" top="0.27559055118110232" bottom="0.1388888888888889" header="0.3" footer="0.1388888888888889"/>
  <pageSetup paperSize="9" orientation="landscape" horizontalDpi="4294967292" r:id="rId1"/>
  <rowBreaks count="5" manualBreakCount="5">
    <brk id="20" max="16383" man="1"/>
    <brk id="39" max="16383" man="1"/>
    <brk id="55" max="16383" man="1"/>
    <brk id="71" max="16383" man="1"/>
    <brk id="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D5F14-4161-4FAD-8117-07E0F0C5DB93}">
  <sheetPr>
    <tabColor rgb="FFFFFFB7"/>
  </sheetPr>
  <dimension ref="A1:AZ122"/>
  <sheetViews>
    <sheetView workbookViewId="0">
      <pane xSplit="4" ySplit="4" topLeftCell="E5" activePane="bottomRight" state="frozen"/>
      <selection activeCell="E49" sqref="E49"/>
      <selection pane="topRight" activeCell="E49" sqref="E49"/>
      <selection pane="bottomLeft" activeCell="E49" sqref="E49"/>
      <selection pane="bottomRight" activeCell="J19" sqref="J19"/>
    </sheetView>
  </sheetViews>
  <sheetFormatPr defaultRowHeight="16.5" x14ac:dyDescent="0.3"/>
  <cols>
    <col min="1" max="2" width="20.625" style="1" customWidth="1"/>
    <col min="3" max="3" width="4.625" style="2" customWidth="1"/>
    <col min="4" max="4" width="6.625" style="3" customWidth="1"/>
    <col min="5" max="5" width="6.75" style="3" customWidth="1"/>
    <col min="6" max="6" width="9.625" style="3" customWidth="1"/>
    <col min="7" max="7" width="6.75" style="3" customWidth="1"/>
    <col min="8" max="8" width="9.625" style="3" customWidth="1"/>
    <col min="9" max="9" width="6.75" style="3" customWidth="1"/>
    <col min="10" max="10" width="9.625" style="3" customWidth="1"/>
    <col min="11" max="11" width="6.75" style="3" customWidth="1"/>
    <col min="12" max="12" width="9.625" style="3" customWidth="1"/>
    <col min="13" max="13" width="8.625" style="3" customWidth="1"/>
    <col min="14" max="50" width="0" hidden="1" customWidth="1"/>
  </cols>
  <sheetData>
    <row r="1" spans="1:50" ht="30" customHeight="1" x14ac:dyDescent="0.3">
      <c r="A1" s="53" t="s">
        <v>132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50" ht="23.1" customHeigh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50" ht="23.1" customHeight="1" x14ac:dyDescent="0.3">
      <c r="A3" s="52" t="s">
        <v>133</v>
      </c>
      <c r="B3" s="52" t="s">
        <v>134</v>
      </c>
      <c r="C3" s="52" t="s">
        <v>3</v>
      </c>
      <c r="D3" s="52" t="s">
        <v>46</v>
      </c>
      <c r="E3" s="52" t="s">
        <v>101</v>
      </c>
      <c r="F3" s="52"/>
      <c r="G3" s="52" t="s">
        <v>102</v>
      </c>
      <c r="H3" s="52"/>
      <c r="I3" s="52" t="s">
        <v>103</v>
      </c>
      <c r="J3" s="52"/>
      <c r="K3" s="52" t="s">
        <v>104</v>
      </c>
      <c r="L3" s="52"/>
      <c r="M3" s="52" t="s">
        <v>135</v>
      </c>
    </row>
    <row r="4" spans="1:50" ht="23.1" customHeight="1" x14ac:dyDescent="0.3">
      <c r="A4" s="52"/>
      <c r="B4" s="52"/>
      <c r="C4" s="52"/>
      <c r="D4" s="52"/>
      <c r="E4" s="27" t="s">
        <v>52</v>
      </c>
      <c r="F4" s="27" t="s">
        <v>53</v>
      </c>
      <c r="G4" s="27" t="s">
        <v>52</v>
      </c>
      <c r="H4" s="27" t="s">
        <v>53</v>
      </c>
      <c r="I4" s="27" t="s">
        <v>52</v>
      </c>
      <c r="J4" s="27" t="s">
        <v>53</v>
      </c>
      <c r="K4" s="27" t="s">
        <v>52</v>
      </c>
      <c r="L4" s="27" t="s">
        <v>53</v>
      </c>
      <c r="M4" s="52"/>
      <c r="N4" t="s">
        <v>54</v>
      </c>
      <c r="O4" t="s">
        <v>55</v>
      </c>
      <c r="P4" t="s">
        <v>56</v>
      </c>
      <c r="Q4" t="s">
        <v>57</v>
      </c>
      <c r="R4" t="s">
        <v>65</v>
      </c>
      <c r="S4" t="s">
        <v>136</v>
      </c>
      <c r="T4" t="s">
        <v>137</v>
      </c>
      <c r="U4" t="s">
        <v>138</v>
      </c>
      <c r="V4" t="s">
        <v>139</v>
      </c>
      <c r="W4" t="s">
        <v>140</v>
      </c>
      <c r="X4" t="s">
        <v>141</v>
      </c>
      <c r="Y4" t="s">
        <v>142</v>
      </c>
      <c r="Z4" t="s">
        <v>143</v>
      </c>
      <c r="AA4" t="s">
        <v>144</v>
      </c>
      <c r="AB4" t="s">
        <v>145</v>
      </c>
      <c r="AC4" t="s">
        <v>146</v>
      </c>
      <c r="AD4" t="s">
        <v>147</v>
      </c>
      <c r="AE4" t="s">
        <v>148</v>
      </c>
      <c r="AF4" t="s">
        <v>149</v>
      </c>
      <c r="AG4" t="s">
        <v>150</v>
      </c>
      <c r="AH4" t="s">
        <v>151</v>
      </c>
      <c r="AI4" t="s">
        <v>152</v>
      </c>
      <c r="AJ4" t="s">
        <v>153</v>
      </c>
      <c r="AK4" t="s">
        <v>154</v>
      </c>
      <c r="AL4" t="s">
        <v>155</v>
      </c>
      <c r="AM4" t="s">
        <v>156</v>
      </c>
      <c r="AN4" t="s">
        <v>157</v>
      </c>
      <c r="AO4" t="s">
        <v>158</v>
      </c>
      <c r="AP4" t="s">
        <v>159</v>
      </c>
      <c r="AQ4" t="s">
        <v>160</v>
      </c>
      <c r="AR4" t="s">
        <v>161</v>
      </c>
      <c r="AS4" t="s">
        <v>162</v>
      </c>
      <c r="AT4" t="s">
        <v>163</v>
      </c>
      <c r="AU4" t="s">
        <v>164</v>
      </c>
      <c r="AV4" t="s">
        <v>165</v>
      </c>
      <c r="AW4" t="s">
        <v>58</v>
      </c>
      <c r="AX4" t="s">
        <v>59</v>
      </c>
    </row>
    <row r="5" spans="1:50" ht="23.1" hidden="1" customHeight="1" x14ac:dyDescent="0.3">
      <c r="A5" s="38" t="s">
        <v>212</v>
      </c>
      <c r="B5" s="39"/>
      <c r="C5" s="31">
        <v>1</v>
      </c>
      <c r="D5" s="31" t="s">
        <v>211</v>
      </c>
      <c r="E5" s="41">
        <f>F21+F40+F57+F74</f>
        <v>0</v>
      </c>
      <c r="F5" s="41">
        <f>E5*C5</f>
        <v>0</v>
      </c>
      <c r="G5" s="41">
        <f>H21+H40+H57+H74</f>
        <v>0</v>
      </c>
      <c r="H5" s="41">
        <f>C5*G5</f>
        <v>0</v>
      </c>
      <c r="I5" s="41">
        <f>J21+J40+J57+J74</f>
        <v>0</v>
      </c>
      <c r="J5" s="41">
        <f>C5*I5</f>
        <v>0</v>
      </c>
      <c r="K5" s="42">
        <f>E5+G5+I5</f>
        <v>0</v>
      </c>
      <c r="L5" s="42">
        <f>F5+H5+J5</f>
        <v>0</v>
      </c>
      <c r="M5" s="40"/>
    </row>
    <row r="6" spans="1:50" ht="23.1" customHeight="1" x14ac:dyDescent="0.3">
      <c r="A6" s="58" t="s">
        <v>182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60"/>
    </row>
    <row r="7" spans="1:50" ht="23.1" customHeight="1" x14ac:dyDescent="0.3">
      <c r="A7" s="17" t="s">
        <v>183</v>
      </c>
      <c r="B7" s="17" t="s">
        <v>195</v>
      </c>
      <c r="C7" s="19" t="s">
        <v>184</v>
      </c>
      <c r="D7" s="21">
        <v>16</v>
      </c>
      <c r="E7" s="21"/>
      <c r="F7" s="21"/>
      <c r="G7" s="21"/>
      <c r="H7" s="21"/>
      <c r="I7" s="21"/>
      <c r="J7" s="21"/>
      <c r="K7" s="21"/>
      <c r="L7" s="21"/>
      <c r="M7" s="26"/>
      <c r="O7" t="str">
        <f>""</f>
        <v/>
      </c>
      <c r="P7" s="4" t="s">
        <v>65</v>
      </c>
      <c r="Q7">
        <v>1</v>
      </c>
      <c r="R7">
        <f>IF(P7="기계경비", J7, 0)</f>
        <v>0</v>
      </c>
      <c r="S7">
        <f>IF(P7="운반비", J7, 0)</f>
        <v>0</v>
      </c>
      <c r="T7">
        <f>IF(P7="작업부산물", F7, 0)</f>
        <v>0</v>
      </c>
      <c r="U7">
        <f>IF(P7="관급", F7, 0)</f>
        <v>0</v>
      </c>
      <c r="V7">
        <f>IF(P7="외주비", J7, 0)</f>
        <v>0</v>
      </c>
      <c r="W7">
        <f>IF(P7="장비비", J7, 0)</f>
        <v>0</v>
      </c>
      <c r="X7">
        <f>IF(P7="폐기물처리비", L7, 0)</f>
        <v>0</v>
      </c>
      <c r="Y7">
        <f>IF(P7="가설비", J7, 0)</f>
        <v>0</v>
      </c>
      <c r="Z7">
        <f>IF(P7="잡비제외분", F7, 0)</f>
        <v>0</v>
      </c>
      <c r="AA7">
        <f>IF(P7="사급자재대", L7, 0)</f>
        <v>0</v>
      </c>
      <c r="AB7">
        <f>IF(P7="관급자재대", L7, 0)</f>
        <v>0</v>
      </c>
      <c r="AC7">
        <f>IF(P7="사용자항목1", L7, 0)</f>
        <v>0</v>
      </c>
      <c r="AD7">
        <f>IF(P7="사용자항목2", L7, 0)</f>
        <v>0</v>
      </c>
      <c r="AE7">
        <f>IF(P7="안전관리비", L7, 0)</f>
        <v>0</v>
      </c>
      <c r="AF7">
        <f>IF(P7="품질관리비", L7, 0)</f>
        <v>0</v>
      </c>
      <c r="AG7">
        <f>IF(P7="사용자항목5", L7, 0)</f>
        <v>0</v>
      </c>
      <c r="AH7">
        <f>IF(P7="사용자항목6", L7, 0)</f>
        <v>0</v>
      </c>
      <c r="AI7">
        <f>IF(P7="사용자항목7", L7, 0)</f>
        <v>0</v>
      </c>
      <c r="AJ7">
        <f>IF(P7="사용자항목8", L7, 0)</f>
        <v>0</v>
      </c>
      <c r="AK7">
        <f>IF(P7="사용자항목9", L7, 0)</f>
        <v>0</v>
      </c>
      <c r="AL7">
        <f>IF(P7="사용자항목10", L7, 0)</f>
        <v>0</v>
      </c>
      <c r="AM7">
        <f>IF(P7="사용자항목11", L7, 0)</f>
        <v>0</v>
      </c>
      <c r="AN7">
        <f>IF(P7="사용자항목12", L7, 0)</f>
        <v>0</v>
      </c>
      <c r="AO7">
        <f>IF(P7="사용자항목13", L7, 0)</f>
        <v>0</v>
      </c>
      <c r="AP7">
        <f>IF(P7="사용자항목14", L7, 0)</f>
        <v>0</v>
      </c>
      <c r="AQ7">
        <f>IF(P7="사용자항목15", L7, 0)</f>
        <v>0</v>
      </c>
      <c r="AR7">
        <f>IF(P7="사용자항목16", L7, 0)</f>
        <v>0</v>
      </c>
      <c r="AS7">
        <f>IF(P7="사용자항목17", L7, 0)</f>
        <v>0</v>
      </c>
      <c r="AT7">
        <f>IF(P7="사용자항목18", L7, 0)</f>
        <v>0</v>
      </c>
      <c r="AU7">
        <f>IF(P7="사용자항목19", L7, 0)</f>
        <v>0</v>
      </c>
    </row>
    <row r="8" spans="1:50" ht="23.1" customHeight="1" x14ac:dyDescent="0.3">
      <c r="A8" s="17"/>
      <c r="B8" s="17"/>
      <c r="C8" s="19"/>
      <c r="D8" s="21"/>
      <c r="E8" s="21"/>
      <c r="F8" s="21"/>
      <c r="G8" s="21"/>
      <c r="H8" s="21"/>
      <c r="I8" s="21"/>
      <c r="J8" s="21"/>
      <c r="K8" s="21"/>
      <c r="L8" s="21"/>
      <c r="M8" s="26"/>
    </row>
    <row r="9" spans="1:50" ht="23.1" customHeight="1" x14ac:dyDescent="0.3">
      <c r="A9" s="18"/>
      <c r="B9" s="18"/>
      <c r="C9" s="20"/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50" ht="23.1" customHeight="1" x14ac:dyDescent="0.3">
      <c r="A10" s="18"/>
      <c r="B10" s="18"/>
      <c r="C10" s="20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50" ht="23.1" customHeight="1" x14ac:dyDescent="0.3">
      <c r="A11" s="18"/>
      <c r="B11" s="18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50" ht="23.1" customHeight="1" x14ac:dyDescent="0.3">
      <c r="A12" s="18"/>
      <c r="B12" s="18"/>
      <c r="C12" s="20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50" ht="23.1" customHeight="1" x14ac:dyDescent="0.3">
      <c r="A13" s="18"/>
      <c r="B13" s="18"/>
      <c r="C13" s="20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 spans="1:50" ht="23.1" customHeight="1" x14ac:dyDescent="0.3">
      <c r="A14" s="18"/>
      <c r="B14" s="18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50" ht="23.1" customHeight="1" x14ac:dyDescent="0.3">
      <c r="A15" s="18"/>
      <c r="B15" s="18"/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</row>
    <row r="16" spans="1:50" ht="23.1" customHeight="1" x14ac:dyDescent="0.3">
      <c r="A16" s="18"/>
      <c r="B16" s="18"/>
      <c r="C16" s="20"/>
      <c r="D16" s="21"/>
      <c r="E16" s="21"/>
      <c r="F16" s="21"/>
      <c r="G16" s="21"/>
      <c r="H16" s="21"/>
      <c r="I16" s="21"/>
      <c r="J16" s="21"/>
      <c r="K16" s="21"/>
      <c r="L16" s="21"/>
      <c r="M16" s="21"/>
    </row>
    <row r="17" spans="1:50" ht="23.1" customHeight="1" x14ac:dyDescent="0.3">
      <c r="A17" s="18"/>
      <c r="B17" s="18"/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</row>
    <row r="18" spans="1:50" ht="23.1" customHeight="1" x14ac:dyDescent="0.3">
      <c r="A18" s="18"/>
      <c r="B18" s="18"/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/>
    </row>
    <row r="19" spans="1:50" ht="23.1" customHeight="1" x14ac:dyDescent="0.3">
      <c r="A19" s="18"/>
      <c r="B19" s="18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</row>
    <row r="20" spans="1:50" ht="23.1" customHeight="1" x14ac:dyDescent="0.3">
      <c r="A20" s="18"/>
      <c r="B20" s="18"/>
      <c r="C20" s="20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50" ht="23.1" customHeight="1" x14ac:dyDescent="0.3">
      <c r="A21" s="22" t="s">
        <v>74</v>
      </c>
      <c r="B21" s="29"/>
      <c r="C21" s="24"/>
      <c r="D21" s="25"/>
      <c r="E21" s="25"/>
      <c r="F21" s="25"/>
      <c r="G21" s="25"/>
      <c r="H21" s="25"/>
      <c r="I21" s="25"/>
      <c r="J21" s="25"/>
      <c r="K21" s="25"/>
      <c r="L21" s="25"/>
      <c r="M21" s="25"/>
      <c r="R21">
        <f t="shared" ref="R21:AX21" si="0">ROUNDDOWN(SUM(R7:R7), 0)</f>
        <v>0</v>
      </c>
      <c r="S21">
        <f t="shared" si="0"/>
        <v>0</v>
      </c>
      <c r="T21">
        <f t="shared" si="0"/>
        <v>0</v>
      </c>
      <c r="U21">
        <f t="shared" si="0"/>
        <v>0</v>
      </c>
      <c r="V21">
        <f t="shared" si="0"/>
        <v>0</v>
      </c>
      <c r="W21">
        <f t="shared" si="0"/>
        <v>0</v>
      </c>
      <c r="X21">
        <f t="shared" si="0"/>
        <v>0</v>
      </c>
      <c r="Y21">
        <f t="shared" si="0"/>
        <v>0</v>
      </c>
      <c r="Z21">
        <f t="shared" si="0"/>
        <v>0</v>
      </c>
      <c r="AA21">
        <f t="shared" si="0"/>
        <v>0</v>
      </c>
      <c r="AB21">
        <f t="shared" si="0"/>
        <v>0</v>
      </c>
      <c r="AC21">
        <f t="shared" si="0"/>
        <v>0</v>
      </c>
      <c r="AD21">
        <f t="shared" si="0"/>
        <v>0</v>
      </c>
      <c r="AE21">
        <f t="shared" si="0"/>
        <v>0</v>
      </c>
      <c r="AF21">
        <f t="shared" si="0"/>
        <v>0</v>
      </c>
      <c r="AG21">
        <f t="shared" si="0"/>
        <v>0</v>
      </c>
      <c r="AH21">
        <f t="shared" si="0"/>
        <v>0</v>
      </c>
      <c r="AI21">
        <f t="shared" si="0"/>
        <v>0</v>
      </c>
      <c r="AJ21">
        <f t="shared" si="0"/>
        <v>0</v>
      </c>
      <c r="AK21">
        <f t="shared" si="0"/>
        <v>0</v>
      </c>
      <c r="AL21">
        <f t="shared" si="0"/>
        <v>0</v>
      </c>
      <c r="AM21">
        <f t="shared" si="0"/>
        <v>0</v>
      </c>
      <c r="AN21">
        <f t="shared" si="0"/>
        <v>0</v>
      </c>
      <c r="AO21">
        <f t="shared" si="0"/>
        <v>0</v>
      </c>
      <c r="AP21">
        <f t="shared" si="0"/>
        <v>0</v>
      </c>
      <c r="AQ21">
        <f t="shared" si="0"/>
        <v>0</v>
      </c>
      <c r="AR21">
        <f t="shared" si="0"/>
        <v>0</v>
      </c>
      <c r="AS21">
        <f t="shared" si="0"/>
        <v>0</v>
      </c>
      <c r="AT21">
        <f t="shared" si="0"/>
        <v>0</v>
      </c>
      <c r="AU21">
        <f t="shared" si="0"/>
        <v>0</v>
      </c>
      <c r="AV21">
        <f t="shared" si="0"/>
        <v>0</v>
      </c>
      <c r="AW21">
        <f t="shared" si="0"/>
        <v>0</v>
      </c>
      <c r="AX21">
        <f t="shared" si="0"/>
        <v>0</v>
      </c>
    </row>
    <row r="22" spans="1:50" ht="23.1" customHeight="1" x14ac:dyDescent="0.3">
      <c r="A22" s="56" t="s">
        <v>213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</row>
    <row r="23" spans="1:50" ht="23.1" customHeight="1" x14ac:dyDescent="0.3">
      <c r="A23" s="28" t="s">
        <v>193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</row>
    <row r="24" spans="1:50" ht="23.1" customHeight="1" x14ac:dyDescent="0.3">
      <c r="A24" s="17" t="s">
        <v>10</v>
      </c>
      <c r="B24" s="17" t="s">
        <v>11</v>
      </c>
      <c r="C24" s="19" t="s">
        <v>12</v>
      </c>
      <c r="D24" s="21">
        <v>557.20000000000005</v>
      </c>
      <c r="E24" s="21"/>
      <c r="F24" s="21"/>
      <c r="G24" s="21"/>
      <c r="H24" s="21"/>
      <c r="I24" s="21"/>
      <c r="J24" s="21"/>
      <c r="K24" s="21"/>
      <c r="L24" s="26"/>
      <c r="M24" s="21"/>
      <c r="O24" t="str">
        <f>"01"</f>
        <v>01</v>
      </c>
      <c r="P24" s="4" t="s">
        <v>65</v>
      </c>
      <c r="Q24">
        <v>1</v>
      </c>
      <c r="R24">
        <f>IF(P24="기계경비", J24, 0)</f>
        <v>0</v>
      </c>
      <c r="S24">
        <f>IF(P24="운반비", J24, 0)</f>
        <v>0</v>
      </c>
      <c r="T24">
        <f>IF(P24="작업부산물", F24, 0)</f>
        <v>0</v>
      </c>
      <c r="U24">
        <f>IF(P24="관급", F24, 0)</f>
        <v>0</v>
      </c>
      <c r="V24">
        <f>IF(P24="외주비", J24, 0)</f>
        <v>0</v>
      </c>
      <c r="W24">
        <f>IF(P24="장비비", J24, 0)</f>
        <v>0</v>
      </c>
      <c r="X24">
        <f>IF(P24="폐기물처리비", L24, 0)</f>
        <v>0</v>
      </c>
      <c r="Y24">
        <f>IF(P24="가설비", J24, 0)</f>
        <v>0</v>
      </c>
      <c r="Z24">
        <f>IF(P24="잡비제외분", F24, 0)</f>
        <v>0</v>
      </c>
      <c r="AA24">
        <f>IF(P24="사급자재대", L24, 0)</f>
        <v>0</v>
      </c>
      <c r="AB24">
        <f>IF(P24="관급자재대", L24, 0)</f>
        <v>0</v>
      </c>
      <c r="AC24">
        <f>IF(P24="사용자항목1", L24, 0)</f>
        <v>0</v>
      </c>
      <c r="AD24">
        <f>IF(P24="사용자항목2", L24, 0)</f>
        <v>0</v>
      </c>
      <c r="AE24">
        <f>IF(P24="안전관리비", L24, 0)</f>
        <v>0</v>
      </c>
      <c r="AF24">
        <f>IF(P24="품질관리비", L24, 0)</f>
        <v>0</v>
      </c>
      <c r="AG24">
        <f>IF(P24="사용자항목5", L24, 0)</f>
        <v>0</v>
      </c>
      <c r="AH24">
        <f>IF(P24="사용자항목6", L24, 0)</f>
        <v>0</v>
      </c>
      <c r="AI24">
        <f>IF(P24="사용자항목7", L24, 0)</f>
        <v>0</v>
      </c>
      <c r="AJ24">
        <f>IF(P24="사용자항목8", L24, 0)</f>
        <v>0</v>
      </c>
      <c r="AK24">
        <f>IF(P24="사용자항목9", L24, 0)</f>
        <v>0</v>
      </c>
      <c r="AL24">
        <f>IF(P24="사용자항목10", L24, 0)</f>
        <v>0</v>
      </c>
      <c r="AM24">
        <f>IF(P24="사용자항목11", L24, 0)</f>
        <v>0</v>
      </c>
      <c r="AN24">
        <f>IF(P24="사용자항목12", L24, 0)</f>
        <v>0</v>
      </c>
      <c r="AO24">
        <f>IF(P24="사용자항목13", L24, 0)</f>
        <v>0</v>
      </c>
      <c r="AP24">
        <f>IF(P24="사용자항목14", L24, 0)</f>
        <v>0</v>
      </c>
      <c r="AQ24">
        <f>IF(P24="사용자항목15", L24, 0)</f>
        <v>0</v>
      </c>
      <c r="AR24">
        <f>IF(P24="사용자항목16", L24, 0)</f>
        <v>0</v>
      </c>
      <c r="AS24">
        <f>IF(P24="사용자항목17", L24, 0)</f>
        <v>0</v>
      </c>
      <c r="AT24">
        <f>IF(P24="사용자항목18", L24, 0)</f>
        <v>0</v>
      </c>
      <c r="AU24">
        <f>IF(P24="사용자항목19", L24, 0)</f>
        <v>0</v>
      </c>
    </row>
    <row r="25" spans="1:50" ht="23.1" customHeight="1" x14ac:dyDescent="0.3">
      <c r="A25" s="17" t="s">
        <v>10</v>
      </c>
      <c r="B25" s="17" t="s">
        <v>11</v>
      </c>
      <c r="C25" s="19" t="s">
        <v>12</v>
      </c>
      <c r="D25" s="21">
        <v>118.8</v>
      </c>
      <c r="E25" s="21"/>
      <c r="F25" s="21"/>
      <c r="G25" s="21"/>
      <c r="H25" s="21"/>
      <c r="I25" s="21"/>
      <c r="J25" s="21"/>
      <c r="K25" s="21"/>
      <c r="L25" s="26"/>
      <c r="M25" s="21"/>
      <c r="P25" s="4"/>
    </row>
    <row r="26" spans="1:50" ht="23.1" customHeight="1" x14ac:dyDescent="0.3">
      <c r="A26" s="17" t="s">
        <v>130</v>
      </c>
      <c r="B26" s="17" t="s">
        <v>196</v>
      </c>
      <c r="C26" s="19" t="s">
        <v>12</v>
      </c>
      <c r="D26" s="21">
        <v>118.8</v>
      </c>
      <c r="E26" s="21"/>
      <c r="F26" s="21"/>
      <c r="G26" s="21"/>
      <c r="H26" s="21"/>
      <c r="I26" s="21"/>
      <c r="J26" s="21"/>
      <c r="K26" s="21"/>
      <c r="L26" s="21"/>
      <c r="M26" s="26"/>
      <c r="O26" t="str">
        <f>""</f>
        <v/>
      </c>
      <c r="P26" s="4" t="s">
        <v>65</v>
      </c>
      <c r="Q26">
        <v>1</v>
      </c>
      <c r="R26">
        <f>IF(P26="기계경비", J26, 0)</f>
        <v>0</v>
      </c>
      <c r="S26">
        <f>IF(P26="운반비", J26, 0)</f>
        <v>0</v>
      </c>
      <c r="T26">
        <f>IF(P26="작업부산물", F26, 0)</f>
        <v>0</v>
      </c>
      <c r="U26">
        <f>IF(P26="관급", F26, 0)</f>
        <v>0</v>
      </c>
      <c r="V26">
        <f>IF(P26="외주비", J26, 0)</f>
        <v>0</v>
      </c>
      <c r="W26">
        <f>IF(P26="장비비", J26, 0)</f>
        <v>0</v>
      </c>
      <c r="X26">
        <f>IF(P26="폐기물처리비", L26, 0)</f>
        <v>0</v>
      </c>
      <c r="Y26">
        <f>IF(P26="가설비", J26, 0)</f>
        <v>0</v>
      </c>
      <c r="Z26">
        <f>IF(P26="잡비제외분", F26, 0)</f>
        <v>0</v>
      </c>
      <c r="AA26">
        <f>IF(P26="사급자재대", L26, 0)</f>
        <v>0</v>
      </c>
      <c r="AB26">
        <f>IF(P26="관급자재대", L26, 0)</f>
        <v>0</v>
      </c>
      <c r="AC26">
        <f>IF(P26="사용자항목1", L26, 0)</f>
        <v>0</v>
      </c>
      <c r="AD26">
        <f>IF(P26="사용자항목2", L26, 0)</f>
        <v>0</v>
      </c>
      <c r="AE26">
        <f>IF(P26="안전관리비", L26, 0)</f>
        <v>0</v>
      </c>
      <c r="AF26">
        <f>IF(P26="품질관리비", L26, 0)</f>
        <v>0</v>
      </c>
      <c r="AG26">
        <f>IF(P26="사용자항목5", L26, 0)</f>
        <v>0</v>
      </c>
      <c r="AH26">
        <f>IF(P26="사용자항목6", L26, 0)</f>
        <v>0</v>
      </c>
      <c r="AI26">
        <f>IF(P26="사용자항목7", L26, 0)</f>
        <v>0</v>
      </c>
      <c r="AJ26">
        <f>IF(P26="사용자항목8", L26, 0)</f>
        <v>0</v>
      </c>
      <c r="AK26">
        <f>IF(P26="사용자항목9", L26, 0)</f>
        <v>0</v>
      </c>
      <c r="AL26">
        <f>IF(P26="사용자항목10", L26, 0)</f>
        <v>0</v>
      </c>
      <c r="AM26">
        <f>IF(P26="사용자항목11", L26, 0)</f>
        <v>0</v>
      </c>
      <c r="AN26">
        <f>IF(P26="사용자항목12", L26, 0)</f>
        <v>0</v>
      </c>
      <c r="AO26">
        <f>IF(P26="사용자항목13", L26, 0)</f>
        <v>0</v>
      </c>
      <c r="AP26">
        <f>IF(P26="사용자항목14", L26, 0)</f>
        <v>0</v>
      </c>
      <c r="AQ26">
        <f>IF(P26="사용자항목15", L26, 0)</f>
        <v>0</v>
      </c>
      <c r="AR26">
        <f>IF(P26="사용자항목16", L26, 0)</f>
        <v>0</v>
      </c>
      <c r="AS26">
        <f>IF(P26="사용자항목17", L26, 0)</f>
        <v>0</v>
      </c>
      <c r="AT26">
        <f>IF(P26="사용자항목18", L26, 0)</f>
        <v>0</v>
      </c>
      <c r="AU26">
        <f>IF(P26="사용자항목19", L26, 0)</f>
        <v>0</v>
      </c>
    </row>
    <row r="27" spans="1:50" ht="23.1" customHeight="1" x14ac:dyDescent="0.3">
      <c r="A27" s="17" t="s">
        <v>206</v>
      </c>
      <c r="B27" s="17" t="s">
        <v>207</v>
      </c>
      <c r="C27" s="19" t="s">
        <v>12</v>
      </c>
      <c r="D27" s="21">
        <v>122.24</v>
      </c>
      <c r="E27" s="21"/>
      <c r="F27" s="21"/>
      <c r="G27" s="21"/>
      <c r="H27" s="21"/>
      <c r="I27" s="21"/>
      <c r="J27" s="21"/>
      <c r="K27" s="21"/>
      <c r="L27" s="21"/>
      <c r="M27" s="26"/>
    </row>
    <row r="28" spans="1:50" ht="23.1" customHeight="1" x14ac:dyDescent="0.3">
      <c r="A28" s="18"/>
      <c r="B28" s="18"/>
      <c r="C28" s="20"/>
      <c r="D28" s="21"/>
      <c r="E28" s="21"/>
      <c r="F28" s="21"/>
      <c r="G28" s="21"/>
      <c r="H28" s="21"/>
      <c r="I28" s="21"/>
      <c r="J28" s="21"/>
      <c r="K28" s="21"/>
      <c r="L28" s="21"/>
      <c r="M28" s="21"/>
    </row>
    <row r="29" spans="1:50" ht="23.1" customHeight="1" x14ac:dyDescent="0.3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</row>
    <row r="30" spans="1:50" ht="23.1" customHeight="1" x14ac:dyDescent="0.3">
      <c r="A30" s="17"/>
      <c r="B30" s="17"/>
      <c r="C30" s="19"/>
      <c r="D30" s="21"/>
      <c r="E30" s="21"/>
      <c r="F30" s="21"/>
      <c r="G30" s="21"/>
      <c r="H30" s="21"/>
      <c r="I30" s="21"/>
      <c r="J30" s="21"/>
      <c r="K30" s="21"/>
      <c r="L30" s="26"/>
      <c r="M30" s="21"/>
    </row>
    <row r="31" spans="1:50" ht="23.1" customHeight="1" x14ac:dyDescent="0.3">
      <c r="A31" s="17"/>
      <c r="B31" s="17"/>
      <c r="C31" s="19"/>
      <c r="D31" s="21"/>
      <c r="E31" s="21"/>
      <c r="F31" s="21"/>
      <c r="G31" s="21"/>
      <c r="H31" s="21"/>
      <c r="I31" s="21"/>
      <c r="J31" s="21"/>
      <c r="K31" s="21"/>
      <c r="L31" s="26"/>
      <c r="M31" s="21"/>
    </row>
    <row r="32" spans="1:50" ht="23.1" customHeight="1" x14ac:dyDescent="0.3">
      <c r="A32" s="17"/>
      <c r="B32" s="17"/>
      <c r="C32" s="19"/>
      <c r="D32" s="21"/>
      <c r="E32" s="21"/>
      <c r="F32" s="21"/>
      <c r="G32" s="21"/>
      <c r="H32" s="21"/>
      <c r="I32" s="21"/>
      <c r="J32" s="21"/>
      <c r="K32" s="21"/>
      <c r="L32" s="21"/>
      <c r="M32" s="26"/>
    </row>
    <row r="33" spans="1:50" ht="23.1" customHeight="1" x14ac:dyDescent="0.3">
      <c r="A33" s="17"/>
      <c r="B33" s="17"/>
      <c r="C33" s="19"/>
      <c r="D33" s="21"/>
      <c r="E33" s="21"/>
      <c r="F33" s="21"/>
      <c r="G33" s="21"/>
      <c r="H33" s="21"/>
      <c r="I33" s="21"/>
      <c r="J33" s="21"/>
      <c r="K33" s="21"/>
      <c r="L33" s="21"/>
      <c r="M33" s="26"/>
    </row>
    <row r="34" spans="1:50" ht="23.1" customHeight="1" x14ac:dyDescent="0.3">
      <c r="A34" s="17"/>
      <c r="B34" s="17"/>
      <c r="C34" s="19"/>
      <c r="D34" s="21"/>
      <c r="E34" s="21"/>
      <c r="F34" s="21"/>
      <c r="G34" s="21"/>
      <c r="H34" s="21"/>
      <c r="I34" s="21"/>
      <c r="J34" s="21"/>
      <c r="K34" s="21"/>
      <c r="L34" s="21"/>
      <c r="M34" s="26"/>
    </row>
    <row r="35" spans="1:50" ht="23.1" customHeight="1" x14ac:dyDescent="0.3">
      <c r="A35" s="18"/>
      <c r="B35" s="18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1:50" ht="23.1" customHeight="1" x14ac:dyDescent="0.3">
      <c r="A36" s="18"/>
      <c r="B36" s="18"/>
      <c r="C36" s="20"/>
      <c r="D36" s="21"/>
      <c r="E36" s="21"/>
      <c r="F36" s="21"/>
      <c r="G36" s="21"/>
      <c r="H36" s="21"/>
      <c r="I36" s="21"/>
      <c r="J36" s="21"/>
      <c r="K36" s="21"/>
      <c r="L36" s="21"/>
      <c r="M36" s="21"/>
    </row>
    <row r="37" spans="1:50" ht="23.1" customHeight="1" x14ac:dyDescent="0.3">
      <c r="A37" s="18"/>
      <c r="B37" s="18"/>
      <c r="C37" s="20"/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1:50" ht="23.1" customHeight="1" x14ac:dyDescent="0.3">
      <c r="A38" s="18"/>
      <c r="B38" s="18"/>
      <c r="C38" s="20"/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1:50" ht="23.1" customHeight="1" x14ac:dyDescent="0.3">
      <c r="A39" s="18"/>
      <c r="B39" s="18"/>
      <c r="C39" s="20"/>
      <c r="D39" s="21"/>
      <c r="E39" s="21"/>
      <c r="F39" s="21"/>
      <c r="G39" s="21"/>
      <c r="H39" s="21"/>
      <c r="I39" s="21"/>
      <c r="J39" s="21"/>
      <c r="K39" s="21"/>
      <c r="L39" s="21"/>
      <c r="M39" s="21"/>
    </row>
    <row r="40" spans="1:50" ht="23.1" customHeight="1" x14ac:dyDescent="0.3">
      <c r="A40" s="22" t="s">
        <v>74</v>
      </c>
      <c r="B40" s="29"/>
      <c r="C40" s="24"/>
      <c r="D40" s="25"/>
      <c r="E40" s="25"/>
      <c r="F40" s="25"/>
      <c r="G40" s="25"/>
      <c r="H40" s="25"/>
      <c r="I40" s="25"/>
      <c r="J40" s="25"/>
      <c r="K40" s="25"/>
      <c r="L40" s="25"/>
      <c r="M40" s="25"/>
      <c r="R40">
        <f t="shared" ref="R40:AX40" si="1">ROUNDDOWN(SUM(R24:R26), 0)</f>
        <v>0</v>
      </c>
      <c r="S40">
        <f t="shared" si="1"/>
        <v>0</v>
      </c>
      <c r="T40">
        <f t="shared" si="1"/>
        <v>0</v>
      </c>
      <c r="U40">
        <f t="shared" si="1"/>
        <v>0</v>
      </c>
      <c r="V40">
        <f t="shared" si="1"/>
        <v>0</v>
      </c>
      <c r="W40">
        <f t="shared" si="1"/>
        <v>0</v>
      </c>
      <c r="X40">
        <f t="shared" si="1"/>
        <v>0</v>
      </c>
      <c r="Y40">
        <f t="shared" si="1"/>
        <v>0</v>
      </c>
      <c r="Z40">
        <f t="shared" si="1"/>
        <v>0</v>
      </c>
      <c r="AA40">
        <f t="shared" si="1"/>
        <v>0</v>
      </c>
      <c r="AB40">
        <f t="shared" si="1"/>
        <v>0</v>
      </c>
      <c r="AC40">
        <f t="shared" si="1"/>
        <v>0</v>
      </c>
      <c r="AD40">
        <f t="shared" si="1"/>
        <v>0</v>
      </c>
      <c r="AE40">
        <f t="shared" si="1"/>
        <v>0</v>
      </c>
      <c r="AF40">
        <f t="shared" si="1"/>
        <v>0</v>
      </c>
      <c r="AG40">
        <f t="shared" si="1"/>
        <v>0</v>
      </c>
      <c r="AH40">
        <f t="shared" si="1"/>
        <v>0</v>
      </c>
      <c r="AI40">
        <f t="shared" si="1"/>
        <v>0</v>
      </c>
      <c r="AJ40">
        <f t="shared" si="1"/>
        <v>0</v>
      </c>
      <c r="AK40">
        <f t="shared" si="1"/>
        <v>0</v>
      </c>
      <c r="AL40">
        <f t="shared" si="1"/>
        <v>0</v>
      </c>
      <c r="AM40">
        <f t="shared" si="1"/>
        <v>0</v>
      </c>
      <c r="AN40">
        <f t="shared" si="1"/>
        <v>0</v>
      </c>
      <c r="AO40">
        <f t="shared" si="1"/>
        <v>0</v>
      </c>
      <c r="AP40">
        <f t="shared" si="1"/>
        <v>0</v>
      </c>
      <c r="AQ40">
        <f t="shared" si="1"/>
        <v>0</v>
      </c>
      <c r="AR40">
        <f t="shared" si="1"/>
        <v>0</v>
      </c>
      <c r="AS40">
        <f t="shared" si="1"/>
        <v>0</v>
      </c>
      <c r="AT40">
        <f t="shared" si="1"/>
        <v>0</v>
      </c>
      <c r="AU40">
        <f t="shared" si="1"/>
        <v>0</v>
      </c>
      <c r="AV40">
        <f t="shared" si="1"/>
        <v>0</v>
      </c>
      <c r="AW40">
        <f t="shared" si="1"/>
        <v>0</v>
      </c>
      <c r="AX40">
        <f t="shared" si="1"/>
        <v>0</v>
      </c>
    </row>
    <row r="41" spans="1:50" s="43" customFormat="1" ht="23.1" customHeight="1" x14ac:dyDescent="0.3">
      <c r="A41" s="61" t="s">
        <v>197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</row>
    <row r="42" spans="1:50" s="43" customFormat="1" ht="23.1" customHeight="1" x14ac:dyDescent="0.3">
      <c r="A42" s="44" t="s">
        <v>198</v>
      </c>
      <c r="B42" s="45" t="s">
        <v>199</v>
      </c>
      <c r="C42" s="46" t="s">
        <v>200</v>
      </c>
      <c r="D42" s="47">
        <v>7.07</v>
      </c>
      <c r="E42" s="47"/>
      <c r="F42" s="47"/>
      <c r="G42" s="47"/>
      <c r="H42" s="47"/>
      <c r="I42" s="47"/>
      <c r="J42" s="47"/>
      <c r="K42" s="47"/>
      <c r="L42" s="47"/>
      <c r="M42" s="47"/>
      <c r="O42" s="43" t="str">
        <f>"01"</f>
        <v>01</v>
      </c>
      <c r="P42" s="48" t="s">
        <v>65</v>
      </c>
      <c r="Q42" s="43">
        <v>1</v>
      </c>
      <c r="R42" s="43">
        <f>IF(P42="기계경비", J42, 0)</f>
        <v>0</v>
      </c>
      <c r="S42" s="43">
        <f>IF(P42="운반비", J42, 0)</f>
        <v>0</v>
      </c>
      <c r="T42" s="43">
        <f>IF(P42="작업부산물", F42, 0)</f>
        <v>0</v>
      </c>
      <c r="U42" s="43">
        <f>IF(P42="관급", F42, 0)</f>
        <v>0</v>
      </c>
      <c r="V42" s="43">
        <f>IF(P42="외주비", J42, 0)</f>
        <v>0</v>
      </c>
      <c r="W42" s="43">
        <f>IF(P42="장비비", J42, 0)</f>
        <v>0</v>
      </c>
      <c r="X42" s="43">
        <f>IF(P42="폐기물처리비", L42, 0)</f>
        <v>0</v>
      </c>
      <c r="Y42" s="43">
        <f>IF(P42="가설비", J42, 0)</f>
        <v>0</v>
      </c>
      <c r="Z42" s="43">
        <f>IF(P42="잡비제외분", F42, 0)</f>
        <v>0</v>
      </c>
      <c r="AA42" s="43">
        <f>IF(P42="사급자재대", L42, 0)</f>
        <v>0</v>
      </c>
      <c r="AB42" s="43">
        <f>IF(P42="관급자재대", L42, 0)</f>
        <v>0</v>
      </c>
      <c r="AC42" s="43">
        <f>IF(P42="사용자항목1", L42, 0)</f>
        <v>0</v>
      </c>
      <c r="AD42" s="43">
        <f>IF(P42="사용자항목2", L42, 0)</f>
        <v>0</v>
      </c>
      <c r="AE42" s="43">
        <f>IF(P42="안전관리비", L42, 0)</f>
        <v>0</v>
      </c>
      <c r="AF42" s="43">
        <f>IF(P42="품질관리비", L42, 0)</f>
        <v>0</v>
      </c>
      <c r="AG42" s="43">
        <f>IF(P42="사용자항목5", L42, 0)</f>
        <v>0</v>
      </c>
      <c r="AH42" s="43">
        <f>IF(P42="사용자항목6", L42, 0)</f>
        <v>0</v>
      </c>
      <c r="AI42" s="43">
        <f>IF(P42="사용자항목7", L42, 0)</f>
        <v>0</v>
      </c>
      <c r="AJ42" s="43">
        <f>IF(P42="사용자항목8", L42, 0)</f>
        <v>0</v>
      </c>
      <c r="AK42" s="43">
        <f>IF(P42="사용자항목9", L42, 0)</f>
        <v>0</v>
      </c>
      <c r="AL42" s="43">
        <f>IF(P42="사용자항목10", L42, 0)</f>
        <v>0</v>
      </c>
      <c r="AM42" s="43">
        <f>IF(P42="사용자항목11", L42, 0)</f>
        <v>0</v>
      </c>
      <c r="AN42" s="43">
        <f>IF(P42="사용자항목12", L42, 0)</f>
        <v>0</v>
      </c>
      <c r="AO42" s="43">
        <f>IF(P42="사용자항목13", L42, 0)</f>
        <v>0</v>
      </c>
      <c r="AP42" s="43">
        <f>IF(P42="사용자항목14", L42, 0)</f>
        <v>0</v>
      </c>
      <c r="AQ42" s="43">
        <f>IF(P42="사용자항목15", L42, 0)</f>
        <v>0</v>
      </c>
      <c r="AR42" s="43">
        <f>IF(P42="사용자항목16", L42, 0)</f>
        <v>0</v>
      </c>
      <c r="AS42" s="43">
        <f>IF(P42="사용자항목17", L42, 0)</f>
        <v>0</v>
      </c>
      <c r="AT42" s="43">
        <f>IF(P42="사용자항목18", L42, 0)</f>
        <v>0</v>
      </c>
      <c r="AU42" s="43">
        <f>IF(P42="사용자항목19", L42, 0)</f>
        <v>0</v>
      </c>
    </row>
    <row r="43" spans="1:50" ht="23.1" customHeight="1" x14ac:dyDescent="0.3">
      <c r="A43" s="3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P43" s="4"/>
    </row>
    <row r="44" spans="1:50" ht="23.1" customHeight="1" x14ac:dyDescent="0.3">
      <c r="A44" s="17"/>
      <c r="B44" s="17"/>
      <c r="C44" s="19"/>
      <c r="D44" s="21"/>
      <c r="E44" s="21"/>
      <c r="F44" s="21"/>
      <c r="G44" s="21"/>
      <c r="H44" s="21"/>
      <c r="I44" s="21"/>
      <c r="J44" s="21"/>
      <c r="K44" s="21"/>
      <c r="L44" s="21"/>
      <c r="M44" s="26"/>
      <c r="O44" t="str">
        <f>""</f>
        <v/>
      </c>
      <c r="P44" s="4" t="s">
        <v>65</v>
      </c>
      <c r="Q44">
        <v>1</v>
      </c>
      <c r="R44">
        <f>IF(P44="기계경비", J44, 0)</f>
        <v>0</v>
      </c>
      <c r="S44">
        <f>IF(P44="운반비", J44, 0)</f>
        <v>0</v>
      </c>
      <c r="T44">
        <f>IF(P44="작업부산물", F44, 0)</f>
        <v>0</v>
      </c>
      <c r="U44">
        <f>IF(P44="관급", F44, 0)</f>
        <v>0</v>
      </c>
      <c r="V44">
        <f>IF(P44="외주비", J44, 0)</f>
        <v>0</v>
      </c>
      <c r="W44">
        <f>IF(P44="장비비", J44, 0)</f>
        <v>0</v>
      </c>
      <c r="X44">
        <f>IF(P44="폐기물처리비", L44, 0)</f>
        <v>0</v>
      </c>
      <c r="Y44">
        <f>IF(P44="가설비", J44, 0)</f>
        <v>0</v>
      </c>
      <c r="Z44">
        <f>IF(P44="잡비제외분", F44, 0)</f>
        <v>0</v>
      </c>
      <c r="AA44">
        <f>IF(P44="사급자재대", L44, 0)</f>
        <v>0</v>
      </c>
      <c r="AB44">
        <f>IF(P44="관급자재대", L44, 0)</f>
        <v>0</v>
      </c>
      <c r="AC44">
        <f>IF(P44="사용자항목1", L44, 0)</f>
        <v>0</v>
      </c>
      <c r="AD44">
        <f>IF(P44="사용자항목2", L44, 0)</f>
        <v>0</v>
      </c>
      <c r="AE44">
        <f>IF(P44="안전관리비", L44, 0)</f>
        <v>0</v>
      </c>
      <c r="AF44">
        <f>IF(P44="품질관리비", L44, 0)</f>
        <v>0</v>
      </c>
      <c r="AG44">
        <f>IF(P44="사용자항목5", L44, 0)</f>
        <v>0</v>
      </c>
      <c r="AH44">
        <f>IF(P44="사용자항목6", L44, 0)</f>
        <v>0</v>
      </c>
      <c r="AI44">
        <f>IF(P44="사용자항목7", L44, 0)</f>
        <v>0</v>
      </c>
      <c r="AJ44">
        <f>IF(P44="사용자항목8", L44, 0)</f>
        <v>0</v>
      </c>
      <c r="AK44">
        <f>IF(P44="사용자항목9", L44, 0)</f>
        <v>0</v>
      </c>
      <c r="AL44">
        <f>IF(P44="사용자항목10", L44, 0)</f>
        <v>0</v>
      </c>
      <c r="AM44">
        <f>IF(P44="사용자항목11", L44, 0)</f>
        <v>0</v>
      </c>
      <c r="AN44">
        <f>IF(P44="사용자항목12", L44, 0)</f>
        <v>0</v>
      </c>
      <c r="AO44">
        <f>IF(P44="사용자항목13", L44, 0)</f>
        <v>0</v>
      </c>
      <c r="AP44">
        <f>IF(P44="사용자항목14", L44, 0)</f>
        <v>0</v>
      </c>
      <c r="AQ44">
        <f>IF(P44="사용자항목15", L44, 0)</f>
        <v>0</v>
      </c>
      <c r="AR44">
        <f>IF(P44="사용자항목16", L44, 0)</f>
        <v>0</v>
      </c>
      <c r="AS44">
        <f>IF(P44="사용자항목17", L44, 0)</f>
        <v>0</v>
      </c>
      <c r="AT44">
        <f>IF(P44="사용자항목18", L44, 0)</f>
        <v>0</v>
      </c>
      <c r="AU44">
        <f>IF(P44="사용자항목19", L44, 0)</f>
        <v>0</v>
      </c>
    </row>
    <row r="45" spans="1:50" ht="23.1" customHeight="1" x14ac:dyDescent="0.3">
      <c r="A45" s="17"/>
      <c r="B45" s="17"/>
      <c r="C45" s="19"/>
      <c r="D45" s="21"/>
      <c r="E45" s="21"/>
      <c r="F45" s="21"/>
      <c r="G45" s="21"/>
      <c r="H45" s="21"/>
      <c r="I45" s="21"/>
      <c r="J45" s="21"/>
      <c r="K45" s="21"/>
      <c r="L45" s="21"/>
      <c r="M45" s="26"/>
    </row>
    <row r="46" spans="1:50" ht="23.1" customHeight="1" x14ac:dyDescent="0.3">
      <c r="A46" s="18"/>
      <c r="B46" s="18"/>
      <c r="C46" s="20"/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1:50" ht="23.1" customHeight="1" x14ac:dyDescent="0.3">
      <c r="A47" s="3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</row>
    <row r="48" spans="1:50" ht="23.1" customHeight="1" x14ac:dyDescent="0.3">
      <c r="A48" s="17"/>
      <c r="B48" s="17"/>
      <c r="C48" s="19"/>
      <c r="D48" s="21"/>
      <c r="E48" s="21"/>
      <c r="F48" s="21"/>
      <c r="G48" s="21"/>
      <c r="H48" s="21"/>
      <c r="I48" s="21"/>
      <c r="J48" s="21"/>
      <c r="K48" s="21"/>
      <c r="L48" s="26"/>
      <c r="M48" s="21"/>
    </row>
    <row r="49" spans="1:52" ht="23.1" customHeight="1" x14ac:dyDescent="0.3">
      <c r="A49" s="17"/>
      <c r="B49" s="17"/>
      <c r="C49" s="19"/>
      <c r="D49" s="21"/>
      <c r="E49" s="21"/>
      <c r="F49" s="21"/>
      <c r="G49" s="21"/>
      <c r="H49" s="21"/>
      <c r="I49" s="21"/>
      <c r="J49" s="21"/>
      <c r="K49" s="21"/>
      <c r="L49" s="26"/>
      <c r="M49" s="21"/>
    </row>
    <row r="50" spans="1:52" ht="23.1" customHeight="1" x14ac:dyDescent="0.3">
      <c r="A50" s="17"/>
      <c r="B50" s="17"/>
      <c r="C50" s="19"/>
      <c r="D50" s="21"/>
      <c r="E50" s="21"/>
      <c r="F50" s="21"/>
      <c r="G50" s="21"/>
      <c r="H50" s="21"/>
      <c r="I50" s="21"/>
      <c r="J50" s="21"/>
      <c r="K50" s="21"/>
      <c r="L50" s="21"/>
      <c r="M50" s="26"/>
    </row>
    <row r="51" spans="1:52" ht="23.1" customHeight="1" x14ac:dyDescent="0.3">
      <c r="A51" s="17"/>
      <c r="B51" s="17"/>
      <c r="C51" s="19"/>
      <c r="D51" s="21"/>
      <c r="E51" s="21"/>
      <c r="F51" s="21"/>
      <c r="G51" s="21"/>
      <c r="H51" s="21"/>
      <c r="I51" s="21"/>
      <c r="J51" s="21"/>
      <c r="K51" s="21"/>
      <c r="L51" s="21"/>
      <c r="M51" s="26"/>
    </row>
    <row r="52" spans="1:52" ht="23.1" customHeight="1" x14ac:dyDescent="0.3">
      <c r="A52" s="18"/>
      <c r="B52" s="18"/>
      <c r="C52" s="20"/>
      <c r="D52" s="21"/>
      <c r="E52" s="21"/>
      <c r="F52" s="21"/>
      <c r="G52" s="21"/>
      <c r="H52" s="21"/>
      <c r="I52" s="21"/>
      <c r="J52" s="21"/>
      <c r="K52" s="21"/>
      <c r="L52" s="21"/>
      <c r="M52" s="21"/>
    </row>
    <row r="53" spans="1:52" ht="23.1" customHeight="1" x14ac:dyDescent="0.3">
      <c r="A53" s="18"/>
      <c r="B53" s="18"/>
      <c r="C53" s="20"/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1:52" ht="23.1" customHeight="1" x14ac:dyDescent="0.3">
      <c r="A54" s="18"/>
      <c r="B54" s="18"/>
      <c r="C54" s="20"/>
      <c r="D54" s="21"/>
      <c r="E54" s="21"/>
      <c r="F54" s="21"/>
      <c r="G54" s="21"/>
      <c r="H54" s="21"/>
      <c r="I54" s="21"/>
      <c r="J54" s="21"/>
      <c r="K54" s="21"/>
      <c r="L54" s="21"/>
      <c r="M54" s="21"/>
    </row>
    <row r="55" spans="1:52" ht="23.1" customHeight="1" x14ac:dyDescent="0.3">
      <c r="A55" s="18"/>
      <c r="B55" s="18"/>
      <c r="C55" s="20"/>
      <c r="D55" s="21"/>
      <c r="E55" s="21"/>
      <c r="F55" s="21"/>
      <c r="G55" s="21"/>
      <c r="H55" s="21"/>
      <c r="I55" s="21"/>
      <c r="J55" s="21"/>
      <c r="K55" s="21"/>
      <c r="L55" s="21"/>
      <c r="M55" s="21"/>
    </row>
    <row r="56" spans="1:52" ht="23.1" customHeight="1" x14ac:dyDescent="0.3">
      <c r="A56" s="18"/>
      <c r="B56" s="18"/>
      <c r="C56" s="20"/>
      <c r="D56" s="21"/>
      <c r="E56" s="21"/>
      <c r="F56" s="21"/>
      <c r="G56" s="21"/>
      <c r="H56" s="21"/>
      <c r="I56" s="21"/>
      <c r="J56" s="21"/>
      <c r="K56" s="21"/>
      <c r="L56" s="21"/>
      <c r="M56" s="21"/>
    </row>
    <row r="57" spans="1:52" ht="23.1" customHeight="1" x14ac:dyDescent="0.3">
      <c r="A57" s="22" t="s">
        <v>74</v>
      </c>
      <c r="B57" s="33"/>
      <c r="C57" s="24"/>
      <c r="D57" s="25"/>
      <c r="E57" s="25"/>
      <c r="F57" s="25"/>
      <c r="G57" s="25"/>
      <c r="H57" s="25"/>
      <c r="I57" s="25"/>
      <c r="J57" s="25"/>
      <c r="K57" s="25"/>
      <c r="L57" s="25"/>
      <c r="M57" s="25"/>
      <c r="R57">
        <f t="shared" ref="R57:AX57" si="2">ROUNDDOWN(SUM(R42:R44), 0)</f>
        <v>0</v>
      </c>
      <c r="S57">
        <f t="shared" si="2"/>
        <v>0</v>
      </c>
      <c r="T57">
        <f t="shared" si="2"/>
        <v>0</v>
      </c>
      <c r="U57">
        <f t="shared" si="2"/>
        <v>0</v>
      </c>
      <c r="V57">
        <f t="shared" si="2"/>
        <v>0</v>
      </c>
      <c r="W57">
        <f t="shared" si="2"/>
        <v>0</v>
      </c>
      <c r="X57">
        <f t="shared" si="2"/>
        <v>0</v>
      </c>
      <c r="Y57">
        <f t="shared" si="2"/>
        <v>0</v>
      </c>
      <c r="Z57">
        <f t="shared" si="2"/>
        <v>0</v>
      </c>
      <c r="AA57">
        <f t="shared" si="2"/>
        <v>0</v>
      </c>
      <c r="AB57">
        <f t="shared" si="2"/>
        <v>0</v>
      </c>
      <c r="AC57">
        <f t="shared" si="2"/>
        <v>0</v>
      </c>
      <c r="AD57">
        <f t="shared" si="2"/>
        <v>0</v>
      </c>
      <c r="AE57">
        <f t="shared" si="2"/>
        <v>0</v>
      </c>
      <c r="AF57">
        <f t="shared" si="2"/>
        <v>0</v>
      </c>
      <c r="AG57">
        <f t="shared" si="2"/>
        <v>0</v>
      </c>
      <c r="AH57">
        <f t="shared" si="2"/>
        <v>0</v>
      </c>
      <c r="AI57">
        <f t="shared" si="2"/>
        <v>0</v>
      </c>
      <c r="AJ57">
        <f t="shared" si="2"/>
        <v>0</v>
      </c>
      <c r="AK57">
        <f t="shared" si="2"/>
        <v>0</v>
      </c>
      <c r="AL57">
        <f t="shared" si="2"/>
        <v>0</v>
      </c>
      <c r="AM57">
        <f t="shared" si="2"/>
        <v>0</v>
      </c>
      <c r="AN57">
        <f t="shared" si="2"/>
        <v>0</v>
      </c>
      <c r="AO57">
        <f t="shared" si="2"/>
        <v>0</v>
      </c>
      <c r="AP57">
        <f t="shared" si="2"/>
        <v>0</v>
      </c>
      <c r="AQ57">
        <f t="shared" si="2"/>
        <v>0</v>
      </c>
      <c r="AR57">
        <f t="shared" si="2"/>
        <v>0</v>
      </c>
      <c r="AS57">
        <f t="shared" si="2"/>
        <v>0</v>
      </c>
      <c r="AT57">
        <f t="shared" si="2"/>
        <v>0</v>
      </c>
      <c r="AU57">
        <f t="shared" si="2"/>
        <v>0</v>
      </c>
      <c r="AV57">
        <f t="shared" si="2"/>
        <v>0</v>
      </c>
      <c r="AW57">
        <f t="shared" si="2"/>
        <v>0</v>
      </c>
      <c r="AX57">
        <f t="shared" si="2"/>
        <v>0</v>
      </c>
    </row>
    <row r="58" spans="1:52" ht="23.1" customHeight="1" x14ac:dyDescent="0.3">
      <c r="A58" s="56" t="s">
        <v>208</v>
      </c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</row>
    <row r="59" spans="1:52" ht="23.1" customHeight="1" x14ac:dyDescent="0.3">
      <c r="A59" s="17" t="s">
        <v>189</v>
      </c>
      <c r="B59" s="17" t="s">
        <v>188</v>
      </c>
      <c r="C59" s="19" t="s">
        <v>12</v>
      </c>
      <c r="D59" s="21">
        <v>557.20000000000005</v>
      </c>
      <c r="E59" s="21"/>
      <c r="F59" s="21"/>
      <c r="G59" s="21"/>
      <c r="H59" s="21"/>
      <c r="I59" s="21"/>
      <c r="J59" s="21"/>
      <c r="K59" s="21"/>
      <c r="L59" s="21"/>
      <c r="M59" s="26"/>
      <c r="O59" t="str">
        <f>""</f>
        <v/>
      </c>
      <c r="P59" s="4" t="s">
        <v>65</v>
      </c>
      <c r="Q59">
        <v>1</v>
      </c>
      <c r="R59">
        <f>IF(P59="기계경비", J59, 0)</f>
        <v>0</v>
      </c>
      <c r="S59">
        <f>IF(P59="운반비", J59, 0)</f>
        <v>0</v>
      </c>
      <c r="T59">
        <f>IF(P59="작업부산물", F59, 0)</f>
        <v>0</v>
      </c>
      <c r="U59">
        <f>IF(P59="관급", F59, 0)</f>
        <v>0</v>
      </c>
      <c r="V59">
        <f>IF(P59="외주비", J59, 0)</f>
        <v>0</v>
      </c>
      <c r="W59">
        <f>IF(P59="장비비", J59, 0)</f>
        <v>0</v>
      </c>
      <c r="X59">
        <f>IF(P59="폐기물처리비", L59, 0)</f>
        <v>0</v>
      </c>
      <c r="Y59">
        <f>IF(P59="가설비", J59, 0)</f>
        <v>0</v>
      </c>
      <c r="Z59">
        <f>IF(P59="잡비제외분", F59, 0)</f>
        <v>0</v>
      </c>
      <c r="AA59">
        <f>IF(P59="사급자재대", L59, 0)</f>
        <v>0</v>
      </c>
      <c r="AB59">
        <f>IF(P59="관급자재대", L59, 0)</f>
        <v>0</v>
      </c>
      <c r="AC59">
        <f>IF(P59="사용자항목1", L59, 0)</f>
        <v>0</v>
      </c>
      <c r="AD59">
        <f>IF(P59="사용자항목2", L59, 0)</f>
        <v>0</v>
      </c>
      <c r="AE59">
        <f>IF(P59="안전관리비", L59, 0)</f>
        <v>0</v>
      </c>
      <c r="AF59">
        <f>IF(P59="품질관리비", L59, 0)</f>
        <v>0</v>
      </c>
      <c r="AG59">
        <f>IF(P59="사용자항목5", L59, 0)</f>
        <v>0</v>
      </c>
      <c r="AH59">
        <f>IF(P59="사용자항목6", L59, 0)</f>
        <v>0</v>
      </c>
      <c r="AI59">
        <f>IF(P59="사용자항목7", L59, 0)</f>
        <v>0</v>
      </c>
      <c r="AJ59">
        <f>IF(P59="사용자항목8", L59, 0)</f>
        <v>0</v>
      </c>
      <c r="AK59">
        <f>IF(P59="사용자항목9", L59, 0)</f>
        <v>0</v>
      </c>
      <c r="AL59">
        <f>IF(P59="사용자항목10", L59, 0)</f>
        <v>0</v>
      </c>
      <c r="AM59">
        <f>IF(P59="사용자항목11", L59, 0)</f>
        <v>0</v>
      </c>
      <c r="AN59">
        <f>IF(P59="사용자항목12", L59, 0)</f>
        <v>0</v>
      </c>
      <c r="AO59">
        <f>IF(P59="사용자항목13", L59, 0)</f>
        <v>0</v>
      </c>
      <c r="AP59">
        <f>IF(P59="사용자항목14", L59, 0)</f>
        <v>0</v>
      </c>
      <c r="AQ59">
        <f>IF(P59="사용자항목15", L59, 0)</f>
        <v>0</v>
      </c>
      <c r="AR59">
        <f>IF(P59="사용자항목16", L59, 0)</f>
        <v>0</v>
      </c>
      <c r="AS59">
        <f>IF(P59="사용자항목17", L59, 0)</f>
        <v>0</v>
      </c>
      <c r="AT59">
        <f>IF(P59="사용자항목18", L59, 0)</f>
        <v>0</v>
      </c>
      <c r="AU59">
        <f>IF(P59="사용자항목19", L59, 0)</f>
        <v>0</v>
      </c>
    </row>
    <row r="60" spans="1:52" s="43" customFormat="1" ht="23.1" customHeight="1" x14ac:dyDescent="0.3">
      <c r="A60" s="49" t="s">
        <v>201</v>
      </c>
      <c r="B60" s="49"/>
      <c r="C60" s="50" t="s">
        <v>200</v>
      </c>
      <c r="D60" s="47">
        <v>2</v>
      </c>
      <c r="E60" s="47"/>
      <c r="F60" s="47"/>
      <c r="G60" s="47"/>
      <c r="H60" s="47"/>
      <c r="I60" s="47"/>
      <c r="J60" s="47"/>
      <c r="K60" s="47"/>
      <c r="L60" s="47"/>
      <c r="M60" s="51"/>
    </row>
    <row r="61" spans="1:52" ht="23.1" customHeight="1" x14ac:dyDescent="0.3">
      <c r="A61" s="17"/>
      <c r="B61" s="17"/>
      <c r="C61" s="19"/>
      <c r="D61" s="21"/>
      <c r="E61" s="21"/>
      <c r="F61" s="21"/>
      <c r="G61" s="21"/>
      <c r="H61" s="21"/>
      <c r="I61" s="21"/>
      <c r="J61" s="21"/>
      <c r="K61" s="21"/>
      <c r="L61" s="21"/>
      <c r="M61" s="26"/>
    </row>
    <row r="62" spans="1:52" ht="23.1" customHeight="1" x14ac:dyDescent="0.3">
      <c r="A62" s="18"/>
      <c r="B62" s="18"/>
      <c r="C62" s="20"/>
      <c r="D62" s="21"/>
      <c r="E62" s="21"/>
      <c r="F62" s="21"/>
      <c r="G62" s="21"/>
      <c r="H62" s="21"/>
      <c r="I62" s="21"/>
      <c r="J62" s="21"/>
      <c r="K62" s="21"/>
      <c r="L62" s="21"/>
      <c r="M62" s="21"/>
      <c r="AZ62" s="30"/>
    </row>
    <row r="63" spans="1:52" ht="23.1" customHeight="1" x14ac:dyDescent="0.3">
      <c r="A63" s="18"/>
      <c r="B63" s="18"/>
      <c r="C63" s="20"/>
      <c r="D63" s="21"/>
      <c r="E63" s="21"/>
      <c r="F63" s="21"/>
      <c r="G63" s="21"/>
      <c r="H63" s="21"/>
      <c r="I63" s="21"/>
      <c r="J63" s="21"/>
      <c r="K63" s="21"/>
      <c r="L63" s="21"/>
      <c r="M63" s="21"/>
    </row>
    <row r="64" spans="1:52" ht="23.1" customHeight="1" x14ac:dyDescent="0.3">
      <c r="A64" s="18"/>
      <c r="B64" s="18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</row>
    <row r="65" spans="1:50" ht="23.1" customHeight="1" x14ac:dyDescent="0.3">
      <c r="A65" s="18"/>
      <c r="B65" s="18"/>
      <c r="C65" s="20"/>
      <c r="D65" s="21"/>
      <c r="E65" s="21"/>
      <c r="F65" s="21"/>
      <c r="G65" s="21"/>
      <c r="H65" s="21"/>
      <c r="I65" s="21"/>
      <c r="J65" s="21"/>
      <c r="K65" s="21"/>
      <c r="L65" s="21"/>
      <c r="M65" s="21"/>
    </row>
    <row r="66" spans="1:50" ht="23.1" customHeight="1" x14ac:dyDescent="0.3">
      <c r="A66" s="18"/>
      <c r="B66" s="18"/>
      <c r="C66" s="20"/>
      <c r="D66" s="21"/>
      <c r="E66" s="21"/>
      <c r="F66" s="21"/>
      <c r="G66" s="21"/>
      <c r="H66" s="21"/>
      <c r="I66" s="21"/>
      <c r="J66" s="21"/>
      <c r="K66" s="21"/>
      <c r="L66" s="21"/>
      <c r="M66" s="21"/>
    </row>
    <row r="67" spans="1:50" ht="23.1" customHeight="1" x14ac:dyDescent="0.3">
      <c r="A67" s="18"/>
      <c r="B67" s="18"/>
      <c r="C67" s="20"/>
      <c r="D67" s="21"/>
      <c r="E67" s="21"/>
      <c r="F67" s="21"/>
      <c r="G67" s="21"/>
      <c r="H67" s="21"/>
      <c r="I67" s="21"/>
      <c r="J67" s="21"/>
      <c r="K67" s="21"/>
      <c r="L67" s="21"/>
      <c r="M67" s="21"/>
    </row>
    <row r="68" spans="1:50" ht="23.1" customHeight="1" x14ac:dyDescent="0.3">
      <c r="A68" s="18"/>
      <c r="B68" s="18"/>
      <c r="C68" s="20"/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 spans="1:50" ht="23.1" customHeight="1" x14ac:dyDescent="0.3">
      <c r="A69" s="18"/>
      <c r="B69" s="18"/>
      <c r="C69" s="20"/>
      <c r="D69" s="21"/>
      <c r="E69" s="21"/>
      <c r="F69" s="21"/>
      <c r="G69" s="21"/>
      <c r="H69" s="21"/>
      <c r="I69" s="21"/>
      <c r="J69" s="21"/>
      <c r="K69" s="21"/>
      <c r="L69" s="21"/>
      <c r="M69" s="21"/>
    </row>
    <row r="70" spans="1:50" ht="23.1" customHeight="1" x14ac:dyDescent="0.3">
      <c r="A70" s="18"/>
      <c r="B70" s="18"/>
      <c r="C70" s="20"/>
      <c r="D70" s="21"/>
      <c r="E70" s="21"/>
      <c r="F70" s="21"/>
      <c r="G70" s="21"/>
      <c r="H70" s="21"/>
      <c r="I70" s="21"/>
      <c r="J70" s="21"/>
      <c r="K70" s="21"/>
      <c r="L70" s="21"/>
      <c r="M70" s="21"/>
    </row>
    <row r="71" spans="1:50" ht="23.1" customHeight="1" x14ac:dyDescent="0.3">
      <c r="A71" s="18"/>
      <c r="B71" s="18"/>
      <c r="C71" s="20"/>
      <c r="D71" s="21"/>
      <c r="E71" s="21"/>
      <c r="F71" s="21"/>
      <c r="G71" s="21"/>
      <c r="H71" s="21"/>
      <c r="I71" s="21"/>
      <c r="J71" s="21"/>
      <c r="K71" s="21"/>
      <c r="L71" s="21"/>
      <c r="M71" s="21"/>
    </row>
    <row r="72" spans="1:50" ht="23.1" customHeight="1" x14ac:dyDescent="0.3">
      <c r="A72" s="18"/>
      <c r="B72" s="18"/>
      <c r="C72" s="20"/>
      <c r="D72" s="21"/>
      <c r="E72" s="21"/>
      <c r="F72" s="21"/>
      <c r="G72" s="21"/>
      <c r="H72" s="21"/>
      <c r="I72" s="21"/>
      <c r="J72" s="21"/>
      <c r="K72" s="21"/>
      <c r="L72" s="21"/>
      <c r="M72" s="21"/>
    </row>
    <row r="73" spans="1:50" ht="23.1" customHeight="1" x14ac:dyDescent="0.3">
      <c r="A73" s="18"/>
      <c r="B73" s="18"/>
      <c r="C73" s="20"/>
      <c r="D73" s="21"/>
      <c r="E73" s="21"/>
      <c r="F73" s="21"/>
      <c r="G73" s="21"/>
      <c r="H73" s="21"/>
      <c r="I73" s="21"/>
      <c r="J73" s="21"/>
      <c r="K73" s="21"/>
      <c r="L73" s="21"/>
      <c r="M73" s="21"/>
    </row>
    <row r="74" spans="1:50" ht="23.1" customHeight="1" x14ac:dyDescent="0.3">
      <c r="A74" s="22" t="s">
        <v>74</v>
      </c>
      <c r="B74" s="29"/>
      <c r="C74" s="24"/>
      <c r="D74" s="25"/>
      <c r="E74" s="25"/>
      <c r="F74" s="25"/>
      <c r="G74" s="25"/>
      <c r="H74" s="25"/>
      <c r="I74" s="25"/>
      <c r="J74" s="25"/>
      <c r="K74" s="25"/>
      <c r="L74" s="25"/>
      <c r="M74" s="25"/>
      <c r="R74">
        <f t="shared" ref="R74:AX74" si="3">ROUNDDOWN(SUM(R59:R59), 0)</f>
        <v>0</v>
      </c>
      <c r="S74">
        <f t="shared" si="3"/>
        <v>0</v>
      </c>
      <c r="T74">
        <f t="shared" si="3"/>
        <v>0</v>
      </c>
      <c r="U74">
        <f t="shared" si="3"/>
        <v>0</v>
      </c>
      <c r="V74">
        <f t="shared" si="3"/>
        <v>0</v>
      </c>
      <c r="W74">
        <f t="shared" si="3"/>
        <v>0</v>
      </c>
      <c r="X74">
        <f t="shared" si="3"/>
        <v>0</v>
      </c>
      <c r="Y74">
        <f t="shared" si="3"/>
        <v>0</v>
      </c>
      <c r="Z74">
        <f t="shared" si="3"/>
        <v>0</v>
      </c>
      <c r="AA74">
        <f t="shared" si="3"/>
        <v>0</v>
      </c>
      <c r="AB74">
        <f t="shared" si="3"/>
        <v>0</v>
      </c>
      <c r="AC74">
        <f t="shared" si="3"/>
        <v>0</v>
      </c>
      <c r="AD74">
        <f t="shared" si="3"/>
        <v>0</v>
      </c>
      <c r="AE74">
        <f t="shared" si="3"/>
        <v>0</v>
      </c>
      <c r="AF74">
        <f t="shared" si="3"/>
        <v>0</v>
      </c>
      <c r="AG74">
        <f t="shared" si="3"/>
        <v>0</v>
      </c>
      <c r="AH74">
        <f t="shared" si="3"/>
        <v>0</v>
      </c>
      <c r="AI74">
        <f t="shared" si="3"/>
        <v>0</v>
      </c>
      <c r="AJ74">
        <f t="shared" si="3"/>
        <v>0</v>
      </c>
      <c r="AK74">
        <f t="shared" si="3"/>
        <v>0</v>
      </c>
      <c r="AL74">
        <f t="shared" si="3"/>
        <v>0</v>
      </c>
      <c r="AM74">
        <f t="shared" si="3"/>
        <v>0</v>
      </c>
      <c r="AN74">
        <f t="shared" si="3"/>
        <v>0</v>
      </c>
      <c r="AO74">
        <f t="shared" si="3"/>
        <v>0</v>
      </c>
      <c r="AP74">
        <f t="shared" si="3"/>
        <v>0</v>
      </c>
      <c r="AQ74">
        <f t="shared" si="3"/>
        <v>0</v>
      </c>
      <c r="AR74">
        <f t="shared" si="3"/>
        <v>0</v>
      </c>
      <c r="AS74">
        <f t="shared" si="3"/>
        <v>0</v>
      </c>
      <c r="AT74">
        <f t="shared" si="3"/>
        <v>0</v>
      </c>
      <c r="AU74">
        <f t="shared" si="3"/>
        <v>0</v>
      </c>
      <c r="AV74">
        <f t="shared" si="3"/>
        <v>0</v>
      </c>
      <c r="AW74">
        <f t="shared" si="3"/>
        <v>0</v>
      </c>
      <c r="AX74">
        <f t="shared" si="3"/>
        <v>0</v>
      </c>
    </row>
    <row r="75" spans="1:50" ht="23.1" customHeight="1" x14ac:dyDescent="0.3">
      <c r="A75" s="56" t="s">
        <v>209</v>
      </c>
      <c r="B75" s="57"/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</row>
    <row r="76" spans="1:50" ht="23.1" customHeight="1" x14ac:dyDescent="0.3">
      <c r="A76" s="17" t="s">
        <v>22</v>
      </c>
      <c r="B76" s="17" t="s">
        <v>190</v>
      </c>
      <c r="C76" s="19" t="s">
        <v>191</v>
      </c>
      <c r="D76" s="21">
        <v>7.02</v>
      </c>
      <c r="E76" s="21"/>
      <c r="F76" s="21"/>
      <c r="G76" s="21"/>
      <c r="H76" s="21"/>
      <c r="I76" s="21"/>
      <c r="J76" s="21"/>
      <c r="K76" s="21"/>
      <c r="L76" s="21"/>
      <c r="M76" s="21"/>
      <c r="O76" t="str">
        <f>"03"</f>
        <v>03</v>
      </c>
      <c r="P76" s="4" t="s">
        <v>65</v>
      </c>
      <c r="Q76">
        <v>1</v>
      </c>
      <c r="R76">
        <f>IF(P76="기계경비", J76, 0)</f>
        <v>0</v>
      </c>
      <c r="S76">
        <f>IF(P76="운반비", J76, 0)</f>
        <v>0</v>
      </c>
      <c r="T76">
        <f>IF(P76="작업부산물", F76, 0)</f>
        <v>0</v>
      </c>
      <c r="U76">
        <f>IF(P76="관급", F76, 0)</f>
        <v>0</v>
      </c>
      <c r="V76">
        <f>IF(P76="외주비", J76, 0)</f>
        <v>0</v>
      </c>
      <c r="W76">
        <f>IF(P76="장비비", J76, 0)</f>
        <v>0</v>
      </c>
      <c r="X76">
        <f>IF(P76="폐기물처리비", L76, 0)</f>
        <v>0</v>
      </c>
      <c r="Y76">
        <f>IF(P76="가설비", J76, 0)</f>
        <v>0</v>
      </c>
      <c r="Z76">
        <f>IF(P76="잡비제외분", F76, 0)</f>
        <v>0</v>
      </c>
      <c r="AA76">
        <f>IF(P76="사급자재대", L76, 0)</f>
        <v>0</v>
      </c>
      <c r="AB76">
        <f>IF(P76="관급자재대", L76, 0)</f>
        <v>0</v>
      </c>
      <c r="AC76">
        <f>IF(P76="사용자항목1", L76, 0)</f>
        <v>0</v>
      </c>
      <c r="AD76">
        <f>IF(P76="사용자항목2", L76, 0)</f>
        <v>0</v>
      </c>
      <c r="AE76">
        <f>IF(P76="안전관리비", L76, 0)</f>
        <v>0</v>
      </c>
      <c r="AF76">
        <f>IF(P76="품질관리비", L76, 0)</f>
        <v>0</v>
      </c>
      <c r="AG76">
        <f>IF(P76="사용자항목5", L76, 0)</f>
        <v>0</v>
      </c>
      <c r="AH76">
        <f>IF(P76="사용자항목6", L76, 0)</f>
        <v>0</v>
      </c>
      <c r="AI76">
        <f>IF(P76="사용자항목7", L76, 0)</f>
        <v>0</v>
      </c>
      <c r="AJ76">
        <f>IF(P76="사용자항목8", L76, 0)</f>
        <v>0</v>
      </c>
      <c r="AK76">
        <f>IF(P76="사용자항목9", L76, 0)</f>
        <v>0</v>
      </c>
      <c r="AL76">
        <f>IF(P76="사용자항목10", L76, 0)</f>
        <v>0</v>
      </c>
      <c r="AM76">
        <f>IF(P76="사용자항목11", L76, 0)</f>
        <v>0</v>
      </c>
      <c r="AN76">
        <f>IF(P76="사용자항목12", L76, 0)</f>
        <v>0</v>
      </c>
      <c r="AO76">
        <f>IF(P76="사용자항목13", L76, 0)</f>
        <v>0</v>
      </c>
      <c r="AP76">
        <f>IF(P76="사용자항목14", L76, 0)</f>
        <v>0</v>
      </c>
      <c r="AQ76">
        <f>IF(P76="사용자항목15", L76, 0)</f>
        <v>0</v>
      </c>
      <c r="AR76">
        <f>IF(P76="사용자항목16", L76, 0)</f>
        <v>0</v>
      </c>
      <c r="AS76">
        <f>IF(P76="사용자항목17", L76, 0)</f>
        <v>0</v>
      </c>
      <c r="AT76">
        <f>IF(P76="사용자항목18", L76, 0)</f>
        <v>0</v>
      </c>
      <c r="AU76">
        <f>IF(P76="사용자항목19", L76, 0)</f>
        <v>0</v>
      </c>
    </row>
    <row r="77" spans="1:50" ht="23.1" customHeight="1" x14ac:dyDescent="0.3">
      <c r="A77" s="17" t="s">
        <v>41</v>
      </c>
      <c r="B77" s="17" t="s">
        <v>192</v>
      </c>
      <c r="C77" s="19" t="s">
        <v>42</v>
      </c>
      <c r="D77" s="21">
        <v>7.02</v>
      </c>
      <c r="E77" s="21"/>
      <c r="F77" s="21"/>
      <c r="G77" s="21"/>
      <c r="H77" s="21"/>
      <c r="I77" s="21"/>
      <c r="J77" s="21"/>
      <c r="K77" s="21"/>
      <c r="L77" s="21"/>
      <c r="M77" s="26"/>
      <c r="O77" t="str">
        <f>"03"</f>
        <v>03</v>
      </c>
      <c r="P77" s="4" t="s">
        <v>65</v>
      </c>
      <c r="Q77">
        <v>1</v>
      </c>
      <c r="R77">
        <f>IF(P77="기계경비", J77, 0)</f>
        <v>0</v>
      </c>
      <c r="S77">
        <f>IF(P77="운반비", J77, 0)</f>
        <v>0</v>
      </c>
      <c r="T77">
        <f>IF(P77="작업부산물", F77, 0)</f>
        <v>0</v>
      </c>
      <c r="U77">
        <f>IF(P77="관급", F77, 0)</f>
        <v>0</v>
      </c>
      <c r="V77">
        <f>IF(P77="외주비", J77, 0)</f>
        <v>0</v>
      </c>
      <c r="W77">
        <f>IF(P77="장비비", J77, 0)</f>
        <v>0</v>
      </c>
      <c r="X77">
        <f>IF(P77="폐기물처리비", L77, 0)</f>
        <v>0</v>
      </c>
      <c r="Y77">
        <f>IF(P77="가설비", J77, 0)</f>
        <v>0</v>
      </c>
      <c r="Z77">
        <f>IF(P77="잡비제외분", F77, 0)</f>
        <v>0</v>
      </c>
      <c r="AA77">
        <f>IF(P77="사급자재대", L77, 0)</f>
        <v>0</v>
      </c>
      <c r="AB77">
        <f>IF(P77="관급자재대", L77, 0)</f>
        <v>0</v>
      </c>
      <c r="AC77">
        <f>IF(P77="사용자항목1", L77, 0)</f>
        <v>0</v>
      </c>
      <c r="AD77">
        <f>IF(P77="사용자항목2", L77, 0)</f>
        <v>0</v>
      </c>
      <c r="AE77">
        <f>IF(P77="안전관리비", L77, 0)</f>
        <v>0</v>
      </c>
      <c r="AF77">
        <f>IF(P77="품질관리비", L77, 0)</f>
        <v>0</v>
      </c>
      <c r="AG77">
        <f>IF(P77="사용자항목5", L77, 0)</f>
        <v>0</v>
      </c>
      <c r="AH77">
        <f>IF(P77="사용자항목6", L77, 0)</f>
        <v>0</v>
      </c>
      <c r="AI77">
        <f>IF(P77="사용자항목7", L77, 0)</f>
        <v>0</v>
      </c>
      <c r="AJ77">
        <f>IF(P77="사용자항목8", L77, 0)</f>
        <v>0</v>
      </c>
      <c r="AK77">
        <f>IF(P77="사용자항목9", L77, 0)</f>
        <v>0</v>
      </c>
      <c r="AL77">
        <f>IF(P77="사용자항목10", L77, 0)</f>
        <v>0</v>
      </c>
      <c r="AM77">
        <f>IF(P77="사용자항목11", L77, 0)</f>
        <v>0</v>
      </c>
      <c r="AN77">
        <f>IF(P77="사용자항목12", L77, 0)</f>
        <v>0</v>
      </c>
      <c r="AO77">
        <f>IF(P77="사용자항목13", L77, 0)</f>
        <v>0</v>
      </c>
      <c r="AP77">
        <f>IF(P77="사용자항목14", L77, 0)</f>
        <v>0</v>
      </c>
      <c r="AQ77">
        <f>IF(P77="사용자항목15", L77, 0)</f>
        <v>0</v>
      </c>
      <c r="AR77">
        <f>IF(P77="사용자항목16", L77, 0)</f>
        <v>0</v>
      </c>
      <c r="AS77">
        <f>IF(P77="사용자항목17", L77, 0)</f>
        <v>0</v>
      </c>
      <c r="AT77">
        <f>IF(P77="사용자항목18", L77, 0)</f>
        <v>0</v>
      </c>
      <c r="AU77">
        <f>IF(P77="사용자항목19", L77, 0)</f>
        <v>0</v>
      </c>
    </row>
    <row r="78" spans="1:50" ht="23.1" customHeight="1" x14ac:dyDescent="0.3">
      <c r="A78" s="17" t="s">
        <v>21</v>
      </c>
      <c r="B78" s="17" t="s">
        <v>190</v>
      </c>
      <c r="C78" s="19" t="s">
        <v>191</v>
      </c>
      <c r="D78" s="21">
        <v>7.02</v>
      </c>
      <c r="E78" s="21"/>
      <c r="F78" s="21"/>
      <c r="G78" s="21"/>
      <c r="H78" s="21"/>
      <c r="I78" s="21"/>
      <c r="J78" s="21"/>
      <c r="K78" s="21"/>
      <c r="L78" s="21"/>
      <c r="M78" s="21"/>
      <c r="O78" t="str">
        <f>"03"</f>
        <v>03</v>
      </c>
      <c r="P78" s="4" t="s">
        <v>65</v>
      </c>
      <c r="Q78">
        <v>1</v>
      </c>
      <c r="R78">
        <f>IF(P78="기계경비", J78, 0)</f>
        <v>0</v>
      </c>
      <c r="S78">
        <f>IF(P78="운반비", J78, 0)</f>
        <v>0</v>
      </c>
      <c r="T78">
        <f>IF(P78="작업부산물", F78, 0)</f>
        <v>0</v>
      </c>
      <c r="U78">
        <f>IF(P78="관급", F78, 0)</f>
        <v>0</v>
      </c>
      <c r="V78">
        <f>IF(P78="외주비", J78, 0)</f>
        <v>0</v>
      </c>
      <c r="W78">
        <f>IF(P78="장비비", J78, 0)</f>
        <v>0</v>
      </c>
      <c r="X78">
        <f>IF(P78="폐기물처리비", L78, 0)</f>
        <v>0</v>
      </c>
      <c r="Y78">
        <f>IF(P78="가설비", J78, 0)</f>
        <v>0</v>
      </c>
      <c r="Z78">
        <f>IF(P78="잡비제외분", F78, 0)</f>
        <v>0</v>
      </c>
      <c r="AA78">
        <f>IF(P78="사급자재대", L78, 0)</f>
        <v>0</v>
      </c>
      <c r="AB78">
        <f>IF(P78="관급자재대", L78, 0)</f>
        <v>0</v>
      </c>
      <c r="AC78">
        <f>IF(P78="사용자항목1", L78, 0)</f>
        <v>0</v>
      </c>
      <c r="AD78">
        <f>IF(P78="사용자항목2", L78, 0)</f>
        <v>0</v>
      </c>
      <c r="AE78">
        <f>IF(P78="안전관리비", L78, 0)</f>
        <v>0</v>
      </c>
      <c r="AF78">
        <f>IF(P78="품질관리비", L78, 0)</f>
        <v>0</v>
      </c>
      <c r="AG78">
        <f>IF(P78="사용자항목5", L78, 0)</f>
        <v>0</v>
      </c>
      <c r="AH78">
        <f>IF(P78="사용자항목6", L78, 0)</f>
        <v>0</v>
      </c>
      <c r="AI78">
        <f>IF(P78="사용자항목7", L78, 0)</f>
        <v>0</v>
      </c>
      <c r="AJ78">
        <f>IF(P78="사용자항목8", L78, 0)</f>
        <v>0</v>
      </c>
      <c r="AK78">
        <f>IF(P78="사용자항목9", L78, 0)</f>
        <v>0</v>
      </c>
      <c r="AL78">
        <f>IF(P78="사용자항목10", L78, 0)</f>
        <v>0</v>
      </c>
      <c r="AM78">
        <f>IF(P78="사용자항목11", L78, 0)</f>
        <v>0</v>
      </c>
      <c r="AN78">
        <f>IF(P78="사용자항목12", L78, 0)</f>
        <v>0</v>
      </c>
      <c r="AO78">
        <f>IF(P78="사용자항목13", L78, 0)</f>
        <v>0</v>
      </c>
      <c r="AP78">
        <f>IF(P78="사용자항목14", L78, 0)</f>
        <v>0</v>
      </c>
      <c r="AQ78">
        <f>IF(P78="사용자항목15", L78, 0)</f>
        <v>0</v>
      </c>
      <c r="AR78">
        <f>IF(P78="사용자항목16", L78, 0)</f>
        <v>0</v>
      </c>
      <c r="AS78">
        <f>IF(P78="사용자항목17", L78, 0)</f>
        <v>0</v>
      </c>
      <c r="AT78">
        <f>IF(P78="사용자항목18", L78, 0)</f>
        <v>0</v>
      </c>
      <c r="AU78">
        <f>IF(P78="사용자항목19", L78, 0)</f>
        <v>0</v>
      </c>
    </row>
    <row r="79" spans="1:50" ht="23.1" customHeight="1" x14ac:dyDescent="0.3">
      <c r="A79" s="18"/>
      <c r="B79" s="18"/>
      <c r="C79" s="20"/>
      <c r="D79" s="21"/>
      <c r="E79" s="21"/>
      <c r="F79" s="21"/>
      <c r="G79" s="21"/>
      <c r="H79" s="21"/>
      <c r="I79" s="21"/>
      <c r="J79" s="21"/>
      <c r="K79" s="21"/>
      <c r="L79" s="21"/>
      <c r="M79" s="21"/>
    </row>
    <row r="80" spans="1:50" ht="23.1" customHeight="1" x14ac:dyDescent="0.3">
      <c r="A80" s="18"/>
      <c r="B80" s="18"/>
      <c r="C80" s="20"/>
      <c r="D80" s="21"/>
      <c r="E80" s="21"/>
      <c r="F80" s="21"/>
      <c r="G80" s="21"/>
      <c r="H80" s="21"/>
      <c r="I80" s="21"/>
      <c r="J80" s="21"/>
      <c r="K80" s="21"/>
      <c r="L80" s="21"/>
      <c r="M80" s="21"/>
    </row>
    <row r="81" spans="1:50" ht="23.1" customHeight="1" x14ac:dyDescent="0.3">
      <c r="A81" s="18"/>
      <c r="B81" s="18"/>
      <c r="C81" s="20"/>
      <c r="D81" s="21"/>
      <c r="E81" s="21"/>
      <c r="F81" s="21"/>
      <c r="G81" s="21"/>
      <c r="H81" s="21"/>
      <c r="I81" s="21"/>
      <c r="J81" s="21"/>
      <c r="K81" s="21"/>
      <c r="L81" s="21"/>
      <c r="M81" s="21"/>
    </row>
    <row r="82" spans="1:50" ht="23.1" customHeight="1" x14ac:dyDescent="0.3">
      <c r="A82" s="18"/>
      <c r="B82" s="18"/>
      <c r="C82" s="20"/>
      <c r="D82" s="21"/>
      <c r="E82" s="21"/>
      <c r="F82" s="21"/>
      <c r="G82" s="21"/>
      <c r="H82" s="21"/>
      <c r="I82" s="21"/>
      <c r="J82" s="21"/>
      <c r="K82" s="21"/>
      <c r="L82" s="21"/>
      <c r="M82" s="21"/>
    </row>
    <row r="83" spans="1:50" ht="23.1" customHeight="1" x14ac:dyDescent="0.3">
      <c r="A83" s="18"/>
      <c r="B83" s="18"/>
      <c r="C83" s="20"/>
      <c r="D83" s="21"/>
      <c r="E83" s="21"/>
      <c r="F83" s="21"/>
      <c r="G83" s="21"/>
      <c r="H83" s="21"/>
      <c r="I83" s="21"/>
      <c r="J83" s="21"/>
      <c r="K83" s="21"/>
      <c r="L83" s="21"/>
      <c r="M83" s="21"/>
    </row>
    <row r="84" spans="1:50" ht="23.1" customHeight="1" x14ac:dyDescent="0.3">
      <c r="A84" s="18"/>
      <c r="B84" s="18"/>
      <c r="C84" s="20"/>
      <c r="D84" s="21"/>
      <c r="E84" s="21"/>
      <c r="F84" s="21"/>
      <c r="G84" s="21"/>
      <c r="H84" s="21"/>
      <c r="I84" s="21"/>
      <c r="J84" s="21"/>
      <c r="K84" s="21"/>
      <c r="L84" s="21"/>
      <c r="M84" s="21"/>
    </row>
    <row r="85" spans="1:50" ht="23.1" customHeight="1" x14ac:dyDescent="0.3">
      <c r="A85" s="18"/>
      <c r="B85" s="18"/>
      <c r="C85" s="20"/>
      <c r="D85" s="21"/>
      <c r="E85" s="21"/>
      <c r="F85" s="21"/>
      <c r="G85" s="21"/>
      <c r="H85" s="21"/>
      <c r="I85" s="21"/>
      <c r="J85" s="21"/>
      <c r="K85" s="21"/>
      <c r="L85" s="21"/>
      <c r="M85" s="21"/>
    </row>
    <row r="86" spans="1:50" ht="23.1" customHeight="1" x14ac:dyDescent="0.3">
      <c r="A86" s="18"/>
      <c r="B86" s="18"/>
      <c r="C86" s="20"/>
      <c r="D86" s="21"/>
      <c r="E86" s="21"/>
      <c r="F86" s="21"/>
      <c r="G86" s="21"/>
      <c r="H86" s="21"/>
      <c r="I86" s="21"/>
      <c r="J86" s="21"/>
      <c r="K86" s="21"/>
      <c r="L86" s="21"/>
      <c r="M86" s="21"/>
    </row>
    <row r="87" spans="1:50" ht="23.1" customHeight="1" x14ac:dyDescent="0.3">
      <c r="A87" s="18"/>
      <c r="B87" s="18"/>
      <c r="C87" s="20"/>
      <c r="D87" s="21"/>
      <c r="E87" s="21"/>
      <c r="F87" s="21"/>
      <c r="G87" s="21"/>
      <c r="H87" s="21"/>
      <c r="I87" s="21"/>
      <c r="J87" s="21"/>
      <c r="K87" s="21"/>
      <c r="L87" s="21"/>
      <c r="M87" s="21"/>
    </row>
    <row r="88" spans="1:50" ht="23.1" customHeight="1" x14ac:dyDescent="0.3">
      <c r="A88" s="18"/>
      <c r="B88" s="18"/>
      <c r="C88" s="20"/>
      <c r="D88" s="21"/>
      <c r="E88" s="21"/>
      <c r="F88" s="21"/>
      <c r="G88" s="21"/>
      <c r="H88" s="21"/>
      <c r="I88" s="21"/>
      <c r="J88" s="21"/>
      <c r="K88" s="21"/>
      <c r="L88" s="21"/>
      <c r="M88" s="21"/>
    </row>
    <row r="89" spans="1:50" ht="23.1" customHeight="1" x14ac:dyDescent="0.3">
      <c r="A89" s="18"/>
      <c r="B89" s="18"/>
      <c r="C89" s="20"/>
      <c r="D89" s="21"/>
      <c r="E89" s="21"/>
      <c r="F89" s="21"/>
      <c r="G89" s="21"/>
      <c r="H89" s="21"/>
      <c r="I89" s="21"/>
      <c r="J89" s="21"/>
      <c r="K89" s="21"/>
      <c r="L89" s="21"/>
      <c r="M89" s="21"/>
    </row>
    <row r="90" spans="1:50" ht="23.1" customHeight="1" x14ac:dyDescent="0.3">
      <c r="A90" s="22" t="s">
        <v>74</v>
      </c>
      <c r="B90" s="29"/>
      <c r="C90" s="24"/>
      <c r="D90" s="25"/>
      <c r="E90" s="25"/>
      <c r="F90" s="25"/>
      <c r="G90" s="25"/>
      <c r="H90" s="25"/>
      <c r="I90" s="25"/>
      <c r="J90" s="25"/>
      <c r="K90" s="25"/>
      <c r="L90" s="25"/>
      <c r="M90" s="25"/>
      <c r="R90">
        <f t="shared" ref="R90:AX90" si="4">ROUNDDOWN(SUM(R76:R78), 0)</f>
        <v>0</v>
      </c>
      <c r="S90">
        <f t="shared" si="4"/>
        <v>0</v>
      </c>
      <c r="T90">
        <f t="shared" si="4"/>
        <v>0</v>
      </c>
      <c r="U90">
        <f t="shared" si="4"/>
        <v>0</v>
      </c>
      <c r="V90">
        <f t="shared" si="4"/>
        <v>0</v>
      </c>
      <c r="W90">
        <f t="shared" si="4"/>
        <v>0</v>
      </c>
      <c r="X90">
        <f t="shared" si="4"/>
        <v>0</v>
      </c>
      <c r="Y90">
        <f t="shared" si="4"/>
        <v>0</v>
      </c>
      <c r="Z90">
        <f t="shared" si="4"/>
        <v>0</v>
      </c>
      <c r="AA90">
        <f t="shared" si="4"/>
        <v>0</v>
      </c>
      <c r="AB90">
        <f t="shared" si="4"/>
        <v>0</v>
      </c>
      <c r="AC90">
        <f t="shared" si="4"/>
        <v>0</v>
      </c>
      <c r="AD90">
        <f t="shared" si="4"/>
        <v>0</v>
      </c>
      <c r="AE90">
        <f t="shared" si="4"/>
        <v>0</v>
      </c>
      <c r="AF90">
        <f t="shared" si="4"/>
        <v>0</v>
      </c>
      <c r="AG90">
        <f t="shared" si="4"/>
        <v>0</v>
      </c>
      <c r="AH90">
        <f t="shared" si="4"/>
        <v>0</v>
      </c>
      <c r="AI90">
        <f t="shared" si="4"/>
        <v>0</v>
      </c>
      <c r="AJ90">
        <f t="shared" si="4"/>
        <v>0</v>
      </c>
      <c r="AK90">
        <f t="shared" si="4"/>
        <v>0</v>
      </c>
      <c r="AL90">
        <f t="shared" si="4"/>
        <v>0</v>
      </c>
      <c r="AM90">
        <f t="shared" si="4"/>
        <v>0</v>
      </c>
      <c r="AN90">
        <f t="shared" si="4"/>
        <v>0</v>
      </c>
      <c r="AO90">
        <f t="shared" si="4"/>
        <v>0</v>
      </c>
      <c r="AP90">
        <f t="shared" si="4"/>
        <v>0</v>
      </c>
      <c r="AQ90">
        <f t="shared" si="4"/>
        <v>0</v>
      </c>
      <c r="AR90">
        <f t="shared" si="4"/>
        <v>0</v>
      </c>
      <c r="AS90">
        <f t="shared" si="4"/>
        <v>0</v>
      </c>
      <c r="AT90">
        <f t="shared" si="4"/>
        <v>0</v>
      </c>
      <c r="AU90">
        <f t="shared" si="4"/>
        <v>0</v>
      </c>
      <c r="AV90">
        <f t="shared" si="4"/>
        <v>0</v>
      </c>
      <c r="AW90">
        <f t="shared" si="4"/>
        <v>0</v>
      </c>
      <c r="AX90">
        <f t="shared" si="4"/>
        <v>0</v>
      </c>
    </row>
    <row r="91" spans="1:50" ht="23.1" customHeight="1" x14ac:dyDescent="0.3">
      <c r="A91" s="56" t="s">
        <v>202</v>
      </c>
      <c r="B91" s="57"/>
      <c r="C91" s="57"/>
      <c r="D91" s="57"/>
      <c r="E91" s="57"/>
      <c r="F91" s="57"/>
      <c r="G91" s="57"/>
      <c r="H91" s="57"/>
      <c r="I91" s="57"/>
      <c r="J91" s="57"/>
      <c r="K91" s="57"/>
      <c r="L91" s="57"/>
      <c r="M91" s="57"/>
    </row>
    <row r="92" spans="1:50" ht="23.1" customHeight="1" x14ac:dyDescent="0.3">
      <c r="A92" s="17" t="s">
        <v>203</v>
      </c>
      <c r="B92" s="17" t="s">
        <v>204</v>
      </c>
      <c r="C92" s="19" t="s">
        <v>205</v>
      </c>
      <c r="D92" s="21">
        <v>-7.36</v>
      </c>
      <c r="E92" s="21"/>
      <c r="F92" s="21"/>
      <c r="G92" s="21"/>
      <c r="H92" s="21"/>
      <c r="I92" s="21"/>
      <c r="J92" s="21"/>
      <c r="K92" s="21"/>
      <c r="L92" s="21"/>
      <c r="M92" s="21"/>
      <c r="O92" t="str">
        <f>"03"</f>
        <v>03</v>
      </c>
      <c r="P92" s="4" t="s">
        <v>65</v>
      </c>
      <c r="Q92">
        <v>1</v>
      </c>
      <c r="R92">
        <f>IF(P92="기계경비", J92, 0)</f>
        <v>0</v>
      </c>
      <c r="S92">
        <f>IF(P92="운반비", J92, 0)</f>
        <v>0</v>
      </c>
      <c r="T92">
        <f>IF(P92="작업부산물", F92, 0)</f>
        <v>0</v>
      </c>
      <c r="U92">
        <f>IF(P92="관급", F92, 0)</f>
        <v>0</v>
      </c>
      <c r="V92">
        <f>IF(P92="외주비", J92, 0)</f>
        <v>0</v>
      </c>
      <c r="W92">
        <f>IF(P92="장비비", J92, 0)</f>
        <v>0</v>
      </c>
      <c r="X92">
        <f>IF(P92="폐기물처리비", L92, 0)</f>
        <v>0</v>
      </c>
      <c r="Y92">
        <f>IF(P92="가설비", J92, 0)</f>
        <v>0</v>
      </c>
      <c r="Z92">
        <f>IF(P92="잡비제외분", F92, 0)</f>
        <v>0</v>
      </c>
      <c r="AA92">
        <f>IF(P92="사급자재대", L92, 0)</f>
        <v>0</v>
      </c>
      <c r="AB92">
        <f>IF(P92="관급자재대", L92, 0)</f>
        <v>0</v>
      </c>
      <c r="AC92">
        <f>IF(P92="사용자항목1", L92, 0)</f>
        <v>0</v>
      </c>
      <c r="AD92">
        <f>IF(P92="사용자항목2", L92, 0)</f>
        <v>0</v>
      </c>
      <c r="AE92">
        <f>IF(P92="안전관리비", L92, 0)</f>
        <v>0</v>
      </c>
      <c r="AF92">
        <f>IF(P92="품질관리비", L92, 0)</f>
        <v>0</v>
      </c>
      <c r="AG92">
        <f>IF(P92="사용자항목5", L92, 0)</f>
        <v>0</v>
      </c>
      <c r="AH92">
        <f>IF(P92="사용자항목6", L92, 0)</f>
        <v>0</v>
      </c>
      <c r="AI92">
        <f>IF(P92="사용자항목7", L92, 0)</f>
        <v>0</v>
      </c>
      <c r="AJ92">
        <f>IF(P92="사용자항목8", L92, 0)</f>
        <v>0</v>
      </c>
      <c r="AK92">
        <f>IF(P92="사용자항목9", L92, 0)</f>
        <v>0</v>
      </c>
      <c r="AL92">
        <f>IF(P92="사용자항목10", L92, 0)</f>
        <v>0</v>
      </c>
      <c r="AM92">
        <f>IF(P92="사용자항목11", L92, 0)</f>
        <v>0</v>
      </c>
      <c r="AN92">
        <f>IF(P92="사용자항목12", L92, 0)</f>
        <v>0</v>
      </c>
      <c r="AO92">
        <f>IF(P92="사용자항목13", L92, 0)</f>
        <v>0</v>
      </c>
      <c r="AP92">
        <f>IF(P92="사용자항목14", L92, 0)</f>
        <v>0</v>
      </c>
      <c r="AQ92">
        <f>IF(P92="사용자항목15", L92, 0)</f>
        <v>0</v>
      </c>
      <c r="AR92">
        <f>IF(P92="사용자항목16", L92, 0)</f>
        <v>0</v>
      </c>
      <c r="AS92">
        <f>IF(P92="사용자항목17", L92, 0)</f>
        <v>0</v>
      </c>
      <c r="AT92">
        <f>IF(P92="사용자항목18", L92, 0)</f>
        <v>0</v>
      </c>
      <c r="AU92">
        <f>IF(P92="사용자항목19", L92, 0)</f>
        <v>0</v>
      </c>
    </row>
    <row r="93" spans="1:50" ht="23.1" customHeight="1" x14ac:dyDescent="0.3">
      <c r="A93" s="17"/>
      <c r="B93" s="17"/>
      <c r="C93" s="19"/>
      <c r="D93" s="21"/>
      <c r="E93" s="21"/>
      <c r="F93" s="21"/>
      <c r="G93" s="21"/>
      <c r="H93" s="21"/>
      <c r="I93" s="21"/>
      <c r="J93" s="21"/>
      <c r="K93" s="21"/>
      <c r="L93" s="21"/>
      <c r="M93" s="26"/>
      <c r="O93" t="str">
        <f>"03"</f>
        <v>03</v>
      </c>
      <c r="P93" s="4" t="s">
        <v>65</v>
      </c>
      <c r="Q93">
        <v>1</v>
      </c>
      <c r="R93">
        <f>IF(P93="기계경비", J93, 0)</f>
        <v>0</v>
      </c>
      <c r="S93">
        <f>IF(P93="운반비", J93, 0)</f>
        <v>0</v>
      </c>
      <c r="T93">
        <f>IF(P93="작업부산물", F93, 0)</f>
        <v>0</v>
      </c>
      <c r="U93">
        <f>IF(P93="관급", F93, 0)</f>
        <v>0</v>
      </c>
      <c r="V93">
        <f>IF(P93="외주비", J93, 0)</f>
        <v>0</v>
      </c>
      <c r="W93">
        <f>IF(P93="장비비", J93, 0)</f>
        <v>0</v>
      </c>
      <c r="X93">
        <f>IF(P93="폐기물처리비", L93, 0)</f>
        <v>0</v>
      </c>
      <c r="Y93">
        <f>IF(P93="가설비", J93, 0)</f>
        <v>0</v>
      </c>
      <c r="Z93">
        <f>IF(P93="잡비제외분", F93, 0)</f>
        <v>0</v>
      </c>
      <c r="AA93">
        <f>IF(P93="사급자재대", L93, 0)</f>
        <v>0</v>
      </c>
      <c r="AB93">
        <f>IF(P93="관급자재대", L93, 0)</f>
        <v>0</v>
      </c>
      <c r="AC93">
        <f>IF(P93="사용자항목1", L93, 0)</f>
        <v>0</v>
      </c>
      <c r="AD93">
        <f>IF(P93="사용자항목2", L93, 0)</f>
        <v>0</v>
      </c>
      <c r="AE93">
        <f>IF(P93="안전관리비", L93, 0)</f>
        <v>0</v>
      </c>
      <c r="AF93">
        <f>IF(P93="품질관리비", L93, 0)</f>
        <v>0</v>
      </c>
      <c r="AG93">
        <f>IF(P93="사용자항목5", L93, 0)</f>
        <v>0</v>
      </c>
      <c r="AH93">
        <f>IF(P93="사용자항목6", L93, 0)</f>
        <v>0</v>
      </c>
      <c r="AI93">
        <f>IF(P93="사용자항목7", L93, 0)</f>
        <v>0</v>
      </c>
      <c r="AJ93">
        <f>IF(P93="사용자항목8", L93, 0)</f>
        <v>0</v>
      </c>
      <c r="AK93">
        <f>IF(P93="사용자항목9", L93, 0)</f>
        <v>0</v>
      </c>
      <c r="AL93">
        <f>IF(P93="사용자항목10", L93, 0)</f>
        <v>0</v>
      </c>
      <c r="AM93">
        <f>IF(P93="사용자항목11", L93, 0)</f>
        <v>0</v>
      </c>
      <c r="AN93">
        <f>IF(P93="사용자항목12", L93, 0)</f>
        <v>0</v>
      </c>
      <c r="AO93">
        <f>IF(P93="사용자항목13", L93, 0)</f>
        <v>0</v>
      </c>
      <c r="AP93">
        <f>IF(P93="사용자항목14", L93, 0)</f>
        <v>0</v>
      </c>
      <c r="AQ93">
        <f>IF(P93="사용자항목15", L93, 0)</f>
        <v>0</v>
      </c>
      <c r="AR93">
        <f>IF(P93="사용자항목16", L93, 0)</f>
        <v>0</v>
      </c>
      <c r="AS93">
        <f>IF(P93="사용자항목17", L93, 0)</f>
        <v>0</v>
      </c>
      <c r="AT93">
        <f>IF(P93="사용자항목18", L93, 0)</f>
        <v>0</v>
      </c>
      <c r="AU93">
        <f>IF(P93="사용자항목19", L93, 0)</f>
        <v>0</v>
      </c>
    </row>
    <row r="94" spans="1:50" ht="23.1" customHeight="1" x14ac:dyDescent="0.3">
      <c r="A94" s="17"/>
      <c r="B94" s="17"/>
      <c r="C94" s="19"/>
      <c r="D94" s="21"/>
      <c r="E94" s="21"/>
      <c r="F94" s="21"/>
      <c r="G94" s="21"/>
      <c r="H94" s="21"/>
      <c r="I94" s="21"/>
      <c r="J94" s="21"/>
      <c r="K94" s="21"/>
      <c r="L94" s="21"/>
      <c r="M94" s="21"/>
      <c r="O94" t="str">
        <f>"03"</f>
        <v>03</v>
      </c>
      <c r="P94" s="4" t="s">
        <v>65</v>
      </c>
      <c r="Q94">
        <v>1</v>
      </c>
      <c r="R94">
        <f>IF(P94="기계경비", J94, 0)</f>
        <v>0</v>
      </c>
      <c r="S94">
        <f>IF(P94="운반비", J94, 0)</f>
        <v>0</v>
      </c>
      <c r="T94">
        <f>IF(P94="작업부산물", F94, 0)</f>
        <v>0</v>
      </c>
      <c r="U94">
        <f>IF(P94="관급", F94, 0)</f>
        <v>0</v>
      </c>
      <c r="V94">
        <f>IF(P94="외주비", J94, 0)</f>
        <v>0</v>
      </c>
      <c r="W94">
        <f>IF(P94="장비비", J94, 0)</f>
        <v>0</v>
      </c>
      <c r="X94">
        <f>IF(P94="폐기물처리비", L94, 0)</f>
        <v>0</v>
      </c>
      <c r="Y94">
        <f>IF(P94="가설비", J94, 0)</f>
        <v>0</v>
      </c>
      <c r="Z94">
        <f>IF(P94="잡비제외분", F94, 0)</f>
        <v>0</v>
      </c>
      <c r="AA94">
        <f>IF(P94="사급자재대", L94, 0)</f>
        <v>0</v>
      </c>
      <c r="AB94">
        <f>IF(P94="관급자재대", L94, 0)</f>
        <v>0</v>
      </c>
      <c r="AC94">
        <f>IF(P94="사용자항목1", L94, 0)</f>
        <v>0</v>
      </c>
      <c r="AD94">
        <f>IF(P94="사용자항목2", L94, 0)</f>
        <v>0</v>
      </c>
      <c r="AE94">
        <f>IF(P94="안전관리비", L94, 0)</f>
        <v>0</v>
      </c>
      <c r="AF94">
        <f>IF(P94="품질관리비", L94, 0)</f>
        <v>0</v>
      </c>
      <c r="AG94">
        <f>IF(P94="사용자항목5", L94, 0)</f>
        <v>0</v>
      </c>
      <c r="AH94">
        <f>IF(P94="사용자항목6", L94, 0)</f>
        <v>0</v>
      </c>
      <c r="AI94">
        <f>IF(P94="사용자항목7", L94, 0)</f>
        <v>0</v>
      </c>
      <c r="AJ94">
        <f>IF(P94="사용자항목8", L94, 0)</f>
        <v>0</v>
      </c>
      <c r="AK94">
        <f>IF(P94="사용자항목9", L94, 0)</f>
        <v>0</v>
      </c>
      <c r="AL94">
        <f>IF(P94="사용자항목10", L94, 0)</f>
        <v>0</v>
      </c>
      <c r="AM94">
        <f>IF(P94="사용자항목11", L94, 0)</f>
        <v>0</v>
      </c>
      <c r="AN94">
        <f>IF(P94="사용자항목12", L94, 0)</f>
        <v>0</v>
      </c>
      <c r="AO94">
        <f>IF(P94="사용자항목13", L94, 0)</f>
        <v>0</v>
      </c>
      <c r="AP94">
        <f>IF(P94="사용자항목14", L94, 0)</f>
        <v>0</v>
      </c>
      <c r="AQ94">
        <f>IF(P94="사용자항목15", L94, 0)</f>
        <v>0</v>
      </c>
      <c r="AR94">
        <f>IF(P94="사용자항목16", L94, 0)</f>
        <v>0</v>
      </c>
      <c r="AS94">
        <f>IF(P94="사용자항목17", L94, 0)</f>
        <v>0</v>
      </c>
      <c r="AT94">
        <f>IF(P94="사용자항목18", L94, 0)</f>
        <v>0</v>
      </c>
      <c r="AU94">
        <f>IF(P94="사용자항목19", L94, 0)</f>
        <v>0</v>
      </c>
    </row>
    <row r="95" spans="1:50" ht="23.1" customHeight="1" x14ac:dyDescent="0.3">
      <c r="A95" s="18"/>
      <c r="B95" s="18"/>
      <c r="C95" s="20"/>
      <c r="D95" s="21"/>
      <c r="E95" s="21"/>
      <c r="F95" s="21"/>
      <c r="G95" s="21"/>
      <c r="H95" s="21"/>
      <c r="I95" s="21"/>
      <c r="J95" s="21"/>
      <c r="K95" s="21"/>
      <c r="L95" s="21"/>
      <c r="M95" s="21"/>
    </row>
    <row r="96" spans="1:50" ht="23.1" customHeight="1" x14ac:dyDescent="0.3">
      <c r="A96" s="18"/>
      <c r="B96" s="18"/>
      <c r="C96" s="20"/>
      <c r="D96" s="21"/>
      <c r="E96" s="21"/>
      <c r="F96" s="21"/>
      <c r="G96" s="21"/>
      <c r="H96" s="21"/>
      <c r="I96" s="21"/>
      <c r="J96" s="21"/>
      <c r="K96" s="21"/>
      <c r="L96" s="21"/>
      <c r="M96" s="21"/>
    </row>
    <row r="97" spans="1:50" ht="23.1" customHeight="1" x14ac:dyDescent="0.3">
      <c r="A97" s="18"/>
      <c r="B97" s="18"/>
      <c r="C97" s="20"/>
      <c r="D97" s="21"/>
      <c r="E97" s="21"/>
      <c r="F97" s="21"/>
      <c r="G97" s="21"/>
      <c r="H97" s="21"/>
      <c r="I97" s="21"/>
      <c r="J97" s="21"/>
      <c r="K97" s="21"/>
      <c r="L97" s="21"/>
      <c r="M97" s="21"/>
    </row>
    <row r="98" spans="1:50" ht="23.1" customHeight="1" x14ac:dyDescent="0.3">
      <c r="A98" s="18"/>
      <c r="B98" s="18"/>
      <c r="C98" s="20"/>
      <c r="D98" s="21"/>
      <c r="E98" s="21"/>
      <c r="F98" s="21"/>
      <c r="G98" s="21"/>
      <c r="H98" s="21"/>
      <c r="I98" s="21"/>
      <c r="J98" s="21"/>
      <c r="K98" s="21"/>
      <c r="L98" s="21"/>
      <c r="M98" s="21"/>
    </row>
    <row r="99" spans="1:50" ht="23.1" customHeight="1" x14ac:dyDescent="0.3">
      <c r="A99" s="18"/>
      <c r="B99" s="18"/>
      <c r="C99" s="20"/>
      <c r="D99" s="21"/>
      <c r="E99" s="21"/>
      <c r="F99" s="21"/>
      <c r="G99" s="21"/>
      <c r="H99" s="21"/>
      <c r="I99" s="21"/>
      <c r="J99" s="21"/>
      <c r="K99" s="21"/>
      <c r="L99" s="21"/>
      <c r="M99" s="21"/>
    </row>
    <row r="100" spans="1:50" ht="23.1" customHeight="1" x14ac:dyDescent="0.3">
      <c r="A100" s="18"/>
      <c r="B100" s="18"/>
      <c r="C100" s="20"/>
      <c r="D100" s="21"/>
      <c r="E100" s="21"/>
      <c r="F100" s="21"/>
      <c r="G100" s="21"/>
      <c r="H100" s="21"/>
      <c r="I100" s="21"/>
      <c r="J100" s="21"/>
      <c r="K100" s="21"/>
      <c r="L100" s="21"/>
      <c r="M100" s="21"/>
    </row>
    <row r="101" spans="1:50" ht="23.1" customHeight="1" x14ac:dyDescent="0.3">
      <c r="A101" s="18"/>
      <c r="B101" s="18"/>
      <c r="C101" s="20"/>
      <c r="D101" s="21"/>
      <c r="E101" s="21"/>
      <c r="F101" s="21"/>
      <c r="G101" s="21"/>
      <c r="H101" s="21"/>
      <c r="I101" s="21"/>
      <c r="J101" s="21"/>
      <c r="K101" s="21"/>
      <c r="L101" s="21"/>
      <c r="M101" s="21"/>
    </row>
    <row r="102" spans="1:50" ht="23.1" customHeight="1" x14ac:dyDescent="0.3">
      <c r="A102" s="18"/>
      <c r="B102" s="18"/>
      <c r="C102" s="20"/>
      <c r="D102" s="21"/>
      <c r="E102" s="21"/>
      <c r="F102" s="21"/>
      <c r="G102" s="21"/>
      <c r="H102" s="21"/>
      <c r="I102" s="21"/>
      <c r="J102" s="21"/>
      <c r="K102" s="21"/>
      <c r="L102" s="21"/>
      <c r="M102" s="21"/>
    </row>
    <row r="103" spans="1:50" ht="23.1" customHeight="1" x14ac:dyDescent="0.3">
      <c r="A103" s="18"/>
      <c r="B103" s="18"/>
      <c r="C103" s="20"/>
      <c r="D103" s="21"/>
      <c r="E103" s="21"/>
      <c r="F103" s="21"/>
      <c r="G103" s="21"/>
      <c r="H103" s="21"/>
      <c r="I103" s="21"/>
      <c r="J103" s="21"/>
      <c r="K103" s="21"/>
      <c r="L103" s="21"/>
      <c r="M103" s="21"/>
    </row>
    <row r="104" spans="1:50" ht="23.1" customHeight="1" x14ac:dyDescent="0.3">
      <c r="A104" s="18"/>
      <c r="B104" s="18"/>
      <c r="C104" s="20"/>
      <c r="D104" s="21"/>
      <c r="E104" s="21"/>
      <c r="F104" s="21"/>
      <c r="G104" s="21"/>
      <c r="H104" s="21"/>
      <c r="I104" s="21"/>
      <c r="J104" s="21"/>
      <c r="K104" s="21"/>
      <c r="L104" s="21"/>
      <c r="M104" s="21"/>
    </row>
    <row r="105" spans="1:50" ht="23.1" customHeight="1" x14ac:dyDescent="0.3">
      <c r="A105" s="18"/>
      <c r="B105" s="18"/>
      <c r="C105" s="20"/>
      <c r="D105" s="21"/>
      <c r="E105" s="21"/>
      <c r="F105" s="21"/>
      <c r="G105" s="21"/>
      <c r="H105" s="21"/>
      <c r="I105" s="21"/>
      <c r="J105" s="21"/>
      <c r="K105" s="21"/>
      <c r="L105" s="21"/>
      <c r="M105" s="21"/>
    </row>
    <row r="106" spans="1:50" ht="23.1" customHeight="1" x14ac:dyDescent="0.3">
      <c r="A106" s="22" t="s">
        <v>74</v>
      </c>
      <c r="B106" s="33"/>
      <c r="C106" s="24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R106">
        <f t="shared" ref="R106:AX106" si="5">ROUNDDOWN(SUM(R92:R94), 0)</f>
        <v>0</v>
      </c>
      <c r="S106">
        <f t="shared" si="5"/>
        <v>0</v>
      </c>
      <c r="T106">
        <f t="shared" si="5"/>
        <v>0</v>
      </c>
      <c r="U106">
        <f t="shared" si="5"/>
        <v>0</v>
      </c>
      <c r="V106">
        <f t="shared" si="5"/>
        <v>0</v>
      </c>
      <c r="W106">
        <f t="shared" si="5"/>
        <v>0</v>
      </c>
      <c r="X106">
        <f t="shared" si="5"/>
        <v>0</v>
      </c>
      <c r="Y106">
        <f t="shared" si="5"/>
        <v>0</v>
      </c>
      <c r="Z106">
        <f t="shared" si="5"/>
        <v>0</v>
      </c>
      <c r="AA106">
        <f t="shared" si="5"/>
        <v>0</v>
      </c>
      <c r="AB106">
        <f t="shared" si="5"/>
        <v>0</v>
      </c>
      <c r="AC106">
        <f t="shared" si="5"/>
        <v>0</v>
      </c>
      <c r="AD106">
        <f t="shared" si="5"/>
        <v>0</v>
      </c>
      <c r="AE106">
        <f t="shared" si="5"/>
        <v>0</v>
      </c>
      <c r="AF106">
        <f t="shared" si="5"/>
        <v>0</v>
      </c>
      <c r="AG106">
        <f t="shared" si="5"/>
        <v>0</v>
      </c>
      <c r="AH106">
        <f t="shared" si="5"/>
        <v>0</v>
      </c>
      <c r="AI106">
        <f t="shared" si="5"/>
        <v>0</v>
      </c>
      <c r="AJ106">
        <f t="shared" si="5"/>
        <v>0</v>
      </c>
      <c r="AK106">
        <f t="shared" si="5"/>
        <v>0</v>
      </c>
      <c r="AL106">
        <f t="shared" si="5"/>
        <v>0</v>
      </c>
      <c r="AM106">
        <f t="shared" si="5"/>
        <v>0</v>
      </c>
      <c r="AN106">
        <f t="shared" si="5"/>
        <v>0</v>
      </c>
      <c r="AO106">
        <f t="shared" si="5"/>
        <v>0</v>
      </c>
      <c r="AP106">
        <f t="shared" si="5"/>
        <v>0</v>
      </c>
      <c r="AQ106">
        <f t="shared" si="5"/>
        <v>0</v>
      </c>
      <c r="AR106">
        <f t="shared" si="5"/>
        <v>0</v>
      </c>
      <c r="AS106">
        <f t="shared" si="5"/>
        <v>0</v>
      </c>
      <c r="AT106">
        <f t="shared" si="5"/>
        <v>0</v>
      </c>
      <c r="AU106">
        <f t="shared" si="5"/>
        <v>0</v>
      </c>
      <c r="AV106">
        <f t="shared" si="5"/>
        <v>0</v>
      </c>
      <c r="AW106">
        <f t="shared" si="5"/>
        <v>0</v>
      </c>
      <c r="AX106">
        <f t="shared" si="5"/>
        <v>0</v>
      </c>
    </row>
    <row r="107" spans="1:50" ht="23.1" customHeight="1" x14ac:dyDescent="0.3">
      <c r="A107" s="56" t="s">
        <v>210</v>
      </c>
      <c r="B107" s="57"/>
      <c r="C107" s="57"/>
      <c r="D107" s="57"/>
      <c r="E107" s="57"/>
      <c r="F107" s="57"/>
      <c r="G107" s="57"/>
      <c r="H107" s="57"/>
      <c r="I107" s="57"/>
      <c r="J107" s="57"/>
      <c r="K107" s="57"/>
      <c r="L107" s="57"/>
      <c r="M107" s="57"/>
    </row>
    <row r="108" spans="1:50" ht="23.1" customHeight="1" x14ac:dyDescent="0.3">
      <c r="A108" s="17" t="s">
        <v>10</v>
      </c>
      <c r="B108" s="17" t="s">
        <v>11</v>
      </c>
      <c r="C108" s="19" t="s">
        <v>12</v>
      </c>
      <c r="D108" s="21">
        <v>676</v>
      </c>
      <c r="E108" s="21"/>
      <c r="F108" s="21"/>
      <c r="G108" s="21"/>
      <c r="H108" s="21"/>
      <c r="I108" s="21"/>
      <c r="J108" s="21"/>
      <c r="K108" s="21"/>
      <c r="L108" s="21"/>
      <c r="M108" s="26"/>
      <c r="O108" t="str">
        <f>"01"</f>
        <v>01</v>
      </c>
      <c r="P108" t="s">
        <v>145</v>
      </c>
      <c r="Q108">
        <v>1</v>
      </c>
      <c r="R108">
        <f>IF(P108="기계경비", J108, 0)</f>
        <v>0</v>
      </c>
      <c r="S108">
        <f>IF(P108="운반비", J108, 0)</f>
        <v>0</v>
      </c>
      <c r="T108">
        <f>IF(P108="작업부산물", F108, 0)</f>
        <v>0</v>
      </c>
      <c r="U108">
        <f>IF(P108="관급", F108, 0)</f>
        <v>0</v>
      </c>
      <c r="V108">
        <f>IF(P108="외주비", J108, 0)</f>
        <v>0</v>
      </c>
      <c r="W108">
        <f>IF(P108="장비비", J108, 0)</f>
        <v>0</v>
      </c>
      <c r="X108">
        <f>IF(P108="폐기물처리비", L108, 0)</f>
        <v>0</v>
      </c>
      <c r="Y108">
        <f>IF(P108="가설비", J108, 0)</f>
        <v>0</v>
      </c>
      <c r="Z108">
        <f>IF(P108="잡비제외분", F108, 0)</f>
        <v>0</v>
      </c>
      <c r="AA108">
        <f>IF(P108="사급자재대", L108, 0)</f>
        <v>0</v>
      </c>
      <c r="AB108">
        <f>IF(P108="관급자재대", L108, 0)</f>
        <v>0</v>
      </c>
      <c r="AC108">
        <f>IF(P108="사용자항목1", L108, 0)</f>
        <v>0</v>
      </c>
      <c r="AD108">
        <f>IF(P108="사용자항목2", L108, 0)</f>
        <v>0</v>
      </c>
      <c r="AE108">
        <f>IF(P108="안전관리비", L108, 0)</f>
        <v>0</v>
      </c>
      <c r="AF108">
        <f>IF(P108="품질관리비", L108, 0)</f>
        <v>0</v>
      </c>
      <c r="AG108">
        <f>IF(P108="사용자항목5", L108, 0)</f>
        <v>0</v>
      </c>
      <c r="AH108">
        <f>IF(P108="사용자항목6", L108, 0)</f>
        <v>0</v>
      </c>
      <c r="AI108">
        <f>IF(P108="사용자항목7", L108, 0)</f>
        <v>0</v>
      </c>
      <c r="AJ108">
        <f>IF(P108="사용자항목8", L108, 0)</f>
        <v>0</v>
      </c>
      <c r="AK108">
        <f>IF(P108="사용자항목9", L108, 0)</f>
        <v>0</v>
      </c>
      <c r="AL108">
        <f>IF(P108="사용자항목10", L108, 0)</f>
        <v>0</v>
      </c>
      <c r="AM108">
        <f>IF(P108="사용자항목11", L108, 0)</f>
        <v>0</v>
      </c>
      <c r="AN108">
        <f>IF(P108="사용자항목12", L108, 0)</f>
        <v>0</v>
      </c>
      <c r="AO108">
        <f>IF(P108="사용자항목13", L108, 0)</f>
        <v>0</v>
      </c>
      <c r="AP108">
        <f>IF(P108="사용자항목14", L108, 0)</f>
        <v>0</v>
      </c>
      <c r="AQ108">
        <f>IF(P108="사용자항목15", L108, 0)</f>
        <v>0</v>
      </c>
      <c r="AR108">
        <f>IF(P108="사용자항목16", L108, 0)</f>
        <v>0</v>
      </c>
      <c r="AS108">
        <f>IF(P108="사용자항목17", L108, 0)</f>
        <v>0</v>
      </c>
      <c r="AT108">
        <f>IF(P108="사용자항목18", L108, 0)</f>
        <v>0</v>
      </c>
      <c r="AU108">
        <f>IF(P108="사용자항목19", L108, 0)</f>
        <v>0</v>
      </c>
    </row>
    <row r="109" spans="1:50" ht="23.1" customHeight="1" x14ac:dyDescent="0.3">
      <c r="A109" s="17" t="s">
        <v>169</v>
      </c>
      <c r="B109" s="18"/>
      <c r="C109" s="19" t="s">
        <v>170</v>
      </c>
      <c r="D109" s="21">
        <v>0.54</v>
      </c>
      <c r="E109" s="21"/>
      <c r="F109" s="21"/>
      <c r="G109" s="21"/>
      <c r="H109" s="21"/>
      <c r="I109" s="21"/>
      <c r="J109" s="21"/>
      <c r="K109" s="21"/>
      <c r="L109" s="21"/>
      <c r="M109" s="21"/>
      <c r="N109">
        <v>5.4000000000000003E-3</v>
      </c>
      <c r="O109" t="str">
        <f>""</f>
        <v/>
      </c>
      <c r="P109" t="s">
        <v>145</v>
      </c>
      <c r="Q109">
        <v>1</v>
      </c>
      <c r="R109">
        <f>IF(P109="기계경비", J109, 0)</f>
        <v>0</v>
      </c>
      <c r="S109">
        <f>IF(P109="운반비", J109, 0)</f>
        <v>0</v>
      </c>
      <c r="T109">
        <f>IF(P109="작업부산물", F109, 0)</f>
        <v>0</v>
      </c>
      <c r="U109">
        <f>IF(P109="관급", F109, 0)</f>
        <v>0</v>
      </c>
      <c r="V109">
        <f>IF(P109="외주비", J109, 0)</f>
        <v>0</v>
      </c>
      <c r="W109">
        <f>IF(P109="장비비", J109, 0)</f>
        <v>0</v>
      </c>
      <c r="X109">
        <f>IF(P109="폐기물처리비", L109, 0)</f>
        <v>0</v>
      </c>
      <c r="Y109">
        <f>IF(P109="가설비", J109, 0)</f>
        <v>0</v>
      </c>
      <c r="Z109">
        <f>IF(P109="잡비제외분", F109, 0)</f>
        <v>0</v>
      </c>
      <c r="AA109">
        <f>IF(P109="사급자재대", L109, 0)</f>
        <v>0</v>
      </c>
      <c r="AB109">
        <f>IF(P109="관급자재대", L109, 0)</f>
        <v>0</v>
      </c>
      <c r="AC109">
        <f>IF(P109="사용자항목1", L109, 0)</f>
        <v>0</v>
      </c>
      <c r="AD109">
        <f>IF(P109="사용자항목2", L109, 0)</f>
        <v>0</v>
      </c>
      <c r="AE109">
        <f>IF(P109="안전관리비", L109, 0)</f>
        <v>0</v>
      </c>
      <c r="AF109">
        <f>IF(P109="품질관리비", L109, 0)</f>
        <v>0</v>
      </c>
      <c r="AG109">
        <f>IF(P109="사용자항목5", L109, 0)</f>
        <v>0</v>
      </c>
      <c r="AH109">
        <f>IF(P109="사용자항목6", L109, 0)</f>
        <v>0</v>
      </c>
      <c r="AI109">
        <f>IF(P109="사용자항목7", L109, 0)</f>
        <v>0</v>
      </c>
      <c r="AJ109">
        <f>IF(P109="사용자항목8", L109, 0)</f>
        <v>0</v>
      </c>
      <c r="AK109">
        <f>IF(P109="사용자항목9", L109, 0)</f>
        <v>0</v>
      </c>
      <c r="AL109">
        <f>IF(P109="사용자항목10", L109, 0)</f>
        <v>0</v>
      </c>
      <c r="AM109">
        <f>IF(P109="사용자항목11", L109, 0)</f>
        <v>0</v>
      </c>
      <c r="AN109">
        <f>IF(P109="사용자항목12", L109, 0)</f>
        <v>0</v>
      </c>
      <c r="AO109">
        <f>IF(P109="사용자항목13", L109, 0)</f>
        <v>0</v>
      </c>
      <c r="AP109">
        <f>IF(P109="사용자항목14", L109, 0)</f>
        <v>0</v>
      </c>
      <c r="AQ109">
        <f>IF(P109="사용자항목15", L109, 0)</f>
        <v>0</v>
      </c>
      <c r="AR109">
        <f>IF(P109="사용자항목16", L109, 0)</f>
        <v>0</v>
      </c>
      <c r="AS109">
        <f>IF(P109="사용자항목17", L109, 0)</f>
        <v>0</v>
      </c>
      <c r="AT109">
        <f>IF(P109="사용자항목18", L109, 0)</f>
        <v>0</v>
      </c>
      <c r="AU109">
        <f>IF(P109="사용자항목19", L109, 0)</f>
        <v>0</v>
      </c>
    </row>
    <row r="110" spans="1:50" ht="23.1" customHeight="1" x14ac:dyDescent="0.3">
      <c r="A110" s="17" t="s">
        <v>171</v>
      </c>
      <c r="B110" s="18"/>
      <c r="C110" s="19" t="s">
        <v>63</v>
      </c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O110" t="str">
        <f>""</f>
        <v/>
      </c>
      <c r="P110" t="s">
        <v>145</v>
      </c>
      <c r="Q110">
        <v>1</v>
      </c>
      <c r="R110">
        <f>IF(P110="기계경비", J110, 0)</f>
        <v>0</v>
      </c>
      <c r="S110">
        <f>IF(P110="운반비", J110, 0)</f>
        <v>0</v>
      </c>
      <c r="T110">
        <f>IF(P110="작업부산물", F110, 0)</f>
        <v>0</v>
      </c>
      <c r="U110">
        <f>IF(P110="관급", F110, 0)</f>
        <v>0</v>
      </c>
      <c r="V110">
        <f>IF(P110="외주비", J110, 0)</f>
        <v>0</v>
      </c>
      <c r="W110">
        <f>IF(P110="장비비", J110, 0)</f>
        <v>0</v>
      </c>
      <c r="X110">
        <f>IF(P110="폐기물처리비", L110, 0)</f>
        <v>0</v>
      </c>
      <c r="Y110">
        <f>IF(P110="가설비", J110, 0)</f>
        <v>0</v>
      </c>
      <c r="Z110">
        <f>IF(P110="잡비제외분", F110, 0)</f>
        <v>0</v>
      </c>
      <c r="AA110">
        <f>IF(P110="사급자재대", L110, 0)</f>
        <v>0</v>
      </c>
      <c r="AB110">
        <f>IF(P110="관급자재대", L110, 0)</f>
        <v>0</v>
      </c>
      <c r="AC110">
        <f>IF(P110="사용자항목1", L110, 0)</f>
        <v>0</v>
      </c>
      <c r="AD110">
        <f>IF(P110="사용자항목2", L110, 0)</f>
        <v>0</v>
      </c>
      <c r="AE110">
        <f>IF(P110="안전관리비", L110, 0)</f>
        <v>0</v>
      </c>
      <c r="AF110">
        <f>IF(P110="품질관리비", L110, 0)</f>
        <v>0</v>
      </c>
      <c r="AG110">
        <f>IF(P110="사용자항목5", L110, 0)</f>
        <v>0</v>
      </c>
      <c r="AH110">
        <f>IF(P110="사용자항목6", L110, 0)</f>
        <v>0</v>
      </c>
      <c r="AI110">
        <f>IF(P110="사용자항목7", L110, 0)</f>
        <v>0</v>
      </c>
      <c r="AJ110">
        <f>IF(P110="사용자항목8", L110, 0)</f>
        <v>0</v>
      </c>
      <c r="AK110">
        <f>IF(P110="사용자항목9", L110, 0)</f>
        <v>0</v>
      </c>
      <c r="AL110">
        <f>IF(P110="사용자항목10", L110, 0)</f>
        <v>0</v>
      </c>
      <c r="AM110">
        <f>IF(P110="사용자항목11", L110, 0)</f>
        <v>0</v>
      </c>
      <c r="AN110">
        <f>IF(P110="사용자항목12", L110, 0)</f>
        <v>0</v>
      </c>
      <c r="AO110">
        <f>IF(P110="사용자항목13", L110, 0)</f>
        <v>0</v>
      </c>
      <c r="AP110">
        <f>IF(P110="사용자항목14", L110, 0)</f>
        <v>0</v>
      </c>
      <c r="AQ110">
        <f>IF(P110="사용자항목15", L110, 0)</f>
        <v>0</v>
      </c>
      <c r="AR110">
        <f>IF(P110="사용자항목16", L110, 0)</f>
        <v>0</v>
      </c>
      <c r="AS110">
        <f>IF(P110="사용자항목17", L110, 0)</f>
        <v>0</v>
      </c>
      <c r="AT110">
        <f>IF(P110="사용자항목18", L110, 0)</f>
        <v>0</v>
      </c>
      <c r="AU110">
        <f>IF(P110="사용자항목19", L110, 0)</f>
        <v>0</v>
      </c>
    </row>
    <row r="111" spans="1:50" ht="23.1" customHeight="1" x14ac:dyDescent="0.3">
      <c r="A111" s="18"/>
      <c r="B111" s="18"/>
      <c r="C111" s="20"/>
      <c r="D111" s="21"/>
      <c r="E111" s="21"/>
      <c r="F111" s="21"/>
      <c r="G111" s="21"/>
      <c r="H111" s="21"/>
      <c r="I111" s="21"/>
      <c r="J111" s="21"/>
      <c r="K111" s="21"/>
      <c r="L111" s="21"/>
      <c r="M111" s="21"/>
    </row>
    <row r="112" spans="1:50" ht="23.1" customHeight="1" x14ac:dyDescent="0.3">
      <c r="A112" s="18"/>
      <c r="B112" s="18"/>
      <c r="C112" s="20"/>
      <c r="D112" s="21"/>
      <c r="E112" s="21"/>
      <c r="F112" s="21"/>
      <c r="G112" s="21"/>
      <c r="H112" s="21"/>
      <c r="I112" s="21"/>
      <c r="J112" s="21"/>
      <c r="K112" s="21"/>
      <c r="L112" s="21"/>
      <c r="M112" s="21"/>
    </row>
    <row r="113" spans="1:50" ht="23.1" customHeight="1" x14ac:dyDescent="0.3">
      <c r="A113" s="18"/>
      <c r="B113" s="18"/>
      <c r="C113" s="20"/>
      <c r="D113" s="21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1:50" ht="23.1" customHeight="1" x14ac:dyDescent="0.3">
      <c r="A114" s="18"/>
      <c r="B114" s="18"/>
      <c r="C114" s="20"/>
      <c r="D114" s="21"/>
      <c r="E114" s="21"/>
      <c r="F114" s="21"/>
      <c r="G114" s="21"/>
      <c r="H114" s="21"/>
      <c r="I114" s="21"/>
      <c r="J114" s="21"/>
      <c r="K114" s="21"/>
      <c r="L114" s="21"/>
      <c r="M114" s="21"/>
    </row>
    <row r="115" spans="1:50" ht="23.1" customHeight="1" x14ac:dyDescent="0.3">
      <c r="A115" s="18"/>
      <c r="B115" s="18"/>
      <c r="C115" s="20"/>
      <c r="D115" s="21"/>
      <c r="E115" s="21"/>
      <c r="F115" s="21"/>
      <c r="G115" s="21"/>
      <c r="H115" s="21"/>
      <c r="I115" s="21"/>
      <c r="J115" s="21"/>
      <c r="K115" s="21"/>
      <c r="L115" s="21"/>
      <c r="M115" s="21"/>
    </row>
    <row r="116" spans="1:50" ht="23.1" customHeight="1" x14ac:dyDescent="0.3">
      <c r="A116" s="18"/>
      <c r="B116" s="18"/>
      <c r="C116" s="20"/>
      <c r="D116" s="21"/>
      <c r="E116" s="21"/>
      <c r="F116" s="21"/>
      <c r="G116" s="21"/>
      <c r="H116" s="21"/>
      <c r="I116" s="21"/>
      <c r="J116" s="21"/>
      <c r="K116" s="21"/>
      <c r="L116" s="21"/>
      <c r="M116" s="21"/>
    </row>
    <row r="117" spans="1:50" ht="23.1" customHeight="1" x14ac:dyDescent="0.3">
      <c r="A117" s="18"/>
      <c r="B117" s="18"/>
      <c r="C117" s="20"/>
      <c r="D117" s="21"/>
      <c r="E117" s="21"/>
      <c r="F117" s="21"/>
      <c r="G117" s="21"/>
      <c r="H117" s="21"/>
      <c r="I117" s="21"/>
      <c r="J117" s="21"/>
      <c r="K117" s="21"/>
      <c r="L117" s="21"/>
      <c r="M117" s="21"/>
    </row>
    <row r="118" spans="1:50" ht="23.1" customHeight="1" x14ac:dyDescent="0.3">
      <c r="A118" s="18"/>
      <c r="B118" s="18"/>
      <c r="C118" s="20"/>
      <c r="D118" s="21"/>
      <c r="E118" s="21"/>
      <c r="F118" s="21"/>
      <c r="G118" s="21"/>
      <c r="H118" s="21"/>
      <c r="I118" s="21"/>
      <c r="J118" s="21"/>
      <c r="K118" s="21"/>
      <c r="L118" s="21"/>
      <c r="M118" s="21"/>
    </row>
    <row r="119" spans="1:50" ht="23.1" customHeight="1" x14ac:dyDescent="0.3">
      <c r="A119" s="18"/>
      <c r="B119" s="18"/>
      <c r="C119" s="20"/>
      <c r="D119" s="21"/>
      <c r="E119" s="21"/>
      <c r="F119" s="21"/>
      <c r="G119" s="21"/>
      <c r="H119" s="21"/>
      <c r="I119" s="21"/>
      <c r="J119" s="21"/>
      <c r="K119" s="21"/>
      <c r="L119" s="21"/>
      <c r="M119" s="21"/>
    </row>
    <row r="120" spans="1:50" ht="23.1" customHeight="1" x14ac:dyDescent="0.3">
      <c r="A120" s="18"/>
      <c r="B120" s="18"/>
      <c r="C120" s="20"/>
      <c r="D120" s="21"/>
      <c r="E120" s="21"/>
      <c r="F120" s="21"/>
      <c r="G120" s="21"/>
      <c r="H120" s="21"/>
      <c r="I120" s="21"/>
      <c r="J120" s="21"/>
      <c r="K120" s="21"/>
      <c r="L120" s="21"/>
      <c r="M120" s="21"/>
    </row>
    <row r="121" spans="1:50" ht="23.1" customHeight="1" x14ac:dyDescent="0.3">
      <c r="A121" s="18"/>
      <c r="B121" s="18"/>
      <c r="C121" s="20"/>
      <c r="D121" s="21"/>
      <c r="E121" s="21"/>
      <c r="F121" s="21"/>
      <c r="G121" s="21"/>
      <c r="H121" s="21"/>
      <c r="I121" s="21"/>
      <c r="J121" s="21"/>
      <c r="K121" s="21"/>
      <c r="L121" s="21"/>
      <c r="M121" s="21"/>
    </row>
    <row r="122" spans="1:50" ht="23.1" customHeight="1" x14ac:dyDescent="0.3">
      <c r="A122" s="22" t="s">
        <v>74</v>
      </c>
      <c r="B122" s="29"/>
      <c r="C122" s="24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R122">
        <f t="shared" ref="R122:AX122" si="6">ROUNDDOWN(SUM(R108:R110), 0)</f>
        <v>0</v>
      </c>
      <c r="S122">
        <f t="shared" si="6"/>
        <v>0</v>
      </c>
      <c r="T122">
        <f t="shared" si="6"/>
        <v>0</v>
      </c>
      <c r="U122">
        <f t="shared" si="6"/>
        <v>0</v>
      </c>
      <c r="V122">
        <f t="shared" si="6"/>
        <v>0</v>
      </c>
      <c r="W122">
        <f t="shared" si="6"/>
        <v>0</v>
      </c>
      <c r="X122">
        <f t="shared" si="6"/>
        <v>0</v>
      </c>
      <c r="Y122">
        <f t="shared" si="6"/>
        <v>0</v>
      </c>
      <c r="Z122">
        <f t="shared" si="6"/>
        <v>0</v>
      </c>
      <c r="AA122">
        <f t="shared" si="6"/>
        <v>0</v>
      </c>
      <c r="AB122">
        <f t="shared" si="6"/>
        <v>0</v>
      </c>
      <c r="AC122">
        <f t="shared" si="6"/>
        <v>0</v>
      </c>
      <c r="AD122">
        <f t="shared" si="6"/>
        <v>0</v>
      </c>
      <c r="AE122">
        <f t="shared" si="6"/>
        <v>0</v>
      </c>
      <c r="AF122">
        <f t="shared" si="6"/>
        <v>0</v>
      </c>
      <c r="AG122">
        <f t="shared" si="6"/>
        <v>0</v>
      </c>
      <c r="AH122">
        <f t="shared" si="6"/>
        <v>0</v>
      </c>
      <c r="AI122">
        <f t="shared" si="6"/>
        <v>0</v>
      </c>
      <c r="AJ122">
        <f t="shared" si="6"/>
        <v>0</v>
      </c>
      <c r="AK122">
        <f t="shared" si="6"/>
        <v>0</v>
      </c>
      <c r="AL122">
        <f t="shared" si="6"/>
        <v>0</v>
      </c>
      <c r="AM122">
        <f t="shared" si="6"/>
        <v>0</v>
      </c>
      <c r="AN122">
        <f t="shared" si="6"/>
        <v>0</v>
      </c>
      <c r="AO122">
        <f t="shared" si="6"/>
        <v>0</v>
      </c>
      <c r="AP122">
        <f t="shared" si="6"/>
        <v>0</v>
      </c>
      <c r="AQ122">
        <f t="shared" si="6"/>
        <v>0</v>
      </c>
      <c r="AR122">
        <f t="shared" si="6"/>
        <v>0</v>
      </c>
      <c r="AS122">
        <f t="shared" si="6"/>
        <v>0</v>
      </c>
      <c r="AT122">
        <f t="shared" si="6"/>
        <v>0</v>
      </c>
      <c r="AU122">
        <f t="shared" si="6"/>
        <v>0</v>
      </c>
      <c r="AV122">
        <f t="shared" si="6"/>
        <v>0</v>
      </c>
      <c r="AW122">
        <f t="shared" si="6"/>
        <v>0</v>
      </c>
      <c r="AX122">
        <f t="shared" si="6"/>
        <v>0</v>
      </c>
    </row>
  </sheetData>
  <mergeCells count="18">
    <mergeCell ref="A6:M6"/>
    <mergeCell ref="A22:M22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A58:M58"/>
    <mergeCell ref="A75:M75"/>
    <mergeCell ref="A41:M41"/>
    <mergeCell ref="A91:M91"/>
    <mergeCell ref="A107:M107"/>
  </mergeCells>
  <phoneticPr fontId="1" type="noConversion"/>
  <conditionalFormatting sqref="A6">
    <cfRule type="containsText" dxfId="31" priority="23" stopIfTrue="1" operator="containsText" text=".">
      <formula>NOT(ISERROR(SEARCH(".",A6)))</formula>
    </cfRule>
    <cfRule type="notContainsText" dxfId="30" priority="24" stopIfTrue="1" operator="notContains" text=".">
      <formula>ISERROR(SEARCH(".",A6))</formula>
    </cfRule>
  </conditionalFormatting>
  <conditionalFormatting sqref="A7:M25 A28:M40 A58:M59 A61:M90 A107:M122 M27">
    <cfRule type="containsText" dxfId="29" priority="21" stopIfTrue="1" operator="containsText" text=".">
      <formula>NOT(ISERROR(SEARCH(".",A7)))</formula>
    </cfRule>
    <cfRule type="notContainsText" dxfId="28" priority="22" stopIfTrue="1" operator="notContains" text=".">
      <formula>ISERROR(SEARCH(".",A7))</formula>
    </cfRule>
  </conditionalFormatting>
  <conditionalFormatting sqref="A26:M26">
    <cfRule type="containsText" dxfId="27" priority="19" stopIfTrue="1" operator="containsText" text=".">
      <formula>NOT(ISERROR(SEARCH(".",A26)))</formula>
    </cfRule>
    <cfRule type="notContainsText" dxfId="26" priority="20" stopIfTrue="1" operator="notContains" text=".">
      <formula>ISERROR(SEARCH(".",A26))</formula>
    </cfRule>
  </conditionalFormatting>
  <conditionalFormatting sqref="J42:J43">
    <cfRule type="containsText" dxfId="25" priority="11" stopIfTrue="1" operator="containsText" text=".">
      <formula>NOT(ISERROR(SEARCH(".",J42)))</formula>
    </cfRule>
    <cfRule type="notContainsText" dxfId="24" priority="12" stopIfTrue="1" operator="notContains" text=".">
      <formula>ISERROR(SEARCH(".",J42))</formula>
    </cfRule>
  </conditionalFormatting>
  <conditionalFormatting sqref="A41:M41 A44:M57 G42:G43 A42:E43 I42:I43 M42:M43">
    <cfRule type="containsText" dxfId="23" priority="17" stopIfTrue="1" operator="containsText" text=".">
      <formula>NOT(ISERROR(SEARCH(".",A41)))</formula>
    </cfRule>
    <cfRule type="notContainsText" dxfId="22" priority="18" stopIfTrue="1" operator="notContains" text=".">
      <formula>ISERROR(SEARCH(".",A41))</formula>
    </cfRule>
  </conditionalFormatting>
  <conditionalFormatting sqref="F42:F43">
    <cfRule type="containsText" dxfId="21" priority="15" stopIfTrue="1" operator="containsText" text=".">
      <formula>NOT(ISERROR(SEARCH(".",F42)))</formula>
    </cfRule>
    <cfRule type="notContainsText" dxfId="20" priority="16" stopIfTrue="1" operator="notContains" text=".">
      <formula>ISERROR(SEARCH(".",F42))</formula>
    </cfRule>
  </conditionalFormatting>
  <conditionalFormatting sqref="H42:H43">
    <cfRule type="containsText" dxfId="19" priority="13" stopIfTrue="1" operator="containsText" text=".">
      <formula>NOT(ISERROR(SEARCH(".",H42)))</formula>
    </cfRule>
    <cfRule type="notContainsText" dxfId="18" priority="14" stopIfTrue="1" operator="notContains" text=".">
      <formula>ISERROR(SEARCH(".",H42))</formula>
    </cfRule>
  </conditionalFormatting>
  <conditionalFormatting sqref="K42:L43">
    <cfRule type="containsText" dxfId="17" priority="9" stopIfTrue="1" operator="containsText" text=".">
      <formula>NOT(ISERROR(SEARCH(".",K42)))</formula>
    </cfRule>
    <cfRule type="notContainsText" dxfId="16" priority="10" stopIfTrue="1" operator="notContains" text=".">
      <formula>ISERROR(SEARCH(".",K42))</formula>
    </cfRule>
  </conditionalFormatting>
  <conditionalFormatting sqref="A60:M60">
    <cfRule type="containsText" dxfId="15" priority="7" stopIfTrue="1" operator="containsText" text=".">
      <formula>NOT(ISERROR(SEARCH(".",A60)))</formula>
    </cfRule>
    <cfRule type="notContainsText" dxfId="14" priority="8" stopIfTrue="1" operator="notContains" text=".">
      <formula>ISERROR(SEARCH(".",A60))</formula>
    </cfRule>
  </conditionalFormatting>
  <conditionalFormatting sqref="A91:M106">
    <cfRule type="containsText" dxfId="13" priority="5" stopIfTrue="1" operator="containsText" text=".">
      <formula>NOT(ISERROR(SEARCH(".",A91)))</formula>
    </cfRule>
    <cfRule type="notContainsText" dxfId="12" priority="6" stopIfTrue="1" operator="notContains" text=".">
      <formula>ISERROR(SEARCH(".",A91))</formula>
    </cfRule>
  </conditionalFormatting>
  <conditionalFormatting sqref="A27:L27">
    <cfRule type="containsText" dxfId="11" priority="3" stopIfTrue="1" operator="containsText" text=".">
      <formula>NOT(ISERROR(SEARCH(".",A27)))</formula>
    </cfRule>
    <cfRule type="notContainsText" dxfId="10" priority="4" stopIfTrue="1" operator="notContains" text=".">
      <formula>ISERROR(SEARCH(".",A27))</formula>
    </cfRule>
  </conditionalFormatting>
  <conditionalFormatting sqref="K5:L5">
    <cfRule type="containsText" dxfId="9" priority="1" stopIfTrue="1" operator="containsText" text=".">
      <formula>NOT(ISERROR(SEARCH(".",K5)))</formula>
    </cfRule>
    <cfRule type="notContainsText" dxfId="8" priority="2" stopIfTrue="1" operator="notContains" text=".">
      <formula>ISERROR(SEARCH(".",K5))</formula>
    </cfRule>
  </conditionalFormatting>
  <pageMargins left="0.59055118110236215" right="0" top="0.27559055118110232" bottom="0.1388888888888889" header="0.3" footer="0.1388888888888889"/>
  <pageSetup paperSize="9" orientation="landscape" horizontalDpi="4294967292" r:id="rId1"/>
  <rowBreaks count="5" manualBreakCount="5">
    <brk id="21" max="16383" man="1"/>
    <brk id="57" max="16383" man="1"/>
    <brk id="74" max="16383" man="1"/>
    <brk id="106" max="16383" man="1"/>
    <brk id="122" max="16383" man="1"/>
  </rowBreaks>
  <ignoredErrors>
    <ignoredError sqref="F5 H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B7"/>
  </sheetPr>
  <dimension ref="A1:S36"/>
  <sheetViews>
    <sheetView workbookViewId="0">
      <pane xSplit="4" ySplit="4" topLeftCell="E8" activePane="bottomRight" state="frozen"/>
      <selection sqref="A1:M1"/>
      <selection pane="topRight" sqref="A1:M1"/>
      <selection pane="bottomLeft" sqref="A1:M1"/>
      <selection pane="bottomRight" sqref="A1:M1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1" customWidth="1"/>
    <col min="14" max="19" width="0" hidden="1" customWidth="1"/>
  </cols>
  <sheetData>
    <row r="1" spans="1:19" ht="30" customHeight="1" x14ac:dyDescent="0.3">
      <c r="A1" s="64" t="s">
        <v>98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9" ht="23.1" customHeight="1" x14ac:dyDescent="0.3">
      <c r="A2" s="65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9" ht="23.1" customHeight="1" x14ac:dyDescent="0.3">
      <c r="A3" s="63" t="s">
        <v>99</v>
      </c>
      <c r="B3" s="63" t="s">
        <v>100</v>
      </c>
      <c r="C3" s="63" t="s">
        <v>3</v>
      </c>
      <c r="D3" s="63" t="s">
        <v>46</v>
      </c>
      <c r="E3" s="63" t="s">
        <v>101</v>
      </c>
      <c r="F3" s="63"/>
      <c r="G3" s="63" t="s">
        <v>102</v>
      </c>
      <c r="H3" s="63"/>
      <c r="I3" s="63" t="s">
        <v>103</v>
      </c>
      <c r="J3" s="63"/>
      <c r="K3" s="63" t="s">
        <v>104</v>
      </c>
      <c r="L3" s="63"/>
      <c r="M3" s="63" t="s">
        <v>51</v>
      </c>
    </row>
    <row r="4" spans="1:19" ht="23.1" customHeight="1" x14ac:dyDescent="0.3">
      <c r="A4" s="63"/>
      <c r="B4" s="63"/>
      <c r="C4" s="63"/>
      <c r="D4" s="63"/>
      <c r="E4" s="5" t="s">
        <v>52</v>
      </c>
      <c r="F4" s="5" t="s">
        <v>53</v>
      </c>
      <c r="G4" s="5" t="s">
        <v>52</v>
      </c>
      <c r="H4" s="5" t="s">
        <v>53</v>
      </c>
      <c r="I4" s="5" t="s">
        <v>52</v>
      </c>
      <c r="J4" s="5" t="s">
        <v>53</v>
      </c>
      <c r="K4" s="5" t="s">
        <v>52</v>
      </c>
      <c r="L4" s="5" t="s">
        <v>53</v>
      </c>
      <c r="M4" s="63"/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</row>
    <row r="5" spans="1:19" ht="23.1" customHeight="1" x14ac:dyDescent="0.3">
      <c r="A5" s="69" t="s">
        <v>105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6" t="s">
        <v>106</v>
      </c>
    </row>
    <row r="6" spans="1:19" ht="23.1" customHeight="1" x14ac:dyDescent="0.3">
      <c r="A6" s="7" t="s">
        <v>7</v>
      </c>
      <c r="B6" s="7" t="s">
        <v>8</v>
      </c>
      <c r="C6" s="9" t="s">
        <v>9</v>
      </c>
      <c r="D6" s="10">
        <v>2.52E-2</v>
      </c>
      <c r="E6" s="10" t="e">
        <f>ROUNDDOWN(#REF!, 0)</f>
        <v>#REF!</v>
      </c>
      <c r="F6" s="10" t="e">
        <f>ROUNDDOWN(D6*E6, 1)</f>
        <v>#REF!</v>
      </c>
      <c r="G6" s="10">
        <v>0</v>
      </c>
      <c r="H6" s="10">
        <f>ROUNDDOWN(D6*G6, 1)</f>
        <v>0</v>
      </c>
      <c r="I6" s="10">
        <v>0</v>
      </c>
      <c r="J6" s="10">
        <f>ROUNDDOWN(D6*I6, 1)</f>
        <v>0</v>
      </c>
      <c r="K6" s="10" t="e">
        <f t="shared" ref="K6:L8" si="0">E6+G6+I6</f>
        <v>#REF!</v>
      </c>
      <c r="L6" s="10" t="e">
        <f t="shared" si="0"/>
        <v>#REF!</v>
      </c>
      <c r="M6" s="8"/>
      <c r="O6" s="4" t="s">
        <v>66</v>
      </c>
      <c r="P6" s="4" t="s">
        <v>65</v>
      </c>
      <c r="Q6">
        <v>1</v>
      </c>
    </row>
    <row r="7" spans="1:19" ht="23.1" customHeight="1" x14ac:dyDescent="0.3">
      <c r="A7" s="7" t="s">
        <v>107</v>
      </c>
      <c r="B7" s="7" t="s">
        <v>108</v>
      </c>
      <c r="C7" s="9" t="s">
        <v>9</v>
      </c>
      <c r="D7" s="10">
        <v>2.4E-2</v>
      </c>
      <c r="E7" s="10" t="e">
        <f>ROUNDDOWN(#REF!, 0)</f>
        <v>#REF!</v>
      </c>
      <c r="F7" s="10" t="e">
        <f>ROUNDDOWN(D7*E7, 1)</f>
        <v>#REF!</v>
      </c>
      <c r="G7" s="10" t="e">
        <f>ROUNDDOWN(#REF!, 0)</f>
        <v>#REF!</v>
      </c>
      <c r="H7" s="10" t="e">
        <f>ROUNDDOWN(D7*G7, 1)</f>
        <v>#REF!</v>
      </c>
      <c r="I7" s="10" t="e">
        <f>ROUNDDOWN(#REF!, 0)</f>
        <v>#REF!</v>
      </c>
      <c r="J7" s="10" t="e">
        <f>ROUNDDOWN(D7*I7, 1)</f>
        <v>#REF!</v>
      </c>
      <c r="K7" s="10" t="e">
        <f t="shared" si="0"/>
        <v>#REF!</v>
      </c>
      <c r="L7" s="10" t="e">
        <f t="shared" si="0"/>
        <v>#REF!</v>
      </c>
      <c r="M7" s="7" t="s">
        <v>109</v>
      </c>
      <c r="P7" s="4" t="s">
        <v>65</v>
      </c>
      <c r="Q7">
        <v>1</v>
      </c>
    </row>
    <row r="8" spans="1:19" ht="23.1" customHeight="1" x14ac:dyDescent="0.3">
      <c r="A8" s="7" t="s">
        <v>110</v>
      </c>
      <c r="B8" s="7" t="s">
        <v>111</v>
      </c>
      <c r="C8" s="9" t="s">
        <v>112</v>
      </c>
      <c r="D8" s="10">
        <v>1</v>
      </c>
      <c r="E8" s="10" t="e">
        <f>ROUNDDOWN(#REF!, 2)</f>
        <v>#REF!</v>
      </c>
      <c r="F8" s="10" t="e">
        <f>ROUNDDOWN(D8*E8, 1)</f>
        <v>#REF!</v>
      </c>
      <c r="G8" s="10" t="e">
        <f>ROUNDDOWN(#REF!, 0)</f>
        <v>#REF!</v>
      </c>
      <c r="H8" s="10" t="e">
        <f>ROUNDDOWN(D8*G8, 1)</f>
        <v>#REF!</v>
      </c>
      <c r="I8" s="10" t="e">
        <f>ROUNDDOWN(#REF!, 2)</f>
        <v>#REF!</v>
      </c>
      <c r="J8" s="10" t="e">
        <f>ROUNDDOWN(D8*I8, 1)</f>
        <v>#REF!</v>
      </c>
      <c r="K8" s="10" t="e">
        <f t="shared" si="0"/>
        <v>#REF!</v>
      </c>
      <c r="L8" s="10" t="e">
        <f t="shared" si="0"/>
        <v>#REF!</v>
      </c>
      <c r="M8" s="7" t="s">
        <v>113</v>
      </c>
      <c r="P8" s="4" t="s">
        <v>65</v>
      </c>
      <c r="Q8">
        <v>1</v>
      </c>
    </row>
    <row r="9" spans="1:19" ht="23.1" customHeight="1" x14ac:dyDescent="0.3">
      <c r="A9" s="11" t="s">
        <v>74</v>
      </c>
      <c r="B9" s="12"/>
      <c r="C9" s="13"/>
      <c r="D9" s="14"/>
      <c r="E9" s="14"/>
      <c r="F9" s="14" t="e">
        <f>ROUNDDOWN(SUMIF(Q6:Q8, "1", F6:F8), 0)</f>
        <v>#REF!</v>
      </c>
      <c r="G9" s="14"/>
      <c r="H9" s="14" t="e">
        <f>ROUNDDOWN(SUMIF(Q6:Q8, "1", H6:H8), 0)</f>
        <v>#REF!</v>
      </c>
      <c r="I9" s="14"/>
      <c r="J9" s="14" t="e">
        <f>ROUNDDOWN(SUMIF(Q6:Q8, "1", J6:J8), 0)</f>
        <v>#REF!</v>
      </c>
      <c r="K9" s="14"/>
      <c r="L9" s="14" t="e">
        <f>F9+H9+J9</f>
        <v>#REF!</v>
      </c>
      <c r="M9" s="12"/>
    </row>
    <row r="10" spans="1:19" ht="23.1" customHeight="1" x14ac:dyDescent="0.3">
      <c r="A10" s="8"/>
      <c r="B10" s="8"/>
      <c r="C10" s="15"/>
      <c r="D10" s="10"/>
      <c r="E10" s="10"/>
      <c r="F10" s="10"/>
      <c r="G10" s="10"/>
      <c r="H10" s="10"/>
      <c r="I10" s="10"/>
      <c r="J10" s="10"/>
      <c r="K10" s="10"/>
      <c r="L10" s="10"/>
      <c r="M10" s="8"/>
    </row>
    <row r="11" spans="1:19" ht="23.1" customHeight="1" x14ac:dyDescent="0.3">
      <c r="A11" s="67" t="s">
        <v>114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" t="s">
        <v>115</v>
      </c>
    </row>
    <row r="12" spans="1:19" ht="23.1" customHeight="1" x14ac:dyDescent="0.3">
      <c r="A12" s="7" t="s">
        <v>18</v>
      </c>
      <c r="B12" s="7" t="s">
        <v>14</v>
      </c>
      <c r="C12" s="9" t="s">
        <v>15</v>
      </c>
      <c r="D12" s="10">
        <v>0.03</v>
      </c>
      <c r="E12" s="10">
        <v>0</v>
      </c>
      <c r="F12" s="10">
        <f>ROUNDDOWN(D12*E12, 1)</f>
        <v>0</v>
      </c>
      <c r="G12" s="10" t="e">
        <f>ROUNDDOWN(#REF!, 0)</f>
        <v>#REF!</v>
      </c>
      <c r="H12" s="10" t="e">
        <f>ROUNDDOWN(D12*G12, 1)</f>
        <v>#REF!</v>
      </c>
      <c r="I12" s="10">
        <v>0</v>
      </c>
      <c r="J12" s="10">
        <f>ROUNDDOWN(D12*I12, 1)</f>
        <v>0</v>
      </c>
      <c r="K12" s="10" t="e">
        <f t="shared" ref="K12:L14" si="1">E12+G12+I12</f>
        <v>#REF!</v>
      </c>
      <c r="L12" s="10" t="e">
        <f t="shared" si="1"/>
        <v>#REF!</v>
      </c>
      <c r="M12" s="8"/>
      <c r="O12" s="4" t="s">
        <v>116</v>
      </c>
      <c r="P12" s="4" t="s">
        <v>65</v>
      </c>
      <c r="Q12">
        <v>1</v>
      </c>
    </row>
    <row r="13" spans="1:19" ht="23.1" customHeight="1" x14ac:dyDescent="0.3">
      <c r="A13" s="7" t="s">
        <v>19</v>
      </c>
      <c r="B13" s="7" t="s">
        <v>14</v>
      </c>
      <c r="C13" s="9" t="s">
        <v>15</v>
      </c>
      <c r="D13" s="10">
        <v>1.2E-2</v>
      </c>
      <c r="E13" s="10">
        <v>0</v>
      </c>
      <c r="F13" s="10">
        <f>ROUNDDOWN(D13*E13, 1)</f>
        <v>0</v>
      </c>
      <c r="G13" s="10" t="e">
        <f>ROUNDDOWN(#REF!, 0)</f>
        <v>#REF!</v>
      </c>
      <c r="H13" s="10" t="e">
        <f>ROUNDDOWN(D13*G13, 1)</f>
        <v>#REF!</v>
      </c>
      <c r="I13" s="10">
        <v>0</v>
      </c>
      <c r="J13" s="10">
        <f>ROUNDDOWN(D13*I13, 1)</f>
        <v>0</v>
      </c>
      <c r="K13" s="10" t="e">
        <f t="shared" si="1"/>
        <v>#REF!</v>
      </c>
      <c r="L13" s="10" t="e">
        <f t="shared" si="1"/>
        <v>#REF!</v>
      </c>
      <c r="M13" s="8"/>
      <c r="O13" s="4" t="s">
        <v>116</v>
      </c>
      <c r="P13" s="4" t="s">
        <v>65</v>
      </c>
      <c r="Q13">
        <v>1</v>
      </c>
    </row>
    <row r="14" spans="1:19" ht="23.1" customHeight="1" x14ac:dyDescent="0.3">
      <c r="A14" s="7" t="s">
        <v>117</v>
      </c>
      <c r="B14" s="8" t="str">
        <f>"인력품의 " &amp; N14*100 &amp; "%"</f>
        <v>인력품의 4%</v>
      </c>
      <c r="C14" s="9" t="s">
        <v>71</v>
      </c>
      <c r="D14" s="10">
        <v>1</v>
      </c>
      <c r="E14" s="10">
        <v>0</v>
      </c>
      <c r="F14" s="10">
        <v>0</v>
      </c>
      <c r="G14" s="10">
        <v>0</v>
      </c>
      <c r="H14" s="10">
        <v>0</v>
      </c>
      <c r="I14" s="10" t="e">
        <f>SUMIF(O12:O14, "02", H12:H14)</f>
        <v>#REF!</v>
      </c>
      <c r="J14" s="10" t="e">
        <f>ROUNDDOWN((I14)*N14, 1)</f>
        <v>#REF!</v>
      </c>
      <c r="K14" s="10" t="e">
        <f t="shared" si="1"/>
        <v>#REF!</v>
      </c>
      <c r="L14" s="10" t="e">
        <f t="shared" si="1"/>
        <v>#REF!</v>
      </c>
      <c r="M14" s="8"/>
      <c r="N14">
        <v>0.04</v>
      </c>
      <c r="P14" s="4" t="s">
        <v>65</v>
      </c>
      <c r="Q14">
        <v>1</v>
      </c>
      <c r="R14" s="4" t="s">
        <v>118</v>
      </c>
      <c r="S14" s="4" t="s">
        <v>119</v>
      </c>
    </row>
    <row r="15" spans="1:19" ht="23.1" customHeight="1" x14ac:dyDescent="0.3">
      <c r="A15" s="11" t="s">
        <v>74</v>
      </c>
      <c r="B15" s="12"/>
      <c r="C15" s="13"/>
      <c r="D15" s="14"/>
      <c r="E15" s="14"/>
      <c r="F15" s="14">
        <f>ROUNDDOWN(SUMIF(Q12:Q14, "1", F12:F14), 0)</f>
        <v>0</v>
      </c>
      <c r="G15" s="14"/>
      <c r="H15" s="14" t="e">
        <f>ROUNDDOWN(SUMIF(Q12:Q14, "1", H12:H14), 0)</f>
        <v>#REF!</v>
      </c>
      <c r="I15" s="14"/>
      <c r="J15" s="14" t="e">
        <f>ROUNDDOWN(SUMIF(Q12:Q14, "1", J12:J14), 0)</f>
        <v>#REF!</v>
      </c>
      <c r="K15" s="14"/>
      <c r="L15" s="14" t="e">
        <f>F15+H15+J15</f>
        <v>#REF!</v>
      </c>
      <c r="M15" s="12"/>
    </row>
    <row r="16" spans="1:19" ht="23.1" customHeight="1" x14ac:dyDescent="0.3">
      <c r="A16" s="8"/>
      <c r="B16" s="8"/>
      <c r="C16" s="15"/>
      <c r="D16" s="10"/>
      <c r="E16" s="10"/>
      <c r="F16" s="10"/>
      <c r="G16" s="10"/>
      <c r="H16" s="10"/>
      <c r="I16" s="10"/>
      <c r="J16" s="10"/>
      <c r="K16" s="10"/>
      <c r="L16" s="10"/>
      <c r="M16" s="8"/>
    </row>
    <row r="17" spans="1:19" ht="23.1" customHeight="1" x14ac:dyDescent="0.3">
      <c r="A17" s="67" t="s">
        <v>120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" t="s">
        <v>121</v>
      </c>
    </row>
    <row r="18" spans="1:19" ht="23.1" customHeight="1" x14ac:dyDescent="0.3">
      <c r="A18" s="7" t="s">
        <v>20</v>
      </c>
      <c r="B18" s="7" t="s">
        <v>14</v>
      </c>
      <c r="C18" s="9" t="s">
        <v>15</v>
      </c>
      <c r="D18" s="10">
        <v>0.14299999999999999</v>
      </c>
      <c r="E18" s="10">
        <v>0</v>
      </c>
      <c r="F18" s="10">
        <f>ROUNDDOWN(D18*E18, 1)</f>
        <v>0</v>
      </c>
      <c r="G18" s="10" t="e">
        <f>ROUNDDOWN(#REF!, 0)</f>
        <v>#REF!</v>
      </c>
      <c r="H18" s="10" t="e">
        <f>ROUNDDOWN(D18*G18, 1)</f>
        <v>#REF!</v>
      </c>
      <c r="I18" s="10">
        <v>0</v>
      </c>
      <c r="J18" s="10">
        <f>ROUNDDOWN(D18*I18, 1)</f>
        <v>0</v>
      </c>
      <c r="K18" s="10" t="e">
        <f t="shared" ref="K18:L20" si="2">E18+G18+I18</f>
        <v>#REF!</v>
      </c>
      <c r="L18" s="10" t="e">
        <f t="shared" si="2"/>
        <v>#REF!</v>
      </c>
      <c r="M18" s="8"/>
      <c r="O18" s="4" t="s">
        <v>116</v>
      </c>
      <c r="P18" s="4" t="s">
        <v>65</v>
      </c>
      <c r="Q18">
        <v>1</v>
      </c>
    </row>
    <row r="19" spans="1:19" ht="23.1" customHeight="1" x14ac:dyDescent="0.3">
      <c r="A19" s="7" t="s">
        <v>19</v>
      </c>
      <c r="B19" s="7" t="s">
        <v>14</v>
      </c>
      <c r="C19" s="9" t="s">
        <v>15</v>
      </c>
      <c r="D19" s="10">
        <v>7.1999999999999995E-2</v>
      </c>
      <c r="E19" s="10">
        <v>0</v>
      </c>
      <c r="F19" s="10">
        <f>ROUNDDOWN(D19*E19, 1)</f>
        <v>0</v>
      </c>
      <c r="G19" s="10" t="e">
        <f>ROUNDDOWN(#REF!, 0)</f>
        <v>#REF!</v>
      </c>
      <c r="H19" s="10" t="e">
        <f>ROUNDDOWN(D19*G19, 1)</f>
        <v>#REF!</v>
      </c>
      <c r="I19" s="10">
        <v>0</v>
      </c>
      <c r="J19" s="10">
        <f>ROUNDDOWN(D19*I19, 1)</f>
        <v>0</v>
      </c>
      <c r="K19" s="10" t="e">
        <f t="shared" si="2"/>
        <v>#REF!</v>
      </c>
      <c r="L19" s="10" t="e">
        <f t="shared" si="2"/>
        <v>#REF!</v>
      </c>
      <c r="M19" s="8"/>
      <c r="O19" s="4" t="s">
        <v>116</v>
      </c>
      <c r="P19" s="4" t="s">
        <v>65</v>
      </c>
      <c r="Q19">
        <v>1</v>
      </c>
    </row>
    <row r="20" spans="1:19" ht="23.1" customHeight="1" x14ac:dyDescent="0.3">
      <c r="A20" s="7" t="s">
        <v>122</v>
      </c>
      <c r="B20" s="8" t="str">
        <f>"인력품의 " &amp; N20*100 &amp; "%"</f>
        <v>인력품의 5%</v>
      </c>
      <c r="C20" s="9" t="s">
        <v>71</v>
      </c>
      <c r="D20" s="10">
        <v>1</v>
      </c>
      <c r="E20" s="10" t="e">
        <f>SUMIF(O18:O20, "02", H18:H20)</f>
        <v>#REF!</v>
      </c>
      <c r="F20" s="10" t="e">
        <f>ROUNDDOWN((E20)*N20, 1)</f>
        <v>#REF!</v>
      </c>
      <c r="G20" s="10">
        <v>0</v>
      </c>
      <c r="H20" s="10">
        <v>0</v>
      </c>
      <c r="I20" s="10">
        <v>0</v>
      </c>
      <c r="J20" s="10">
        <v>0</v>
      </c>
      <c r="K20" s="10" t="e">
        <f t="shared" si="2"/>
        <v>#REF!</v>
      </c>
      <c r="L20" s="10" t="e">
        <f t="shared" si="2"/>
        <v>#REF!</v>
      </c>
      <c r="M20" s="7" t="s">
        <v>123</v>
      </c>
      <c r="N20">
        <v>0.05</v>
      </c>
      <c r="P20" s="4" t="s">
        <v>65</v>
      </c>
      <c r="Q20">
        <v>1</v>
      </c>
      <c r="R20" s="4" t="s">
        <v>124</v>
      </c>
      <c r="S20" s="4" t="s">
        <v>119</v>
      </c>
    </row>
    <row r="21" spans="1:19" ht="23.1" customHeight="1" x14ac:dyDescent="0.3">
      <c r="A21" s="11" t="s">
        <v>74</v>
      </c>
      <c r="B21" s="12"/>
      <c r="C21" s="13"/>
      <c r="D21" s="14"/>
      <c r="E21" s="14"/>
      <c r="F21" s="14" t="e">
        <f>ROUNDDOWN(SUMIF(Q18:Q20, "1", F18:F20), 0)</f>
        <v>#REF!</v>
      </c>
      <c r="G21" s="14"/>
      <c r="H21" s="14" t="e">
        <f>ROUNDDOWN(SUMIF(Q18:Q20, "1", H18:H20), 0)</f>
        <v>#REF!</v>
      </c>
      <c r="I21" s="14"/>
      <c r="J21" s="14">
        <f>ROUNDDOWN(SUMIF(Q18:Q20, "1", J18:J20), 0)</f>
        <v>0</v>
      </c>
      <c r="K21" s="14"/>
      <c r="L21" s="14" t="e">
        <f>F21+H21+J21</f>
        <v>#REF!</v>
      </c>
      <c r="M21" s="12"/>
    </row>
    <row r="22" spans="1:19" ht="23.1" customHeight="1" x14ac:dyDescent="0.3">
      <c r="A22" s="8"/>
      <c r="B22" s="8"/>
      <c r="C22" s="15"/>
      <c r="D22" s="10"/>
      <c r="E22" s="10"/>
      <c r="F22" s="10"/>
      <c r="G22" s="10"/>
      <c r="H22" s="10"/>
      <c r="I22" s="10"/>
      <c r="J22" s="10"/>
      <c r="K22" s="10"/>
      <c r="L22" s="10"/>
      <c r="M22" s="8"/>
    </row>
    <row r="23" spans="1:19" ht="23.1" customHeight="1" x14ac:dyDescent="0.3">
      <c r="A23" s="67" t="s">
        <v>125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" t="s">
        <v>126</v>
      </c>
    </row>
    <row r="24" spans="1:19" ht="23.1" customHeight="1" x14ac:dyDescent="0.3">
      <c r="A24" s="7" t="s">
        <v>17</v>
      </c>
      <c r="B24" s="7" t="s">
        <v>14</v>
      </c>
      <c r="C24" s="9" t="s">
        <v>15</v>
      </c>
      <c r="D24" s="10">
        <v>0.04</v>
      </c>
      <c r="E24" s="10">
        <v>0</v>
      </c>
      <c r="F24" s="10">
        <f t="shared" ref="F24:F30" si="3">ROUNDDOWN(D24*E24, 1)</f>
        <v>0</v>
      </c>
      <c r="G24" s="10" t="e">
        <f>ROUNDDOWN(#REF!, 0)</f>
        <v>#REF!</v>
      </c>
      <c r="H24" s="10" t="e">
        <f t="shared" ref="H24:H30" si="4">ROUNDDOWN(D24*G24, 1)</f>
        <v>#REF!</v>
      </c>
      <c r="I24" s="10">
        <v>0</v>
      </c>
      <c r="J24" s="10">
        <f t="shared" ref="J24:J30" si="5">ROUNDDOWN(D24*I24, 1)</f>
        <v>0</v>
      </c>
      <c r="K24" s="10" t="e">
        <f t="shared" ref="K24:L30" si="6">E24+G24+I24</f>
        <v>#REF!</v>
      </c>
      <c r="L24" s="10" t="e">
        <f t="shared" si="6"/>
        <v>#REF!</v>
      </c>
      <c r="M24" s="8"/>
      <c r="O24" s="4" t="s">
        <v>116</v>
      </c>
      <c r="P24" s="4" t="s">
        <v>65</v>
      </c>
      <c r="Q24">
        <v>1</v>
      </c>
    </row>
    <row r="25" spans="1:19" ht="23.1" customHeight="1" x14ac:dyDescent="0.3">
      <c r="A25" s="7" t="s">
        <v>13</v>
      </c>
      <c r="B25" s="7" t="s">
        <v>14</v>
      </c>
      <c r="C25" s="9" t="s">
        <v>15</v>
      </c>
      <c r="D25" s="10">
        <v>0.02</v>
      </c>
      <c r="E25" s="10">
        <v>0</v>
      </c>
      <c r="F25" s="10">
        <f t="shared" si="3"/>
        <v>0</v>
      </c>
      <c r="G25" s="10" t="e">
        <f>ROUNDDOWN(#REF!, 0)</f>
        <v>#REF!</v>
      </c>
      <c r="H25" s="10" t="e">
        <f t="shared" si="4"/>
        <v>#REF!</v>
      </c>
      <c r="I25" s="10">
        <v>0</v>
      </c>
      <c r="J25" s="10">
        <f t="shared" si="5"/>
        <v>0</v>
      </c>
      <c r="K25" s="10" t="e">
        <f t="shared" si="6"/>
        <v>#REF!</v>
      </c>
      <c r="L25" s="10" t="e">
        <f t="shared" si="6"/>
        <v>#REF!</v>
      </c>
      <c r="M25" s="7" t="s">
        <v>16</v>
      </c>
      <c r="O25" s="4" t="s">
        <v>116</v>
      </c>
      <c r="P25" s="4" t="s">
        <v>65</v>
      </c>
      <c r="Q25">
        <v>1</v>
      </c>
    </row>
    <row r="26" spans="1:19" ht="23.1" customHeight="1" x14ac:dyDescent="0.3">
      <c r="A26" s="7" t="s">
        <v>19</v>
      </c>
      <c r="B26" s="7" t="s">
        <v>14</v>
      </c>
      <c r="C26" s="9" t="s">
        <v>15</v>
      </c>
      <c r="D26" s="10">
        <v>0.04</v>
      </c>
      <c r="E26" s="10">
        <v>0</v>
      </c>
      <c r="F26" s="10">
        <f t="shared" si="3"/>
        <v>0</v>
      </c>
      <c r="G26" s="10" t="e">
        <f>ROUNDDOWN(#REF!, 0)</f>
        <v>#REF!</v>
      </c>
      <c r="H26" s="10" t="e">
        <f t="shared" si="4"/>
        <v>#REF!</v>
      </c>
      <c r="I26" s="10">
        <v>0</v>
      </c>
      <c r="J26" s="10">
        <f t="shared" si="5"/>
        <v>0</v>
      </c>
      <c r="K26" s="10" t="e">
        <f t="shared" si="6"/>
        <v>#REF!</v>
      </c>
      <c r="L26" s="10" t="e">
        <f t="shared" si="6"/>
        <v>#REF!</v>
      </c>
      <c r="M26" s="8"/>
      <c r="O26" s="4" t="s">
        <v>116</v>
      </c>
      <c r="P26" s="4" t="s">
        <v>65</v>
      </c>
      <c r="Q26">
        <v>1</v>
      </c>
    </row>
    <row r="27" spans="1:19" ht="23.1" customHeight="1" x14ac:dyDescent="0.3">
      <c r="A27" s="7" t="s">
        <v>93</v>
      </c>
      <c r="B27" s="7" t="s">
        <v>28</v>
      </c>
      <c r="C27" s="9" t="s">
        <v>91</v>
      </c>
      <c r="D27" s="10">
        <v>0.16</v>
      </c>
      <c r="E27" s="10">
        <f>ROUNDDOWN(중기경비목록!G6, 2)</f>
        <v>0</v>
      </c>
      <c r="F27" s="10">
        <f t="shared" si="3"/>
        <v>0</v>
      </c>
      <c r="G27" s="10">
        <f>ROUNDDOWN(중기경비목록!I6, 2)</f>
        <v>0</v>
      </c>
      <c r="H27" s="10">
        <f t="shared" si="4"/>
        <v>0</v>
      </c>
      <c r="I27" s="10" t="e">
        <f>ROUNDDOWN(중기경비목록!K6, 0)</f>
        <v>#REF!</v>
      </c>
      <c r="J27" s="10" t="e">
        <f t="shared" si="5"/>
        <v>#REF!</v>
      </c>
      <c r="K27" s="10" t="e">
        <f t="shared" si="6"/>
        <v>#REF!</v>
      </c>
      <c r="L27" s="10" t="e">
        <f t="shared" si="6"/>
        <v>#REF!</v>
      </c>
      <c r="M27" s="7" t="s">
        <v>92</v>
      </c>
      <c r="P27" s="4" t="s">
        <v>65</v>
      </c>
      <c r="Q27">
        <v>1</v>
      </c>
    </row>
    <row r="28" spans="1:19" ht="23.1" customHeight="1" x14ac:dyDescent="0.3">
      <c r="A28" s="7" t="s">
        <v>89</v>
      </c>
      <c r="B28" s="7" t="s">
        <v>90</v>
      </c>
      <c r="C28" s="9" t="s">
        <v>91</v>
      </c>
      <c r="D28" s="10">
        <v>0.16</v>
      </c>
      <c r="E28" s="10" t="e">
        <f>ROUNDDOWN(중기경비목록!G5, 0)</f>
        <v>#REF!</v>
      </c>
      <c r="F28" s="10" t="e">
        <f t="shared" si="3"/>
        <v>#REF!</v>
      </c>
      <c r="G28" s="10">
        <f>ROUNDDOWN(중기경비목록!I5, 2)</f>
        <v>0</v>
      </c>
      <c r="H28" s="10">
        <f t="shared" si="4"/>
        <v>0</v>
      </c>
      <c r="I28" s="10" t="e">
        <f>ROUNDDOWN(중기경비목록!K5, 0)</f>
        <v>#REF!</v>
      </c>
      <c r="J28" s="10" t="e">
        <f t="shared" si="5"/>
        <v>#REF!</v>
      </c>
      <c r="K28" s="10" t="e">
        <f t="shared" si="6"/>
        <v>#REF!</v>
      </c>
      <c r="L28" s="10" t="e">
        <f t="shared" si="6"/>
        <v>#REF!</v>
      </c>
      <c r="M28" s="7" t="s">
        <v>88</v>
      </c>
      <c r="P28" s="4" t="s">
        <v>65</v>
      </c>
      <c r="Q28">
        <v>1</v>
      </c>
    </row>
    <row r="29" spans="1:19" ht="23.1" customHeight="1" x14ac:dyDescent="0.3">
      <c r="A29" s="7" t="s">
        <v>34</v>
      </c>
      <c r="B29" s="7" t="s">
        <v>97</v>
      </c>
      <c r="C29" s="9" t="s">
        <v>91</v>
      </c>
      <c r="D29" s="10">
        <v>0.16</v>
      </c>
      <c r="E29" s="10">
        <f>ROUNDDOWN(중기경비목록!G8, 2)</f>
        <v>0</v>
      </c>
      <c r="F29" s="10">
        <f t="shared" si="3"/>
        <v>0</v>
      </c>
      <c r="G29" s="10">
        <f>ROUNDDOWN(중기경비목록!I8, 2)</f>
        <v>0</v>
      </c>
      <c r="H29" s="10">
        <f t="shared" si="4"/>
        <v>0</v>
      </c>
      <c r="I29" s="10" t="e">
        <f>ROUNDDOWN(중기경비목록!K8, 0)</f>
        <v>#REF!</v>
      </c>
      <c r="J29" s="10" t="e">
        <f t="shared" si="5"/>
        <v>#REF!</v>
      </c>
      <c r="K29" s="10" t="e">
        <f t="shared" si="6"/>
        <v>#REF!</v>
      </c>
      <c r="L29" s="10" t="e">
        <f t="shared" si="6"/>
        <v>#REF!</v>
      </c>
      <c r="M29" s="7" t="s">
        <v>96</v>
      </c>
      <c r="P29" s="4" t="s">
        <v>65</v>
      </c>
      <c r="Q29">
        <v>1</v>
      </c>
    </row>
    <row r="30" spans="1:19" ht="23.1" customHeight="1" x14ac:dyDescent="0.3">
      <c r="A30" s="7" t="s">
        <v>30</v>
      </c>
      <c r="B30" s="7" t="s">
        <v>95</v>
      </c>
      <c r="C30" s="9" t="s">
        <v>91</v>
      </c>
      <c r="D30" s="10">
        <v>0.16</v>
      </c>
      <c r="E30" s="10">
        <f>ROUNDDOWN(중기경비목록!G7, 2)</f>
        <v>0</v>
      </c>
      <c r="F30" s="10">
        <f t="shared" si="3"/>
        <v>0</v>
      </c>
      <c r="G30" s="10">
        <f>ROUNDDOWN(중기경비목록!I7, 2)</f>
        <v>0</v>
      </c>
      <c r="H30" s="10">
        <f t="shared" si="4"/>
        <v>0</v>
      </c>
      <c r="I30" s="10" t="e">
        <f>ROUNDDOWN(중기경비목록!K7, 0)</f>
        <v>#REF!</v>
      </c>
      <c r="J30" s="10" t="e">
        <f t="shared" si="5"/>
        <v>#REF!</v>
      </c>
      <c r="K30" s="10" t="e">
        <f t="shared" si="6"/>
        <v>#REF!</v>
      </c>
      <c r="L30" s="10" t="e">
        <f t="shared" si="6"/>
        <v>#REF!</v>
      </c>
      <c r="M30" s="7" t="s">
        <v>94</v>
      </c>
      <c r="P30" s="4" t="s">
        <v>65</v>
      </c>
      <c r="Q30">
        <v>1</v>
      </c>
    </row>
    <row r="31" spans="1:19" ht="23.1" customHeight="1" x14ac:dyDescent="0.3">
      <c r="A31" s="11" t="s">
        <v>74</v>
      </c>
      <c r="B31" s="12"/>
      <c r="C31" s="13"/>
      <c r="D31" s="14"/>
      <c r="E31" s="14"/>
      <c r="F31" s="14" t="e">
        <f>ROUNDDOWN(SUMIF(Q24:Q30, "1", F24:F30), 0)</f>
        <v>#REF!</v>
      </c>
      <c r="G31" s="14"/>
      <c r="H31" s="14" t="e">
        <f>ROUNDDOWN(SUMIF(Q24:Q30, "1", H24:H30), 0)</f>
        <v>#REF!</v>
      </c>
      <c r="I31" s="14"/>
      <c r="J31" s="14" t="e">
        <f>ROUNDDOWN(SUMIF(Q24:Q30, "1", J24:J30), 0)</f>
        <v>#REF!</v>
      </c>
      <c r="K31" s="14"/>
      <c r="L31" s="14" t="e">
        <f>F31+H31+J31</f>
        <v>#REF!</v>
      </c>
      <c r="M31" s="12"/>
    </row>
    <row r="32" spans="1:19" ht="23.1" customHeight="1" x14ac:dyDescent="0.3">
      <c r="A32" s="8"/>
      <c r="B32" s="8"/>
      <c r="C32" s="15"/>
      <c r="D32" s="10"/>
      <c r="E32" s="10"/>
      <c r="F32" s="10"/>
      <c r="G32" s="10"/>
      <c r="H32" s="10"/>
      <c r="I32" s="10"/>
      <c r="J32" s="10"/>
      <c r="K32" s="10"/>
      <c r="L32" s="10"/>
      <c r="M32" s="8"/>
    </row>
    <row r="33" spans="1:17" ht="23.1" customHeight="1" x14ac:dyDescent="0.3">
      <c r="A33" s="67" t="s">
        <v>127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" t="s">
        <v>128</v>
      </c>
    </row>
    <row r="34" spans="1:17" ht="23.1" customHeight="1" x14ac:dyDescent="0.3">
      <c r="A34" s="7" t="s">
        <v>17</v>
      </c>
      <c r="B34" s="7" t="s">
        <v>14</v>
      </c>
      <c r="C34" s="9" t="s">
        <v>15</v>
      </c>
      <c r="D34" s="10">
        <v>3.0000000000000001E-3</v>
      </c>
      <c r="E34" s="10">
        <v>0</v>
      </c>
      <c r="F34" s="10">
        <f>ROUNDDOWN(D34*E34, 1)</f>
        <v>0</v>
      </c>
      <c r="G34" s="10" t="e">
        <f>ROUNDDOWN(#REF!, 0)</f>
        <v>#REF!</v>
      </c>
      <c r="H34" s="10" t="e">
        <f>ROUNDDOWN(D34*G34, 1)</f>
        <v>#REF!</v>
      </c>
      <c r="I34" s="10">
        <v>0</v>
      </c>
      <c r="J34" s="10">
        <f>ROUNDDOWN(D34*I34, 1)</f>
        <v>0</v>
      </c>
      <c r="K34" s="10" t="e">
        <f>E34+G34+I34</f>
        <v>#REF!</v>
      </c>
      <c r="L34" s="10" t="e">
        <f>F34+H34+J34</f>
        <v>#REF!</v>
      </c>
      <c r="M34" s="8"/>
      <c r="O34" s="4" t="s">
        <v>116</v>
      </c>
      <c r="P34" s="4" t="s">
        <v>65</v>
      </c>
      <c r="Q34">
        <v>1</v>
      </c>
    </row>
    <row r="35" spans="1:17" ht="23.1" customHeight="1" x14ac:dyDescent="0.3">
      <c r="A35" s="11" t="s">
        <v>74</v>
      </c>
      <c r="B35" s="12"/>
      <c r="C35" s="13"/>
      <c r="D35" s="14"/>
      <c r="E35" s="14"/>
      <c r="F35" s="14">
        <f>ROUNDDOWN(SUMIF(Q34:Q34, "1", F34:F34), 0)</f>
        <v>0</v>
      </c>
      <c r="G35" s="14"/>
      <c r="H35" s="14" t="e">
        <f>ROUNDDOWN(SUMIF(Q34:Q34, "1", H34:H34), 0)</f>
        <v>#REF!</v>
      </c>
      <c r="I35" s="14"/>
      <c r="J35" s="14">
        <f>ROUNDDOWN(SUMIF(Q34:Q34, "1", J34:J34), 0)</f>
        <v>0</v>
      </c>
      <c r="K35" s="14"/>
      <c r="L35" s="14" t="e">
        <f>F35+H35+J35</f>
        <v>#REF!</v>
      </c>
      <c r="M35" s="12"/>
    </row>
    <row r="36" spans="1:17" ht="23.1" customHeight="1" x14ac:dyDescent="0.3">
      <c r="A36" s="8"/>
      <c r="B36" s="8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8"/>
    </row>
  </sheetData>
  <mergeCells count="16">
    <mergeCell ref="A33:L33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  <mergeCell ref="A5:L5"/>
    <mergeCell ref="A11:L11"/>
    <mergeCell ref="A17:L17"/>
    <mergeCell ref="A23:L23"/>
  </mergeCells>
  <phoneticPr fontId="1" type="noConversion"/>
  <conditionalFormatting sqref="A5 M5 A6:M36">
    <cfRule type="containsText" dxfId="7" priority="1" stopIfTrue="1" operator="containsText" text=".">
      <formula>NOT(ISERROR(SEARCH(".",A5)))</formula>
    </cfRule>
    <cfRule type="notContainsText" dxfId="6" priority="2" stopIfTrue="1" operator="notContains" text=".">
      <formula>ISERROR(SEARCH(".",A5))</formula>
    </cfRule>
  </conditionalFormatting>
  <pageMargins left="0.59055118110236215" right="0" top="0.27559055118110232" bottom="0.1388888888888889" header="0.3" footer="0.1388888888888889"/>
  <pageSetup paperSize="9" orientation="landscape" horizontalDpi="4294967292" r:id="rId1"/>
  <rowBreaks count="2" manualBreakCount="2">
    <brk id="20" max="16383" man="1"/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19D86"/>
  </sheetPr>
  <dimension ref="A1:R20"/>
  <sheetViews>
    <sheetView workbookViewId="0">
      <pane xSplit="4" ySplit="4" topLeftCell="E5" activePane="bottomRight" state="frozen"/>
      <selection sqref="A1:M1"/>
      <selection pane="topRight" sqref="A1:M1"/>
      <selection pane="bottomLeft" sqref="A1:M1"/>
      <selection pane="bottomRight" sqref="A1:M1"/>
    </sheetView>
  </sheetViews>
  <sheetFormatPr defaultRowHeight="16.5" x14ac:dyDescent="0.3"/>
  <cols>
    <col min="1" max="1" width="6.625" style="2" customWidth="1"/>
    <col min="2" max="3" width="20.625" style="1" customWidth="1"/>
    <col min="4" max="4" width="4.625" style="2" customWidth="1"/>
    <col min="5" max="5" width="6.625" style="2" customWidth="1"/>
    <col min="6" max="6" width="6.625" style="3" customWidth="1"/>
    <col min="7" max="7" width="7.625" style="3" customWidth="1"/>
    <col min="8" max="8" width="6.625" style="3" customWidth="1"/>
    <col min="9" max="9" width="7.625" style="3" customWidth="1"/>
    <col min="10" max="10" width="6.625" style="3" customWidth="1"/>
    <col min="11" max="11" width="7.625" style="3" customWidth="1"/>
    <col min="12" max="12" width="6.625" style="3" customWidth="1"/>
    <col min="13" max="13" width="7.625" style="3" customWidth="1"/>
    <col min="14" max="14" width="6.625" style="1" customWidth="1"/>
    <col min="15" max="18" width="0" hidden="1" customWidth="1"/>
  </cols>
  <sheetData>
    <row r="1" spans="1:18" ht="30" customHeight="1" x14ac:dyDescent="0.3">
      <c r="A1" s="64" t="s">
        <v>81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</row>
    <row r="2" spans="1:18" ht="23.1" customHeight="1" x14ac:dyDescent="0.3">
      <c r="A2" s="65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8" ht="23.1" customHeight="1" x14ac:dyDescent="0.3">
      <c r="A3" s="63" t="s">
        <v>82</v>
      </c>
      <c r="B3" s="63" t="s">
        <v>1</v>
      </c>
      <c r="C3" s="63" t="s">
        <v>2</v>
      </c>
      <c r="D3" s="63" t="s">
        <v>3</v>
      </c>
      <c r="E3" s="63" t="s">
        <v>83</v>
      </c>
      <c r="F3" s="63" t="s">
        <v>84</v>
      </c>
      <c r="G3" s="63"/>
      <c r="H3" s="63" t="s">
        <v>85</v>
      </c>
      <c r="I3" s="63"/>
      <c r="J3" s="63" t="s">
        <v>86</v>
      </c>
      <c r="K3" s="63"/>
      <c r="L3" s="63" t="s">
        <v>87</v>
      </c>
      <c r="M3" s="63"/>
      <c r="N3" s="63" t="s">
        <v>51</v>
      </c>
    </row>
    <row r="4" spans="1:18" ht="23.1" customHeight="1" x14ac:dyDescent="0.3">
      <c r="A4" s="63"/>
      <c r="B4" s="63"/>
      <c r="C4" s="63"/>
      <c r="D4" s="63"/>
      <c r="E4" s="63"/>
      <c r="F4" s="5" t="s">
        <v>52</v>
      </c>
      <c r="G4" s="5" t="s">
        <v>53</v>
      </c>
      <c r="H4" s="5" t="s">
        <v>52</v>
      </c>
      <c r="I4" s="5" t="s">
        <v>53</v>
      </c>
      <c r="J4" s="5" t="s">
        <v>52</v>
      </c>
      <c r="K4" s="5" t="s">
        <v>53</v>
      </c>
      <c r="L4" s="5" t="s">
        <v>52</v>
      </c>
      <c r="M4" s="5" t="s">
        <v>53</v>
      </c>
      <c r="N4" s="63"/>
      <c r="O4" t="s">
        <v>54</v>
      </c>
      <c r="P4" t="s">
        <v>55</v>
      </c>
      <c r="Q4" t="s">
        <v>56</v>
      </c>
      <c r="R4" t="s">
        <v>57</v>
      </c>
    </row>
    <row r="5" spans="1:18" ht="23.1" customHeight="1" x14ac:dyDescent="0.3">
      <c r="A5" s="9" t="s">
        <v>88</v>
      </c>
      <c r="B5" s="7" t="s">
        <v>89</v>
      </c>
      <c r="C5" s="7" t="s">
        <v>90</v>
      </c>
      <c r="D5" s="9" t="s">
        <v>91</v>
      </c>
      <c r="E5" s="15">
        <v>1</v>
      </c>
      <c r="F5" s="10" t="e">
        <f>중기경비!F14</f>
        <v>#REF!</v>
      </c>
      <c r="G5" s="10" t="e">
        <f>E5*F5</f>
        <v>#REF!</v>
      </c>
      <c r="H5" s="10">
        <f>중기경비!H14</f>
        <v>0</v>
      </c>
      <c r="I5" s="10">
        <f>E5*H5</f>
        <v>0</v>
      </c>
      <c r="J5" s="10" t="e">
        <f>중기경비!J14</f>
        <v>#REF!</v>
      </c>
      <c r="K5" s="10" t="e">
        <f>E5*J5</f>
        <v>#REF!</v>
      </c>
      <c r="L5" s="10" t="e">
        <f t="shared" ref="L5:M8" si="0">F5+H5+J5</f>
        <v>#REF!</v>
      </c>
      <c r="M5" s="10" t="e">
        <f t="shared" si="0"/>
        <v>#REF!</v>
      </c>
      <c r="N5" s="7" t="s">
        <v>61</v>
      </c>
    </row>
    <row r="6" spans="1:18" ht="23.1" customHeight="1" x14ac:dyDescent="0.3">
      <c r="A6" s="9" t="s">
        <v>92</v>
      </c>
      <c r="B6" s="7" t="s">
        <v>93</v>
      </c>
      <c r="C6" s="7" t="s">
        <v>28</v>
      </c>
      <c r="D6" s="9" t="s">
        <v>91</v>
      </c>
      <c r="E6" s="15">
        <v>1</v>
      </c>
      <c r="F6" s="10">
        <f>중기경비!F21</f>
        <v>0</v>
      </c>
      <c r="G6" s="10">
        <f>E6*F6</f>
        <v>0</v>
      </c>
      <c r="H6" s="10">
        <f>중기경비!H21</f>
        <v>0</v>
      </c>
      <c r="I6" s="10">
        <f>E6*H6</f>
        <v>0</v>
      </c>
      <c r="J6" s="10" t="e">
        <f>중기경비!J21</f>
        <v>#REF!</v>
      </c>
      <c r="K6" s="10" t="e">
        <f>E6*J6</f>
        <v>#REF!</v>
      </c>
      <c r="L6" s="10" t="e">
        <f t="shared" si="0"/>
        <v>#REF!</v>
      </c>
      <c r="M6" s="10" t="e">
        <f t="shared" si="0"/>
        <v>#REF!</v>
      </c>
      <c r="N6" s="7" t="s">
        <v>76</v>
      </c>
    </row>
    <row r="7" spans="1:18" ht="23.1" customHeight="1" x14ac:dyDescent="0.3">
      <c r="A7" s="9" t="s">
        <v>94</v>
      </c>
      <c r="B7" s="7" t="s">
        <v>30</v>
      </c>
      <c r="C7" s="7" t="s">
        <v>95</v>
      </c>
      <c r="D7" s="9" t="s">
        <v>91</v>
      </c>
      <c r="E7" s="15">
        <v>1</v>
      </c>
      <c r="F7" s="10">
        <f>중기경비!F27</f>
        <v>0</v>
      </c>
      <c r="G7" s="10">
        <f>E7*F7</f>
        <v>0</v>
      </c>
      <c r="H7" s="10">
        <f>중기경비!H27</f>
        <v>0</v>
      </c>
      <c r="I7" s="10">
        <f>E7*H7</f>
        <v>0</v>
      </c>
      <c r="J7" s="10" t="e">
        <f>중기경비!J27</f>
        <v>#REF!</v>
      </c>
      <c r="K7" s="10" t="e">
        <f>E7*J7</f>
        <v>#REF!</v>
      </c>
      <c r="L7" s="10" t="e">
        <f t="shared" si="0"/>
        <v>#REF!</v>
      </c>
      <c r="M7" s="10" t="e">
        <f t="shared" si="0"/>
        <v>#REF!</v>
      </c>
      <c r="N7" s="7" t="s">
        <v>78</v>
      </c>
    </row>
    <row r="8" spans="1:18" ht="23.1" customHeight="1" x14ac:dyDescent="0.3">
      <c r="A8" s="9" t="s">
        <v>96</v>
      </c>
      <c r="B8" s="7" t="s">
        <v>34</v>
      </c>
      <c r="C8" s="7" t="s">
        <v>97</v>
      </c>
      <c r="D8" s="9" t="s">
        <v>91</v>
      </c>
      <c r="E8" s="15">
        <v>1</v>
      </c>
      <c r="F8" s="10">
        <f>중기경비!F34</f>
        <v>0</v>
      </c>
      <c r="G8" s="10">
        <f>E8*F8</f>
        <v>0</v>
      </c>
      <c r="H8" s="10">
        <f>중기경비!H34</f>
        <v>0</v>
      </c>
      <c r="I8" s="10">
        <f>E8*H8</f>
        <v>0</v>
      </c>
      <c r="J8" s="10" t="e">
        <f>중기경비!J34</f>
        <v>#REF!</v>
      </c>
      <c r="K8" s="10" t="e">
        <f>E8*J8</f>
        <v>#REF!</v>
      </c>
      <c r="L8" s="10" t="e">
        <f t="shared" si="0"/>
        <v>#REF!</v>
      </c>
      <c r="M8" s="10" t="e">
        <f t="shared" si="0"/>
        <v>#REF!</v>
      </c>
      <c r="N8" s="7" t="s">
        <v>80</v>
      </c>
    </row>
    <row r="9" spans="1:18" ht="23.1" customHeight="1" x14ac:dyDescent="0.3">
      <c r="A9" s="15"/>
      <c r="B9" s="8"/>
      <c r="C9" s="8"/>
      <c r="D9" s="15"/>
      <c r="E9" s="15"/>
      <c r="F9" s="10"/>
      <c r="G9" s="10"/>
      <c r="H9" s="10"/>
      <c r="I9" s="10"/>
      <c r="J9" s="10"/>
      <c r="K9" s="10"/>
      <c r="L9" s="10"/>
      <c r="M9" s="10"/>
      <c r="N9" s="8"/>
    </row>
    <row r="10" spans="1:18" ht="23.1" customHeight="1" x14ac:dyDescent="0.3">
      <c r="A10" s="15"/>
      <c r="B10" s="8"/>
      <c r="C10" s="8"/>
      <c r="D10" s="15"/>
      <c r="E10" s="15"/>
      <c r="F10" s="10"/>
      <c r="G10" s="10"/>
      <c r="H10" s="10"/>
      <c r="I10" s="10"/>
      <c r="J10" s="10"/>
      <c r="K10" s="10"/>
      <c r="L10" s="10"/>
      <c r="M10" s="10"/>
      <c r="N10" s="8"/>
    </row>
    <row r="11" spans="1:18" ht="23.1" customHeight="1" x14ac:dyDescent="0.3">
      <c r="A11" s="15"/>
      <c r="B11" s="8"/>
      <c r="C11" s="8"/>
      <c r="D11" s="15"/>
      <c r="E11" s="15"/>
      <c r="F11" s="10"/>
      <c r="G11" s="10"/>
      <c r="H11" s="10"/>
      <c r="I11" s="10"/>
      <c r="J11" s="10"/>
      <c r="K11" s="10"/>
      <c r="L11" s="10"/>
      <c r="M11" s="10"/>
      <c r="N11" s="8"/>
    </row>
    <row r="12" spans="1:18" ht="23.1" customHeight="1" x14ac:dyDescent="0.3">
      <c r="A12" s="15"/>
      <c r="B12" s="8"/>
      <c r="C12" s="8"/>
      <c r="D12" s="15"/>
      <c r="E12" s="15"/>
      <c r="F12" s="10"/>
      <c r="G12" s="10"/>
      <c r="H12" s="10"/>
      <c r="I12" s="10"/>
      <c r="J12" s="10"/>
      <c r="K12" s="10"/>
      <c r="L12" s="10"/>
      <c r="M12" s="10"/>
      <c r="N12" s="8"/>
    </row>
    <row r="13" spans="1:18" ht="23.1" customHeight="1" x14ac:dyDescent="0.3">
      <c r="A13" s="15"/>
      <c r="B13" s="8"/>
      <c r="C13" s="8"/>
      <c r="D13" s="15"/>
      <c r="E13" s="15"/>
      <c r="F13" s="10"/>
      <c r="G13" s="10"/>
      <c r="H13" s="10"/>
      <c r="I13" s="10"/>
      <c r="J13" s="10"/>
      <c r="K13" s="10"/>
      <c r="L13" s="10"/>
      <c r="M13" s="10"/>
      <c r="N13" s="8"/>
    </row>
    <row r="14" spans="1:18" ht="23.1" customHeight="1" x14ac:dyDescent="0.3">
      <c r="A14" s="15"/>
      <c r="B14" s="8"/>
      <c r="C14" s="8"/>
      <c r="D14" s="15"/>
      <c r="E14" s="15"/>
      <c r="F14" s="10"/>
      <c r="G14" s="10"/>
      <c r="H14" s="10"/>
      <c r="I14" s="10"/>
      <c r="J14" s="10"/>
      <c r="K14" s="10"/>
      <c r="L14" s="10"/>
      <c r="M14" s="10"/>
      <c r="N14" s="8"/>
    </row>
    <row r="15" spans="1:18" ht="23.1" customHeight="1" x14ac:dyDescent="0.3">
      <c r="A15" s="15"/>
      <c r="B15" s="8"/>
      <c r="C15" s="8"/>
      <c r="D15" s="15"/>
      <c r="E15" s="15"/>
      <c r="F15" s="10"/>
      <c r="G15" s="10"/>
      <c r="H15" s="10"/>
      <c r="I15" s="10"/>
      <c r="J15" s="10"/>
      <c r="K15" s="10"/>
      <c r="L15" s="10"/>
      <c r="M15" s="10"/>
      <c r="N15" s="8"/>
    </row>
    <row r="16" spans="1:18" ht="23.1" customHeight="1" x14ac:dyDescent="0.3">
      <c r="A16" s="15"/>
      <c r="B16" s="8"/>
      <c r="C16" s="8"/>
      <c r="D16" s="15"/>
      <c r="E16" s="15"/>
      <c r="F16" s="10"/>
      <c r="G16" s="10"/>
      <c r="H16" s="10"/>
      <c r="I16" s="10"/>
      <c r="J16" s="10"/>
      <c r="K16" s="10"/>
      <c r="L16" s="10"/>
      <c r="M16" s="10"/>
      <c r="N16" s="8"/>
    </row>
    <row r="17" spans="1:14" ht="23.1" customHeight="1" x14ac:dyDescent="0.3">
      <c r="A17" s="15"/>
      <c r="B17" s="8"/>
      <c r="C17" s="8"/>
      <c r="D17" s="15"/>
      <c r="E17" s="15"/>
      <c r="F17" s="10"/>
      <c r="G17" s="10"/>
      <c r="H17" s="10"/>
      <c r="I17" s="10"/>
      <c r="J17" s="10"/>
      <c r="K17" s="10"/>
      <c r="L17" s="10"/>
      <c r="M17" s="10"/>
      <c r="N17" s="8"/>
    </row>
    <row r="18" spans="1:14" ht="23.1" customHeight="1" x14ac:dyDescent="0.3">
      <c r="A18" s="15"/>
      <c r="B18" s="8"/>
      <c r="C18" s="8"/>
      <c r="D18" s="15"/>
      <c r="E18" s="15"/>
      <c r="F18" s="10"/>
      <c r="G18" s="10"/>
      <c r="H18" s="10"/>
      <c r="I18" s="10"/>
      <c r="J18" s="10"/>
      <c r="K18" s="10"/>
      <c r="L18" s="10"/>
      <c r="M18" s="10"/>
      <c r="N18" s="8"/>
    </row>
    <row r="19" spans="1:14" ht="23.1" customHeight="1" x14ac:dyDescent="0.3">
      <c r="A19" s="15"/>
      <c r="B19" s="8"/>
      <c r="C19" s="8"/>
      <c r="D19" s="15"/>
      <c r="E19" s="15"/>
      <c r="F19" s="10"/>
      <c r="G19" s="10"/>
      <c r="H19" s="10"/>
      <c r="I19" s="10"/>
      <c r="J19" s="10"/>
      <c r="K19" s="10"/>
      <c r="L19" s="10"/>
      <c r="M19" s="10"/>
      <c r="N19" s="8"/>
    </row>
    <row r="20" spans="1:14" ht="23.1" customHeight="1" x14ac:dyDescent="0.3">
      <c r="A20" s="15"/>
      <c r="B20" s="8"/>
      <c r="C20" s="8"/>
      <c r="D20" s="15"/>
      <c r="E20" s="15"/>
      <c r="F20" s="10"/>
      <c r="G20" s="10"/>
      <c r="H20" s="10"/>
      <c r="I20" s="10"/>
      <c r="J20" s="10"/>
      <c r="K20" s="10"/>
      <c r="L20" s="10"/>
      <c r="M20" s="10"/>
      <c r="N20" s="8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conditionalFormatting sqref="A5:N20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59055118110236215" right="0" top="0.27559055118110232" bottom="0.1388888888888889" header="0.3" footer="0.1388888888888889"/>
  <pageSetup paperSize="9" orientation="landscape" horizontalDpi="4294967292" r:id="rId1"/>
  <rowBreaks count="1" manualBreakCount="1">
    <brk id="2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B7"/>
  </sheetPr>
  <dimension ref="A1:S36"/>
  <sheetViews>
    <sheetView workbookViewId="0">
      <pane xSplit="4" ySplit="4" topLeftCell="E23" activePane="bottomRight" state="frozen"/>
      <selection sqref="A1:M1"/>
      <selection pane="topRight" sqref="A1:M1"/>
      <selection pane="bottomLeft" sqref="A1:M1"/>
      <selection pane="bottomRight" sqref="A1:M1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1" customWidth="1"/>
    <col min="14" max="19" width="0" hidden="1" customWidth="1"/>
  </cols>
  <sheetData>
    <row r="1" spans="1:19" ht="30" customHeight="1" x14ac:dyDescent="0.3">
      <c r="A1" s="64" t="s">
        <v>43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</row>
    <row r="2" spans="1:19" ht="23.1" customHeight="1" x14ac:dyDescent="0.3">
      <c r="A2" s="65" t="s">
        <v>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9" ht="23.1" customHeight="1" x14ac:dyDescent="0.3">
      <c r="A3" s="63" t="s">
        <v>44</v>
      </c>
      <c r="B3" s="63" t="s">
        <v>45</v>
      </c>
      <c r="C3" s="63" t="s">
        <v>3</v>
      </c>
      <c r="D3" s="63" t="s">
        <v>46</v>
      </c>
      <c r="E3" s="63" t="s">
        <v>47</v>
      </c>
      <c r="F3" s="63"/>
      <c r="G3" s="63" t="s">
        <v>48</v>
      </c>
      <c r="H3" s="63"/>
      <c r="I3" s="63" t="s">
        <v>49</v>
      </c>
      <c r="J3" s="63"/>
      <c r="K3" s="63" t="s">
        <v>50</v>
      </c>
      <c r="L3" s="63"/>
      <c r="M3" s="63" t="s">
        <v>51</v>
      </c>
    </row>
    <row r="4" spans="1:19" ht="23.1" customHeight="1" x14ac:dyDescent="0.3">
      <c r="A4" s="63"/>
      <c r="B4" s="63"/>
      <c r="C4" s="63"/>
      <c r="D4" s="63"/>
      <c r="E4" s="5" t="s">
        <v>52</v>
      </c>
      <c r="F4" s="5" t="s">
        <v>53</v>
      </c>
      <c r="G4" s="5" t="s">
        <v>52</v>
      </c>
      <c r="H4" s="5" t="s">
        <v>53</v>
      </c>
      <c r="I4" s="5" t="s">
        <v>52</v>
      </c>
      <c r="J4" s="5" t="s">
        <v>53</v>
      </c>
      <c r="K4" s="5" t="s">
        <v>52</v>
      </c>
      <c r="L4" s="5" t="s">
        <v>53</v>
      </c>
      <c r="M4" s="63"/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</row>
    <row r="5" spans="1:19" ht="23.1" customHeight="1" x14ac:dyDescent="0.3">
      <c r="A5" s="69" t="s">
        <v>60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1"/>
      <c r="M5" s="6" t="s">
        <v>61</v>
      </c>
    </row>
    <row r="6" spans="1:19" ht="23.1" customHeight="1" x14ac:dyDescent="0.3">
      <c r="A6" s="7" t="s">
        <v>62</v>
      </c>
      <c r="B6" s="8"/>
      <c r="C6" s="9" t="s">
        <v>63</v>
      </c>
      <c r="D6" s="10"/>
      <c r="E6" s="10"/>
      <c r="F6" s="10">
        <f>ROUNDDOWN(D6*E6, 1)</f>
        <v>0</v>
      </c>
      <c r="G6" s="10"/>
      <c r="H6" s="10">
        <f>ROUNDDOWN(D6*G6, 1)</f>
        <v>0</v>
      </c>
      <c r="I6" s="10"/>
      <c r="J6" s="10">
        <f>ROUNDDOWN(D6*I6, 1)</f>
        <v>0</v>
      </c>
      <c r="K6" s="10">
        <f t="shared" ref="K6:L13" si="0">E6+G6+I6</f>
        <v>0</v>
      </c>
      <c r="L6" s="10">
        <f t="shared" si="0"/>
        <v>0</v>
      </c>
      <c r="M6" s="8"/>
    </row>
    <row r="7" spans="1:19" ht="23.1" customHeight="1" x14ac:dyDescent="0.3">
      <c r="A7" s="7" t="s">
        <v>23</v>
      </c>
      <c r="B7" s="7" t="s">
        <v>24</v>
      </c>
      <c r="C7" s="9" t="s">
        <v>25</v>
      </c>
      <c r="D7" s="10">
        <v>3.7080000000000001E-4</v>
      </c>
      <c r="E7" s="10">
        <v>0</v>
      </c>
      <c r="F7" s="10">
        <f>ROUNDDOWN(D7*E7, 1)</f>
        <v>0</v>
      </c>
      <c r="G7" s="10">
        <v>0</v>
      </c>
      <c r="H7" s="10">
        <f>ROUNDDOWN(D7*G7, 1)</f>
        <v>0</v>
      </c>
      <c r="I7" s="10" t="e">
        <f>ROUNDDOWN(#REF!, 0)</f>
        <v>#REF!</v>
      </c>
      <c r="J7" s="10" t="e">
        <f>ROUNDDOWN(D7*I7, 1)</f>
        <v>#REF!</v>
      </c>
      <c r="K7" s="10" t="e">
        <f t="shared" si="0"/>
        <v>#REF!</v>
      </c>
      <c r="L7" s="10" t="e">
        <f t="shared" si="0"/>
        <v>#REF!</v>
      </c>
      <c r="M7" s="7" t="s">
        <v>26</v>
      </c>
      <c r="O7" s="4" t="s">
        <v>64</v>
      </c>
      <c r="P7" s="4" t="s">
        <v>65</v>
      </c>
      <c r="Q7">
        <v>1</v>
      </c>
    </row>
    <row r="8" spans="1:19" ht="23.1" customHeight="1" x14ac:dyDescent="0.3">
      <c r="A8" s="7" t="s">
        <v>37</v>
      </c>
      <c r="B8" s="7" t="s">
        <v>38</v>
      </c>
      <c r="C8" s="9" t="s">
        <v>39</v>
      </c>
      <c r="D8" s="10">
        <v>1.87</v>
      </c>
      <c r="E8" s="10">
        <v>0</v>
      </c>
      <c r="F8" s="10">
        <f>ROUNDDOWN(D8*E8, 1)</f>
        <v>0</v>
      </c>
      <c r="G8" s="10">
        <v>0</v>
      </c>
      <c r="H8" s="10">
        <f>ROUNDDOWN(D8*G8, 1)</f>
        <v>0</v>
      </c>
      <c r="I8" s="10" t="e">
        <f>ROUNDDOWN(#REF!, 0)</f>
        <v>#REF!</v>
      </c>
      <c r="J8" s="10" t="e">
        <f>ROUNDDOWN(D8*I8, 1)</f>
        <v>#REF!</v>
      </c>
      <c r="K8" s="10" t="e">
        <f t="shared" si="0"/>
        <v>#REF!</v>
      </c>
      <c r="L8" s="10" t="e">
        <f t="shared" si="0"/>
        <v>#REF!</v>
      </c>
      <c r="M8" s="7" t="s">
        <v>40</v>
      </c>
      <c r="O8" s="4" t="s">
        <v>66</v>
      </c>
      <c r="P8" s="4" t="s">
        <v>65</v>
      </c>
      <c r="Q8">
        <v>1</v>
      </c>
    </row>
    <row r="9" spans="1:19" ht="23.1" customHeight="1" x14ac:dyDescent="0.3">
      <c r="A9" s="9" t="s">
        <v>67</v>
      </c>
      <c r="B9" s="8"/>
      <c r="C9" s="9" t="s">
        <v>63</v>
      </c>
      <c r="D9" s="10"/>
      <c r="E9" s="10"/>
      <c r="F9" s="10">
        <f>SUMIF(Q6:Q8, "1", F6:F8)</f>
        <v>0</v>
      </c>
      <c r="G9" s="10"/>
      <c r="H9" s="10">
        <f>SUMIF(Q6:Q8, "1", H6:H8)</f>
        <v>0</v>
      </c>
      <c r="I9" s="10"/>
      <c r="J9" s="10" t="e">
        <f>SUMIF(Q6:Q8, "1", J6:J8)</f>
        <v>#REF!</v>
      </c>
      <c r="K9" s="10">
        <f t="shared" si="0"/>
        <v>0</v>
      </c>
      <c r="L9" s="10" t="e">
        <f t="shared" si="0"/>
        <v>#REF!</v>
      </c>
      <c r="M9" s="8"/>
    </row>
    <row r="10" spans="1:19" ht="23.1" customHeight="1" x14ac:dyDescent="0.3">
      <c r="A10" s="7" t="s">
        <v>68</v>
      </c>
      <c r="B10" s="8"/>
      <c r="C10" s="9" t="s">
        <v>63</v>
      </c>
      <c r="D10" s="10"/>
      <c r="E10" s="10"/>
      <c r="F10" s="10">
        <f>ROUNDDOWN(D10*E10, 1)</f>
        <v>0</v>
      </c>
      <c r="G10" s="10"/>
      <c r="H10" s="10">
        <f>ROUNDDOWN(D10*G10, 1)</f>
        <v>0</v>
      </c>
      <c r="I10" s="10"/>
      <c r="J10" s="10">
        <f>ROUNDDOWN(D10*I10, 1)</f>
        <v>0</v>
      </c>
      <c r="K10" s="10">
        <f t="shared" si="0"/>
        <v>0</v>
      </c>
      <c r="L10" s="10">
        <f t="shared" si="0"/>
        <v>0</v>
      </c>
      <c r="M10" s="8"/>
    </row>
    <row r="11" spans="1:19" ht="23.1" customHeight="1" x14ac:dyDescent="0.3">
      <c r="A11" s="7" t="s">
        <v>4</v>
      </c>
      <c r="B11" s="7" t="s">
        <v>5</v>
      </c>
      <c r="C11" s="9" t="s">
        <v>6</v>
      </c>
      <c r="D11" s="10">
        <v>1.3</v>
      </c>
      <c r="E11" s="10" t="e">
        <f>ROUNDDOWN(#REF!, 0)</f>
        <v>#REF!</v>
      </c>
      <c r="F11" s="10" t="e">
        <f>ROUNDDOWN(D11*E11, 1)</f>
        <v>#REF!</v>
      </c>
      <c r="G11" s="10">
        <v>0</v>
      </c>
      <c r="H11" s="10">
        <f>ROUNDDOWN(D11*G11, 1)</f>
        <v>0</v>
      </c>
      <c r="I11" s="10">
        <v>0</v>
      </c>
      <c r="J11" s="10">
        <f>ROUNDDOWN(D11*I11, 1)</f>
        <v>0</v>
      </c>
      <c r="K11" s="10" t="e">
        <f t="shared" si="0"/>
        <v>#REF!</v>
      </c>
      <c r="L11" s="10" t="e">
        <f t="shared" si="0"/>
        <v>#REF!</v>
      </c>
      <c r="M11" s="8"/>
      <c r="O11" s="4" t="s">
        <v>69</v>
      </c>
      <c r="P11" s="4" t="s">
        <v>65</v>
      </c>
      <c r="Q11">
        <v>1</v>
      </c>
    </row>
    <row r="12" spans="1:19" ht="23.1" customHeight="1" x14ac:dyDescent="0.3">
      <c r="A12" s="7" t="s">
        <v>70</v>
      </c>
      <c r="B12" s="8" t="str">
        <f>"주연료비의 " &amp; N12*100 &amp; "%"</f>
        <v>주연료비의 2%</v>
      </c>
      <c r="C12" s="9" t="s">
        <v>71</v>
      </c>
      <c r="D12" s="10">
        <v>1</v>
      </c>
      <c r="E12" s="10" t="e">
        <f>SUMIF(O6:O13, "04", F6:F13)</f>
        <v>#REF!</v>
      </c>
      <c r="F12" s="10" t="e">
        <f>ROUNDDOWN((E12)*N12, 1)</f>
        <v>#REF!</v>
      </c>
      <c r="G12" s="10">
        <v>0</v>
      </c>
      <c r="H12" s="10">
        <v>0</v>
      </c>
      <c r="I12" s="10">
        <v>0</v>
      </c>
      <c r="J12" s="10">
        <v>0</v>
      </c>
      <c r="K12" s="10" t="e">
        <f t="shared" si="0"/>
        <v>#REF!</v>
      </c>
      <c r="L12" s="10" t="e">
        <f t="shared" si="0"/>
        <v>#REF!</v>
      </c>
      <c r="M12" s="8"/>
      <c r="N12">
        <v>0.02</v>
      </c>
      <c r="P12" s="4" t="s">
        <v>65</v>
      </c>
      <c r="Q12">
        <v>1</v>
      </c>
      <c r="R12" s="4" t="s">
        <v>72</v>
      </c>
      <c r="S12" s="4" t="s">
        <v>73</v>
      </c>
    </row>
    <row r="13" spans="1:19" ht="23.1" customHeight="1" x14ac:dyDescent="0.3">
      <c r="A13" s="9" t="s">
        <v>67</v>
      </c>
      <c r="B13" s="8"/>
      <c r="C13" s="9" t="s">
        <v>63</v>
      </c>
      <c r="D13" s="10"/>
      <c r="E13" s="10"/>
      <c r="F13" s="10" t="e">
        <f>SUMIF(Q10:Q12, "1", F10:F12)</f>
        <v>#REF!</v>
      </c>
      <c r="G13" s="10"/>
      <c r="H13" s="10">
        <f>SUMIF(Q10:Q12, "1", H10:H12)</f>
        <v>0</v>
      </c>
      <c r="I13" s="10"/>
      <c r="J13" s="10">
        <f>SUMIF(Q10:Q12, "1", J10:J12)</f>
        <v>0</v>
      </c>
      <c r="K13" s="10">
        <f t="shared" si="0"/>
        <v>0</v>
      </c>
      <c r="L13" s="10" t="e">
        <f t="shared" si="0"/>
        <v>#REF!</v>
      </c>
      <c r="M13" s="8"/>
    </row>
    <row r="14" spans="1:19" ht="23.1" customHeight="1" x14ac:dyDescent="0.3">
      <c r="A14" s="11" t="s">
        <v>74</v>
      </c>
      <c r="B14" s="12"/>
      <c r="C14" s="13"/>
      <c r="D14" s="14"/>
      <c r="E14" s="14"/>
      <c r="F14" s="14" t="e">
        <f>ROUNDDOWN(SUMIF(Q6:Q13, "1", F6:F13), 0)</f>
        <v>#REF!</v>
      </c>
      <c r="G14" s="14"/>
      <c r="H14" s="14">
        <f>ROUNDDOWN(SUMIF(Q6:Q13, "1", H6:H13), 0)</f>
        <v>0</v>
      </c>
      <c r="I14" s="14"/>
      <c r="J14" s="14" t="e">
        <f>ROUNDDOWN(SUMIF(Q6:Q13, "1", J6:J13), 0)</f>
        <v>#REF!</v>
      </c>
      <c r="K14" s="14"/>
      <c r="L14" s="14" t="e">
        <f>F14+H14+J14</f>
        <v>#REF!</v>
      </c>
      <c r="M14" s="12"/>
    </row>
    <row r="15" spans="1:19" ht="23.1" customHeight="1" x14ac:dyDescent="0.3">
      <c r="A15" s="8"/>
      <c r="B15" s="8"/>
      <c r="C15" s="15"/>
      <c r="D15" s="10"/>
      <c r="E15" s="10"/>
      <c r="F15" s="10"/>
      <c r="G15" s="10"/>
      <c r="H15" s="10"/>
      <c r="I15" s="10"/>
      <c r="J15" s="10"/>
      <c r="K15" s="10"/>
      <c r="L15" s="10"/>
      <c r="M15" s="8"/>
    </row>
    <row r="16" spans="1:19" ht="23.1" customHeight="1" x14ac:dyDescent="0.3">
      <c r="A16" s="67" t="s">
        <v>75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" t="s">
        <v>76</v>
      </c>
    </row>
    <row r="17" spans="1:17" ht="23.1" customHeight="1" x14ac:dyDescent="0.3">
      <c r="A17" s="7" t="s">
        <v>62</v>
      </c>
      <c r="B17" s="8"/>
      <c r="C17" s="9" t="s">
        <v>63</v>
      </c>
      <c r="D17" s="10"/>
      <c r="E17" s="10"/>
      <c r="F17" s="10">
        <f>ROUNDDOWN(D17*E17, 1)</f>
        <v>0</v>
      </c>
      <c r="G17" s="10"/>
      <c r="H17" s="10">
        <f>ROUNDDOWN(D17*G17, 1)</f>
        <v>0</v>
      </c>
      <c r="I17" s="10"/>
      <c r="J17" s="10">
        <f>ROUNDDOWN(D17*I17, 1)</f>
        <v>0</v>
      </c>
      <c r="K17" s="10">
        <f t="shared" ref="K17:L20" si="1">E17+G17+I17</f>
        <v>0</v>
      </c>
      <c r="L17" s="10">
        <f t="shared" si="1"/>
        <v>0</v>
      </c>
      <c r="M17" s="8"/>
    </row>
    <row r="18" spans="1:17" ht="23.1" customHeight="1" x14ac:dyDescent="0.3">
      <c r="A18" s="7" t="s">
        <v>27</v>
      </c>
      <c r="B18" s="7" t="s">
        <v>28</v>
      </c>
      <c r="C18" s="9" t="s">
        <v>25</v>
      </c>
      <c r="D18" s="10">
        <v>4.6769999999999998E-4</v>
      </c>
      <c r="E18" s="10">
        <v>0</v>
      </c>
      <c r="F18" s="10">
        <f>ROUNDDOWN(D18*E18, 1)</f>
        <v>0</v>
      </c>
      <c r="G18" s="10">
        <v>0</v>
      </c>
      <c r="H18" s="10">
        <f>ROUNDDOWN(D18*G18, 1)</f>
        <v>0</v>
      </c>
      <c r="I18" s="10" t="e">
        <f>ROUNDDOWN(#REF!, 0)</f>
        <v>#REF!</v>
      </c>
      <c r="J18" s="10" t="e">
        <f>ROUNDDOWN(D18*I18, 1)</f>
        <v>#REF!</v>
      </c>
      <c r="K18" s="10" t="e">
        <f t="shared" si="1"/>
        <v>#REF!</v>
      </c>
      <c r="L18" s="10" t="e">
        <f t="shared" si="1"/>
        <v>#REF!</v>
      </c>
      <c r="M18" s="7" t="s">
        <v>29</v>
      </c>
      <c r="O18" s="4" t="s">
        <v>64</v>
      </c>
      <c r="P18" s="4" t="s">
        <v>65</v>
      </c>
      <c r="Q18">
        <v>1</v>
      </c>
    </row>
    <row r="19" spans="1:17" ht="23.1" customHeight="1" x14ac:dyDescent="0.3">
      <c r="A19" s="7" t="s">
        <v>37</v>
      </c>
      <c r="B19" s="7" t="s">
        <v>38</v>
      </c>
      <c r="C19" s="9" t="s">
        <v>39</v>
      </c>
      <c r="D19" s="10">
        <v>37</v>
      </c>
      <c r="E19" s="10">
        <v>0</v>
      </c>
      <c r="F19" s="10">
        <f>ROUNDDOWN(D19*E19, 1)</f>
        <v>0</v>
      </c>
      <c r="G19" s="10">
        <v>0</v>
      </c>
      <c r="H19" s="10">
        <f>ROUNDDOWN(D19*G19, 1)</f>
        <v>0</v>
      </c>
      <c r="I19" s="10" t="e">
        <f>ROUNDDOWN(#REF!, 0)</f>
        <v>#REF!</v>
      </c>
      <c r="J19" s="10" t="e">
        <f>ROUNDDOWN(D19*I19, 1)</f>
        <v>#REF!</v>
      </c>
      <c r="K19" s="10" t="e">
        <f t="shared" si="1"/>
        <v>#REF!</v>
      </c>
      <c r="L19" s="10" t="e">
        <f t="shared" si="1"/>
        <v>#REF!</v>
      </c>
      <c r="M19" s="7" t="s">
        <v>40</v>
      </c>
      <c r="O19" s="4" t="s">
        <v>66</v>
      </c>
      <c r="P19" s="4" t="s">
        <v>65</v>
      </c>
      <c r="Q19">
        <v>1</v>
      </c>
    </row>
    <row r="20" spans="1:17" ht="23.1" customHeight="1" x14ac:dyDescent="0.3">
      <c r="A20" s="9" t="s">
        <v>67</v>
      </c>
      <c r="B20" s="8"/>
      <c r="C20" s="9" t="s">
        <v>63</v>
      </c>
      <c r="D20" s="10"/>
      <c r="E20" s="10"/>
      <c r="F20" s="10">
        <f>SUMIF(Q17:Q19, "1", F17:F19)</f>
        <v>0</v>
      </c>
      <c r="G20" s="10"/>
      <c r="H20" s="10">
        <f>SUMIF(Q17:Q19, "1", H17:H19)</f>
        <v>0</v>
      </c>
      <c r="I20" s="10"/>
      <c r="J20" s="10" t="e">
        <f>SUMIF(Q17:Q19, "1", J17:J19)</f>
        <v>#REF!</v>
      </c>
      <c r="K20" s="10">
        <f t="shared" si="1"/>
        <v>0</v>
      </c>
      <c r="L20" s="10" t="e">
        <f t="shared" si="1"/>
        <v>#REF!</v>
      </c>
      <c r="M20" s="8"/>
    </row>
    <row r="21" spans="1:17" ht="23.1" customHeight="1" x14ac:dyDescent="0.3">
      <c r="A21" s="11" t="s">
        <v>74</v>
      </c>
      <c r="B21" s="12"/>
      <c r="C21" s="13"/>
      <c r="D21" s="14"/>
      <c r="E21" s="14"/>
      <c r="F21" s="14">
        <f>ROUNDDOWN(SUMIF(Q17:Q20, "1", F17:F20), 0)</f>
        <v>0</v>
      </c>
      <c r="G21" s="14"/>
      <c r="H21" s="14">
        <f>ROUNDDOWN(SUMIF(Q17:Q20, "1", H17:H20), 0)</f>
        <v>0</v>
      </c>
      <c r="I21" s="14"/>
      <c r="J21" s="14" t="e">
        <f>ROUNDDOWN(SUMIF(Q17:Q20, "1", J17:J20), 0)</f>
        <v>#REF!</v>
      </c>
      <c r="K21" s="14"/>
      <c r="L21" s="14" t="e">
        <f>F21+H21+J21</f>
        <v>#REF!</v>
      </c>
      <c r="M21" s="12"/>
    </row>
    <row r="22" spans="1:17" ht="23.1" customHeight="1" x14ac:dyDescent="0.3">
      <c r="A22" s="8"/>
      <c r="B22" s="8"/>
      <c r="C22" s="15"/>
      <c r="D22" s="10"/>
      <c r="E22" s="10"/>
      <c r="F22" s="10"/>
      <c r="G22" s="10"/>
      <c r="H22" s="10"/>
      <c r="I22" s="10"/>
      <c r="J22" s="10"/>
      <c r="K22" s="10"/>
      <c r="L22" s="10"/>
      <c r="M22" s="8"/>
    </row>
    <row r="23" spans="1:17" ht="23.1" customHeight="1" x14ac:dyDescent="0.3">
      <c r="A23" s="67" t="s">
        <v>77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" t="s">
        <v>78</v>
      </c>
    </row>
    <row r="24" spans="1:17" ht="23.1" customHeight="1" x14ac:dyDescent="0.3">
      <c r="A24" s="7" t="s">
        <v>62</v>
      </c>
      <c r="B24" s="8"/>
      <c r="C24" s="9" t="s">
        <v>63</v>
      </c>
      <c r="D24" s="10"/>
      <c r="E24" s="10"/>
      <c r="F24" s="10">
        <f>ROUNDDOWN(D24*E24, 1)</f>
        <v>0</v>
      </c>
      <c r="G24" s="10"/>
      <c r="H24" s="10">
        <f>ROUNDDOWN(D24*G24, 1)</f>
        <v>0</v>
      </c>
      <c r="I24" s="10"/>
      <c r="J24" s="10">
        <f>ROUNDDOWN(D24*I24, 1)</f>
        <v>0</v>
      </c>
      <c r="K24" s="10">
        <f t="shared" ref="K24:L26" si="2">E24+G24+I24</f>
        <v>0</v>
      </c>
      <c r="L24" s="10">
        <f t="shared" si="2"/>
        <v>0</v>
      </c>
      <c r="M24" s="8"/>
    </row>
    <row r="25" spans="1:17" ht="23.1" customHeight="1" x14ac:dyDescent="0.3">
      <c r="A25" s="7" t="s">
        <v>30</v>
      </c>
      <c r="B25" s="7" t="s">
        <v>31</v>
      </c>
      <c r="C25" s="9" t="s">
        <v>32</v>
      </c>
      <c r="D25" s="10">
        <v>5.0000000000000001E-4</v>
      </c>
      <c r="E25" s="10">
        <v>0</v>
      </c>
      <c r="F25" s="10">
        <f>ROUNDDOWN(D25*E25, 1)</f>
        <v>0</v>
      </c>
      <c r="G25" s="10">
        <v>0</v>
      </c>
      <c r="H25" s="10">
        <f>ROUNDDOWN(D25*G25, 1)</f>
        <v>0</v>
      </c>
      <c r="I25" s="10" t="e">
        <f>ROUNDDOWN(#REF!, 0)</f>
        <v>#REF!</v>
      </c>
      <c r="J25" s="10" t="e">
        <f>ROUNDDOWN(D25*I25, 1)</f>
        <v>#REF!</v>
      </c>
      <c r="K25" s="10" t="e">
        <f t="shared" si="2"/>
        <v>#REF!</v>
      </c>
      <c r="L25" s="10" t="e">
        <f t="shared" si="2"/>
        <v>#REF!</v>
      </c>
      <c r="M25" s="7" t="s">
        <v>33</v>
      </c>
      <c r="O25" s="4" t="s">
        <v>64</v>
      </c>
      <c r="P25" s="4" t="s">
        <v>65</v>
      </c>
      <c r="Q25">
        <v>1</v>
      </c>
    </row>
    <row r="26" spans="1:17" ht="23.1" customHeight="1" x14ac:dyDescent="0.3">
      <c r="A26" s="9" t="s">
        <v>67</v>
      </c>
      <c r="B26" s="8"/>
      <c r="C26" s="9" t="s">
        <v>63</v>
      </c>
      <c r="D26" s="10"/>
      <c r="E26" s="10"/>
      <c r="F26" s="10">
        <f>SUMIF(Q24:Q25, "1", F24:F25)</f>
        <v>0</v>
      </c>
      <c r="G26" s="10"/>
      <c r="H26" s="10">
        <f>SUMIF(Q24:Q25, "1", H24:H25)</f>
        <v>0</v>
      </c>
      <c r="I26" s="10"/>
      <c r="J26" s="10" t="e">
        <f>SUMIF(Q24:Q25, "1", J24:J25)</f>
        <v>#REF!</v>
      </c>
      <c r="K26" s="10">
        <f t="shared" si="2"/>
        <v>0</v>
      </c>
      <c r="L26" s="10" t="e">
        <f t="shared" si="2"/>
        <v>#REF!</v>
      </c>
      <c r="M26" s="8"/>
    </row>
    <row r="27" spans="1:17" ht="23.1" customHeight="1" x14ac:dyDescent="0.3">
      <c r="A27" s="11" t="s">
        <v>74</v>
      </c>
      <c r="B27" s="12"/>
      <c r="C27" s="13"/>
      <c r="D27" s="14"/>
      <c r="E27" s="14"/>
      <c r="F27" s="14">
        <f>ROUNDDOWN(SUMIF(Q24:Q26, "1", F24:F26), 0)</f>
        <v>0</v>
      </c>
      <c r="G27" s="14"/>
      <c r="H27" s="14">
        <f>ROUNDDOWN(SUMIF(Q24:Q26, "1", H24:H26), 0)</f>
        <v>0</v>
      </c>
      <c r="I27" s="14"/>
      <c r="J27" s="14" t="e">
        <f>ROUNDDOWN(SUMIF(Q24:Q26, "1", J24:J26), 0)</f>
        <v>#REF!</v>
      </c>
      <c r="K27" s="14"/>
      <c r="L27" s="14" t="e">
        <f>F27+H27+J27</f>
        <v>#REF!</v>
      </c>
      <c r="M27" s="12"/>
    </row>
    <row r="28" spans="1:17" ht="23.1" customHeight="1" x14ac:dyDescent="0.3">
      <c r="A28" s="8"/>
      <c r="B28" s="8"/>
      <c r="C28" s="15"/>
      <c r="D28" s="10"/>
      <c r="E28" s="10"/>
      <c r="F28" s="10"/>
      <c r="G28" s="10"/>
      <c r="H28" s="10"/>
      <c r="I28" s="10"/>
      <c r="J28" s="10"/>
      <c r="K28" s="10"/>
      <c r="L28" s="10"/>
      <c r="M28" s="8"/>
    </row>
    <row r="29" spans="1:17" ht="23.1" customHeight="1" x14ac:dyDescent="0.3">
      <c r="A29" s="67" t="s">
        <v>79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" t="s">
        <v>80</v>
      </c>
    </row>
    <row r="30" spans="1:17" ht="23.1" customHeight="1" x14ac:dyDescent="0.3">
      <c r="A30" s="7" t="s">
        <v>62</v>
      </c>
      <c r="B30" s="8"/>
      <c r="C30" s="9" t="s">
        <v>63</v>
      </c>
      <c r="D30" s="10"/>
      <c r="E30" s="10"/>
      <c r="F30" s="10">
        <f>ROUNDDOWN(D30*E30, 1)</f>
        <v>0</v>
      </c>
      <c r="G30" s="10"/>
      <c r="H30" s="10">
        <f>ROUNDDOWN(D30*G30, 1)</f>
        <v>0</v>
      </c>
      <c r="I30" s="10"/>
      <c r="J30" s="10">
        <f>ROUNDDOWN(D30*I30, 1)</f>
        <v>0</v>
      </c>
      <c r="K30" s="10">
        <f t="shared" ref="K30:L33" si="3">E30+G30+I30</f>
        <v>0</v>
      </c>
      <c r="L30" s="10">
        <f t="shared" si="3"/>
        <v>0</v>
      </c>
      <c r="M30" s="8"/>
    </row>
    <row r="31" spans="1:17" ht="23.1" customHeight="1" x14ac:dyDescent="0.3">
      <c r="A31" s="7" t="s">
        <v>34</v>
      </c>
      <c r="B31" s="7" t="s">
        <v>35</v>
      </c>
      <c r="C31" s="9" t="s">
        <v>25</v>
      </c>
      <c r="D31" s="10">
        <v>3.3750000000000002E-4</v>
      </c>
      <c r="E31" s="10">
        <v>0</v>
      </c>
      <c r="F31" s="10">
        <f>ROUNDDOWN(D31*E31, 1)</f>
        <v>0</v>
      </c>
      <c r="G31" s="10">
        <v>0</v>
      </c>
      <c r="H31" s="10">
        <f>ROUNDDOWN(D31*G31, 1)</f>
        <v>0</v>
      </c>
      <c r="I31" s="10" t="e">
        <f>ROUNDDOWN(#REF!, 0)</f>
        <v>#REF!</v>
      </c>
      <c r="J31" s="10" t="e">
        <f>ROUNDDOWN(D31*I31, 1)</f>
        <v>#REF!</v>
      </c>
      <c r="K31" s="10" t="e">
        <f t="shared" si="3"/>
        <v>#REF!</v>
      </c>
      <c r="L31" s="10" t="e">
        <f t="shared" si="3"/>
        <v>#REF!</v>
      </c>
      <c r="M31" s="7" t="s">
        <v>36</v>
      </c>
      <c r="O31" s="4" t="s">
        <v>64</v>
      </c>
      <c r="P31" s="4" t="s">
        <v>65</v>
      </c>
      <c r="Q31">
        <v>1</v>
      </c>
    </row>
    <row r="32" spans="1:17" ht="23.1" customHeight="1" x14ac:dyDescent="0.3">
      <c r="A32" s="7" t="s">
        <v>37</v>
      </c>
      <c r="B32" s="7" t="s">
        <v>38</v>
      </c>
      <c r="C32" s="9" t="s">
        <v>39</v>
      </c>
      <c r="D32" s="10">
        <v>1.49</v>
      </c>
      <c r="E32" s="10">
        <v>0</v>
      </c>
      <c r="F32" s="10">
        <f>ROUNDDOWN(D32*E32, 1)</f>
        <v>0</v>
      </c>
      <c r="G32" s="10">
        <v>0</v>
      </c>
      <c r="H32" s="10">
        <f>ROUNDDOWN(D32*G32, 1)</f>
        <v>0</v>
      </c>
      <c r="I32" s="10" t="e">
        <f>ROUNDDOWN(#REF!, 0)</f>
        <v>#REF!</v>
      </c>
      <c r="J32" s="10" t="e">
        <f>ROUNDDOWN(D32*I32, 1)</f>
        <v>#REF!</v>
      </c>
      <c r="K32" s="10" t="e">
        <f t="shared" si="3"/>
        <v>#REF!</v>
      </c>
      <c r="L32" s="10" t="e">
        <f t="shared" si="3"/>
        <v>#REF!</v>
      </c>
      <c r="M32" s="7" t="s">
        <v>40</v>
      </c>
      <c r="O32" s="4" t="s">
        <v>64</v>
      </c>
      <c r="P32" s="4" t="s">
        <v>65</v>
      </c>
      <c r="Q32">
        <v>1</v>
      </c>
    </row>
    <row r="33" spans="1:13" ht="23.1" customHeight="1" x14ac:dyDescent="0.3">
      <c r="A33" s="9" t="s">
        <v>67</v>
      </c>
      <c r="B33" s="8"/>
      <c r="C33" s="9" t="s">
        <v>63</v>
      </c>
      <c r="D33" s="10"/>
      <c r="E33" s="10"/>
      <c r="F33" s="10">
        <f>SUMIF(Q30:Q32, "1", F30:F32)</f>
        <v>0</v>
      </c>
      <c r="G33" s="10"/>
      <c r="H33" s="10">
        <f>SUMIF(Q30:Q32, "1", H30:H32)</f>
        <v>0</v>
      </c>
      <c r="I33" s="10"/>
      <c r="J33" s="10" t="e">
        <f>SUMIF(Q30:Q32, "1", J30:J32)</f>
        <v>#REF!</v>
      </c>
      <c r="K33" s="10">
        <f t="shared" si="3"/>
        <v>0</v>
      </c>
      <c r="L33" s="10" t="e">
        <f t="shared" si="3"/>
        <v>#REF!</v>
      </c>
      <c r="M33" s="8"/>
    </row>
    <row r="34" spans="1:13" ht="23.1" customHeight="1" x14ac:dyDescent="0.3">
      <c r="A34" s="11" t="s">
        <v>74</v>
      </c>
      <c r="B34" s="12"/>
      <c r="C34" s="13"/>
      <c r="D34" s="14"/>
      <c r="E34" s="14"/>
      <c r="F34" s="14">
        <f>ROUNDDOWN(SUMIF(Q30:Q33, "1", F30:F33), 0)</f>
        <v>0</v>
      </c>
      <c r="G34" s="14"/>
      <c r="H34" s="14">
        <f>ROUNDDOWN(SUMIF(Q30:Q33, "1", H30:H33), 0)</f>
        <v>0</v>
      </c>
      <c r="I34" s="14"/>
      <c r="J34" s="14" t="e">
        <f>ROUNDDOWN(SUMIF(Q30:Q33, "1", J30:J33), 0)</f>
        <v>#REF!</v>
      </c>
      <c r="K34" s="14"/>
      <c r="L34" s="14" t="e">
        <f>F34+H34+J34</f>
        <v>#REF!</v>
      </c>
      <c r="M34" s="12"/>
    </row>
    <row r="35" spans="1:13" ht="23.1" customHeight="1" x14ac:dyDescent="0.3">
      <c r="A35" s="8"/>
      <c r="B35" s="8"/>
      <c r="C35" s="15"/>
      <c r="D35" s="10"/>
      <c r="E35" s="10"/>
      <c r="F35" s="10"/>
      <c r="G35" s="10"/>
      <c r="H35" s="10"/>
      <c r="I35" s="10"/>
      <c r="J35" s="10"/>
      <c r="K35" s="10"/>
      <c r="L35" s="10"/>
      <c r="M35" s="8"/>
    </row>
    <row r="36" spans="1:13" ht="23.1" customHeight="1" x14ac:dyDescent="0.3">
      <c r="A36" s="8"/>
      <c r="B36" s="8"/>
      <c r="C36" s="15"/>
      <c r="D36" s="10"/>
      <c r="E36" s="10"/>
      <c r="F36" s="10"/>
      <c r="G36" s="10"/>
      <c r="H36" s="10"/>
      <c r="I36" s="10"/>
      <c r="J36" s="10"/>
      <c r="K36" s="10"/>
      <c r="L36" s="10"/>
      <c r="M36" s="8"/>
    </row>
  </sheetData>
  <mergeCells count="15">
    <mergeCell ref="A5:L5"/>
    <mergeCell ref="A16:L16"/>
    <mergeCell ref="A23:L23"/>
    <mergeCell ref="A29:L29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" type="noConversion"/>
  <conditionalFormatting sqref="A5 M5 A6:M36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59055118110236215" right="0" top="0.27559055118110232" bottom="0.1388888888888889" header="0.3" footer="0.1388888888888889"/>
  <pageSetup paperSize="9" orientation="landscape" horizontalDpi="4294967292" r:id="rId1"/>
  <rowBreaks count="2" manualBreakCount="2">
    <brk id="20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AED29-F809-4D0A-B502-0D873083D06C}">
  <sheetPr>
    <tabColor rgb="FFF19D86"/>
  </sheetPr>
  <dimension ref="A1:AX20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J12" sqref="J12"/>
    </sheetView>
  </sheetViews>
  <sheetFormatPr defaultRowHeight="16.5" x14ac:dyDescent="0.3"/>
  <cols>
    <col min="1" max="2" width="20.625" style="1" customWidth="1"/>
    <col min="3" max="3" width="4.625" style="2" customWidth="1"/>
    <col min="4" max="4" width="6.625" style="2" customWidth="1"/>
    <col min="5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5.625" style="1" customWidth="1"/>
    <col min="14" max="50" width="0" hidden="1" customWidth="1"/>
  </cols>
  <sheetData>
    <row r="1" spans="1:50" ht="30" customHeight="1" x14ac:dyDescent="0.3">
      <c r="A1" s="53" t="s">
        <v>172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50" ht="23.1" customHeight="1" x14ac:dyDescent="0.3">
      <c r="A2" s="54" t="e">
        <f>#REF!</f>
        <v>#REF!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50" ht="23.1" customHeight="1" x14ac:dyDescent="0.3">
      <c r="A3" s="52" t="s">
        <v>133</v>
      </c>
      <c r="B3" s="52" t="s">
        <v>134</v>
      </c>
      <c r="C3" s="52" t="s">
        <v>3</v>
      </c>
      <c r="D3" s="52" t="s">
        <v>173</v>
      </c>
      <c r="E3" s="52" t="s">
        <v>101</v>
      </c>
      <c r="F3" s="52"/>
      <c r="G3" s="52" t="s">
        <v>102</v>
      </c>
      <c r="H3" s="52"/>
      <c r="I3" s="52" t="s">
        <v>103</v>
      </c>
      <c r="J3" s="52"/>
      <c r="K3" s="52" t="s">
        <v>104</v>
      </c>
      <c r="L3" s="52"/>
      <c r="M3" s="52" t="s">
        <v>135</v>
      </c>
    </row>
    <row r="4" spans="1:50" ht="23.1" customHeight="1" x14ac:dyDescent="0.3">
      <c r="A4" s="52"/>
      <c r="B4" s="52"/>
      <c r="C4" s="52"/>
      <c r="D4" s="52"/>
      <c r="E4" s="16" t="s">
        <v>52</v>
      </c>
      <c r="F4" s="16" t="s">
        <v>129</v>
      </c>
      <c r="G4" s="16" t="s">
        <v>52</v>
      </c>
      <c r="H4" s="16" t="s">
        <v>129</v>
      </c>
      <c r="I4" s="16" t="s">
        <v>52</v>
      </c>
      <c r="J4" s="16" t="s">
        <v>129</v>
      </c>
      <c r="K4" s="16" t="s">
        <v>52</v>
      </c>
      <c r="L4" s="16" t="s">
        <v>129</v>
      </c>
      <c r="M4" s="52"/>
      <c r="N4" t="s">
        <v>54</v>
      </c>
      <c r="O4" t="s">
        <v>55</v>
      </c>
      <c r="P4" t="s">
        <v>56</v>
      </c>
      <c r="Q4" t="s">
        <v>57</v>
      </c>
      <c r="R4" t="s">
        <v>65</v>
      </c>
      <c r="S4" t="s">
        <v>136</v>
      </c>
      <c r="T4" t="s">
        <v>137</v>
      </c>
      <c r="U4" t="s">
        <v>138</v>
      </c>
      <c r="V4" t="s">
        <v>139</v>
      </c>
      <c r="W4" t="s">
        <v>140</v>
      </c>
      <c r="X4" t="s">
        <v>141</v>
      </c>
      <c r="Y4" t="s">
        <v>142</v>
      </c>
      <c r="Z4" t="s">
        <v>143</v>
      </c>
      <c r="AA4" t="s">
        <v>144</v>
      </c>
      <c r="AB4" t="s">
        <v>145</v>
      </c>
      <c r="AC4" t="s">
        <v>146</v>
      </c>
      <c r="AD4" t="s">
        <v>147</v>
      </c>
      <c r="AE4" t="s">
        <v>148</v>
      </c>
      <c r="AF4" t="s">
        <v>149</v>
      </c>
      <c r="AG4" t="s">
        <v>150</v>
      </c>
      <c r="AH4" t="s">
        <v>151</v>
      </c>
      <c r="AI4" t="s">
        <v>152</v>
      </c>
      <c r="AJ4" t="s">
        <v>153</v>
      </c>
      <c r="AK4" t="s">
        <v>154</v>
      </c>
      <c r="AL4" t="s">
        <v>155</v>
      </c>
      <c r="AM4" t="s">
        <v>156</v>
      </c>
      <c r="AN4" t="s">
        <v>157</v>
      </c>
      <c r="AO4" t="s">
        <v>158</v>
      </c>
      <c r="AP4" t="s">
        <v>159</v>
      </c>
      <c r="AQ4" t="s">
        <v>160</v>
      </c>
      <c r="AR4" t="s">
        <v>161</v>
      </c>
      <c r="AS4" t="s">
        <v>162</v>
      </c>
      <c r="AT4" t="s">
        <v>163</v>
      </c>
      <c r="AU4" t="s">
        <v>164</v>
      </c>
      <c r="AV4" t="s">
        <v>165</v>
      </c>
      <c r="AW4" t="s">
        <v>58</v>
      </c>
      <c r="AX4" t="s">
        <v>59</v>
      </c>
    </row>
    <row r="5" spans="1:50" ht="23.1" customHeight="1" x14ac:dyDescent="0.3">
      <c r="A5" s="17" t="s">
        <v>174</v>
      </c>
      <c r="B5" s="18"/>
      <c r="C5" s="19" t="s">
        <v>71</v>
      </c>
      <c r="D5" s="20">
        <v>1</v>
      </c>
      <c r="E5" s="21">
        <v>20883</v>
      </c>
      <c r="F5" s="21">
        <f t="shared" ref="F5:F11" si="0">D5*E5</f>
        <v>20883</v>
      </c>
      <c r="G5" s="21">
        <v>171231</v>
      </c>
      <c r="H5" s="21">
        <f t="shared" ref="H5:H11" si="1">D5*G5</f>
        <v>171231</v>
      </c>
      <c r="I5" s="21">
        <v>92379</v>
      </c>
      <c r="J5" s="21">
        <f t="shared" ref="J5:J11" si="2">D5*I5</f>
        <v>92379</v>
      </c>
      <c r="K5" s="21">
        <f t="shared" ref="K5:L11" si="3">E5+G5+I5</f>
        <v>284493</v>
      </c>
      <c r="L5" s="21">
        <f t="shared" si="3"/>
        <v>284493</v>
      </c>
      <c r="M5" s="18"/>
      <c r="Q5">
        <v>1</v>
      </c>
      <c r="R5">
        <v>92379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</row>
    <row r="6" spans="1:50" ht="23.1" customHeight="1" x14ac:dyDescent="0.3">
      <c r="A6" s="17" t="s">
        <v>175</v>
      </c>
      <c r="B6" s="18"/>
      <c r="C6" s="19" t="s">
        <v>71</v>
      </c>
      <c r="D6" s="20">
        <v>1</v>
      </c>
      <c r="E6" s="21">
        <v>1258068</v>
      </c>
      <c r="F6" s="21">
        <f t="shared" si="0"/>
        <v>1258068</v>
      </c>
      <c r="G6" s="21">
        <v>3424556</v>
      </c>
      <c r="H6" s="21">
        <f t="shared" si="1"/>
        <v>3424556</v>
      </c>
      <c r="I6" s="21">
        <v>54517</v>
      </c>
      <c r="J6" s="21">
        <f t="shared" si="2"/>
        <v>54517</v>
      </c>
      <c r="K6" s="21">
        <f t="shared" si="3"/>
        <v>4737141</v>
      </c>
      <c r="L6" s="21">
        <f t="shared" si="3"/>
        <v>4737141</v>
      </c>
      <c r="M6" s="18"/>
      <c r="Q6">
        <v>1</v>
      </c>
      <c r="R6">
        <v>54517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</row>
    <row r="7" spans="1:50" ht="23.1" customHeight="1" x14ac:dyDescent="0.3">
      <c r="A7" s="17" t="s">
        <v>176</v>
      </c>
      <c r="B7" s="17" t="s">
        <v>63</v>
      </c>
      <c r="C7" s="19" t="s">
        <v>71</v>
      </c>
      <c r="D7" s="20">
        <v>1</v>
      </c>
      <c r="E7" s="21">
        <v>0</v>
      </c>
      <c r="F7" s="21">
        <f t="shared" si="0"/>
        <v>0</v>
      </c>
      <c r="G7" s="21">
        <v>1322315</v>
      </c>
      <c r="H7" s="21">
        <f t="shared" si="1"/>
        <v>1322315</v>
      </c>
      <c r="I7" s="21">
        <v>52837</v>
      </c>
      <c r="J7" s="21">
        <f t="shared" si="2"/>
        <v>52837</v>
      </c>
      <c r="K7" s="21">
        <f t="shared" si="3"/>
        <v>1375152</v>
      </c>
      <c r="L7" s="21">
        <f t="shared" si="3"/>
        <v>1375152</v>
      </c>
      <c r="M7" s="18"/>
      <c r="Q7">
        <v>1</v>
      </c>
      <c r="R7">
        <v>52837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</row>
    <row r="8" spans="1:50" ht="23.1" customHeight="1" x14ac:dyDescent="0.3">
      <c r="A8" s="17" t="s">
        <v>177</v>
      </c>
      <c r="B8" s="18"/>
      <c r="C8" s="19" t="s">
        <v>71</v>
      </c>
      <c r="D8" s="20">
        <v>1</v>
      </c>
      <c r="E8" s="21">
        <v>199410</v>
      </c>
      <c r="F8" s="21">
        <f t="shared" si="0"/>
        <v>199410</v>
      </c>
      <c r="G8" s="21">
        <v>94552</v>
      </c>
      <c r="H8" s="21">
        <f t="shared" si="1"/>
        <v>94552</v>
      </c>
      <c r="I8" s="21">
        <v>0</v>
      </c>
      <c r="J8" s="21">
        <f t="shared" si="2"/>
        <v>0</v>
      </c>
      <c r="K8" s="21">
        <f t="shared" si="3"/>
        <v>293962</v>
      </c>
      <c r="L8" s="21">
        <f t="shared" si="3"/>
        <v>293962</v>
      </c>
      <c r="M8" s="18"/>
      <c r="Q8">
        <v>1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</row>
    <row r="9" spans="1:50" ht="23.1" customHeight="1" x14ac:dyDescent="0.3">
      <c r="A9" s="17" t="s">
        <v>178</v>
      </c>
      <c r="B9" s="18"/>
      <c r="C9" s="19" t="s">
        <v>71</v>
      </c>
      <c r="D9" s="20">
        <v>1</v>
      </c>
      <c r="E9" s="21">
        <v>288141</v>
      </c>
      <c r="F9" s="21">
        <f t="shared" si="0"/>
        <v>288141</v>
      </c>
      <c r="G9" s="21">
        <v>6938479</v>
      </c>
      <c r="H9" s="21">
        <f t="shared" si="1"/>
        <v>6938479</v>
      </c>
      <c r="I9" s="21">
        <v>0</v>
      </c>
      <c r="J9" s="21">
        <f t="shared" si="2"/>
        <v>0</v>
      </c>
      <c r="K9" s="21">
        <f t="shared" si="3"/>
        <v>7226620</v>
      </c>
      <c r="L9" s="21">
        <f t="shared" si="3"/>
        <v>7226620</v>
      </c>
      <c r="M9" s="18"/>
      <c r="Q9">
        <v>1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</row>
    <row r="10" spans="1:50" ht="23.1" customHeight="1" x14ac:dyDescent="0.3">
      <c r="A10" s="17" t="s">
        <v>179</v>
      </c>
      <c r="B10" s="18"/>
      <c r="C10" s="19" t="s">
        <v>71</v>
      </c>
      <c r="D10" s="20">
        <v>1</v>
      </c>
      <c r="E10" s="21">
        <v>0</v>
      </c>
      <c r="F10" s="21">
        <f t="shared" si="0"/>
        <v>0</v>
      </c>
      <c r="G10" s="21">
        <v>0</v>
      </c>
      <c r="H10" s="21">
        <f t="shared" si="1"/>
        <v>0</v>
      </c>
      <c r="I10" s="21">
        <v>84028</v>
      </c>
      <c r="J10" s="21">
        <f t="shared" si="2"/>
        <v>84028</v>
      </c>
      <c r="K10" s="21">
        <f t="shared" si="3"/>
        <v>84028</v>
      </c>
      <c r="L10" s="21">
        <f t="shared" si="3"/>
        <v>84028</v>
      </c>
      <c r="M10" s="18"/>
      <c r="Q10">
        <v>1</v>
      </c>
      <c r="R10">
        <v>84028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</row>
    <row r="11" spans="1:50" ht="23.1" customHeight="1" x14ac:dyDescent="0.3">
      <c r="A11" s="17" t="s">
        <v>180</v>
      </c>
      <c r="B11" s="17" t="s">
        <v>63</v>
      </c>
      <c r="C11" s="19" t="s">
        <v>71</v>
      </c>
      <c r="D11" s="20">
        <v>1</v>
      </c>
      <c r="E11" s="21">
        <v>6065000</v>
      </c>
      <c r="F11" s="21">
        <f t="shared" si="0"/>
        <v>6065000</v>
      </c>
      <c r="G11" s="21">
        <v>0</v>
      </c>
      <c r="H11" s="21">
        <f t="shared" si="1"/>
        <v>0</v>
      </c>
      <c r="I11" s="21">
        <v>0</v>
      </c>
      <c r="J11" s="21">
        <f t="shared" si="2"/>
        <v>0</v>
      </c>
      <c r="K11" s="21">
        <f t="shared" si="3"/>
        <v>6065000</v>
      </c>
      <c r="L11" s="21">
        <f t="shared" si="3"/>
        <v>6065000</v>
      </c>
      <c r="M11" s="17" t="s">
        <v>181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6065000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</row>
    <row r="12" spans="1:50" ht="23.1" customHeight="1" x14ac:dyDescent="0.3">
      <c r="A12" s="18"/>
      <c r="B12" s="18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18"/>
    </row>
    <row r="13" spans="1:50" ht="23.1" customHeight="1" x14ac:dyDescent="0.3">
      <c r="A13" s="18"/>
      <c r="B13" s="18"/>
      <c r="C13" s="20"/>
      <c r="D13" s="20"/>
      <c r="E13" s="21"/>
      <c r="F13" s="21"/>
      <c r="G13" s="21"/>
      <c r="H13" s="21"/>
      <c r="I13" s="21"/>
      <c r="J13" s="21"/>
      <c r="K13" s="21"/>
      <c r="L13" s="21"/>
      <c r="M13" s="18"/>
    </row>
    <row r="14" spans="1:50" ht="23.1" customHeight="1" x14ac:dyDescent="0.3">
      <c r="A14" s="18"/>
      <c r="B14" s="18"/>
      <c r="C14" s="20"/>
      <c r="D14" s="20"/>
      <c r="E14" s="21"/>
      <c r="F14" s="21"/>
      <c r="G14" s="21"/>
      <c r="H14" s="21"/>
      <c r="I14" s="21"/>
      <c r="J14" s="21"/>
      <c r="K14" s="21"/>
      <c r="L14" s="21"/>
      <c r="M14" s="18"/>
    </row>
    <row r="15" spans="1:50" ht="23.1" customHeight="1" x14ac:dyDescent="0.3">
      <c r="A15" s="18"/>
      <c r="B15" s="18"/>
      <c r="C15" s="20"/>
      <c r="D15" s="20"/>
      <c r="E15" s="21"/>
      <c r="F15" s="21"/>
      <c r="G15" s="21"/>
      <c r="H15" s="21"/>
      <c r="I15" s="21"/>
      <c r="J15" s="21"/>
      <c r="K15" s="21"/>
      <c r="L15" s="21"/>
      <c r="M15" s="18"/>
    </row>
    <row r="16" spans="1:50" ht="23.1" customHeight="1" x14ac:dyDescent="0.3">
      <c r="A16" s="18"/>
      <c r="B16" s="18"/>
      <c r="C16" s="20"/>
      <c r="D16" s="20"/>
      <c r="E16" s="21"/>
      <c r="F16" s="21"/>
      <c r="G16" s="21"/>
      <c r="H16" s="21"/>
      <c r="I16" s="21"/>
      <c r="J16" s="21"/>
      <c r="K16" s="21"/>
      <c r="L16" s="21"/>
      <c r="M16" s="18"/>
    </row>
    <row r="17" spans="1:50" ht="23.1" customHeight="1" x14ac:dyDescent="0.3">
      <c r="A17" s="18"/>
      <c r="B17" s="18"/>
      <c r="C17" s="20"/>
      <c r="D17" s="20"/>
      <c r="E17" s="21"/>
      <c r="F17" s="21"/>
      <c r="G17" s="21"/>
      <c r="H17" s="21"/>
      <c r="I17" s="21"/>
      <c r="J17" s="21"/>
      <c r="K17" s="21"/>
      <c r="L17" s="21"/>
      <c r="M17" s="18"/>
    </row>
    <row r="18" spans="1:50" ht="23.1" customHeight="1" x14ac:dyDescent="0.3">
      <c r="A18" s="18"/>
      <c r="B18" s="18"/>
      <c r="C18" s="20"/>
      <c r="D18" s="20"/>
      <c r="E18" s="21"/>
      <c r="F18" s="21"/>
      <c r="G18" s="21"/>
      <c r="H18" s="21"/>
      <c r="I18" s="21"/>
      <c r="J18" s="21"/>
      <c r="K18" s="21"/>
      <c r="L18" s="21"/>
      <c r="M18" s="18"/>
    </row>
    <row r="19" spans="1:50" ht="23.1" customHeight="1" x14ac:dyDescent="0.3">
      <c r="A19" s="18"/>
      <c r="B19" s="18"/>
      <c r="C19" s="20"/>
      <c r="D19" s="20"/>
      <c r="E19" s="21"/>
      <c r="F19" s="21"/>
      <c r="G19" s="21"/>
      <c r="H19" s="21"/>
      <c r="I19" s="21"/>
      <c r="J19" s="21"/>
      <c r="K19" s="21"/>
      <c r="L19" s="21"/>
      <c r="M19" s="18"/>
    </row>
    <row r="20" spans="1:50" ht="23.1" customHeight="1" x14ac:dyDescent="0.3">
      <c r="A20" s="22" t="s">
        <v>74</v>
      </c>
      <c r="B20" s="23"/>
      <c r="C20" s="24"/>
      <c r="D20" s="24"/>
      <c r="E20" s="25"/>
      <c r="F20" s="25">
        <f>SUMIF(Q5:Q11, "1", F5:F11)</f>
        <v>1766502</v>
      </c>
      <c r="G20" s="25"/>
      <c r="H20" s="25">
        <f>SUMIF(Q5:Q11, "1", H5:H11)</f>
        <v>11951133</v>
      </c>
      <c r="I20" s="25"/>
      <c r="J20" s="25">
        <f>SUM(J5:J7)</f>
        <v>199733</v>
      </c>
      <c r="K20" s="25"/>
      <c r="L20" s="25">
        <f>F20+H20+J20</f>
        <v>13917368</v>
      </c>
      <c r="M20" s="23"/>
      <c r="R20">
        <f t="shared" ref="R20:AX20" si="4">SUM(R5:R11)</f>
        <v>283761</v>
      </c>
      <c r="S20">
        <f t="shared" si="4"/>
        <v>0</v>
      </c>
      <c r="T20">
        <f t="shared" si="4"/>
        <v>0</v>
      </c>
      <c r="U20">
        <f t="shared" si="4"/>
        <v>0</v>
      </c>
      <c r="V20">
        <f t="shared" si="4"/>
        <v>0</v>
      </c>
      <c r="W20">
        <f t="shared" si="4"/>
        <v>0</v>
      </c>
      <c r="X20">
        <f t="shared" si="4"/>
        <v>0</v>
      </c>
      <c r="Y20">
        <f t="shared" si="4"/>
        <v>0</v>
      </c>
      <c r="Z20">
        <f t="shared" si="4"/>
        <v>0</v>
      </c>
      <c r="AA20">
        <f t="shared" si="4"/>
        <v>0</v>
      </c>
      <c r="AB20">
        <f t="shared" si="4"/>
        <v>6065000</v>
      </c>
      <c r="AC20">
        <f t="shared" si="4"/>
        <v>0</v>
      </c>
      <c r="AD20">
        <f t="shared" si="4"/>
        <v>0</v>
      </c>
      <c r="AE20">
        <f t="shared" si="4"/>
        <v>0</v>
      </c>
      <c r="AF20">
        <f t="shared" si="4"/>
        <v>0</v>
      </c>
      <c r="AG20">
        <f t="shared" si="4"/>
        <v>0</v>
      </c>
      <c r="AH20">
        <f t="shared" si="4"/>
        <v>0</v>
      </c>
      <c r="AI20">
        <f t="shared" si="4"/>
        <v>0</v>
      </c>
      <c r="AJ20">
        <f t="shared" si="4"/>
        <v>0</v>
      </c>
      <c r="AK20">
        <f t="shared" si="4"/>
        <v>0</v>
      </c>
      <c r="AL20">
        <f t="shared" si="4"/>
        <v>0</v>
      </c>
      <c r="AM20">
        <f t="shared" si="4"/>
        <v>0</v>
      </c>
      <c r="AN20">
        <f t="shared" si="4"/>
        <v>0</v>
      </c>
      <c r="AO20">
        <f t="shared" si="4"/>
        <v>0</v>
      </c>
      <c r="AP20">
        <f t="shared" si="4"/>
        <v>0</v>
      </c>
      <c r="AQ20">
        <f t="shared" si="4"/>
        <v>0</v>
      </c>
      <c r="AR20">
        <f t="shared" si="4"/>
        <v>0</v>
      </c>
      <c r="AS20">
        <f t="shared" si="4"/>
        <v>0</v>
      </c>
      <c r="AT20">
        <f t="shared" si="4"/>
        <v>0</v>
      </c>
      <c r="AU20">
        <f t="shared" si="4"/>
        <v>0</v>
      </c>
      <c r="AV20">
        <f t="shared" si="4"/>
        <v>0</v>
      </c>
      <c r="AW20">
        <f t="shared" si="4"/>
        <v>0</v>
      </c>
      <c r="AX20">
        <f t="shared" si="4"/>
        <v>0</v>
      </c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conditionalFormatting sqref="A5:M20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59055118110236215" right="0" top="0.27559055118110232" bottom="0.1388888888888889" header="0.3" footer="0.1388888888888889"/>
  <pageSetup paperSize="9" orientation="landscape" horizontalDpi="4294967292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12</vt:i4>
      </vt:variant>
    </vt:vector>
  </HeadingPairs>
  <TitlesOfParts>
    <vt:vector size="18" baseType="lpstr">
      <vt:lpstr>내역서(고창고)</vt:lpstr>
      <vt:lpstr>내역서(심원초)</vt:lpstr>
      <vt:lpstr>일위대가표</vt:lpstr>
      <vt:lpstr>중기경비목록</vt:lpstr>
      <vt:lpstr>중기경비</vt:lpstr>
      <vt:lpstr>집계표_</vt:lpstr>
      <vt:lpstr>'내역서(고창고)'!Print_Area</vt:lpstr>
      <vt:lpstr>'내역서(심원초)'!Print_Area</vt:lpstr>
      <vt:lpstr>일위대가표!Print_Area</vt:lpstr>
      <vt:lpstr>중기경비!Print_Area</vt:lpstr>
      <vt:lpstr>중기경비목록!Print_Area</vt:lpstr>
      <vt:lpstr>집계표_!Print_Area</vt:lpstr>
      <vt:lpstr>'내역서(고창고)'!Print_Titles</vt:lpstr>
      <vt:lpstr>'내역서(심원초)'!Print_Titles</vt:lpstr>
      <vt:lpstr>일위대가표!Print_Titles</vt:lpstr>
      <vt:lpstr>중기경비!Print_Titles</vt:lpstr>
      <vt:lpstr>중기경비목록!Print_Titles</vt:lpstr>
      <vt:lpstr>집계표_!Print_Titles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2026-09-17T08:09:44Z</cp:lastPrinted>
  <dcterms:created xsi:type="dcterms:W3CDTF">2025-06-23T13:30:36Z</dcterms:created>
  <dcterms:modified xsi:type="dcterms:W3CDTF">2026-09-17T08:12:31Z</dcterms:modified>
</cp:coreProperties>
</file>