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DE3B45E3-5122-499A-8549-ADC341F131D1}" xr6:coauthVersionLast="47" xr6:coauthVersionMax="47" xr10:uidLastSave="{00000000-0000-0000-0000-000000000000}"/>
  <bookViews>
    <workbookView xWindow="-120" yWindow="-120" windowWidth="29040" windowHeight="15720" tabRatio="907" firstSheet="3" activeTab="8" xr2:uid="{00000000-000D-0000-FFFF-FFFF00000000}"/>
  </bookViews>
  <sheets>
    <sheet name="세네카" sheetId="66" r:id="rId1"/>
    <sheet name="표지" sheetId="39" r:id="rId2"/>
    <sheet name="전체목차(폐기물) " sheetId="8" r:id="rId3"/>
    <sheet name="간지(폐기물)" sheetId="9" r:id="rId4"/>
    <sheet name="단가표지" sheetId="10" r:id="rId5"/>
    <sheet name="운반거리조견표" sheetId="11" state="hidden" r:id="rId6"/>
    <sheet name="예정공정표" sheetId="12" r:id="rId7"/>
    <sheet name="설계설명서(폐기물)" sheetId="3" r:id="rId8"/>
    <sheet name="갑지(폐기물)" sheetId="4" r:id="rId9"/>
    <sheet name="원가계산서(폐기물)" sheetId="5" r:id="rId10"/>
    <sheet name="내역서총괄표" sheetId="76" r:id="rId11"/>
    <sheet name="내역서" sheetId="77" r:id="rId12"/>
    <sheet name="단가산출총괄표" sheetId="78" r:id="rId13"/>
    <sheet name="단가산출" sheetId="79" r:id="rId14"/>
    <sheet name="기계경비총괄표" sheetId="80" r:id="rId15"/>
    <sheet name="기계경비" sheetId="81" r:id="rId16"/>
    <sheet name="기계경비적용기준" sheetId="82" r:id="rId17"/>
    <sheet name="자재단가" sheetId="83" r:id="rId18"/>
    <sheet name="노임단가" sheetId="84" r:id="rId19"/>
  </sheets>
  <definedNames>
    <definedName name="_Order1">255</definedName>
    <definedName name="_Order2">255</definedName>
    <definedName name="_xlnm.Print_Area" localSheetId="3">'간지(폐기물)'!$A$1:$Q$84</definedName>
    <definedName name="_xlnm.Print_Area" localSheetId="8">'갑지(폐기물)'!$A$1:$AH$23</definedName>
    <definedName name="_xlnm.Print_Area" localSheetId="15">기계경비!$B$1:$AD$16</definedName>
    <definedName name="_xlnm.Print_Area" localSheetId="14">기계경비총괄표!$B$1:$I$5</definedName>
    <definedName name="_xlnm.Print_Area" localSheetId="11">내역서!$B$2:$O$48</definedName>
    <definedName name="_xlnm.Print_Area" localSheetId="10">내역서총괄표!$B$1:$K$7</definedName>
    <definedName name="_xlnm.Print_Area" localSheetId="18">노임단가!$B$1:$O$4</definedName>
    <definedName name="_xlnm.Print_Area" localSheetId="13">단가산출!$B$2:$EO$115</definedName>
    <definedName name="_xlnm.Print_Area" localSheetId="12">단가산출총괄표!$B$1:$J$5</definedName>
    <definedName name="_xlnm.Print_Area" localSheetId="4">단가표지!$A$1:$AX$32</definedName>
    <definedName name="_xlnm.Print_Area" localSheetId="7">'설계설명서(폐기물)'!$A$1:$K$41</definedName>
    <definedName name="_xlnm.Print_Area" localSheetId="6">예정공정표!$A$1:$S$8</definedName>
    <definedName name="_xlnm.Print_Area" localSheetId="5">운반거리조견표!$A$1:$AR$10</definedName>
    <definedName name="_xlnm.Print_Area" localSheetId="9">'원가계산서(폐기물)'!$A$1:$K$30</definedName>
    <definedName name="_xlnm.Print_Area" localSheetId="17">자재단가!$B$2:$V$6</definedName>
    <definedName name="_xlnm.Print_Area" localSheetId="2">'전체목차(폐기물) '!$A$1:$M$17</definedName>
    <definedName name="_xlnm.Print_Titles" localSheetId="15">기계경비!$1:$3</definedName>
    <definedName name="_xlnm.Print_Titles" localSheetId="14">기계경비총괄표!$1:$3</definedName>
    <definedName name="_xlnm.Print_Titles" localSheetId="11">내역서!$1:$4</definedName>
    <definedName name="_xlnm.Print_Titles" localSheetId="10">내역서총괄표!$1:$3</definedName>
    <definedName name="_xlnm.Print_Titles" localSheetId="18">노임단가!$1:$3</definedName>
    <definedName name="_xlnm.Print_Titles" localSheetId="13">단가산출!$1:$3</definedName>
    <definedName name="_xlnm.Print_Titles" localSheetId="12">단가산출총괄표!$1:$3</definedName>
    <definedName name="_xlnm.Print_Titles" localSheetId="17">자재단가!$1:$4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6" i="83" l="1"/>
  <c r="R5" i="83"/>
  <c r="K7" i="82" s="1"/>
  <c r="E22" i="82"/>
  <c r="E21" i="82"/>
  <c r="E20" i="82"/>
  <c r="E19" i="82"/>
  <c r="E18" i="82"/>
  <c r="AB15" i="81"/>
  <c r="AB10" i="81" s="1"/>
  <c r="I15" i="81"/>
  <c r="AC12" i="81"/>
  <c r="AC11" i="81"/>
  <c r="I8" i="81"/>
  <c r="AC5" i="81"/>
  <c r="AC4" i="81" s="1"/>
  <c r="I4" i="80" s="1"/>
  <c r="L92" i="79"/>
  <c r="AD92" i="79" s="1"/>
  <c r="AW88" i="79"/>
  <c r="BY90" i="79" s="1"/>
  <c r="AK88" i="79"/>
  <c r="BS90" i="79" s="1"/>
  <c r="X88" i="79"/>
  <c r="BL90" i="79" s="1"/>
  <c r="L88" i="79"/>
  <c r="BF90" i="79" s="1"/>
  <c r="AU85" i="79"/>
  <c r="AA85" i="79"/>
  <c r="Y82" i="79"/>
  <c r="BB82" i="79" s="1"/>
  <c r="AZ76" i="79"/>
  <c r="AT92" i="79" s="1"/>
  <c r="AO76" i="79"/>
  <c r="AE78" i="79" s="1"/>
  <c r="X76" i="79"/>
  <c r="AB96" i="79" s="1"/>
  <c r="K76" i="79"/>
  <c r="AO74" i="79"/>
  <c r="AO86" i="79" s="1"/>
  <c r="X74" i="79"/>
  <c r="AH86" i="79" s="1"/>
  <c r="K74" i="79"/>
  <c r="AZ85" i="79" s="1"/>
  <c r="AX90" i="79" s="1"/>
  <c r="L65" i="79"/>
  <c r="AK65" i="79" s="1"/>
  <c r="AA63" i="79"/>
  <c r="L63" i="79"/>
  <c r="BH82" i="79" s="1"/>
  <c r="AW61" i="79"/>
  <c r="AS80" i="79" s="1"/>
  <c r="AB61" i="79"/>
  <c r="X61" i="79"/>
  <c r="AH61" i="79" s="1"/>
  <c r="L61" i="79"/>
  <c r="AL80" i="79" s="1"/>
  <c r="L39" i="79"/>
  <c r="AD39" i="79" s="1"/>
  <c r="AW35" i="79"/>
  <c r="BY37" i="79" s="1"/>
  <c r="AK35" i="79"/>
  <c r="BS37" i="79" s="1"/>
  <c r="X35" i="79"/>
  <c r="BL37" i="79" s="1"/>
  <c r="L35" i="79"/>
  <c r="BF37" i="79" s="1"/>
  <c r="AU32" i="79"/>
  <c r="AA32" i="79"/>
  <c r="Y29" i="79"/>
  <c r="BB29" i="79" s="1"/>
  <c r="AE25" i="79"/>
  <c r="Y25" i="79"/>
  <c r="V25" i="79"/>
  <c r="AZ23" i="79"/>
  <c r="AT39" i="79" s="1"/>
  <c r="AO23" i="79"/>
  <c r="X23" i="79"/>
  <c r="AK25" i="79" s="1"/>
  <c r="K23" i="79"/>
  <c r="AO21" i="79"/>
  <c r="AO33" i="79" s="1"/>
  <c r="X21" i="79"/>
  <c r="AH33" i="79" s="1"/>
  <c r="K21" i="79"/>
  <c r="AO31" i="79" s="1"/>
  <c r="L12" i="79"/>
  <c r="AK12" i="79" s="1"/>
  <c r="AA10" i="79"/>
  <c r="L10" i="79"/>
  <c r="BH29" i="79" s="1"/>
  <c r="AW8" i="79"/>
  <c r="AS27" i="79" s="1"/>
  <c r="AB8" i="79"/>
  <c r="X8" i="79"/>
  <c r="AH8" i="79" s="1"/>
  <c r="L8" i="79"/>
  <c r="N19" i="77"/>
  <c r="L19" i="77"/>
  <c r="H19" i="77" s="1"/>
  <c r="J19" i="77"/>
  <c r="G19" i="77"/>
  <c r="M17" i="77"/>
  <c r="N17" i="77" s="1"/>
  <c r="H17" i="77" s="1"/>
  <c r="L17" i="77"/>
  <c r="L16" i="77" s="1"/>
  <c r="J17" i="77"/>
  <c r="G17" i="77"/>
  <c r="J16" i="77"/>
  <c r="M15" i="77"/>
  <c r="N15" i="77" s="1"/>
  <c r="L15" i="77"/>
  <c r="L14" i="77" s="1"/>
  <c r="J15" i="77"/>
  <c r="J14" i="77" s="1"/>
  <c r="J13" i="77" s="1"/>
  <c r="H6" i="76" s="1"/>
  <c r="G15" i="77"/>
  <c r="L11" i="77"/>
  <c r="L10" i="77" s="1"/>
  <c r="J11" i="77"/>
  <c r="J10" i="77"/>
  <c r="L9" i="77"/>
  <c r="L8" i="77" s="1"/>
  <c r="L7" i="77" s="1"/>
  <c r="J9" i="77"/>
  <c r="J8" i="77"/>
  <c r="N14" i="77" l="1"/>
  <c r="H15" i="77"/>
  <c r="BI65" i="79"/>
  <c r="AB8" i="81"/>
  <c r="AB4" i="81" s="1"/>
  <c r="AK78" i="79"/>
  <c r="AC80" i="79" s="1"/>
  <c r="AC10" i="81"/>
  <c r="I5" i="80" s="1"/>
  <c r="AW12" i="79"/>
  <c r="AB43" i="79"/>
  <c r="V78" i="79"/>
  <c r="J7" i="77"/>
  <c r="Y78" i="79"/>
  <c r="BC12" i="79"/>
  <c r="AN39" i="79"/>
  <c r="H14" i="77"/>
  <c r="L13" i="77"/>
  <c r="L5" i="77" s="1"/>
  <c r="H4" i="80"/>
  <c r="I5" i="76"/>
  <c r="P47" i="79"/>
  <c r="P100" i="79"/>
  <c r="H5" i="76"/>
  <c r="J5" i="77"/>
  <c r="H4" i="76" s="1"/>
  <c r="H5" i="80"/>
  <c r="BB27" i="79"/>
  <c r="AR29" i="79" s="1"/>
  <c r="AC27" i="79"/>
  <c r="AH39" i="79"/>
  <c r="BC65" i="79"/>
  <c r="AN92" i="79"/>
  <c r="BQ66" i="79"/>
  <c r="BQ13" i="79"/>
  <c r="AZ32" i="79"/>
  <c r="AX37" i="79" s="1"/>
  <c r="AX67" i="79"/>
  <c r="N16" i="77"/>
  <c r="H16" i="77" s="1"/>
  <c r="AR12" i="79"/>
  <c r="AL82" i="79"/>
  <c r="J13" i="81"/>
  <c r="AA13" i="81" s="1"/>
  <c r="AL27" i="79"/>
  <c r="BI12" i="79"/>
  <c r="J6" i="81"/>
  <c r="AA6" i="81" s="1"/>
  <c r="AX14" i="79"/>
  <c r="AH84" i="79"/>
  <c r="AL29" i="79"/>
  <c r="AO84" i="79"/>
  <c r="AR65" i="79"/>
  <c r="AH31" i="79"/>
  <c r="AW65" i="79"/>
  <c r="BB80" i="79" l="1"/>
  <c r="AR82" i="79" s="1"/>
  <c r="AH92" i="79"/>
  <c r="I4" i="76"/>
  <c r="N13" i="77"/>
  <c r="J6" i="76" s="1"/>
  <c r="J14" i="81"/>
  <c r="AA14" i="81" s="1"/>
  <c r="AA10" i="81" s="1"/>
  <c r="J7" i="81"/>
  <c r="AA7" i="81" s="1"/>
  <c r="AA4" i="81" s="1"/>
  <c r="BQ29" i="79"/>
  <c r="P45" i="79"/>
  <c r="P98" i="79"/>
  <c r="I6" i="76"/>
  <c r="G6" i="76" s="1"/>
  <c r="BQ82" i="79" l="1"/>
  <c r="AP90" i="79" s="1"/>
  <c r="G4" i="80"/>
  <c r="F4" i="80" s="1"/>
  <c r="Z4" i="81"/>
  <c r="G5" i="80"/>
  <c r="Z10" i="81"/>
  <c r="CE37" i="79"/>
  <c r="AP37" i="79"/>
  <c r="H13" i="77"/>
  <c r="CE90" i="79" l="1"/>
  <c r="AL94" i="79" s="1"/>
  <c r="AK41" i="79"/>
  <c r="AZ40" i="79"/>
  <c r="P46" i="79"/>
  <c r="P99" i="79"/>
  <c r="F5" i="80"/>
  <c r="AZ93" i="79" l="1"/>
  <c r="AI96" i="79" s="1"/>
  <c r="AL99" i="79" s="1"/>
  <c r="EM101" i="79" s="1"/>
  <c r="R106" i="79" s="1"/>
  <c r="EM108" i="79" s="1"/>
  <c r="EM57" i="79" s="1"/>
  <c r="G5" i="78" s="1"/>
  <c r="AI43" i="79"/>
  <c r="AL46" i="79" s="1"/>
  <c r="EM48" i="79" s="1"/>
  <c r="R53" i="79" s="1"/>
  <c r="EM55" i="79" s="1"/>
  <c r="EM4" i="79" s="1"/>
  <c r="G4" i="78" s="1"/>
  <c r="U43" i="79"/>
  <c r="U96" i="79" l="1"/>
  <c r="AB100" i="79"/>
  <c r="AB99" i="79"/>
  <c r="AB98" i="79"/>
  <c r="AL100" i="79"/>
  <c r="EO101" i="79" s="1"/>
  <c r="R107" i="79" s="1"/>
  <c r="EO108" i="79" s="1"/>
  <c r="EO57" i="79" s="1"/>
  <c r="I5" i="78" s="1"/>
  <c r="AL98" i="79"/>
  <c r="AB46" i="79"/>
  <c r="AB45" i="79"/>
  <c r="AB47" i="79"/>
  <c r="AL47" i="79"/>
  <c r="EO48" i="79" s="1"/>
  <c r="R54" i="79" s="1"/>
  <c r="EO55" i="79" s="1"/>
  <c r="EO4" i="79" s="1"/>
  <c r="I4" i="78" s="1"/>
  <c r="AL45" i="79"/>
  <c r="EN48" i="79" l="1"/>
  <c r="AF48" i="79"/>
  <c r="EN101" i="79"/>
  <c r="AF101" i="79"/>
  <c r="R52" i="79" l="1"/>
  <c r="EL48" i="79"/>
  <c r="EL101" i="79"/>
  <c r="R105" i="79"/>
  <c r="EN108" i="79" l="1"/>
  <c r="S108" i="79"/>
  <c r="EN55" i="79"/>
  <c r="S55" i="79"/>
  <c r="EL108" i="79" l="1"/>
  <c r="EL57" i="79" s="1"/>
  <c r="EN57" i="79"/>
  <c r="H5" i="78" s="1"/>
  <c r="EL55" i="79"/>
  <c r="EL4" i="79" s="1"/>
  <c r="EN4" i="79"/>
  <c r="H4" i="78" s="1"/>
  <c r="M11" i="77" l="1"/>
  <c r="F5" i="78"/>
  <c r="F4" i="78"/>
  <c r="M9" i="77"/>
  <c r="N11" i="77" l="1"/>
  <c r="G11" i="77"/>
  <c r="N9" i="77"/>
  <c r="G9" i="77"/>
  <c r="N8" i="77" l="1"/>
  <c r="H9" i="77"/>
  <c r="N10" i="77"/>
  <c r="H10" i="77" s="1"/>
  <c r="H11" i="77"/>
  <c r="N7" i="77" l="1"/>
  <c r="H8" i="77"/>
  <c r="N5" i="77" l="1"/>
  <c r="J5" i="76"/>
  <c r="G5" i="76" s="1"/>
  <c r="H7" i="77"/>
  <c r="J4" i="76" l="1"/>
  <c r="G4" i="76" s="1"/>
  <c r="M12" i="5" s="1"/>
  <c r="H5" i="77"/>
  <c r="K17" i="4" l="1"/>
  <c r="K16" i="4"/>
  <c r="K13" i="4"/>
  <c r="K12" i="4"/>
  <c r="D17" i="4"/>
  <c r="D18" i="4"/>
  <c r="D16" i="4"/>
  <c r="D13" i="4"/>
  <c r="D12" i="4"/>
  <c r="D16" i="3"/>
  <c r="D12" i="3"/>
  <c r="AH5" i="4" l="1"/>
  <c r="Q5" i="12"/>
  <c r="Q7" i="12" s="1"/>
  <c r="G5" i="12"/>
  <c r="I5" i="12"/>
  <c r="K5" i="12"/>
  <c r="M5" i="12"/>
  <c r="O5" i="12"/>
  <c r="E5" i="12"/>
  <c r="C2" i="5" l="1"/>
  <c r="AY7" i="10" l="1"/>
  <c r="BA7" i="10"/>
  <c r="BB7" i="10"/>
  <c r="U7" i="10"/>
  <c r="AE7" i="10"/>
  <c r="K40" i="10" l="1"/>
  <c r="BI7" i="10"/>
  <c r="AO7" i="10"/>
  <c r="K7" i="10"/>
  <c r="O7" i="12" l="1"/>
  <c r="C7" i="12"/>
  <c r="K7" i="12"/>
  <c r="E7" i="12"/>
  <c r="E8" i="12" s="1"/>
  <c r="G7" i="12"/>
  <c r="M7" i="12"/>
  <c r="G8" i="12" l="1"/>
  <c r="I7" i="12"/>
  <c r="I8" i="12" l="1"/>
  <c r="K8" i="12" s="1"/>
  <c r="M8" i="12" s="1"/>
  <c r="O8" i="12" s="1"/>
  <c r="Q8" i="12" s="1"/>
  <c r="D10" i="5" l="1"/>
  <c r="D22" i="5" s="1"/>
  <c r="D23" i="5" s="1"/>
  <c r="D9" i="5"/>
  <c r="D6" i="5"/>
  <c r="H26" i="5" l="1"/>
  <c r="D25" i="5"/>
  <c r="D27" i="5" s="1"/>
  <c r="D28" i="5" l="1"/>
  <c r="Y18" i="4" s="1"/>
  <c r="Y17" i="4" s="1"/>
  <c r="Y16" i="4"/>
  <c r="D29" i="5" l="1"/>
  <c r="D30" i="5" s="1"/>
  <c r="Y15" i="4"/>
  <c r="Y14" i="4"/>
  <c r="Y11" i="4" s="1"/>
  <c r="Y13" i="4" l="1"/>
  <c r="Y10" i="4"/>
  <c r="C2" i="12" l="1"/>
  <c r="J3" i="11"/>
  <c r="B7" i="4"/>
  <c r="B5" i="39"/>
  <c r="B1" i="66" s="1"/>
</calcChain>
</file>

<file path=xl/sharedStrings.xml><?xml version="1.0" encoding="utf-8"?>
<sst xmlns="http://schemas.openxmlformats.org/spreadsheetml/2006/main" count="1244" uniqueCount="335">
  <si>
    <t xml:space="preserve"> 설  계  설  명  서 </t>
  </si>
  <si>
    <t>1. 목    적</t>
  </si>
  <si>
    <t>본 공사는 현장내에서 발생하는 폐기물을 시공회사가 폐기한 시설물에 대하여 운반, 폐기물처리 까지를 말하며,</t>
  </si>
  <si>
    <t>2. 사업명 및 위치</t>
  </si>
  <si>
    <t xml:space="preserve">1) 사 업 명  : </t>
  </si>
  <si>
    <t>2) 위    치  :</t>
  </si>
  <si>
    <t>3. 사업개요</t>
  </si>
  <si>
    <t xml:space="preserve">1) 폐기물 운반량  : </t>
  </si>
  <si>
    <t xml:space="preserve">2) 폐기물 처리량  : </t>
  </si>
  <si>
    <t>Ton</t>
  </si>
  <si>
    <t>4. 공사기간</t>
  </si>
  <si>
    <t>1) 공사기간 중 강우일수가 최근 년평균 강우일수보다 많을 때</t>
  </si>
  <si>
    <t>2) 천재지변등으로 인하여 작업이 불가능 할 때</t>
  </si>
  <si>
    <t>3) 시행청의 지시에 의하여 작업이 중단 되었을 때</t>
  </si>
  <si>
    <t xml:space="preserve">4) 지장물 철거 및 편입용지 기공승락 지연등으로 공기연장이 불가피할 때 </t>
  </si>
  <si>
    <t>5) 선보상 완료후 시공할 경우도 선 보상 기간만큼 별도 연장 할 수 있다</t>
  </si>
  <si>
    <t>6) 기타 불가피한 상황이 발생 되었을 때</t>
  </si>
  <si>
    <t>5. 설계변경 조건</t>
  </si>
  <si>
    <t>1) 폐기물 처리장 위치 및 운반거리가 변경될 경우</t>
  </si>
  <si>
    <t xml:space="preserve">2) 폐기물 물량은 정산 처리한다. </t>
  </si>
  <si>
    <t>6. 기타 주의사항</t>
  </si>
  <si>
    <t>1) 폐기물 운반시 시행청의 승인을 받아야 한다.</t>
  </si>
  <si>
    <t>2) 폐기물 운반시 적재한 폐기물이 낙하되지 않도록 각별히 주의하고 덮개를 철저히 씌워야 한다.</t>
  </si>
  <si>
    <t>3) 폐기물 운반시 적재한 폐기물이 낙하하여 생긴 사고 등으로 인한 손해는 도급자가 부담한다.</t>
  </si>
  <si>
    <t>설  계  자</t>
    <phoneticPr fontId="4" type="noConversion"/>
  </si>
  <si>
    <t>◈ 사 업 개 요</t>
    <phoneticPr fontId="4" type="noConversion"/>
  </si>
  <si>
    <t>◎총사업비:</t>
    <phoneticPr fontId="4" type="noConversion"/>
  </si>
  <si>
    <t xml:space="preserve">○도급예정액: </t>
    <phoneticPr fontId="4" type="noConversion"/>
  </si>
  <si>
    <t>-공급가액:</t>
    <phoneticPr fontId="4" type="noConversion"/>
  </si>
  <si>
    <t>-부가가치세:</t>
    <phoneticPr fontId="4" type="noConversion"/>
  </si>
  <si>
    <t xml:space="preserve"> 원  가  계  산  서</t>
  </si>
  <si>
    <t xml:space="preserve">공 사 명 : </t>
  </si>
  <si>
    <t>비         목</t>
  </si>
  <si>
    <t>구      분</t>
  </si>
  <si>
    <t>금     액</t>
  </si>
  <si>
    <t>구     성     비(%)</t>
  </si>
  <si>
    <t>비     고</t>
  </si>
  <si>
    <t>순  공  사  비  원  가</t>
  </si>
  <si>
    <t>재</t>
  </si>
  <si>
    <t>직접재료비</t>
  </si>
  <si>
    <t>료</t>
  </si>
  <si>
    <t>간접재료비</t>
  </si>
  <si>
    <t>비</t>
  </si>
  <si>
    <t>소      계</t>
  </si>
  <si>
    <t>노</t>
  </si>
  <si>
    <t>직접노무비</t>
  </si>
  <si>
    <t>무</t>
  </si>
  <si>
    <t>간접노무비</t>
  </si>
  <si>
    <t>기계(직접) 경비</t>
  </si>
  <si>
    <t>입력란</t>
    <phoneticPr fontId="4" type="noConversion"/>
  </si>
  <si>
    <t>경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</si>
  <si>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</si>
  <si>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</si>
  <si>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</si>
  <si>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</si>
  <si>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</si>
  <si>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</si>
  <si>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건설기계대여대금발급금액</t>
  </si>
  <si>
    <t>산업안전보건관리비</t>
  </si>
  <si>
    <t>환경관리비</t>
  </si>
  <si>
    <t>기 타 경 비</t>
  </si>
  <si>
    <t>소       계</t>
  </si>
  <si>
    <t>순 공 사 비  계</t>
  </si>
  <si>
    <t>일  반  관  리  비</t>
  </si>
  <si>
    <t>총              계</t>
  </si>
  <si>
    <t>[계+일반관리비]</t>
    <phoneticPr fontId="4" type="noConversion"/>
  </si>
  <si>
    <t>이              윤</t>
  </si>
  <si>
    <t>공   급   가   액</t>
  </si>
  <si>
    <t>[총계+이윤]</t>
    <phoneticPr fontId="4" type="noConversion"/>
  </si>
  <si>
    <t>부  가 가  치  세</t>
  </si>
  <si>
    <t>도  급  예  정  액</t>
  </si>
  <si>
    <t>[공급가액+부가가치세]</t>
  </si>
  <si>
    <t>총    공   사   비</t>
  </si>
  <si>
    <t>관 리 번 호</t>
    <phoneticPr fontId="4" type="noConversion"/>
  </si>
  <si>
    <t>설계서</t>
    <phoneticPr fontId="4" type="noConversion"/>
  </si>
  <si>
    <t>1.</t>
    <phoneticPr fontId="4" type="noConversion"/>
  </si>
  <si>
    <t xml:space="preserve">. . . . . . . . . . . . . . . . . . . . . . . . . . . . . . </t>
    <phoneticPr fontId="4" type="noConversion"/>
  </si>
  <si>
    <t>설  계  설  명  서</t>
    <phoneticPr fontId="4" type="noConversion"/>
  </si>
  <si>
    <t>2.</t>
    <phoneticPr fontId="4" type="noConversion"/>
  </si>
  <si>
    <t>3.</t>
    <phoneticPr fontId="32" type="noConversion"/>
  </si>
  <si>
    <t>4.</t>
    <phoneticPr fontId="32" type="noConversion"/>
  </si>
  <si>
    <t>5.</t>
    <phoneticPr fontId="32" type="noConversion"/>
  </si>
  <si>
    <t>설  계  예  산  서</t>
    <phoneticPr fontId="4" type="noConversion"/>
  </si>
  <si>
    <t>단  가  산  출  서</t>
    <phoneticPr fontId="4" type="noConversion"/>
  </si>
  <si>
    <t>수  량  산  출  서</t>
    <phoneticPr fontId="4" type="noConversion"/>
  </si>
  <si>
    <t xml:space="preserve"> </t>
    <phoneticPr fontId="4" type="noConversion"/>
  </si>
  <si>
    <t>1.설계설명서</t>
    <phoneticPr fontId="4" type="noConversion"/>
  </si>
  <si>
    <t>[공급가액] x 10 %</t>
    <phoneticPr fontId="4" type="noConversion"/>
  </si>
  <si>
    <t>[도급액]</t>
    <phoneticPr fontId="4" type="noConversion"/>
  </si>
  <si>
    <t>설계예산서</t>
    <phoneticPr fontId="4" type="noConversion"/>
  </si>
  <si>
    <t>2.폐기물시방서</t>
    <phoneticPr fontId="4" type="noConversion"/>
  </si>
  <si>
    <t>폐기물시방서</t>
    <phoneticPr fontId="4" type="noConversion"/>
  </si>
  <si>
    <t>목    차</t>
    <phoneticPr fontId="4" type="noConversion"/>
  </si>
  <si>
    <t>1.</t>
    <phoneticPr fontId="4" type="noConversion"/>
  </si>
  <si>
    <t>2.</t>
    <phoneticPr fontId="4" type="noConversion"/>
  </si>
  <si>
    <t>3.</t>
    <phoneticPr fontId="4" type="noConversion"/>
  </si>
  <si>
    <t>단가산출서</t>
    <phoneticPr fontId="4" type="noConversion"/>
  </si>
  <si>
    <t>운반거리조견표</t>
    <phoneticPr fontId="29" type="noConversion"/>
  </si>
  <si>
    <t>운 반 거 리 조 견 표</t>
    <phoneticPr fontId="4" type="noConversion"/>
  </si>
  <si>
    <t>▨</t>
    <phoneticPr fontId="4" type="noConversion"/>
  </si>
  <si>
    <t>공 사 명 :</t>
    <phoneticPr fontId="4" type="noConversion"/>
  </si>
  <si>
    <t>1.</t>
    <phoneticPr fontId="4" type="noConversion"/>
  </si>
  <si>
    <t xml:space="preserve"> </t>
    <phoneticPr fontId="4" type="noConversion"/>
  </si>
  <si>
    <t>L</t>
    <phoneticPr fontId="4" type="noConversion"/>
  </si>
  <si>
    <t>=</t>
    <phoneticPr fontId="4" type="noConversion"/>
  </si>
  <si>
    <t>Km</t>
    <phoneticPr fontId="4" type="noConversion"/>
  </si>
  <si>
    <t>공 사 현 장</t>
    <phoneticPr fontId="4" type="noConversion"/>
  </si>
  <si>
    <t>폐기물처리장</t>
    <phoneticPr fontId="4" type="noConversion"/>
  </si>
  <si>
    <t>폐 기 물 운 반</t>
    <phoneticPr fontId="4" type="noConversion"/>
  </si>
  <si>
    <t>6.</t>
    <phoneticPr fontId="32" type="noConversion"/>
  </si>
  <si>
    <t>예정공정표</t>
    <phoneticPr fontId="4" type="noConversion"/>
  </si>
  <si>
    <t>3.예정공정표</t>
    <phoneticPr fontId="4" type="noConversion"/>
  </si>
  <si>
    <t>4.설계예산서</t>
    <phoneticPr fontId="4" type="noConversion"/>
  </si>
  <si>
    <t>5.단가산출서</t>
    <phoneticPr fontId="4" type="noConversion"/>
  </si>
  <si>
    <t>6.수량산출서</t>
    <phoneticPr fontId="4" type="noConversion"/>
  </si>
  <si>
    <t>예  정  공  정  표</t>
    <phoneticPr fontId="4" type="noConversion"/>
  </si>
  <si>
    <t xml:space="preserve">공   사   명   : </t>
    <phoneticPr fontId="4" type="noConversion"/>
  </si>
  <si>
    <t>월별</t>
    <phoneticPr fontId="4" type="noConversion"/>
  </si>
  <si>
    <t>보할(%)</t>
    <phoneticPr fontId="4" type="noConversion"/>
  </si>
  <si>
    <t>비 고</t>
    <phoneticPr fontId="4" type="noConversion"/>
  </si>
  <si>
    <t>공종</t>
    <phoneticPr fontId="4" type="noConversion"/>
  </si>
  <si>
    <t>계</t>
    <phoneticPr fontId="4" type="noConversion"/>
  </si>
  <si>
    <t>누   계</t>
    <phoneticPr fontId="4" type="noConversion"/>
  </si>
  <si>
    <t>착          수          일</t>
    <phoneticPr fontId="4" type="noConversion"/>
  </si>
  <si>
    <t>건설폐기물을 폐기물관리법에 따라 적법하게 처리하는데 그 목적이 있음</t>
    <phoneticPr fontId="4" type="noConversion"/>
  </si>
  <si>
    <t>※ 폐기물 운반</t>
    <phoneticPr fontId="4" type="noConversion"/>
  </si>
  <si>
    <t>※ 폐기물 처리</t>
    <phoneticPr fontId="4" type="noConversion"/>
  </si>
  <si>
    <t>건설폐기물처리</t>
    <phoneticPr fontId="4" type="noConversion"/>
  </si>
  <si>
    <t>설 계 서</t>
    <phoneticPr fontId="4" type="noConversion"/>
  </si>
  <si>
    <t>담 당 자</t>
    <phoneticPr fontId="4" type="noConversion"/>
  </si>
  <si>
    <t>계    장</t>
    <phoneticPr fontId="4" type="noConversion"/>
  </si>
  <si>
    <t>과        장</t>
    <phoneticPr fontId="4" type="noConversion"/>
  </si>
  <si>
    <t>본 공사의 공사기간은 착공일로부터 28일로 하고, 다음의 경우에 한하여 발주처의 승인을 받아 그 기간을 연장 할 수 있다.</t>
    <phoneticPr fontId="4" type="noConversion"/>
  </si>
  <si>
    <t xml:space="preserve">     전북특별자치도 도로관리사업소</t>
    <phoneticPr fontId="29" type="noConversion"/>
  </si>
  <si>
    <t>2026. 2.</t>
    <phoneticPr fontId="4" type="noConversion"/>
  </si>
  <si>
    <t>사 본 번 호</t>
    <phoneticPr fontId="4" type="noConversion"/>
  </si>
  <si>
    <t>설 계  2026년   2월     일</t>
    <phoneticPr fontId="4" type="noConversion"/>
  </si>
  <si>
    <t>2
0
2
6
.
2</t>
    <phoneticPr fontId="4" type="noConversion"/>
  </si>
  <si>
    <t>전북특별자치도
도로관리사업소</t>
    <phoneticPr fontId="4" type="noConversion"/>
  </si>
  <si>
    <t>결
재</t>
    <phoneticPr fontId="4" type="noConversion"/>
  </si>
  <si>
    <t>- 폐아스콘(1공구) :</t>
    <phoneticPr fontId="4" type="noConversion"/>
  </si>
  <si>
    <t>- 폐아스콘(2공구) :</t>
    <phoneticPr fontId="4" type="noConversion"/>
  </si>
  <si>
    <t xml:space="preserve">    전북특별자치도 도로관리사업소</t>
    <phoneticPr fontId="4" type="noConversion"/>
  </si>
  <si>
    <t>노임.자재.경비</t>
    <phoneticPr fontId="4" type="noConversion"/>
  </si>
  <si>
    <t>중기사용료</t>
    <phoneticPr fontId="4" type="noConversion"/>
  </si>
  <si>
    <t>4.</t>
    <phoneticPr fontId="4" type="noConversion"/>
  </si>
  <si>
    <t>지방도 730호선 남원 주천 장안 외 1개소 덧씌우기공사 폐기물처리용역</t>
    <phoneticPr fontId="4" type="noConversion"/>
  </si>
  <si>
    <t>전라북도 남원시 주천면 장안리 191-6번지 일원</t>
    <phoneticPr fontId="4" type="noConversion"/>
  </si>
  <si>
    <t>내역서총괄표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</si>
  <si>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</si>
  <si>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</si>
  <si>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</si>
  <si>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</si>
  <si>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</si>
  <si>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</si>
  <si>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</si>
  <si>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</si>
  <si>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</si>
  <si>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</si>
  <si>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/>
  </si>
  <si>
    <t>순 공 사 비</t>
  </si>
  <si>
    <t>01.</t>
  </si>
  <si>
    <t>폐기물운반</t>
  </si>
  <si>
    <t>02.</t>
  </si>
  <si>
    <t>폐기물처리</t>
  </si>
  <si>
    <t>내역서</t>
  </si>
  <si>
    <t>단  가</t>
  </si>
  <si>
    <t>금   액</t>
  </si>
  <si>
    <t xml:space="preserve"> 1)</t>
  </si>
  <si>
    <t>1공구</t>
  </si>
  <si>
    <t>폐기물운반(아스콘)</t>
  </si>
  <si>
    <t>덤프15톤, L=10km</t>
  </si>
  <si>
    <t>단산1참조</t>
  </si>
  <si>
    <t xml:space="preserve"> 2)</t>
  </si>
  <si>
    <t>2공구</t>
  </si>
  <si>
    <t>덤프15톤, L=12km</t>
  </si>
  <si>
    <t>단산2참조</t>
  </si>
  <si>
    <t>폐기물처리비</t>
  </si>
  <si>
    <t>폐아스콘</t>
  </si>
  <si>
    <t>우수리정리</t>
  </si>
  <si>
    <t>식</t>
  </si>
  <si>
    <t>단가산출총괄표</t>
  </si>
  <si>
    <t>No</t>
  </si>
  <si>
    <t>당초합계</t>
  </si>
  <si>
    <t>당초노무비</t>
  </si>
  <si>
    <t>당초재료비</t>
  </si>
  <si>
    <t>당초경비</t>
  </si>
  <si>
    <t>1</t>
  </si>
  <si>
    <t>경비성단가</t>
  </si>
  <si>
    <t>2</t>
  </si>
  <si>
    <t>단가산출</t>
  </si>
  <si>
    <t>산    출    근    거</t>
  </si>
  <si>
    <t>합  계</t>
  </si>
  <si>
    <t>경  비</t>
  </si>
  <si>
    <t>1.폐기물운반(아스콘) (덤프15톤, L=10km) [Ton]</t>
  </si>
  <si>
    <t>1.</t>
  </si>
  <si>
    <t>상</t>
  </si>
  <si>
    <t>차</t>
  </si>
  <si>
    <t>:</t>
  </si>
  <si>
    <t>굴착기(무한궤도)</t>
  </si>
  <si>
    <t>(0.7㎥)</t>
  </si>
  <si>
    <t>qs</t>
  </si>
  <si>
    <t>=</t>
  </si>
  <si>
    <t>f</t>
  </si>
  <si>
    <t>/</t>
  </si>
  <si>
    <t>K</t>
  </si>
  <si>
    <t>Es</t>
  </si>
  <si>
    <t>Cms</t>
  </si>
  <si>
    <t>sec</t>
  </si>
  <si>
    <t>(</t>
  </si>
  <si>
    <t>135</t>
  </si>
  <si>
    <t>˚</t>
  </si>
  <si>
    <t>)</t>
  </si>
  <si>
    <t>×</t>
  </si>
  <si>
    <t>Q</t>
  </si>
  <si>
    <t>─</t>
  </si>
  <si>
    <t>㎥</t>
  </si>
  <si>
    <t>hr</t>
  </si>
  <si>
    <t>※</t>
  </si>
  <si>
    <t>상차비는</t>
  </si>
  <si>
    <t>깨기시</t>
  </si>
  <si>
    <t>적용</t>
  </si>
  <si>
    <t>2.</t>
  </si>
  <si>
    <t>운</t>
  </si>
  <si>
    <t>반</t>
  </si>
  <si>
    <t>덤프트럭(자동덮개)</t>
  </si>
  <si>
    <t>(15Ton)</t>
  </si>
  <si>
    <t>L</t>
  </si>
  <si>
    <t>km</t>
  </si>
  <si>
    <t>V1</t>
  </si>
  <si>
    <t>V2</t>
  </si>
  <si>
    <t>T</t>
  </si>
  <si>
    <t>ton</t>
  </si>
  <si>
    <t>rt</t>
  </si>
  <si>
    <t>Lo</t>
  </si>
  <si>
    <t>E</t>
  </si>
  <si>
    <t>q</t>
  </si>
  <si>
    <t>n</t>
  </si>
  <si>
    <t>회</t>
  </si>
  <si>
    <t>t1</t>
  </si>
  <si>
    <t>t2</t>
  </si>
  <si>
    <t>+</t>
  </si>
  <si>
    <t>t3</t>
  </si>
  <si>
    <t>t4</t>
  </si>
  <si>
    <t>t5</t>
  </si>
  <si>
    <t>t6</t>
  </si>
  <si>
    <t>Cm</t>
  </si>
  <si>
    <t>Q1</t>
  </si>
  <si>
    <t>÷</t>
  </si>
  <si>
    <t>소</t>
  </si>
  <si>
    <t>계</t>
  </si>
  <si>
    <t>3.</t>
  </si>
  <si>
    <t>합</t>
  </si>
  <si>
    <t>2.폐기물운반(아스콘) (덤프15톤, L=12km) [Ton]</t>
  </si>
  <si>
    <t>기계경비총괄표</t>
  </si>
  <si>
    <t>0.7㎥</t>
  </si>
  <si>
    <t>15Ton</t>
  </si>
  <si>
    <t>기계경비</t>
  </si>
  <si>
    <t>명    칭</t>
  </si>
  <si>
    <t>규  격</t>
  </si>
  <si>
    <t>산  출  근  거</t>
  </si>
  <si>
    <t>1. 굴착기(무한궤도)</t>
  </si>
  <si>
    <t>손    료</t>
  </si>
  <si>
    <t>￦×</t>
  </si>
  <si>
    <t>10(-7)</t>
  </si>
  <si>
    <t>'26年 개정</t>
  </si>
  <si>
    <t>주연료</t>
  </si>
  <si>
    <t>경유</t>
  </si>
  <si>
    <t>ℓ</t>
  </si>
  <si>
    <t>잡    품</t>
  </si>
  <si>
    <t>주연료의</t>
  </si>
  <si>
    <t>%</t>
  </si>
  <si>
    <t>건설기계운전사</t>
  </si>
  <si>
    <t>인</t>
  </si>
  <si>
    <t>1/8*16/12*25/20</t>
  </si>
  <si>
    <t>2. 덤프트럭(자동덮개)</t>
  </si>
  <si>
    <t>덮개손료</t>
  </si>
  <si>
    <t>기계경비적용기준</t>
  </si>
  <si>
    <t>환 율 (/￦)</t>
  </si>
  <si>
    <t>기본재료비</t>
  </si>
  <si>
    <t>화   폐</t>
  </si>
  <si>
    <t>환  율</t>
  </si>
  <si>
    <t>품   명</t>
  </si>
  <si>
    <t>달러($)</t>
  </si>
  <si>
    <t>2024.1.3 조달청</t>
  </si>
  <si>
    <t>경    유</t>
  </si>
  <si>
    <t>엔(100￥)</t>
  </si>
  <si>
    <t>유로(E)</t>
  </si>
  <si>
    <t>2024.1.2. 매매기준율</t>
  </si>
  <si>
    <t>마르크(M)</t>
  </si>
  <si>
    <t>파운드(L)</t>
  </si>
  <si>
    <t>계산결과값 자리수</t>
  </si>
  <si>
    <t>노임계수</t>
  </si>
  <si>
    <t>계산값</t>
  </si>
  <si>
    <t>1/8*16/12*25/20*24/15</t>
  </si>
  <si>
    <t>경  비 소수 1 미만 절하</t>
  </si>
  <si>
    <t>3</t>
  </si>
  <si>
    <t>1/8*16/12*25/20*12/10</t>
  </si>
  <si>
    <t>4</t>
  </si>
  <si>
    <t>1/8*16/12*25/20*14/12</t>
  </si>
  <si>
    <t>재료비 소수 1 미만 절하</t>
  </si>
  <si>
    <t>5</t>
  </si>
  <si>
    <t>1/8*16/12*25/20*24/5</t>
  </si>
  <si>
    <t>노무비 소수 1 미만 절하</t>
  </si>
  <si>
    <t>자재단가</t>
  </si>
  <si>
    <t>품     명</t>
  </si>
  <si>
    <t>가격정보</t>
  </si>
  <si>
    <t>물가자료</t>
  </si>
  <si>
    <t>유통물가</t>
  </si>
  <si>
    <t>물가정보</t>
  </si>
  <si>
    <t>거래가격</t>
  </si>
  <si>
    <t>견적가1</t>
  </si>
  <si>
    <t>적용단가</t>
  </si>
  <si>
    <t>비   고</t>
  </si>
  <si>
    <t>구분</t>
  </si>
  <si>
    <t>적용방법</t>
  </si>
  <si>
    <t>적용일자</t>
  </si>
  <si>
    <t>page</t>
  </si>
  <si>
    <t>26.1.6</t>
  </si>
  <si>
    <t>조달청</t>
  </si>
  <si>
    <t>일반</t>
  </si>
  <si>
    <t>최저단가</t>
  </si>
  <si>
    <t>2026-01-06</t>
  </si>
  <si>
    <t>VAT별도(경비)</t>
  </si>
  <si>
    <t>2025-07-01</t>
  </si>
  <si>
    <t>노임단가</t>
  </si>
  <si>
    <t>규    격</t>
  </si>
  <si>
    <t>단가1</t>
  </si>
  <si>
    <t>단가2</t>
  </si>
  <si>
    <t>단가3</t>
  </si>
  <si>
    <t>단가4</t>
  </si>
  <si>
    <t>단가5</t>
  </si>
  <si>
    <t>단가6</t>
  </si>
  <si>
    <t>2026년(상)</t>
  </si>
  <si>
    <t>2026-01-01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</si>
</sst>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6" formatCode="#,##0_ "/>
    <numFmt numFmtId="177" formatCode="&quot;L=&quot;0.0&quot;M&quot;"/>
    <numFmt numFmtId="178" formatCode="#,##0.0_ "/>
    <numFmt numFmtId="179" formatCode="#,##0;[Red]#,##0"/>
    <numFmt numFmtId="180" formatCode="&quot;(금&quot;#,##0&quot;)&quot;"/>
    <numFmt numFmtId="181" formatCode="&quot;(금&quot;#,##0&quot;원)&quot;"/>
    <numFmt numFmtId="182" formatCode="#,##0_);[Red]\(#,##0\)"/>
    <numFmt numFmtId="183" formatCode="0.0"/>
    <numFmt numFmtId="184" formatCode="_ * #,##0.0_ ;_ * &quot;₩&quot;\!\-#,##0.0_ ;_ * &quot;-&quot;_ ;_ @_ "/>
    <numFmt numFmtId="185" formatCode="0.00_ "/>
    <numFmt numFmtId="186" formatCode="0&quot;일&quot;"/>
    <numFmt numFmtId="187" formatCode="0.0_ "/>
    <numFmt numFmtId="188" formatCode="#,##0.#######"/>
    <numFmt numFmtId="189" formatCode="#,##0.##"/>
    <numFmt numFmtId="190" formatCode="#,##0.0########"/>
  </numFmts>
  <fonts count="4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22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u/>
      <sz val="12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b/>
      <sz val="16"/>
      <name val="돋움"/>
      <family val="3"/>
      <charset val="129"/>
    </font>
    <font>
      <sz val="9"/>
      <color indexed="12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indexed="9"/>
      <name val="돋움"/>
      <family val="3"/>
      <charset val="129"/>
    </font>
    <font>
      <sz val="9"/>
      <color indexed="8"/>
      <name val="Arial"/>
      <family val="2"/>
    </font>
    <font>
      <b/>
      <sz val="25"/>
      <name val="돋움"/>
      <family val="3"/>
      <charset val="129"/>
    </font>
    <font>
      <b/>
      <sz val="36"/>
      <name val="돋움"/>
      <family val="3"/>
      <charset val="129"/>
    </font>
    <font>
      <b/>
      <sz val="24"/>
      <name val="돋움"/>
      <family val="3"/>
      <charset val="129"/>
    </font>
    <font>
      <sz val="8"/>
      <name val="굴림체"/>
      <family val="3"/>
      <charset val="129"/>
    </font>
    <font>
      <sz val="20"/>
      <name val="HY울릉도B"/>
      <family val="1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HY울릉도B"/>
      <family val="1"/>
      <charset val="129"/>
    </font>
    <font>
      <b/>
      <sz val="28"/>
      <name val="돋움"/>
      <family val="3"/>
      <charset val="129"/>
    </font>
    <font>
      <b/>
      <sz val="40"/>
      <name val="돋움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2"/>
      <charset val="129"/>
    </font>
    <font>
      <sz val="8"/>
      <color indexed="8"/>
      <name val="굴림"/>
      <family val="2"/>
      <charset val="129"/>
    </font>
    <font>
      <b/>
      <sz val="18"/>
      <name val="돋움"/>
      <family val="3"/>
      <charset val="129"/>
    </font>
    <font>
      <b/>
      <sz val="11"/>
      <name val="HY중고딕"/>
      <family val="1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8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8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41" fontId="3" fillId="0" borderId="0" applyFont="0" applyFill="0" applyBorder="0" applyAlignment="0" applyProtection="0">
      <alignment vertical="center"/>
    </xf>
    <xf numFmtId="0" fontId="25" fillId="0" borderId="0"/>
    <xf numFmtId="0" fontId="2" fillId="0" borderId="0">
      <alignment vertical="center"/>
    </xf>
    <xf numFmtId="0" fontId="3" fillId="0" borderId="0"/>
    <xf numFmtId="0" fontId="36" fillId="0" borderId="0">
      <alignment vertical="center"/>
    </xf>
    <xf numFmtId="0" fontId="1" fillId="0" borderId="0">
      <alignment vertical="center"/>
    </xf>
    <xf numFmtId="0" fontId="40" fillId="0" borderId="0"/>
    <xf numFmtId="0" fontId="41" fillId="0" borderId="0"/>
    <xf numFmtId="0" fontId="44" fillId="0" borderId="0"/>
  </cellStyleXfs>
  <cellXfs count="442">
    <xf numFmtId="0" fontId="0" fillId="0" borderId="0" xfId="0"/>
    <xf numFmtId="0" fontId="0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 indent="1"/>
    </xf>
    <xf numFmtId="0" fontId="0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indent="3"/>
    </xf>
    <xf numFmtId="176" fontId="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quotePrefix="1" applyFont="1" applyAlignment="1">
      <alignment horizontal="left" vertical="center" indent="5"/>
    </xf>
    <xf numFmtId="0" fontId="8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8" fillId="0" borderId="0" xfId="0" applyFont="1"/>
    <xf numFmtId="176" fontId="8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horizontal="left" vertical="center" indent="5"/>
    </xf>
    <xf numFmtId="0" fontId="3" fillId="0" borderId="0" xfId="0" applyFont="1" applyAlignment="1">
      <alignment horizontal="left" vertical="center" indent="5"/>
    </xf>
    <xf numFmtId="178" fontId="10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 indent="1"/>
    </xf>
    <xf numFmtId="176" fontId="11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9" fontId="6" fillId="0" borderId="0" xfId="1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right" indent="1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4" fillId="0" borderId="6" xfId="0" applyFont="1" applyFill="1" applyBorder="1" applyAlignment="1">
      <alignment horizontal="left" vertical="center"/>
    </xf>
    <xf numFmtId="0" fontId="7" fillId="0" borderId="0" xfId="1" applyNumberFormat="1" applyFont="1" applyFill="1" applyBorder="1" applyAlignment="1">
      <alignment horizontal="left" vertical="center"/>
    </xf>
    <xf numFmtId="0" fontId="14" fillId="0" borderId="0" xfId="1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center"/>
    </xf>
    <xf numFmtId="0" fontId="16" fillId="0" borderId="0" xfId="1" applyNumberFormat="1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180" fontId="7" fillId="0" borderId="0" xfId="0" applyNumberFormat="1" applyFont="1" applyBorder="1" applyAlignment="1">
      <alignment vertical="top"/>
    </xf>
    <xf numFmtId="0" fontId="14" fillId="0" borderId="0" xfId="0" applyFont="1" applyBorder="1" applyAlignment="1">
      <alignment horizontal="left" vertical="center" shrinkToFit="1"/>
    </xf>
    <xf numFmtId="0" fontId="14" fillId="0" borderId="11" xfId="0" applyFont="1" applyBorder="1" applyAlignment="1">
      <alignment horizontal="left" vertical="center" shrinkToFit="1"/>
    </xf>
    <xf numFmtId="0" fontId="6" fillId="0" borderId="11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179" fontId="20" fillId="0" borderId="0" xfId="1" applyNumberFormat="1" applyFont="1" applyFill="1" applyBorder="1" applyAlignment="1">
      <alignment horizontal="left" vertical="center"/>
    </xf>
    <xf numFmtId="0" fontId="20" fillId="0" borderId="11" xfId="0" applyFont="1" applyBorder="1" applyAlignment="1">
      <alignment horizontal="left" vertical="center" shrinkToFit="1"/>
    </xf>
    <xf numFmtId="179" fontId="6" fillId="0" borderId="0" xfId="1" applyNumberFormat="1" applyFont="1" applyAlignment="1">
      <alignment horizontal="center" vertical="center"/>
    </xf>
    <xf numFmtId="179" fontId="6" fillId="0" borderId="0" xfId="0" applyNumberFormat="1" applyFont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Continuous" vertical="center"/>
    </xf>
    <xf numFmtId="0" fontId="14" fillId="0" borderId="26" xfId="0" applyFont="1" applyBorder="1" applyAlignment="1">
      <alignment horizontal="centerContinuous" vertical="center"/>
    </xf>
    <xf numFmtId="0" fontId="14" fillId="0" borderId="27" xfId="0" applyFont="1" applyBorder="1" applyAlignment="1">
      <alignment horizontal="distributed" vertical="center" indent="2"/>
    </xf>
    <xf numFmtId="41" fontId="14" fillId="0" borderId="27" xfId="1" applyFont="1" applyBorder="1" applyAlignment="1">
      <alignment horizontal="left" vertical="center" indent="1"/>
    </xf>
    <xf numFmtId="0" fontId="14" fillId="0" borderId="28" xfId="0" applyFont="1" applyBorder="1" applyAlignment="1">
      <alignment vertical="center"/>
    </xf>
    <xf numFmtId="0" fontId="14" fillId="0" borderId="27" xfId="0" applyFont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14" fillId="0" borderId="27" xfId="0" applyFont="1" applyBorder="1" applyAlignment="1">
      <alignment horizontal="centerContinuous" vertical="center"/>
    </xf>
    <xf numFmtId="0" fontId="22" fillId="0" borderId="27" xfId="0" applyFont="1" applyBorder="1" applyAlignment="1">
      <alignment horizontal="distributed" vertical="center" indent="2"/>
    </xf>
    <xf numFmtId="41" fontId="22" fillId="0" borderId="27" xfId="1" applyFont="1" applyBorder="1" applyAlignment="1">
      <alignment horizontal="left" vertical="center" indent="1"/>
    </xf>
    <xf numFmtId="0" fontId="14" fillId="0" borderId="31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14" fillId="0" borderId="26" xfId="0" applyFont="1" applyBorder="1" applyAlignment="1">
      <alignment horizontal="center" vertical="center"/>
    </xf>
    <xf numFmtId="0" fontId="23" fillId="0" borderId="27" xfId="0" applyFont="1" applyBorder="1" applyAlignment="1">
      <alignment horizontal="distributed" vertical="center" indent="2"/>
    </xf>
    <xf numFmtId="176" fontId="24" fillId="0" borderId="28" xfId="0" applyNumberFormat="1" applyFont="1" applyBorder="1" applyAlignment="1">
      <alignment vertical="center"/>
    </xf>
    <xf numFmtId="0" fontId="14" fillId="0" borderId="27" xfId="0" applyFont="1" applyBorder="1" applyAlignment="1">
      <alignment horizontal="center" vertical="center"/>
    </xf>
    <xf numFmtId="41" fontId="14" fillId="0" borderId="26" xfId="1" applyFont="1" applyBorder="1" applyAlignment="1">
      <alignment horizontal="left" vertical="center" indent="1"/>
    </xf>
    <xf numFmtId="0" fontId="14" fillId="0" borderId="3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0" fillId="0" borderId="26" xfId="0" applyBorder="1"/>
    <xf numFmtId="176" fontId="14" fillId="0" borderId="36" xfId="0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176" fontId="14" fillId="0" borderId="27" xfId="0" applyNumberFormat="1" applyFont="1" applyBorder="1" applyAlignment="1">
      <alignment vertical="center"/>
    </xf>
    <xf numFmtId="41" fontId="22" fillId="0" borderId="43" xfId="1" applyFont="1" applyBorder="1" applyAlignment="1">
      <alignment horizontal="left" vertical="center" indent="1"/>
    </xf>
    <xf numFmtId="0" fontId="14" fillId="0" borderId="13" xfId="0" applyFont="1" applyBorder="1" applyAlignment="1">
      <alignment vertical="center"/>
    </xf>
    <xf numFmtId="0" fontId="14" fillId="0" borderId="43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2" fontId="24" fillId="0" borderId="28" xfId="0" applyNumberFormat="1" applyFont="1" applyBorder="1" applyAlignment="1">
      <alignment vertical="center"/>
    </xf>
    <xf numFmtId="41" fontId="14" fillId="0" borderId="52" xfId="1" applyFont="1" applyBorder="1" applyAlignment="1">
      <alignment horizontal="left" vertical="center" indent="1"/>
    </xf>
    <xf numFmtId="0" fontId="14" fillId="0" borderId="53" xfId="0" applyFont="1" applyBorder="1" applyAlignment="1">
      <alignment vertical="center"/>
    </xf>
    <xf numFmtId="0" fontId="14" fillId="0" borderId="50" xfId="0" applyFont="1" applyBorder="1" applyAlignment="1">
      <alignment vertical="center"/>
    </xf>
    <xf numFmtId="0" fontId="14" fillId="0" borderId="18" xfId="0" applyFont="1" applyBorder="1" applyAlignment="1">
      <alignment vertical="center"/>
    </xf>
    <xf numFmtId="0" fontId="14" fillId="0" borderId="52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0" xfId="0" applyFont="1"/>
    <xf numFmtId="41" fontId="14" fillId="0" borderId="0" xfId="0" applyNumberFormat="1" applyFont="1" applyAlignment="1">
      <alignment vertical="distributed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 indent="8"/>
    </xf>
    <xf numFmtId="0" fontId="5" fillId="0" borderId="0" xfId="0" quotePrefix="1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distributed" vertical="center" indent="5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distributed"/>
    </xf>
    <xf numFmtId="0" fontId="34" fillId="0" borderId="0" xfId="0" applyFont="1" applyAlignment="1"/>
    <xf numFmtId="0" fontId="3" fillId="0" borderId="0" xfId="6" applyFont="1" applyAlignment="1"/>
    <xf numFmtId="0" fontId="8" fillId="0" borderId="0" xfId="6" applyFont="1" applyAlignment="1"/>
    <xf numFmtId="0" fontId="19" fillId="0" borderId="0" xfId="6" applyFont="1" applyAlignment="1">
      <alignment horizontal="center" vertical="center"/>
    </xf>
    <xf numFmtId="0" fontId="19" fillId="0" borderId="0" xfId="6" quotePrefix="1" applyFont="1" applyAlignment="1">
      <alignment horizontal="center" vertical="center"/>
    </xf>
    <xf numFmtId="0" fontId="19" fillId="0" borderId="57" xfId="6" applyFont="1" applyBorder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7" xfId="6" quotePrefix="1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7" fillId="0" borderId="18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84" fontId="14" fillId="0" borderId="8" xfId="0" applyNumberFormat="1" applyFont="1" applyBorder="1" applyAlignment="1">
      <alignment vertical="center"/>
    </xf>
    <xf numFmtId="0" fontId="39" fillId="0" borderId="0" xfId="0" applyFont="1" applyAlignment="1"/>
    <xf numFmtId="184" fontId="14" fillId="0" borderId="14" xfId="0" applyNumberFormat="1" applyFont="1" applyBorder="1" applyAlignment="1">
      <alignment vertical="center"/>
    </xf>
    <xf numFmtId="0" fontId="39" fillId="2" borderId="0" xfId="0" applyFont="1" applyFill="1" applyBorder="1" applyAlignment="1">
      <alignment horizontal="center"/>
    </xf>
    <xf numFmtId="183" fontId="39" fillId="0" borderId="0" xfId="0" applyNumberFormat="1" applyFont="1" applyAlignment="1">
      <alignment horizontal="center"/>
    </xf>
    <xf numFmtId="184" fontId="14" fillId="0" borderId="54" xfId="0" applyNumberFormat="1" applyFont="1" applyBorder="1" applyAlignment="1">
      <alignment horizontal="center" vertical="center"/>
    </xf>
    <xf numFmtId="184" fontId="14" fillId="0" borderId="55" xfId="0" applyNumberFormat="1" applyFont="1" applyBorder="1" applyAlignment="1">
      <alignment vertical="center"/>
    </xf>
    <xf numFmtId="0" fontId="14" fillId="0" borderId="65" xfId="0" applyFont="1" applyBorder="1" applyAlignment="1">
      <alignment horizontal="center"/>
    </xf>
    <xf numFmtId="183" fontId="14" fillId="0" borderId="69" xfId="0" applyNumberFormat="1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185" fontId="36" fillId="0" borderId="0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84" fontId="36" fillId="0" borderId="0" xfId="0" applyNumberFormat="1" applyFont="1" applyAlignment="1">
      <alignment vertical="center"/>
    </xf>
    <xf numFmtId="184" fontId="37" fillId="0" borderId="0" xfId="0" applyNumberFormat="1" applyFont="1" applyAlignment="1">
      <alignment vertical="center"/>
    </xf>
    <xf numFmtId="0" fontId="5" fillId="0" borderId="0" xfId="0" applyFont="1"/>
    <xf numFmtId="0" fontId="42" fillId="0" borderId="0" xfId="0" applyFont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179" fontId="19" fillId="0" borderId="0" xfId="0" applyNumberFormat="1" applyFont="1" applyBorder="1" applyAlignment="1">
      <alignment horizontal="left" vertical="center"/>
    </xf>
    <xf numFmtId="0" fontId="43" fillId="0" borderId="0" xfId="0" applyFont="1"/>
    <xf numFmtId="0" fontId="7" fillId="0" borderId="0" xfId="0" applyFont="1" applyAlignment="1">
      <alignment horizontal="center" vertical="center" textRotation="255"/>
    </xf>
    <xf numFmtId="0" fontId="18" fillId="0" borderId="0" xfId="0" applyFont="1" applyAlignment="1">
      <alignment horizontal="center" vertical="center" textRotation="255" shrinkToFit="1"/>
    </xf>
    <xf numFmtId="0" fontId="43" fillId="0" borderId="0" xfId="0" applyFont="1" applyAlignment="1">
      <alignment horizontal="center" vertical="center" textRotation="255"/>
    </xf>
    <xf numFmtId="176" fontId="15" fillId="0" borderId="0" xfId="0" applyNumberFormat="1" applyFont="1" applyBorder="1" applyAlignment="1">
      <alignment horizontal="center" vertical="center"/>
    </xf>
    <xf numFmtId="179" fontId="15" fillId="0" borderId="0" xfId="0" applyNumberFormat="1" applyFont="1" applyBorder="1" applyAlignment="1">
      <alignment horizontal="center" vertical="center"/>
    </xf>
    <xf numFmtId="0" fontId="7" fillId="0" borderId="0" xfId="0" applyFont="1"/>
    <xf numFmtId="0" fontId="17" fillId="0" borderId="0" xfId="0" applyFont="1" applyAlignment="1">
      <alignment horizontal="center" vertical="center" textRotation="255"/>
    </xf>
    <xf numFmtId="176" fontId="15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181" fontId="6" fillId="0" borderId="0" xfId="0" applyNumberFormat="1" applyFont="1" applyBorder="1" applyAlignment="1">
      <alignment horizontal="left" vertical="top"/>
    </xf>
    <xf numFmtId="179" fontId="6" fillId="0" borderId="0" xfId="0" applyNumberFormat="1" applyFont="1" applyBorder="1" applyAlignment="1">
      <alignment horizontal="center" vertical="center"/>
    </xf>
    <xf numFmtId="184" fontId="15" fillId="0" borderId="2" xfId="0" applyNumberFormat="1" applyFont="1" applyBorder="1" applyAlignment="1">
      <alignment horizontal="center" vertical="center"/>
    </xf>
    <xf numFmtId="0" fontId="7" fillId="0" borderId="0" xfId="6" applyFont="1" applyAlignment="1"/>
    <xf numFmtId="0" fontId="15" fillId="0" borderId="0" xfId="1" applyNumberFormat="1" applyFont="1" applyBorder="1" applyAlignment="1">
      <alignment vertical="center"/>
    </xf>
    <xf numFmtId="0" fontId="0" fillId="0" borderId="0" xfId="0" applyFont="1"/>
    <xf numFmtId="0" fontId="8" fillId="0" borderId="0" xfId="0" applyFont="1" applyAlignment="1">
      <alignment horizontal="center" vertical="center"/>
    </xf>
    <xf numFmtId="179" fontId="19" fillId="0" borderId="0" xfId="1" applyNumberFormat="1" applyFont="1" applyBorder="1" applyAlignment="1">
      <alignment vertical="center"/>
    </xf>
    <xf numFmtId="0" fontId="44" fillId="0" borderId="0" xfId="9"/>
    <xf numFmtId="3" fontId="46" fillId="0" borderId="81" xfId="9" applyNumberFormat="1" applyFont="1" applyBorder="1" applyAlignment="1">
      <alignment horizontal="center" vertical="center"/>
    </xf>
    <xf numFmtId="3" fontId="46" fillId="0" borderId="82" xfId="9" applyNumberFormat="1" applyFont="1" applyBorder="1" applyAlignment="1">
      <alignment horizontal="center" vertical="center"/>
    </xf>
    <xf numFmtId="3" fontId="46" fillId="0" borderId="55" xfId="9" applyNumberFormat="1" applyFont="1" applyBorder="1" applyAlignment="1">
      <alignment horizontal="center" vertical="center"/>
    </xf>
    <xf numFmtId="3" fontId="47" fillId="0" borderId="83" xfId="9" applyNumberFormat="1" applyFont="1" applyBorder="1" applyAlignment="1">
      <alignment horizontal="left" vertical="center"/>
    </xf>
    <xf numFmtId="3" fontId="47" fillId="0" borderId="27" xfId="9" applyNumberFormat="1" applyFont="1" applyBorder="1" applyAlignment="1">
      <alignment horizontal="left" vertical="center"/>
    </xf>
    <xf numFmtId="3" fontId="47" fillId="0" borderId="27" xfId="9" applyNumberFormat="1" applyFont="1" applyBorder="1" applyAlignment="1">
      <alignment vertical="center"/>
    </xf>
    <xf numFmtId="3" fontId="47" fillId="0" borderId="27" xfId="9" applyNumberFormat="1" applyFont="1" applyBorder="1" applyAlignment="1">
      <alignment horizontal="center" vertical="center"/>
    </xf>
    <xf numFmtId="3" fontId="47" fillId="0" borderId="27" xfId="9" applyNumberFormat="1" applyFont="1" applyBorder="1" applyAlignment="1">
      <alignment horizontal="right" vertical="center"/>
    </xf>
    <xf numFmtId="3" fontId="47" fillId="0" borderId="84" xfId="9" applyNumberFormat="1" applyFont="1" applyBorder="1" applyAlignment="1">
      <alignment horizontal="left" vertical="center"/>
    </xf>
    <xf numFmtId="3" fontId="47" fillId="0" borderId="85" xfId="9" applyNumberFormat="1" applyFont="1" applyBorder="1" applyAlignment="1">
      <alignment vertical="center"/>
    </xf>
    <xf numFmtId="3" fontId="47" fillId="0" borderId="43" xfId="9" applyNumberFormat="1" applyFont="1" applyBorder="1" applyAlignment="1">
      <alignment vertical="center"/>
    </xf>
    <xf numFmtId="3" fontId="47" fillId="0" borderId="14" xfId="9" applyNumberFormat="1" applyFont="1" applyBorder="1" applyAlignment="1">
      <alignment vertical="center"/>
    </xf>
    <xf numFmtId="0" fontId="44" fillId="0" borderId="0" xfId="9" applyAlignment="1">
      <alignment vertical="center"/>
    </xf>
    <xf numFmtId="3" fontId="46" fillId="0" borderId="92" xfId="9" applyNumberFormat="1" applyFont="1" applyBorder="1" applyAlignment="1">
      <alignment horizontal="center" vertical="center"/>
    </xf>
    <xf numFmtId="3" fontId="46" fillId="0" borderId="91" xfId="9" applyNumberFormat="1" applyFont="1" applyBorder="1" applyAlignment="1">
      <alignment horizontal="center" vertical="center"/>
    </xf>
    <xf numFmtId="3" fontId="46" fillId="0" borderId="83" xfId="9" applyNumberFormat="1" applyFont="1" applyBorder="1" applyAlignment="1">
      <alignment horizontal="left" vertical="center"/>
    </xf>
    <xf numFmtId="3" fontId="46" fillId="0" borderId="27" xfId="9" applyNumberFormat="1" applyFont="1" applyBorder="1" applyAlignment="1">
      <alignment horizontal="left" vertical="center"/>
    </xf>
    <xf numFmtId="3" fontId="46" fillId="0" borderId="27" xfId="9" applyNumberFormat="1" applyFont="1" applyBorder="1" applyAlignment="1">
      <alignment horizontal="center" vertical="center"/>
    </xf>
    <xf numFmtId="3" fontId="47" fillId="0" borderId="94" xfId="9" applyNumberFormat="1" applyFont="1" applyBorder="1" applyAlignment="1">
      <alignment vertical="center"/>
    </xf>
    <xf numFmtId="3" fontId="46" fillId="0" borderId="27" xfId="9" applyNumberFormat="1" applyFont="1" applyBorder="1" applyAlignment="1">
      <alignment horizontal="right" vertical="center"/>
    </xf>
    <xf numFmtId="3" fontId="46" fillId="0" borderId="84" xfId="9" applyNumberFormat="1" applyFont="1" applyBorder="1" applyAlignment="1">
      <alignment horizontal="left" vertical="center"/>
    </xf>
    <xf numFmtId="3" fontId="47" fillId="0" borderId="94" xfId="9" applyNumberFormat="1" applyFont="1" applyBorder="1" applyAlignment="1">
      <alignment horizontal="right" vertical="center"/>
    </xf>
    <xf numFmtId="3" fontId="47" fillId="0" borderId="85" xfId="9" applyNumberFormat="1" applyFont="1" applyBorder="1" applyAlignment="1">
      <alignment horizontal="left" vertical="center"/>
    </xf>
    <xf numFmtId="3" fontId="47" fillId="0" borderId="43" xfId="9" applyNumberFormat="1" applyFont="1" applyBorder="1" applyAlignment="1">
      <alignment horizontal="left" vertical="center"/>
    </xf>
    <xf numFmtId="3" fontId="47" fillId="0" borderId="43" xfId="9" applyNumberFormat="1" applyFont="1" applyBorder="1" applyAlignment="1">
      <alignment horizontal="center" vertical="center"/>
    </xf>
    <xf numFmtId="3" fontId="47" fillId="0" borderId="95" xfId="9" applyNumberFormat="1" applyFont="1" applyBorder="1" applyAlignment="1">
      <alignment vertical="center"/>
    </xf>
    <xf numFmtId="3" fontId="47" fillId="0" borderId="14" xfId="9" applyNumberFormat="1" applyFont="1" applyBorder="1" applyAlignment="1">
      <alignment horizontal="left" vertical="center"/>
    </xf>
    <xf numFmtId="3" fontId="47" fillId="0" borderId="83" xfId="9" applyNumberFormat="1" applyFont="1" applyBorder="1" applyAlignment="1">
      <alignment horizontal="center" vertical="center"/>
    </xf>
    <xf numFmtId="3" fontId="44" fillId="0" borderId="0" xfId="9" applyNumberFormat="1"/>
    <xf numFmtId="3" fontId="47" fillId="0" borderId="85" xfId="9" applyNumberFormat="1" applyFont="1" applyBorder="1" applyAlignment="1">
      <alignment horizontal="center" vertical="center"/>
    </xf>
    <xf numFmtId="3" fontId="47" fillId="0" borderId="43" xfId="9" applyNumberFormat="1" applyFont="1" applyBorder="1" applyAlignment="1">
      <alignment horizontal="right" vertical="center"/>
    </xf>
    <xf numFmtId="188" fontId="46" fillId="0" borderId="97" xfId="9" applyNumberFormat="1" applyFont="1" applyBorder="1" applyAlignment="1">
      <alignment horizontal="center" vertical="center"/>
    </xf>
    <xf numFmtId="188" fontId="46" fillId="0" borderId="98" xfId="9" applyNumberFormat="1" applyFont="1" applyBorder="1" applyAlignment="1">
      <alignment horizontal="center" vertical="center"/>
    </xf>
    <xf numFmtId="188" fontId="46" fillId="0" borderId="74" xfId="9" applyNumberFormat="1" applyFont="1" applyBorder="1" applyAlignment="1">
      <alignment horizontal="left" vertical="center"/>
    </xf>
    <xf numFmtId="188" fontId="47" fillId="0" borderId="0" xfId="9" applyNumberFormat="1" applyFont="1" applyAlignment="1">
      <alignment vertical="center"/>
    </xf>
    <xf numFmtId="188" fontId="47" fillId="0" borderId="0" xfId="9" applyNumberFormat="1" applyFont="1"/>
    <xf numFmtId="3" fontId="46" fillId="0" borderId="99" xfId="9" applyNumberFormat="1" applyFont="1" applyBorder="1" applyAlignment="1">
      <alignment horizontal="right" vertical="center"/>
    </xf>
    <xf numFmtId="3" fontId="46" fillId="0" borderId="100" xfId="9" applyNumberFormat="1" applyFont="1" applyBorder="1" applyAlignment="1">
      <alignment horizontal="right" vertical="center"/>
    </xf>
    <xf numFmtId="0" fontId="44" fillId="0" borderId="0" xfId="9" applyAlignment="1">
      <alignment horizontal="right" vertical="center"/>
    </xf>
    <xf numFmtId="188" fontId="47" fillId="0" borderId="74" xfId="9" applyNumberFormat="1" applyFont="1" applyBorder="1" applyAlignment="1">
      <alignment vertical="center"/>
    </xf>
    <xf numFmtId="188" fontId="47" fillId="0" borderId="99" xfId="9" applyNumberFormat="1" applyFont="1" applyBorder="1" applyAlignment="1">
      <alignment horizontal="right" vertical="center"/>
    </xf>
    <xf numFmtId="188" fontId="47" fillId="0" borderId="100" xfId="9" applyNumberFormat="1" applyFont="1" applyBorder="1" applyAlignment="1">
      <alignment horizontal="right" vertical="center"/>
    </xf>
    <xf numFmtId="3" fontId="47" fillId="0" borderId="99" xfId="9" applyNumberFormat="1" applyFont="1" applyBorder="1" applyAlignment="1">
      <alignment horizontal="right" vertical="center"/>
    </xf>
    <xf numFmtId="188" fontId="47" fillId="0" borderId="15" xfId="9" applyNumberFormat="1" applyFont="1" applyBorder="1" applyAlignment="1">
      <alignment vertical="center"/>
    </xf>
    <xf numFmtId="188" fontId="47" fillId="0" borderId="13" xfId="9" applyNumberFormat="1" applyFont="1" applyBorder="1" applyAlignment="1">
      <alignment vertical="center"/>
    </xf>
    <xf numFmtId="188" fontId="47" fillId="0" borderId="13" xfId="9" applyNumberFormat="1" applyFont="1" applyBorder="1"/>
    <xf numFmtId="188" fontId="47" fillId="0" borderId="95" xfId="9" applyNumberFormat="1" applyFont="1" applyBorder="1" applyAlignment="1">
      <alignment horizontal="right" vertical="center"/>
    </xf>
    <xf numFmtId="188" fontId="47" fillId="0" borderId="101" xfId="9" applyNumberFormat="1" applyFont="1" applyBorder="1" applyAlignment="1">
      <alignment horizontal="right" vertical="center"/>
    </xf>
    <xf numFmtId="3" fontId="47" fillId="0" borderId="84" xfId="9" applyNumberFormat="1" applyFont="1" applyBorder="1" applyAlignment="1">
      <alignment horizontal="right" vertical="center"/>
    </xf>
    <xf numFmtId="3" fontId="47" fillId="0" borderId="14" xfId="9" applyNumberFormat="1" applyFont="1" applyBorder="1" applyAlignment="1">
      <alignment horizontal="right" vertical="center"/>
    </xf>
    <xf numFmtId="3" fontId="46" fillId="0" borderId="97" xfId="9" applyNumberFormat="1" applyFont="1" applyBorder="1" applyAlignment="1">
      <alignment horizontal="center" vertical="center"/>
    </xf>
    <xf numFmtId="3" fontId="47" fillId="0" borderId="84" xfId="9" applyNumberFormat="1" applyFont="1" applyBorder="1" applyAlignment="1">
      <alignment vertical="center"/>
    </xf>
    <xf numFmtId="3" fontId="47" fillId="0" borderId="28" xfId="9" applyNumberFormat="1" applyFont="1" applyBorder="1" applyAlignment="1">
      <alignment vertical="center"/>
    </xf>
    <xf numFmtId="189" fontId="47" fillId="0" borderId="27" xfId="9" applyNumberFormat="1" applyFont="1" applyBorder="1" applyAlignment="1">
      <alignment vertical="center"/>
    </xf>
    <xf numFmtId="3" fontId="47" fillId="0" borderId="13" xfId="9" applyNumberFormat="1" applyFont="1" applyBorder="1" applyAlignment="1">
      <alignment vertical="center"/>
    </xf>
    <xf numFmtId="0" fontId="44" fillId="0" borderId="0" xfId="9" applyAlignment="1">
      <alignment horizontal="center"/>
    </xf>
    <xf numFmtId="0" fontId="44" fillId="0" borderId="9" xfId="9" applyBorder="1"/>
    <xf numFmtId="0" fontId="44" fillId="0" borderId="7" xfId="9" applyBorder="1"/>
    <xf numFmtId="0" fontId="44" fillId="0" borderId="8" xfId="9" applyBorder="1"/>
    <xf numFmtId="0" fontId="44" fillId="0" borderId="74" xfId="9" applyBorder="1"/>
    <xf numFmtId="0" fontId="44" fillId="0" borderId="72" xfId="9" applyBorder="1"/>
    <xf numFmtId="0" fontId="44" fillId="0" borderId="33" xfId="9" applyBorder="1" applyAlignment="1">
      <alignment horizontal="center" vertical="center"/>
    </xf>
    <xf numFmtId="0" fontId="44" fillId="0" borderId="102" xfId="9" applyBorder="1"/>
    <xf numFmtId="0" fontId="44" fillId="0" borderId="100" xfId="9" applyBorder="1"/>
    <xf numFmtId="0" fontId="44" fillId="0" borderId="33" xfId="9" applyBorder="1" applyAlignment="1">
      <alignment horizontal="left" vertical="center"/>
    </xf>
    <xf numFmtId="3" fontId="44" fillId="0" borderId="33" xfId="9" applyNumberFormat="1" applyBorder="1"/>
    <xf numFmtId="0" fontId="44" fillId="0" borderId="33" xfId="9" applyBorder="1" applyAlignment="1">
      <alignment horizontal="center"/>
    </xf>
    <xf numFmtId="3" fontId="44" fillId="0" borderId="33" xfId="9" applyNumberFormat="1" applyBorder="1" applyAlignment="1">
      <alignment horizontal="right"/>
    </xf>
    <xf numFmtId="0" fontId="44" fillId="0" borderId="33" xfId="9" applyBorder="1"/>
    <xf numFmtId="190" fontId="44" fillId="0" borderId="33" xfId="9" applyNumberFormat="1" applyBorder="1"/>
    <xf numFmtId="0" fontId="44" fillId="0" borderId="34" xfId="9" applyBorder="1"/>
    <xf numFmtId="0" fontId="44" fillId="0" borderId="34" xfId="9" applyBorder="1" applyAlignment="1">
      <alignment horizontal="center" vertical="center"/>
    </xf>
    <xf numFmtId="0" fontId="44" fillId="0" borderId="36" xfId="9" applyBorder="1" applyAlignment="1">
      <alignment horizontal="center" vertical="center"/>
    </xf>
    <xf numFmtId="0" fontId="44" fillId="0" borderId="102" xfId="9" applyBorder="1" applyAlignment="1">
      <alignment horizontal="center" vertical="center"/>
    </xf>
    <xf numFmtId="0" fontId="44" fillId="0" borderId="0" xfId="9" applyAlignment="1">
      <alignment horizontal="center" vertical="center"/>
    </xf>
    <xf numFmtId="0" fontId="44" fillId="0" borderId="26" xfId="9" applyBorder="1" applyAlignment="1">
      <alignment horizontal="center" vertical="center"/>
    </xf>
    <xf numFmtId="0" fontId="44" fillId="0" borderId="39" xfId="9" applyBorder="1" applyAlignment="1">
      <alignment horizontal="center" vertical="center"/>
    </xf>
    <xf numFmtId="0" fontId="44" fillId="0" borderId="28" xfId="9" applyBorder="1" applyAlignment="1">
      <alignment horizontal="center" vertical="center"/>
    </xf>
    <xf numFmtId="0" fontId="44" fillId="0" borderId="27" xfId="9" applyBorder="1" applyAlignment="1">
      <alignment horizontal="center" vertical="center"/>
    </xf>
    <xf numFmtId="0" fontId="44" fillId="0" borderId="15" xfId="9" applyBorder="1"/>
    <xf numFmtId="0" fontId="44" fillId="0" borderId="103" xfId="9" applyBorder="1"/>
    <xf numFmtId="0" fontId="44" fillId="0" borderId="13" xfId="9" applyBorder="1"/>
    <xf numFmtId="0" fontId="44" fillId="0" borderId="14" xfId="9" applyBorder="1"/>
    <xf numFmtId="0" fontId="17" fillId="0" borderId="0" xfId="0" applyFont="1" applyAlignment="1">
      <alignment horizontal="center" vertical="distributed" textRotation="255" shrinkToFit="1"/>
    </xf>
    <xf numFmtId="0" fontId="15" fillId="0" borderId="0" xfId="0" applyFont="1" applyAlignment="1">
      <alignment vertical="center" textRotation="255"/>
    </xf>
    <xf numFmtId="187" fontId="31" fillId="0" borderId="0" xfId="0" applyNumberFormat="1" applyFont="1" applyAlignment="1">
      <alignment horizontal="center" vertical="center" wrapText="1" shrinkToFit="1"/>
    </xf>
    <xf numFmtId="187" fontId="31" fillId="0" borderId="0" xfId="0" applyNumberFormat="1" applyFont="1" applyAlignment="1">
      <alignment horizontal="center" vertical="center" shrinkToFit="1"/>
    </xf>
    <xf numFmtId="0" fontId="0" fillId="0" borderId="0" xfId="0" applyFont="1"/>
    <xf numFmtId="0" fontId="17" fillId="0" borderId="0" xfId="0" applyFont="1" applyAlignment="1">
      <alignment horizontal="center" vertical="distributed" textRotation="255" wrapText="1"/>
    </xf>
    <xf numFmtId="0" fontId="17" fillId="0" borderId="0" xfId="0" applyFont="1" applyAlignment="1">
      <alignment horizontal="center" vertical="distributed" textRotation="255"/>
    </xf>
    <xf numFmtId="0" fontId="28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0" fillId="0" borderId="78" xfId="0" applyFont="1" applyBorder="1" applyAlignment="1">
      <alignment horizontal="center"/>
    </xf>
    <xf numFmtId="0" fontId="21" fillId="0" borderId="0" xfId="0" applyFont="1" applyAlignment="1">
      <alignment horizontal="distributed"/>
    </xf>
    <xf numFmtId="0" fontId="27" fillId="0" borderId="0" xfId="0" applyFont="1" applyAlignment="1">
      <alignment horizontal="distributed"/>
    </xf>
    <xf numFmtId="0" fontId="0" fillId="0" borderId="80" xfId="0" applyFont="1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indent="2"/>
    </xf>
    <xf numFmtId="0" fontId="34" fillId="0" borderId="0" xfId="0" applyFont="1" applyAlignment="1">
      <alignment horizontal="distributed" vertical="center"/>
    </xf>
    <xf numFmtId="0" fontId="13" fillId="0" borderId="0" xfId="0" quotePrefix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distributed"/>
    </xf>
    <xf numFmtId="0" fontId="35" fillId="0" borderId="0" xfId="0" applyFont="1" applyAlignment="1">
      <alignment horizontal="distributed" indent="4"/>
    </xf>
    <xf numFmtId="0" fontId="35" fillId="0" borderId="0" xfId="0" applyFont="1" applyAlignment="1">
      <alignment horizontal="distributed" indent="5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distributed"/>
    </xf>
    <xf numFmtId="0" fontId="26" fillId="0" borderId="0" xfId="0" applyFont="1" applyAlignment="1">
      <alignment horizontal="distributed" indent="5"/>
    </xf>
    <xf numFmtId="0" fontId="35" fillId="0" borderId="0" xfId="0" applyFont="1" applyAlignment="1">
      <alignment horizontal="center"/>
    </xf>
    <xf numFmtId="0" fontId="13" fillId="0" borderId="0" xfId="0" applyFont="1" applyAlignment="1">
      <alignment horizontal="distributed" indent="4"/>
    </xf>
    <xf numFmtId="0" fontId="26" fillId="0" borderId="0" xfId="0" applyFont="1" applyAlignment="1">
      <alignment horizontal="distributed" indent="4"/>
    </xf>
    <xf numFmtId="0" fontId="5" fillId="0" borderId="0" xfId="0" applyFont="1"/>
    <xf numFmtId="0" fontId="13" fillId="0" borderId="0" xfId="0" applyFont="1" applyAlignment="1">
      <alignment horizontal="distributed" indent="5"/>
    </xf>
    <xf numFmtId="0" fontId="19" fillId="0" borderId="1" xfId="6" applyFont="1" applyBorder="1" applyAlignment="1">
      <alignment horizontal="center" vertical="center"/>
    </xf>
    <xf numFmtId="0" fontId="19" fillId="0" borderId="2" xfId="6" applyFont="1" applyBorder="1" applyAlignment="1">
      <alignment horizontal="center" vertical="center"/>
    </xf>
    <xf numFmtId="0" fontId="19" fillId="0" borderId="56" xfId="6" applyFont="1" applyBorder="1" applyAlignment="1">
      <alignment horizontal="center" vertical="center"/>
    </xf>
    <xf numFmtId="0" fontId="19" fillId="0" borderId="17" xfId="6" applyFont="1" applyBorder="1" applyAlignment="1">
      <alignment horizontal="center" vertical="center"/>
    </xf>
    <xf numFmtId="0" fontId="19" fillId="0" borderId="18" xfId="6" applyFont="1" applyBorder="1" applyAlignment="1">
      <alignment horizontal="center" vertical="center"/>
    </xf>
    <xf numFmtId="0" fontId="19" fillId="0" borderId="19" xfId="6" applyFont="1" applyBorder="1" applyAlignment="1">
      <alignment horizontal="center" vertical="center"/>
    </xf>
    <xf numFmtId="183" fontId="19" fillId="0" borderId="13" xfId="6" applyNumberFormat="1" applyFont="1" applyBorder="1" applyAlignment="1">
      <alignment horizontal="center" vertical="center"/>
    </xf>
    <xf numFmtId="0" fontId="19" fillId="0" borderId="13" xfId="6" applyFont="1" applyBorder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21" fillId="0" borderId="0" xfId="6" applyFont="1" applyAlignment="1">
      <alignment horizontal="center" vertical="center"/>
    </xf>
    <xf numFmtId="0" fontId="12" fillId="0" borderId="0" xfId="6" applyFont="1" applyAlignment="1"/>
    <xf numFmtId="0" fontId="19" fillId="0" borderId="0" xfId="6" quotePrefix="1" applyFont="1" applyAlignment="1"/>
    <xf numFmtId="0" fontId="19" fillId="0" borderId="0" xfId="6" applyFont="1" applyAlignment="1"/>
    <xf numFmtId="0" fontId="19" fillId="0" borderId="0" xfId="6" applyFont="1" applyAlignment="1">
      <alignment horizontal="center"/>
    </xf>
    <xf numFmtId="184" fontId="14" fillId="0" borderId="67" xfId="0" applyNumberFormat="1" applyFont="1" applyBorder="1" applyAlignment="1">
      <alignment horizontal="center" vertical="center"/>
    </xf>
    <xf numFmtId="184" fontId="14" fillId="0" borderId="68" xfId="0" applyNumberFormat="1" applyFont="1" applyBorder="1" applyAlignment="1">
      <alignment horizontal="center" vertical="center"/>
    </xf>
    <xf numFmtId="0" fontId="39" fillId="0" borderId="0" xfId="0" applyFont="1" applyBorder="1" applyAlignment="1">
      <alignment horizontal="center"/>
    </xf>
    <xf numFmtId="0" fontId="39" fillId="0" borderId="0" xfId="0" applyFont="1" applyAlignment="1">
      <alignment horizontal="center"/>
    </xf>
    <xf numFmtId="41" fontId="39" fillId="0" borderId="6" xfId="0" applyNumberFormat="1" applyFont="1" applyBorder="1" applyAlignment="1">
      <alignment horizontal="center" vertical="center"/>
    </xf>
    <xf numFmtId="41" fontId="39" fillId="0" borderId="0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184" fontId="14" fillId="0" borderId="54" xfId="0" applyNumberFormat="1" applyFont="1" applyBorder="1" applyAlignment="1">
      <alignment horizontal="center" vertical="center"/>
    </xf>
    <xf numFmtId="184" fontId="14" fillId="0" borderId="55" xfId="0" applyNumberFormat="1" applyFont="1" applyBorder="1" applyAlignment="1">
      <alignment horizontal="center" vertical="center"/>
    </xf>
    <xf numFmtId="0" fontId="14" fillId="0" borderId="64" xfId="0" applyFont="1" applyBorder="1" applyAlignment="1">
      <alignment horizontal="distributed" vertical="center"/>
    </xf>
    <xf numFmtId="0" fontId="14" fillId="0" borderId="55" xfId="0" applyFont="1" applyBorder="1" applyAlignment="1">
      <alignment horizontal="distributed" vertical="center"/>
    </xf>
    <xf numFmtId="183" fontId="14" fillId="0" borderId="63" xfId="0" applyNumberFormat="1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4" fontId="14" fillId="0" borderId="15" xfId="0" applyNumberFormat="1" applyFont="1" applyBorder="1" applyAlignment="1">
      <alignment horizontal="center"/>
    </xf>
    <xf numFmtId="184" fontId="14" fillId="0" borderId="14" xfId="0" applyNumberFormat="1" applyFont="1" applyBorder="1" applyAlignment="1">
      <alignment horizontal="center"/>
    </xf>
    <xf numFmtId="184" fontId="14" fillId="0" borderId="61" xfId="0" applyNumberFormat="1" applyFont="1" applyBorder="1" applyAlignment="1">
      <alignment horizontal="center"/>
    </xf>
    <xf numFmtId="184" fontId="14" fillId="0" borderId="62" xfId="0" applyNumberFormat="1" applyFont="1" applyBorder="1" applyAlignment="1">
      <alignment horizontal="center"/>
    </xf>
    <xf numFmtId="37" fontId="14" fillId="0" borderId="5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84" fontId="14" fillId="0" borderId="9" xfId="0" applyNumberFormat="1" applyFont="1" applyBorder="1" applyAlignment="1">
      <alignment horizontal="center" vertical="center"/>
    </xf>
    <xf numFmtId="184" fontId="14" fillId="0" borderId="15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84" fontId="15" fillId="0" borderId="5" xfId="0" applyNumberFormat="1" applyFont="1" applyBorder="1" applyAlignment="1">
      <alignment horizontal="center" vertical="center"/>
    </xf>
    <xf numFmtId="184" fontId="15" fillId="0" borderId="4" xfId="0" applyNumberFormat="1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186" fontId="17" fillId="0" borderId="54" xfId="0" applyNumberFormat="1" applyFont="1" applyBorder="1" applyAlignment="1">
      <alignment horizontal="center" vertical="center"/>
    </xf>
    <xf numFmtId="186" fontId="17" fillId="0" borderId="5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0" fillId="0" borderId="0" xfId="0" applyFont="1" applyAlignment="1">
      <alignment horizontal="left" vertical="center" indent="3"/>
    </xf>
    <xf numFmtId="176" fontId="15" fillId="0" borderId="0" xfId="0" applyNumberFormat="1" applyFont="1" applyBorder="1" applyAlignment="1">
      <alignment horizontal="right" vertical="center"/>
    </xf>
    <xf numFmtId="0" fontId="42" fillId="0" borderId="0" xfId="0" applyFont="1" applyBorder="1" applyAlignment="1">
      <alignment horizontal="distributed" vertical="center" indent="5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179" fontId="6" fillId="0" borderId="7" xfId="0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center"/>
    </xf>
    <xf numFmtId="179" fontId="6" fillId="0" borderId="11" xfId="0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6" xfId="0" applyNumberFormat="1" applyFont="1" applyBorder="1" applyAlignment="1">
      <alignment horizontal="center" vertical="center"/>
    </xf>
    <xf numFmtId="179" fontId="7" fillId="0" borderId="70" xfId="0" applyNumberFormat="1" applyFont="1" applyBorder="1" applyAlignment="1">
      <alignment horizontal="center" vertical="center"/>
    </xf>
    <xf numFmtId="179" fontId="6" fillId="0" borderId="73" xfId="0" applyNumberFormat="1" applyFont="1" applyBorder="1" applyAlignment="1">
      <alignment horizontal="center" vertical="center"/>
    </xf>
    <xf numFmtId="179" fontId="6" fillId="0" borderId="75" xfId="0" applyNumberFormat="1" applyFont="1" applyBorder="1" applyAlignment="1">
      <alignment horizontal="center" vertical="center"/>
    </xf>
    <xf numFmtId="179" fontId="6" fillId="0" borderId="76" xfId="0" applyNumberFormat="1" applyFont="1" applyBorder="1" applyAlignment="1">
      <alignment horizontal="center" vertical="center"/>
    </xf>
    <xf numFmtId="179" fontId="7" fillId="0" borderId="5" xfId="0" applyNumberFormat="1" applyFont="1" applyBorder="1" applyAlignment="1">
      <alignment horizontal="center" vertical="center"/>
    </xf>
    <xf numFmtId="179" fontId="7" fillId="0" borderId="4" xfId="0" applyNumberFormat="1" applyFont="1" applyBorder="1" applyAlignment="1">
      <alignment horizontal="center" vertical="center"/>
    </xf>
    <xf numFmtId="179" fontId="7" fillId="0" borderId="77" xfId="0" applyNumberFormat="1" applyFont="1" applyBorder="1" applyAlignment="1">
      <alignment horizontal="center" vertical="center"/>
    </xf>
    <xf numFmtId="179" fontId="7" fillId="0" borderId="71" xfId="0" applyNumberFormat="1" applyFont="1" applyBorder="1" applyAlignment="1">
      <alignment horizontal="center" vertical="center"/>
    </xf>
    <xf numFmtId="179" fontId="7" fillId="0" borderId="9" xfId="0" applyNumberFormat="1" applyFont="1" applyBorder="1" applyAlignment="1">
      <alignment horizontal="center" vertical="center"/>
    </xf>
    <xf numFmtId="179" fontId="7" fillId="0" borderId="7" xfId="0" applyNumberFormat="1" applyFont="1" applyBorder="1" applyAlignment="1">
      <alignment horizontal="center" vertical="center"/>
    </xf>
    <xf numFmtId="179" fontId="7" fillId="0" borderId="8" xfId="0" applyNumberFormat="1" applyFont="1" applyBorder="1" applyAlignment="1">
      <alignment horizontal="center" vertical="center"/>
    </xf>
    <xf numFmtId="179" fontId="7" fillId="0" borderId="74" xfId="0" applyNumberFormat="1" applyFont="1" applyBorder="1" applyAlignment="1">
      <alignment horizontal="center" vertical="center"/>
    </xf>
    <xf numFmtId="179" fontId="7" fillId="0" borderId="0" xfId="0" applyNumberFormat="1" applyFont="1" applyBorder="1" applyAlignment="1">
      <alignment horizontal="center" vertical="center"/>
    </xf>
    <xf numFmtId="179" fontId="7" fillId="0" borderId="72" xfId="0" applyNumberFormat="1" applyFont="1" applyBorder="1" applyAlignment="1">
      <alignment horizontal="center" vertical="center"/>
    </xf>
    <xf numFmtId="179" fontId="7" fillId="0" borderId="15" xfId="0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179" fontId="7" fillId="0" borderId="14" xfId="0" applyNumberFormat="1" applyFont="1" applyBorder="1" applyAlignment="1">
      <alignment horizontal="center" vertical="center"/>
    </xf>
    <xf numFmtId="0" fontId="6" fillId="0" borderId="0" xfId="0" quotePrefix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176" fontId="19" fillId="0" borderId="0" xfId="0" applyNumberFormat="1" applyFont="1" applyBorder="1" applyAlignment="1">
      <alignment horizontal="right" vertical="center"/>
    </xf>
    <xf numFmtId="0" fontId="17" fillId="0" borderId="0" xfId="0" applyFont="1" applyBorder="1" applyAlignment="1">
      <alignment horizontal="right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distributed" vertical="center" indent="5"/>
    </xf>
    <xf numFmtId="0" fontId="7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left" vertical="center"/>
    </xf>
    <xf numFmtId="181" fontId="7" fillId="0" borderId="0" xfId="0" applyNumberFormat="1" applyFont="1" applyBorder="1" applyAlignment="1">
      <alignment horizontal="left" vertical="top"/>
    </xf>
    <xf numFmtId="181" fontId="6" fillId="0" borderId="0" xfId="0" applyNumberFormat="1" applyFont="1" applyBorder="1" applyAlignment="1">
      <alignment horizontal="left" vertical="top"/>
    </xf>
    <xf numFmtId="0" fontId="14" fillId="0" borderId="49" xfId="0" applyFont="1" applyBorder="1" applyAlignment="1">
      <alignment horizontal="distributed" vertical="center" indent="4"/>
    </xf>
    <xf numFmtId="0" fontId="14" fillId="0" borderId="50" xfId="0" applyFont="1" applyBorder="1" applyAlignment="1">
      <alignment horizontal="distributed" vertical="center" indent="4"/>
    </xf>
    <xf numFmtId="0" fontId="14" fillId="0" borderId="51" xfId="0" applyFont="1" applyBorder="1" applyAlignment="1">
      <alignment horizontal="distributed" vertical="center" indent="4"/>
    </xf>
    <xf numFmtId="0" fontId="14" fillId="0" borderId="44" xfId="0" applyFont="1" applyBorder="1" applyAlignment="1">
      <alignment horizontal="distributed" vertical="center" indent="4"/>
    </xf>
    <xf numFmtId="0" fontId="14" fillId="0" borderId="45" xfId="0" applyFont="1" applyBorder="1" applyAlignment="1">
      <alignment horizontal="distributed" vertical="center" indent="4"/>
    </xf>
    <xf numFmtId="0" fontId="14" fillId="0" borderId="46" xfId="0" applyFont="1" applyBorder="1" applyAlignment="1">
      <alignment horizontal="distributed" vertical="center" indent="4"/>
    </xf>
    <xf numFmtId="0" fontId="14" fillId="0" borderId="47" xfId="0" applyFont="1" applyBorder="1" applyAlignment="1">
      <alignment horizontal="distributed" vertical="center" indent="4"/>
    </xf>
    <xf numFmtId="0" fontId="14" fillId="0" borderId="32" xfId="0" applyFont="1" applyBorder="1" applyAlignment="1">
      <alignment horizontal="distributed" vertical="center" indent="4"/>
    </xf>
    <xf numFmtId="0" fontId="14" fillId="0" borderId="48" xfId="0" applyFont="1" applyBorder="1" applyAlignment="1">
      <alignment horizontal="distributed" vertical="center" indent="4"/>
    </xf>
    <xf numFmtId="0" fontId="22" fillId="0" borderId="47" xfId="0" applyFont="1" applyBorder="1" applyAlignment="1">
      <alignment horizontal="distributed" vertical="center" indent="4"/>
    </xf>
    <xf numFmtId="0" fontId="22" fillId="0" borderId="32" xfId="0" applyFont="1" applyBorder="1" applyAlignment="1">
      <alignment horizontal="distributed" vertical="center" indent="4"/>
    </xf>
    <xf numFmtId="0" fontId="22" fillId="0" borderId="48" xfId="0" applyFont="1" applyBorder="1" applyAlignment="1">
      <alignment horizontal="distributed" vertical="center" indent="4"/>
    </xf>
    <xf numFmtId="0" fontId="6" fillId="0" borderId="18" xfId="0" applyFont="1" applyBorder="1" applyAlignment="1">
      <alignment horizontal="right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textRotation="255"/>
    </xf>
    <xf numFmtId="0" fontId="14" fillId="0" borderId="30" xfId="0" applyFont="1" applyBorder="1" applyAlignment="1">
      <alignment horizontal="center" vertical="center" textRotation="255"/>
    </xf>
    <xf numFmtId="0" fontId="14" fillId="0" borderId="40" xfId="0" applyFont="1" applyBorder="1" applyAlignment="1">
      <alignment horizontal="center" vertical="center" textRotation="255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82" fontId="7" fillId="0" borderId="9" xfId="0" applyNumberFormat="1" applyFont="1" applyBorder="1" applyAlignment="1">
      <alignment horizontal="center" vertical="center"/>
    </xf>
    <xf numFmtId="182" fontId="7" fillId="0" borderId="8" xfId="0" applyNumberFormat="1" applyFont="1" applyBorder="1" applyAlignment="1">
      <alignment horizontal="center" vertical="center"/>
    </xf>
    <xf numFmtId="182" fontId="7" fillId="0" borderId="15" xfId="0" applyNumberFormat="1" applyFont="1" applyBorder="1" applyAlignment="1">
      <alignment horizontal="center" vertical="center"/>
    </xf>
    <xf numFmtId="182" fontId="7" fillId="0" borderId="14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distributed" vertical="center" indent="2"/>
    </xf>
    <xf numFmtId="0" fontId="14" fillId="0" borderId="38" xfId="0" applyFont="1" applyBorder="1" applyAlignment="1">
      <alignment horizontal="distributed" vertical="center" indent="2"/>
    </xf>
    <xf numFmtId="41" fontId="14" fillId="0" borderId="35" xfId="1" applyFont="1" applyBorder="1" applyAlignment="1">
      <alignment horizontal="left" vertical="center" indent="1"/>
    </xf>
    <xf numFmtId="41" fontId="14" fillId="0" borderId="38" xfId="1" applyFont="1" applyBorder="1" applyAlignment="1">
      <alignment horizontal="left" vertical="center" indent="1"/>
    </xf>
    <xf numFmtId="0" fontId="22" fillId="0" borderId="41" xfId="0" applyFont="1" applyBorder="1" applyAlignment="1">
      <alignment horizontal="distributed" vertical="center" indent="2"/>
    </xf>
    <xf numFmtId="0" fontId="22" fillId="0" borderId="42" xfId="0" applyFont="1" applyBorder="1" applyAlignment="1">
      <alignment horizontal="distributed" vertical="center" indent="2"/>
    </xf>
    <xf numFmtId="0" fontId="45" fillId="0" borderId="0" xfId="9" applyFont="1" applyAlignment="1">
      <alignment horizontal="center" vertical="center"/>
    </xf>
    <xf numFmtId="0" fontId="44" fillId="0" borderId="0" xfId="9"/>
    <xf numFmtId="3" fontId="46" fillId="0" borderId="8" xfId="9" applyNumberFormat="1" applyFont="1" applyBorder="1" applyAlignment="1">
      <alignment horizontal="center" vertical="center"/>
    </xf>
    <xf numFmtId="3" fontId="46" fillId="0" borderId="93" xfId="9" applyNumberFormat="1" applyFont="1" applyBorder="1" applyAlignment="1">
      <alignment horizontal="center" vertical="center"/>
    </xf>
    <xf numFmtId="3" fontId="46" fillId="0" borderId="86" xfId="9" applyNumberFormat="1" applyFont="1" applyBorder="1" applyAlignment="1">
      <alignment horizontal="center" vertical="center"/>
    </xf>
    <xf numFmtId="3" fontId="46" fillId="0" borderId="90" xfId="9" applyNumberFormat="1" applyFont="1" applyBorder="1" applyAlignment="1">
      <alignment horizontal="center" vertical="center"/>
    </xf>
    <xf numFmtId="3" fontId="46" fillId="0" borderId="87" xfId="9" applyNumberFormat="1" applyFont="1" applyBorder="1" applyAlignment="1">
      <alignment horizontal="center" vertical="center"/>
    </xf>
    <xf numFmtId="3" fontId="46" fillId="0" borderId="91" xfId="9" applyNumberFormat="1" applyFont="1" applyBorder="1" applyAlignment="1">
      <alignment horizontal="center" vertical="center"/>
    </xf>
    <xf numFmtId="3" fontId="46" fillId="0" borderId="88" xfId="9" applyNumberFormat="1" applyFont="1" applyBorder="1" applyAlignment="1">
      <alignment horizontal="center" vertical="center"/>
    </xf>
    <xf numFmtId="3" fontId="46" fillId="0" borderId="89" xfId="9" applyNumberFormat="1" applyFont="1" applyBorder="1" applyAlignment="1">
      <alignment horizontal="center" vertical="center"/>
    </xf>
    <xf numFmtId="188" fontId="46" fillId="0" borderId="54" xfId="9" applyNumberFormat="1" applyFont="1" applyBorder="1" applyAlignment="1">
      <alignment horizontal="center" vertical="center"/>
    </xf>
    <xf numFmtId="188" fontId="46" fillId="0" borderId="96" xfId="9" applyNumberFormat="1" applyFont="1" applyBorder="1" applyAlignment="1">
      <alignment horizontal="center" vertical="center"/>
    </xf>
    <xf numFmtId="3" fontId="47" fillId="0" borderId="28" xfId="9" applyNumberFormat="1" applyFont="1" applyBorder="1" applyAlignment="1">
      <alignment vertical="center"/>
    </xf>
    <xf numFmtId="188" fontId="47" fillId="0" borderId="28" xfId="9" applyNumberFormat="1" applyFont="1" applyBorder="1" applyAlignment="1">
      <alignment vertical="center"/>
    </xf>
    <xf numFmtId="189" fontId="47" fillId="0" borderId="28" xfId="9" applyNumberFormat="1" applyFont="1" applyBorder="1" applyAlignment="1">
      <alignment vertical="center"/>
    </xf>
    <xf numFmtId="3" fontId="46" fillId="0" borderId="96" xfId="9" applyNumberFormat="1" applyFont="1" applyBorder="1" applyAlignment="1">
      <alignment horizontal="center" vertical="center"/>
    </xf>
    <xf numFmtId="0" fontId="44" fillId="0" borderId="102" xfId="9" applyBorder="1" applyAlignment="1">
      <alignment horizontal="center" vertical="center"/>
    </xf>
    <xf numFmtId="0" fontId="44" fillId="0" borderId="0" xfId="9" applyAlignment="1">
      <alignment horizontal="center" vertical="center"/>
    </xf>
    <xf numFmtId="0" fontId="44" fillId="0" borderId="26" xfId="9" applyBorder="1" applyAlignment="1">
      <alignment horizontal="center" vertical="center"/>
    </xf>
    <xf numFmtId="0" fontId="48" fillId="0" borderId="0" xfId="9" applyFont="1" applyAlignment="1">
      <alignment vertical="center"/>
    </xf>
  </cellXfs>
  <cellStyles count="10">
    <cellStyle name="쉼표 [0]" xfId="1" builtinId="6"/>
    <cellStyle name="표준" xfId="0" builtinId="0"/>
    <cellStyle name="표준 2" xfId="2" xr:uid="{00000000-0005-0000-0000-000002000000}"/>
    <cellStyle name="표준 2 2" xfId="3" xr:uid="{00000000-0005-0000-0000-000003000000}"/>
    <cellStyle name="표준 2 3" xfId="6" xr:uid="{00000000-0005-0000-0000-000004000000}"/>
    <cellStyle name="표준 3" xfId="4" xr:uid="{00000000-0005-0000-0000-000005000000}"/>
    <cellStyle name="표준 4" xfId="5" xr:uid="{00000000-0005-0000-0000-000006000000}"/>
    <cellStyle name="표준 5" xfId="7" xr:uid="{00000000-0005-0000-0000-000007000000}"/>
    <cellStyle name="표준 6" xfId="8" xr:uid="{1D87821D-0B21-4722-B571-3D6D0A9A629E}"/>
    <cellStyle name="표준 7" xfId="9" xr:uid="{C6AE35BE-C1F2-4D1D-87BE-3C5CCD1E3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28734</xdr:colOff>
      <xdr:row>6</xdr:row>
      <xdr:rowOff>52552</xdr:rowOff>
    </xdr:from>
    <xdr:to>
      <xdr:col>2</xdr:col>
      <xdr:colOff>124252</xdr:colOff>
      <xdr:row>6</xdr:row>
      <xdr:rowOff>263554</xdr:rowOff>
    </xdr:to>
    <xdr:pic>
      <xdr:nvPicPr>
        <xdr:cNvPr id="3" name="_x630649944">
          <a:extLst>
            <a:ext uri="{FF2B5EF4-FFF2-40B4-BE49-F238E27FC236}">
              <a16:creationId xmlns:a16="http://schemas.microsoft.com/office/drawing/2014/main" id="{8C2E2CEA-5E0D-4B33-BC3C-0A68AC013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734" y="4786477"/>
          <a:ext cx="247918" cy="211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19</xdr:row>
      <xdr:rowOff>19050</xdr:rowOff>
    </xdr:from>
    <xdr:to>
      <xdr:col>3</xdr:col>
      <xdr:colOff>417856</xdr:colOff>
      <xdr:row>19</xdr:row>
      <xdr:rowOff>392880</xdr:rowOff>
    </xdr:to>
    <xdr:pic>
      <xdr:nvPicPr>
        <xdr:cNvPr id="4" name="_x630649944">
          <a:extLst>
            <a:ext uri="{FF2B5EF4-FFF2-40B4-BE49-F238E27FC236}">
              <a16:creationId xmlns:a16="http://schemas.microsoft.com/office/drawing/2014/main" id="{B67BA603-222F-4CF3-B7E0-FC6797DFF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5324475"/>
          <a:ext cx="436906" cy="373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10</xdr:col>
      <xdr:colOff>9525</xdr:colOff>
      <xdr:row>4</xdr:row>
      <xdr:rowOff>104775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286000" y="628650"/>
          <a:ext cx="5343525" cy="428625"/>
        </a:xfrm>
        <a:prstGeom prst="ribbon">
          <a:avLst>
            <a:gd name="adj1" fmla="val 12500"/>
            <a:gd name="adj2" fmla="val 500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54864" tIns="32004" rIns="54864" bIns="32004" anchor="ctr" upright="1"/>
        <a:lstStyle/>
        <a:p>
          <a:pPr algn="ctr" rtl="1">
            <a:defRPr sz="1000"/>
          </a:pPr>
          <a:r>
            <a:rPr lang="ko-KR" altLang="en-US" sz="2200" b="1" i="0" strike="noStrike">
              <a:solidFill>
                <a:srgbClr val="000000"/>
              </a:solidFill>
              <a:latin typeface="HY울릉도B" pitchFamily="18" charset="-127"/>
              <a:ea typeface="HY울릉도B" pitchFamily="18" charset="-127"/>
            </a:rPr>
            <a:t> </a:t>
          </a:r>
          <a:r>
            <a:rPr lang="ko-KR" altLang="en-US" sz="2400" b="1" i="0" strike="noStrike">
              <a:solidFill>
                <a:srgbClr val="000000"/>
              </a:solidFill>
              <a:latin typeface="돋움" pitchFamily="50" charset="-127"/>
              <a:ea typeface="돋움" pitchFamily="50" charset="-127"/>
            </a:rPr>
            <a:t>목          차</a:t>
          </a:r>
          <a:endParaRPr lang="ko-KR" altLang="en-US" sz="2200" b="1" i="0" strike="noStrike">
            <a:solidFill>
              <a:srgbClr val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4</xdr:row>
      <xdr:rowOff>171450</xdr:rowOff>
    </xdr:from>
    <xdr:to>
      <xdr:col>13</xdr:col>
      <xdr:colOff>9525</xdr:colOff>
      <xdr:row>7</xdr:row>
      <xdr:rowOff>133350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>
          <a:grpSpLocks/>
        </xdr:cNvGrpSpPr>
      </xdr:nvGrpSpPr>
      <xdr:grpSpPr bwMode="auto">
        <a:xfrm>
          <a:off x="2230211" y="1151164"/>
          <a:ext cx="4474028" cy="696686"/>
          <a:chOff x="263" y="181"/>
          <a:chExt cx="440" cy="104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17</xdr:row>
      <xdr:rowOff>171450</xdr:rowOff>
    </xdr:from>
    <xdr:to>
      <xdr:col>13</xdr:col>
      <xdr:colOff>9525</xdr:colOff>
      <xdr:row>20</xdr:row>
      <xdr:rowOff>133350</xdr:rowOff>
    </xdr:to>
    <xdr:grpSp>
      <xdr:nvGrpSpPr>
        <xdr:cNvPr id="5" name="Group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>
          <a:grpSpLocks/>
        </xdr:cNvGrpSpPr>
      </xdr:nvGrpSpPr>
      <xdr:grpSpPr bwMode="auto">
        <a:xfrm>
          <a:off x="2230211" y="4335236"/>
          <a:ext cx="4474028" cy="696685"/>
          <a:chOff x="263" y="181"/>
          <a:chExt cx="440" cy="104"/>
        </a:xfrm>
      </xdr:grpSpPr>
      <xdr:sp macro="" textlink="">
        <xdr:nvSpPr>
          <xdr:cNvPr id="6" name="Rectangle 2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Freeform 3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17</xdr:row>
      <xdr:rowOff>171450</xdr:rowOff>
    </xdr:from>
    <xdr:to>
      <xdr:col>13</xdr:col>
      <xdr:colOff>9525</xdr:colOff>
      <xdr:row>20</xdr:row>
      <xdr:rowOff>133350</xdr:rowOff>
    </xdr:to>
    <xdr:grpSp>
      <xdr:nvGrpSpPr>
        <xdr:cNvPr id="8" name="Group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>
          <a:grpSpLocks/>
        </xdr:cNvGrpSpPr>
      </xdr:nvGrpSpPr>
      <xdr:grpSpPr bwMode="auto">
        <a:xfrm>
          <a:off x="2230211" y="4335236"/>
          <a:ext cx="4474028" cy="696685"/>
          <a:chOff x="263" y="181"/>
          <a:chExt cx="440" cy="104"/>
        </a:xfrm>
      </xdr:grpSpPr>
      <xdr:sp macro="" textlink="">
        <xdr:nvSpPr>
          <xdr:cNvPr id="9" name="Rectangle 2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" name="Freeform 3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46</xdr:row>
      <xdr:rowOff>171450</xdr:rowOff>
    </xdr:from>
    <xdr:to>
      <xdr:col>13</xdr:col>
      <xdr:colOff>9525</xdr:colOff>
      <xdr:row>49</xdr:row>
      <xdr:rowOff>133350</xdr:rowOff>
    </xdr:to>
    <xdr:grpSp>
      <xdr:nvGrpSpPr>
        <xdr:cNvPr id="29" name="Group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GrpSpPr>
          <a:grpSpLocks/>
        </xdr:cNvGrpSpPr>
      </xdr:nvGrpSpPr>
      <xdr:grpSpPr bwMode="auto">
        <a:xfrm>
          <a:off x="2230211" y="11438164"/>
          <a:ext cx="4474028" cy="696686"/>
          <a:chOff x="263" y="181"/>
          <a:chExt cx="440" cy="104"/>
        </a:xfrm>
      </xdr:grpSpPr>
      <xdr:sp macro="" textlink="">
        <xdr:nvSpPr>
          <xdr:cNvPr id="30" name="Rectangle 2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reeform 3">
            <a:extLst>
              <a:ext uri="{FF2B5EF4-FFF2-40B4-BE49-F238E27FC236}">
                <a16:creationId xmlns:a16="http://schemas.microsoft.com/office/drawing/2014/main" id="{00000000-0008-0000-0200-00001F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46</xdr:row>
      <xdr:rowOff>171450</xdr:rowOff>
    </xdr:from>
    <xdr:to>
      <xdr:col>13</xdr:col>
      <xdr:colOff>9525</xdr:colOff>
      <xdr:row>49</xdr:row>
      <xdr:rowOff>133350</xdr:rowOff>
    </xdr:to>
    <xdr:grpSp>
      <xdr:nvGrpSpPr>
        <xdr:cNvPr id="32" name="Group 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GrpSpPr>
          <a:grpSpLocks/>
        </xdr:cNvGrpSpPr>
      </xdr:nvGrpSpPr>
      <xdr:grpSpPr bwMode="auto">
        <a:xfrm>
          <a:off x="2230211" y="11438164"/>
          <a:ext cx="4474028" cy="696686"/>
          <a:chOff x="263" y="181"/>
          <a:chExt cx="440" cy="104"/>
        </a:xfrm>
      </xdr:grpSpPr>
      <xdr:sp macro="" textlink="">
        <xdr:nvSpPr>
          <xdr:cNvPr id="33" name="Rectangle 2">
            <a:extLst>
              <a:ext uri="{FF2B5EF4-FFF2-40B4-BE49-F238E27FC236}">
                <a16:creationId xmlns:a16="http://schemas.microsoft.com/office/drawing/2014/main" id="{00000000-0008-0000-02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Freeform 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60</xdr:row>
      <xdr:rowOff>171450</xdr:rowOff>
    </xdr:from>
    <xdr:to>
      <xdr:col>13</xdr:col>
      <xdr:colOff>9525</xdr:colOff>
      <xdr:row>63</xdr:row>
      <xdr:rowOff>133350</xdr:rowOff>
    </xdr:to>
    <xdr:grpSp>
      <xdr:nvGrpSpPr>
        <xdr:cNvPr id="35" name="Group 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GrpSpPr>
          <a:grpSpLocks/>
        </xdr:cNvGrpSpPr>
      </xdr:nvGrpSpPr>
      <xdr:grpSpPr bwMode="auto">
        <a:xfrm>
          <a:off x="2230211" y="14867164"/>
          <a:ext cx="4474028" cy="696686"/>
          <a:chOff x="263" y="181"/>
          <a:chExt cx="440" cy="104"/>
        </a:xfrm>
      </xdr:grpSpPr>
      <xdr:sp macro="" textlink="">
        <xdr:nvSpPr>
          <xdr:cNvPr id="36" name="Rectangle 2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7" name="Freeform 3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60</xdr:row>
      <xdr:rowOff>171450</xdr:rowOff>
    </xdr:from>
    <xdr:to>
      <xdr:col>13</xdr:col>
      <xdr:colOff>9525</xdr:colOff>
      <xdr:row>63</xdr:row>
      <xdr:rowOff>133350</xdr:rowOff>
    </xdr:to>
    <xdr:grpSp>
      <xdr:nvGrpSpPr>
        <xdr:cNvPr id="38" name="Group 1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GrpSpPr>
          <a:grpSpLocks/>
        </xdr:cNvGrpSpPr>
      </xdr:nvGrpSpPr>
      <xdr:grpSpPr bwMode="auto">
        <a:xfrm>
          <a:off x="2230211" y="14867164"/>
          <a:ext cx="4474028" cy="696686"/>
          <a:chOff x="263" y="181"/>
          <a:chExt cx="440" cy="104"/>
        </a:xfrm>
      </xdr:grpSpPr>
      <xdr:sp macro="" textlink="">
        <xdr:nvSpPr>
          <xdr:cNvPr id="39" name="Rectangle 2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0" name="Freeform 3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74</xdr:row>
      <xdr:rowOff>171450</xdr:rowOff>
    </xdr:from>
    <xdr:to>
      <xdr:col>13</xdr:col>
      <xdr:colOff>9525</xdr:colOff>
      <xdr:row>77</xdr:row>
      <xdr:rowOff>133350</xdr:rowOff>
    </xdr:to>
    <xdr:grpSp>
      <xdr:nvGrpSpPr>
        <xdr:cNvPr id="41" name="Group 1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GrpSpPr>
          <a:grpSpLocks/>
        </xdr:cNvGrpSpPr>
      </xdr:nvGrpSpPr>
      <xdr:grpSpPr bwMode="auto">
        <a:xfrm>
          <a:off x="2230211" y="18296164"/>
          <a:ext cx="4474028" cy="696686"/>
          <a:chOff x="263" y="181"/>
          <a:chExt cx="440" cy="104"/>
        </a:xfrm>
      </xdr:grpSpPr>
      <xdr:sp macro="" textlink="">
        <xdr:nvSpPr>
          <xdr:cNvPr id="42" name="Rectangle 2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reeform 3">
            <a:extLst>
              <a:ext uri="{FF2B5EF4-FFF2-40B4-BE49-F238E27FC236}">
                <a16:creationId xmlns:a16="http://schemas.microsoft.com/office/drawing/2014/main" id="{00000000-0008-0000-0200-00002B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74</xdr:row>
      <xdr:rowOff>171450</xdr:rowOff>
    </xdr:from>
    <xdr:to>
      <xdr:col>13</xdr:col>
      <xdr:colOff>9525</xdr:colOff>
      <xdr:row>77</xdr:row>
      <xdr:rowOff>133350</xdr:rowOff>
    </xdr:to>
    <xdr:grpSp>
      <xdr:nvGrpSpPr>
        <xdr:cNvPr id="44" name="Group 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GrpSpPr>
          <a:grpSpLocks/>
        </xdr:cNvGrpSpPr>
      </xdr:nvGrpSpPr>
      <xdr:grpSpPr bwMode="auto">
        <a:xfrm>
          <a:off x="2230211" y="18296164"/>
          <a:ext cx="4474028" cy="696686"/>
          <a:chOff x="263" y="181"/>
          <a:chExt cx="440" cy="104"/>
        </a:xfrm>
      </xdr:grpSpPr>
      <xdr:sp macro="" textlink="">
        <xdr:nvSpPr>
          <xdr:cNvPr id="45" name="Rectangle 2"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6" name="Freeform 3"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31</xdr:row>
      <xdr:rowOff>171450</xdr:rowOff>
    </xdr:from>
    <xdr:to>
      <xdr:col>13</xdr:col>
      <xdr:colOff>9525</xdr:colOff>
      <xdr:row>34</xdr:row>
      <xdr:rowOff>133350</xdr:rowOff>
    </xdr:to>
    <xdr:grpSp>
      <xdr:nvGrpSpPr>
        <xdr:cNvPr id="47" name="Group 1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GrpSpPr>
          <a:grpSpLocks/>
        </xdr:cNvGrpSpPr>
      </xdr:nvGrpSpPr>
      <xdr:grpSpPr bwMode="auto">
        <a:xfrm>
          <a:off x="2230211" y="7764236"/>
          <a:ext cx="4474028" cy="696685"/>
          <a:chOff x="263" y="181"/>
          <a:chExt cx="440" cy="104"/>
        </a:xfrm>
      </xdr:grpSpPr>
      <xdr:sp macro="" textlink="">
        <xdr:nvSpPr>
          <xdr:cNvPr id="48" name="Rectangle 2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9" name="Freeform 3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447675</xdr:colOff>
      <xdr:row>31</xdr:row>
      <xdr:rowOff>171450</xdr:rowOff>
    </xdr:from>
    <xdr:to>
      <xdr:col>13</xdr:col>
      <xdr:colOff>9525</xdr:colOff>
      <xdr:row>34</xdr:row>
      <xdr:rowOff>133350</xdr:rowOff>
    </xdr:to>
    <xdr:grpSp>
      <xdr:nvGrpSpPr>
        <xdr:cNvPr id="50" name="Group 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GrpSpPr>
          <a:grpSpLocks/>
        </xdr:cNvGrpSpPr>
      </xdr:nvGrpSpPr>
      <xdr:grpSpPr bwMode="auto">
        <a:xfrm>
          <a:off x="2230211" y="7764236"/>
          <a:ext cx="4474028" cy="696685"/>
          <a:chOff x="263" y="181"/>
          <a:chExt cx="440" cy="104"/>
        </a:xfrm>
      </xdr:grpSpPr>
      <xdr:sp macro="" textlink="">
        <xdr:nvSpPr>
          <xdr:cNvPr id="51" name="Rectangle 2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263" y="181"/>
            <a:ext cx="436" cy="100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2" name="Freeform 3"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SpPr>
            <a:spLocks/>
          </xdr:cNvSpPr>
        </xdr:nvSpPr>
        <xdr:spPr bwMode="auto">
          <a:xfrm>
            <a:off x="267" y="189"/>
            <a:ext cx="436" cy="96"/>
          </a:xfrm>
          <a:custGeom>
            <a:avLst/>
            <a:gdLst>
              <a:gd name="T0" fmla="*/ 0 w 436"/>
              <a:gd name="T1" fmla="*/ 96 h 96"/>
              <a:gd name="T2" fmla="*/ 436 w 436"/>
              <a:gd name="T3" fmla="*/ 96 h 96"/>
              <a:gd name="T4" fmla="*/ 436 w 436"/>
              <a:gd name="T5" fmla="*/ 0 h 96"/>
              <a:gd name="T6" fmla="*/ 0 60000 65536"/>
              <a:gd name="T7" fmla="*/ 0 60000 65536"/>
              <a:gd name="T8" fmla="*/ 0 60000 65536"/>
              <a:gd name="T9" fmla="*/ 0 w 436"/>
              <a:gd name="T10" fmla="*/ 0 h 96"/>
              <a:gd name="T11" fmla="*/ 436 w 436"/>
              <a:gd name="T12" fmla="*/ 96 h 9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436" h="96">
                <a:moveTo>
                  <a:pt x="0" y="96"/>
                </a:moveTo>
                <a:lnTo>
                  <a:pt x="436" y="96"/>
                </a:lnTo>
                <a:lnTo>
                  <a:pt x="436" y="0"/>
                </a:lnTo>
              </a:path>
            </a:pathLst>
          </a:custGeom>
          <a:noFill/>
          <a:ln w="571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0</xdr:colOff>
      <xdr:row>68</xdr:row>
      <xdr:rowOff>38100</xdr:rowOff>
    </xdr:from>
    <xdr:to>
      <xdr:col>83</xdr:col>
      <xdr:colOff>619125</xdr:colOff>
      <xdr:row>102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888" t="40625" r="28934" b="33640"/>
        <a:stretch>
          <a:fillRect/>
        </a:stretch>
      </xdr:blipFill>
      <xdr:spPr bwMode="auto">
        <a:xfrm>
          <a:off x="46672500" y="15059025"/>
          <a:ext cx="9286875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0</xdr:colOff>
      <xdr:row>68</xdr:row>
      <xdr:rowOff>38100</xdr:rowOff>
    </xdr:from>
    <xdr:to>
      <xdr:col>83</xdr:col>
      <xdr:colOff>619125</xdr:colOff>
      <xdr:row>102</xdr:row>
      <xdr:rowOff>114300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888" t="40625" r="28934" b="33640"/>
        <a:stretch>
          <a:fillRect/>
        </a:stretch>
      </xdr:blipFill>
      <xdr:spPr bwMode="auto">
        <a:xfrm>
          <a:off x="46672500" y="15059025"/>
          <a:ext cx="9286875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0</xdr:colOff>
      <xdr:row>68</xdr:row>
      <xdr:rowOff>38100</xdr:rowOff>
    </xdr:from>
    <xdr:to>
      <xdr:col>83</xdr:col>
      <xdr:colOff>619125</xdr:colOff>
      <xdr:row>102</xdr:row>
      <xdr:rowOff>114300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888" t="40625" r="28934" b="33640"/>
        <a:stretch>
          <a:fillRect/>
        </a:stretch>
      </xdr:blipFill>
      <xdr:spPr bwMode="auto">
        <a:xfrm>
          <a:off x="46672500" y="15059025"/>
          <a:ext cx="9286875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0</xdr:colOff>
      <xdr:row>4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9525" y="1019175"/>
          <a:ext cx="1152525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2</xdr:col>
      <xdr:colOff>0</xdr:colOff>
      <xdr:row>4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9525" y="1019175"/>
          <a:ext cx="1152525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2</xdr:col>
      <xdr:colOff>0</xdr:colOff>
      <xdr:row>4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9525" y="1019175"/>
          <a:ext cx="1152525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2</xdr:col>
      <xdr:colOff>0</xdr:colOff>
      <xdr:row>4</xdr:row>
      <xdr:rowOff>9525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9525" y="1019175"/>
          <a:ext cx="1152525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2</xdr:col>
      <xdr:colOff>0</xdr:colOff>
      <xdr:row>4</xdr:row>
      <xdr:rowOff>9525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9525" y="1019175"/>
          <a:ext cx="1152525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66675</xdr:colOff>
      <xdr:row>0</xdr:row>
      <xdr:rowOff>200025</xdr:rowOff>
    </xdr:from>
    <xdr:to>
      <xdr:col>17</xdr:col>
      <xdr:colOff>254129</xdr:colOff>
      <xdr:row>4</xdr:row>
      <xdr:rowOff>24767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724CD1-8D90-40A2-8C7C-A14C15C33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2925" y="200025"/>
          <a:ext cx="758954" cy="777242"/>
        </a:xfrm>
        <a:prstGeom prst="rect">
          <a:avLst/>
        </a:prstGeom>
      </xdr:spPr>
    </xdr:pic>
    <xdr:clientData/>
  </xdr:twoCellAnchor>
  <xdr:twoCellAnchor>
    <xdr:from>
      <xdr:col>8</xdr:col>
      <xdr:colOff>191744</xdr:colOff>
      <xdr:row>20</xdr:row>
      <xdr:rowOff>211890</xdr:rowOff>
    </xdr:from>
    <xdr:to>
      <xdr:col>10</xdr:col>
      <xdr:colOff>57150</xdr:colOff>
      <xdr:row>22</xdr:row>
      <xdr:rowOff>61845</xdr:rowOff>
    </xdr:to>
    <xdr:pic>
      <xdr:nvPicPr>
        <xdr:cNvPr id="5" name="_x630649944">
          <a:extLst>
            <a:ext uri="{FF2B5EF4-FFF2-40B4-BE49-F238E27FC236}">
              <a16:creationId xmlns:a16="http://schemas.microsoft.com/office/drawing/2014/main" id="{799326D0-1CDD-45F4-885B-C9A92ACA7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7744" y="5260140"/>
          <a:ext cx="436906" cy="373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A4B4C-2856-41E8-8D16-17C37E56B5F9}">
  <dimension ref="B1:C9"/>
  <sheetViews>
    <sheetView view="pageBreakPreview" zoomScale="115" zoomScaleNormal="145" zoomScaleSheetLayoutView="115" workbookViewId="0">
      <selection activeCell="E1" sqref="E1"/>
    </sheetView>
  </sheetViews>
  <sheetFormatPr defaultRowHeight="13.5"/>
  <cols>
    <col min="1" max="1" width="8.88671875" style="153"/>
    <col min="2" max="3" width="1.77734375" style="153" customWidth="1"/>
    <col min="4" max="257" width="8.88671875" style="153"/>
    <col min="258" max="259" width="1.77734375" style="153" customWidth="1"/>
    <col min="260" max="513" width="8.88671875" style="153"/>
    <col min="514" max="515" width="1.77734375" style="153" customWidth="1"/>
    <col min="516" max="769" width="8.88671875" style="153"/>
    <col min="770" max="771" width="1.77734375" style="153" customWidth="1"/>
    <col min="772" max="1025" width="8.88671875" style="153"/>
    <col min="1026" max="1027" width="1.77734375" style="153" customWidth="1"/>
    <col min="1028" max="1281" width="8.88671875" style="153"/>
    <col min="1282" max="1283" width="1.77734375" style="153" customWidth="1"/>
    <col min="1284" max="1537" width="8.88671875" style="153"/>
    <col min="1538" max="1539" width="1.77734375" style="153" customWidth="1"/>
    <col min="1540" max="1793" width="8.88671875" style="153"/>
    <col min="1794" max="1795" width="1.77734375" style="153" customWidth="1"/>
    <col min="1796" max="2049" width="8.88671875" style="153"/>
    <col min="2050" max="2051" width="1.77734375" style="153" customWidth="1"/>
    <col min="2052" max="2305" width="8.88671875" style="153"/>
    <col min="2306" max="2307" width="1.77734375" style="153" customWidth="1"/>
    <col min="2308" max="2561" width="8.88671875" style="153"/>
    <col min="2562" max="2563" width="1.77734375" style="153" customWidth="1"/>
    <col min="2564" max="2817" width="8.88671875" style="153"/>
    <col min="2818" max="2819" width="1.77734375" style="153" customWidth="1"/>
    <col min="2820" max="3073" width="8.88671875" style="153"/>
    <col min="3074" max="3075" width="1.77734375" style="153" customWidth="1"/>
    <col min="3076" max="3329" width="8.88671875" style="153"/>
    <col min="3330" max="3331" width="1.77734375" style="153" customWidth="1"/>
    <col min="3332" max="3585" width="8.88671875" style="153"/>
    <col min="3586" max="3587" width="1.77734375" style="153" customWidth="1"/>
    <col min="3588" max="3841" width="8.88671875" style="153"/>
    <col min="3842" max="3843" width="1.77734375" style="153" customWidth="1"/>
    <col min="3844" max="4097" width="8.88671875" style="153"/>
    <col min="4098" max="4099" width="1.77734375" style="153" customWidth="1"/>
    <col min="4100" max="4353" width="8.88671875" style="153"/>
    <col min="4354" max="4355" width="1.77734375" style="153" customWidth="1"/>
    <col min="4356" max="4609" width="8.88671875" style="153"/>
    <col min="4610" max="4611" width="1.77734375" style="153" customWidth="1"/>
    <col min="4612" max="4865" width="8.88671875" style="153"/>
    <col min="4866" max="4867" width="1.77734375" style="153" customWidth="1"/>
    <col min="4868" max="5121" width="8.88671875" style="153"/>
    <col min="5122" max="5123" width="1.77734375" style="153" customWidth="1"/>
    <col min="5124" max="5377" width="8.88671875" style="153"/>
    <col min="5378" max="5379" width="1.77734375" style="153" customWidth="1"/>
    <col min="5380" max="5633" width="8.88671875" style="153"/>
    <col min="5634" max="5635" width="1.77734375" style="153" customWidth="1"/>
    <col min="5636" max="5889" width="8.88671875" style="153"/>
    <col min="5890" max="5891" width="1.77734375" style="153" customWidth="1"/>
    <col min="5892" max="6145" width="8.88671875" style="153"/>
    <col min="6146" max="6147" width="1.77734375" style="153" customWidth="1"/>
    <col min="6148" max="6401" width="8.88671875" style="153"/>
    <col min="6402" max="6403" width="1.77734375" style="153" customWidth="1"/>
    <col min="6404" max="6657" width="8.88671875" style="153"/>
    <col min="6658" max="6659" width="1.77734375" style="153" customWidth="1"/>
    <col min="6660" max="6913" width="8.88671875" style="153"/>
    <col min="6914" max="6915" width="1.77734375" style="153" customWidth="1"/>
    <col min="6916" max="7169" width="8.88671875" style="153"/>
    <col min="7170" max="7171" width="1.77734375" style="153" customWidth="1"/>
    <col min="7172" max="7425" width="8.88671875" style="153"/>
    <col min="7426" max="7427" width="1.77734375" style="153" customWidth="1"/>
    <col min="7428" max="7681" width="8.88671875" style="153"/>
    <col min="7682" max="7683" width="1.77734375" style="153" customWidth="1"/>
    <col min="7684" max="7937" width="8.88671875" style="153"/>
    <col min="7938" max="7939" width="1.77734375" style="153" customWidth="1"/>
    <col min="7940" max="8193" width="8.88671875" style="153"/>
    <col min="8194" max="8195" width="1.77734375" style="153" customWidth="1"/>
    <col min="8196" max="8449" width="8.88671875" style="153"/>
    <col min="8450" max="8451" width="1.77734375" style="153" customWidth="1"/>
    <col min="8452" max="8705" width="8.88671875" style="153"/>
    <col min="8706" max="8707" width="1.77734375" style="153" customWidth="1"/>
    <col min="8708" max="8961" width="8.88671875" style="153"/>
    <col min="8962" max="8963" width="1.77734375" style="153" customWidth="1"/>
    <col min="8964" max="9217" width="8.88671875" style="153"/>
    <col min="9218" max="9219" width="1.77734375" style="153" customWidth="1"/>
    <col min="9220" max="9473" width="8.88671875" style="153"/>
    <col min="9474" max="9475" width="1.77734375" style="153" customWidth="1"/>
    <col min="9476" max="9729" width="8.88671875" style="153"/>
    <col min="9730" max="9731" width="1.77734375" style="153" customWidth="1"/>
    <col min="9732" max="9985" width="8.88671875" style="153"/>
    <col min="9986" max="9987" width="1.77734375" style="153" customWidth="1"/>
    <col min="9988" max="10241" width="8.88671875" style="153"/>
    <col min="10242" max="10243" width="1.77734375" style="153" customWidth="1"/>
    <col min="10244" max="10497" width="8.88671875" style="153"/>
    <col min="10498" max="10499" width="1.77734375" style="153" customWidth="1"/>
    <col min="10500" max="10753" width="8.88671875" style="153"/>
    <col min="10754" max="10755" width="1.77734375" style="153" customWidth="1"/>
    <col min="10756" max="11009" width="8.88671875" style="153"/>
    <col min="11010" max="11011" width="1.77734375" style="153" customWidth="1"/>
    <col min="11012" max="11265" width="8.88671875" style="153"/>
    <col min="11266" max="11267" width="1.77734375" style="153" customWidth="1"/>
    <col min="11268" max="11521" width="8.88671875" style="153"/>
    <col min="11522" max="11523" width="1.77734375" style="153" customWidth="1"/>
    <col min="11524" max="11777" width="8.88671875" style="153"/>
    <col min="11778" max="11779" width="1.77734375" style="153" customWidth="1"/>
    <col min="11780" max="12033" width="8.88671875" style="153"/>
    <col min="12034" max="12035" width="1.77734375" style="153" customWidth="1"/>
    <col min="12036" max="12289" width="8.88671875" style="153"/>
    <col min="12290" max="12291" width="1.77734375" style="153" customWidth="1"/>
    <col min="12292" max="12545" width="8.88671875" style="153"/>
    <col min="12546" max="12547" width="1.77734375" style="153" customWidth="1"/>
    <col min="12548" max="12801" width="8.88671875" style="153"/>
    <col min="12802" max="12803" width="1.77734375" style="153" customWidth="1"/>
    <col min="12804" max="13057" width="8.88671875" style="153"/>
    <col min="13058" max="13059" width="1.77734375" style="153" customWidth="1"/>
    <col min="13060" max="13313" width="8.88671875" style="153"/>
    <col min="13314" max="13315" width="1.77734375" style="153" customWidth="1"/>
    <col min="13316" max="13569" width="8.88671875" style="153"/>
    <col min="13570" max="13571" width="1.77734375" style="153" customWidth="1"/>
    <col min="13572" max="13825" width="8.88671875" style="153"/>
    <col min="13826" max="13827" width="1.77734375" style="153" customWidth="1"/>
    <col min="13828" max="14081" width="8.88671875" style="153"/>
    <col min="14082" max="14083" width="1.77734375" style="153" customWidth="1"/>
    <col min="14084" max="14337" width="8.88671875" style="153"/>
    <col min="14338" max="14339" width="1.77734375" style="153" customWidth="1"/>
    <col min="14340" max="14593" width="8.88671875" style="153"/>
    <col min="14594" max="14595" width="1.77734375" style="153" customWidth="1"/>
    <col min="14596" max="14849" width="8.88671875" style="153"/>
    <col min="14850" max="14851" width="1.77734375" style="153" customWidth="1"/>
    <col min="14852" max="15105" width="8.88671875" style="153"/>
    <col min="15106" max="15107" width="1.77734375" style="153" customWidth="1"/>
    <col min="15108" max="15361" width="8.88671875" style="153"/>
    <col min="15362" max="15363" width="1.77734375" style="153" customWidth="1"/>
    <col min="15364" max="15617" width="8.88671875" style="153"/>
    <col min="15618" max="15619" width="1.77734375" style="153" customWidth="1"/>
    <col min="15620" max="15873" width="8.88671875" style="153"/>
    <col min="15874" max="15875" width="1.77734375" style="153" customWidth="1"/>
    <col min="15876" max="16129" width="8.88671875" style="153"/>
    <col min="16130" max="16131" width="1.77734375" style="153" customWidth="1"/>
    <col min="16132" max="16384" width="8.88671875" style="153"/>
  </cols>
  <sheetData>
    <row r="1" spans="2:3" ht="230.25" customHeight="1">
      <c r="B1" s="255" t="str">
        <f>표지!B5</f>
        <v>지방도 730호선 남원 주천 장안 외 1개소 덧씌우기공사 폐기물처리용역</v>
      </c>
      <c r="C1" s="255"/>
    </row>
    <row r="2" spans="2:3" ht="11.25" customHeight="1">
      <c r="B2" s="159"/>
      <c r="C2" s="160"/>
    </row>
    <row r="3" spans="2:3" ht="60.75" customHeight="1">
      <c r="B3" s="256" t="s">
        <v>128</v>
      </c>
      <c r="C3" s="256"/>
    </row>
    <row r="4" spans="2:3" ht="12" customHeight="1">
      <c r="B4" s="159"/>
      <c r="C4" s="154"/>
    </row>
    <row r="5" spans="2:3" ht="60" customHeight="1">
      <c r="B5" s="257" t="s">
        <v>137</v>
      </c>
      <c r="C5" s="258"/>
    </row>
    <row r="6" spans="2:3" ht="10.5" customHeight="1">
      <c r="B6" s="155"/>
      <c r="C6" s="155"/>
    </row>
    <row r="7" spans="2:3" ht="27" customHeight="1">
      <c r="B7" s="259"/>
      <c r="C7" s="259"/>
    </row>
    <row r="8" spans="2:3" ht="93.75" customHeight="1">
      <c r="B8" s="260" t="s">
        <v>138</v>
      </c>
      <c r="C8" s="261"/>
    </row>
    <row r="9" spans="2:3">
      <c r="C9" s="156"/>
    </row>
  </sheetData>
  <mergeCells count="5">
    <mergeCell ref="B1:C1"/>
    <mergeCell ref="B3:C3"/>
    <mergeCell ref="B5:C5"/>
    <mergeCell ref="B7:C7"/>
    <mergeCell ref="B8:C8"/>
  </mergeCells>
  <phoneticPr fontId="4" type="noConversion"/>
  <pageMargins left="0.70866141732283472" right="0.70866141732283472" top="0.59055118110236227" bottom="0.5905511811023622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60817-75F9-411B-BA0E-06DA05B848AD}">
  <dimension ref="A1:Q20"/>
  <sheetViews>
    <sheetView view="pageBreakPreview" zoomScaleNormal="100" zoomScaleSheetLayoutView="100" workbookViewId="0">
      <selection activeCell="M16" sqref="M16"/>
    </sheetView>
  </sheetViews>
  <sheetFormatPr defaultRowHeight="13.5"/>
  <cols>
    <col min="1" max="1" width="8.88671875" style="1"/>
    <col min="2" max="7" width="7.21875" style="1" customWidth="1"/>
    <col min="8" max="8" width="3.44140625" style="1" bestFit="1" customWidth="1"/>
    <col min="9" max="14" width="7.21875" style="1" customWidth="1"/>
    <col min="15" max="16384" width="8.88671875" style="1"/>
  </cols>
  <sheetData>
    <row r="1" spans="1:17">
      <c r="A1" s="263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2" spans="1:17" ht="30" customHeight="1">
      <c r="A2" s="264" t="s">
        <v>73</v>
      </c>
      <c r="B2" s="265"/>
      <c r="N2" s="264" t="s">
        <v>135</v>
      </c>
      <c r="O2" s="265"/>
    </row>
    <row r="3" spans="1:17" ht="30" customHeight="1">
      <c r="A3" s="266"/>
      <c r="B3" s="266"/>
      <c r="N3" s="269"/>
      <c r="O3" s="269"/>
    </row>
    <row r="4" spans="1:17" ht="25.5">
      <c r="A4" s="147"/>
    </row>
    <row r="5" spans="1:17" ht="20.25">
      <c r="B5" s="267" t="str">
        <f>'설계설명서(폐기물)'!C8</f>
        <v>지방도 730호선 남원 주천 장안 외 1개소 덧씌우기공사 폐기물처리용역</v>
      </c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</row>
    <row r="6" spans="1:17" ht="46.5">
      <c r="B6" s="268" t="s">
        <v>74</v>
      </c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</row>
    <row r="7" spans="1:17" ht="22.5">
      <c r="E7" s="148"/>
      <c r="F7" s="148"/>
      <c r="G7" s="148"/>
      <c r="H7" s="148"/>
      <c r="I7" s="148"/>
      <c r="J7" s="148"/>
      <c r="K7" s="148"/>
    </row>
    <row r="8" spans="1:17" ht="22.5">
      <c r="E8" s="148"/>
      <c r="F8" s="148"/>
      <c r="G8" s="148"/>
      <c r="H8" s="148"/>
      <c r="I8" s="148"/>
      <c r="J8" s="148"/>
      <c r="K8" s="148"/>
    </row>
    <row r="9" spans="1:17" ht="22.5">
      <c r="E9" s="148"/>
      <c r="F9" s="148"/>
      <c r="G9" s="148"/>
      <c r="H9" s="148"/>
      <c r="I9" s="148"/>
      <c r="J9" s="148"/>
      <c r="K9" s="148"/>
    </row>
    <row r="12" spans="1:17" ht="31.5">
      <c r="B12" s="262" t="s">
        <v>134</v>
      </c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262"/>
    </row>
    <row r="13" spans="1:17" ht="18" customHeight="1"/>
    <row r="14" spans="1:17" ht="18" customHeight="1">
      <c r="P14"/>
    </row>
    <row r="15" spans="1:17" ht="18" customHeight="1">
      <c r="Q15"/>
    </row>
    <row r="16" spans="1:17" ht="18" customHeight="1"/>
    <row r="17" spans="2:14" ht="18" customHeight="1"/>
    <row r="18" spans="2:14" ht="18" customHeight="1"/>
    <row r="19" spans="2:14" ht="18" customHeight="1"/>
    <row r="20" spans="2:14" ht="31.5">
      <c r="B20" s="262" t="s">
        <v>133</v>
      </c>
      <c r="C20" s="262"/>
      <c r="D20" s="262"/>
      <c r="E20" s="262"/>
      <c r="F20" s="262"/>
      <c r="G20" s="262"/>
      <c r="H20" s="262"/>
      <c r="I20" s="262"/>
      <c r="J20" s="262"/>
      <c r="K20" s="262"/>
      <c r="L20" s="262"/>
      <c r="M20" s="262"/>
      <c r="N20" s="262"/>
    </row>
  </sheetData>
  <mergeCells count="9">
    <mergeCell ref="B20:N20"/>
    <mergeCell ref="A1:O1"/>
    <mergeCell ref="A2:B2"/>
    <mergeCell ref="A3:B3"/>
    <mergeCell ref="B5:N5"/>
    <mergeCell ref="B6:N6"/>
    <mergeCell ref="B12:N12"/>
    <mergeCell ref="N2:O2"/>
    <mergeCell ref="N3:O3"/>
  </mergeCells>
  <phoneticPr fontId="4" type="noConversion"/>
  <printOptions horizontalCentered="1"/>
  <pageMargins left="0.59055118110236227" right="0.59055118110236227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O17"/>
  <sheetViews>
    <sheetView showZeros="0" view="pageBreakPreview" zoomScaleNormal="100" zoomScaleSheetLayoutView="100" workbookViewId="0">
      <selection activeCell="H14" sqref="H14:L14"/>
    </sheetView>
  </sheetViews>
  <sheetFormatPr defaultRowHeight="12"/>
  <cols>
    <col min="1" max="16384" width="8.88671875" style="105"/>
  </cols>
  <sheetData>
    <row r="3" spans="2:15" s="102" customFormat="1" ht="25.5"/>
    <row r="4" spans="2:15" s="102" customFormat="1" ht="25.5"/>
    <row r="5" spans="2:15" s="102" customFormat="1" ht="25.5"/>
    <row r="6" spans="2:15" s="102" customFormat="1" ht="25.5"/>
    <row r="7" spans="2:15" s="102" customFormat="1" ht="30" customHeight="1">
      <c r="B7" s="103"/>
      <c r="C7" s="104" t="s">
        <v>75</v>
      </c>
      <c r="D7" s="270" t="s">
        <v>76</v>
      </c>
      <c r="E7" s="270"/>
      <c r="F7" s="270"/>
      <c r="G7" s="270"/>
      <c r="H7" s="271" t="s">
        <v>77</v>
      </c>
      <c r="I7" s="271"/>
      <c r="J7" s="271"/>
      <c r="K7" s="271"/>
      <c r="L7" s="271"/>
      <c r="M7" s="103"/>
      <c r="N7" s="103"/>
      <c r="O7" s="103"/>
    </row>
    <row r="8" spans="2:15" s="102" customFormat="1" ht="30" customHeight="1">
      <c r="B8" s="103"/>
      <c r="C8" s="104" t="s">
        <v>78</v>
      </c>
      <c r="D8" s="270" t="s">
        <v>76</v>
      </c>
      <c r="E8" s="270"/>
      <c r="F8" s="270"/>
      <c r="G8" s="270"/>
      <c r="H8" s="271" t="s">
        <v>91</v>
      </c>
      <c r="I8" s="271"/>
      <c r="J8" s="271"/>
      <c r="K8" s="271"/>
      <c r="L8" s="271"/>
      <c r="M8" s="103"/>
      <c r="N8" s="103"/>
      <c r="O8" s="103"/>
    </row>
    <row r="9" spans="2:15" s="102" customFormat="1" ht="30" customHeight="1">
      <c r="B9" s="103"/>
      <c r="C9" s="104" t="s">
        <v>79</v>
      </c>
      <c r="D9" s="270" t="s">
        <v>76</v>
      </c>
      <c r="E9" s="270"/>
      <c r="F9" s="270"/>
      <c r="G9" s="270"/>
      <c r="H9" s="271" t="s">
        <v>110</v>
      </c>
      <c r="I9" s="271"/>
      <c r="J9" s="271"/>
      <c r="K9" s="271"/>
      <c r="L9" s="271"/>
      <c r="M9" s="103"/>
      <c r="N9" s="103"/>
      <c r="O9" s="103"/>
    </row>
    <row r="10" spans="2:15" s="102" customFormat="1" ht="30" customHeight="1">
      <c r="B10" s="103"/>
      <c r="C10" s="104" t="s">
        <v>80</v>
      </c>
      <c r="D10" s="270" t="s">
        <v>76</v>
      </c>
      <c r="E10" s="270"/>
      <c r="F10" s="270"/>
      <c r="G10" s="270"/>
      <c r="H10" s="271" t="s">
        <v>82</v>
      </c>
      <c r="I10" s="271"/>
      <c r="J10" s="271"/>
      <c r="K10" s="271"/>
      <c r="L10" s="271"/>
      <c r="M10" s="103"/>
      <c r="N10" s="103"/>
      <c r="O10" s="103"/>
    </row>
    <row r="11" spans="2:15" s="102" customFormat="1" ht="30" customHeight="1">
      <c r="B11" s="103"/>
      <c r="C11" s="104" t="s">
        <v>81</v>
      </c>
      <c r="D11" s="270" t="s">
        <v>76</v>
      </c>
      <c r="E11" s="270"/>
      <c r="F11" s="270"/>
      <c r="G11" s="270"/>
      <c r="H11" s="271" t="s">
        <v>83</v>
      </c>
      <c r="I11" s="271"/>
      <c r="J11" s="271"/>
      <c r="K11" s="271"/>
      <c r="L11" s="271"/>
      <c r="M11" s="103"/>
      <c r="N11" s="103"/>
      <c r="O11" s="103"/>
    </row>
    <row r="12" spans="2:15" s="102" customFormat="1" ht="30" customHeight="1">
      <c r="B12" s="103"/>
      <c r="C12" s="104" t="s">
        <v>109</v>
      </c>
      <c r="D12" s="270" t="s">
        <v>76</v>
      </c>
      <c r="E12" s="270"/>
      <c r="F12" s="270"/>
      <c r="G12" s="270"/>
      <c r="H12" s="271" t="s">
        <v>84</v>
      </c>
      <c r="I12" s="271"/>
      <c r="J12" s="271"/>
      <c r="K12" s="271"/>
      <c r="L12" s="271"/>
      <c r="M12" s="103"/>
      <c r="N12" s="103"/>
      <c r="O12" s="103"/>
    </row>
    <row r="13" spans="2:15" s="102" customFormat="1" ht="30" customHeight="1">
      <c r="B13" s="103"/>
      <c r="C13" s="104"/>
      <c r="D13" s="270"/>
      <c r="E13" s="270"/>
      <c r="F13" s="270"/>
      <c r="G13" s="270"/>
      <c r="H13" s="271"/>
      <c r="I13" s="271"/>
      <c r="J13" s="271"/>
      <c r="K13" s="271"/>
      <c r="L13" s="271"/>
      <c r="M13" s="103"/>
      <c r="N13" s="103"/>
      <c r="O13" s="103"/>
    </row>
    <row r="14" spans="2:15" s="102" customFormat="1" ht="30" customHeight="1">
      <c r="B14" s="103"/>
      <c r="C14" s="104"/>
      <c r="D14" s="270"/>
      <c r="E14" s="270"/>
      <c r="F14" s="270"/>
      <c r="G14" s="270"/>
      <c r="H14" s="271"/>
      <c r="I14" s="271"/>
      <c r="J14" s="271"/>
      <c r="K14" s="271"/>
      <c r="L14" s="271"/>
      <c r="M14" s="103"/>
      <c r="N14" s="103"/>
      <c r="O14" s="103"/>
    </row>
    <row r="15" spans="2:15" s="102" customFormat="1" ht="30" customHeight="1">
      <c r="B15" s="103"/>
      <c r="C15" s="104"/>
      <c r="D15" s="270"/>
      <c r="E15" s="270"/>
      <c r="F15" s="270"/>
      <c r="G15" s="270"/>
      <c r="H15" s="271"/>
      <c r="I15" s="271"/>
      <c r="J15" s="271"/>
      <c r="K15" s="271"/>
      <c r="L15" s="271"/>
      <c r="M15" s="103"/>
      <c r="N15" s="103"/>
      <c r="O15" s="103"/>
    </row>
    <row r="16" spans="2:15" s="102" customFormat="1" ht="30" customHeight="1">
      <c r="B16" s="103"/>
      <c r="C16" s="104"/>
      <c r="D16" s="270"/>
      <c r="E16" s="270"/>
      <c r="F16" s="270"/>
      <c r="G16" s="270"/>
      <c r="H16" s="271"/>
      <c r="I16" s="271"/>
      <c r="J16" s="271"/>
      <c r="K16" s="271"/>
      <c r="L16" s="271"/>
      <c r="M16" s="103"/>
      <c r="N16" s="103"/>
      <c r="O16" s="103"/>
    </row>
    <row r="17" spans="3:12" ht="30" customHeight="1">
      <c r="C17" s="104"/>
      <c r="D17" s="270"/>
      <c r="E17" s="270"/>
      <c r="F17" s="270"/>
      <c r="G17" s="270"/>
      <c r="H17" s="271"/>
      <c r="I17" s="271"/>
      <c r="J17" s="271"/>
      <c r="K17" s="271"/>
      <c r="L17" s="271"/>
    </row>
  </sheetData>
  <mergeCells count="22">
    <mergeCell ref="D13:G13"/>
    <mergeCell ref="H13:L13"/>
    <mergeCell ref="D7:G7"/>
    <mergeCell ref="H7:L7"/>
    <mergeCell ref="D8:G8"/>
    <mergeCell ref="H8:L8"/>
    <mergeCell ref="D10:G10"/>
    <mergeCell ref="H10:L10"/>
    <mergeCell ref="D9:G9"/>
    <mergeCell ref="H9:L9"/>
    <mergeCell ref="D11:G11"/>
    <mergeCell ref="H11:L11"/>
    <mergeCell ref="D12:G12"/>
    <mergeCell ref="H12:L12"/>
    <mergeCell ref="D17:G17"/>
    <mergeCell ref="H17:L17"/>
    <mergeCell ref="D14:G14"/>
    <mergeCell ref="H14:L14"/>
    <mergeCell ref="D15:G15"/>
    <mergeCell ref="H15:L15"/>
    <mergeCell ref="D16:G16"/>
    <mergeCell ref="H16:L16"/>
  </mergeCells>
  <phoneticPr fontId="4" type="noConversion"/>
  <printOptions horizontalCentered="1"/>
  <pageMargins left="0.59055118110236227" right="0.59055118110236227" top="0.59055118110236227" bottom="0.59055118110236227" header="0" footer="0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84"/>
  <sheetViews>
    <sheetView showZeros="0" view="pageBreakPreview" zoomScale="70" zoomScaleNormal="100" zoomScaleSheetLayoutView="70" workbookViewId="0">
      <selection activeCell="O21" sqref="O21"/>
    </sheetView>
  </sheetViews>
  <sheetFormatPr defaultRowHeight="18" customHeight="1"/>
  <cols>
    <col min="1" max="3" width="5" style="106" customWidth="1"/>
    <col min="4" max="7" width="5.5546875" style="106" customWidth="1"/>
    <col min="8" max="8" width="8.88671875" style="106" customWidth="1"/>
    <col min="9" max="15" width="6.33203125" style="106" customWidth="1"/>
    <col min="16" max="16384" width="8.88671875" style="106"/>
  </cols>
  <sheetData>
    <row r="1" spans="1:17" ht="20.100000000000001" customHeight="1"/>
    <row r="2" spans="1:17" ht="20.100000000000001" customHeight="1"/>
    <row r="3" spans="1:17" ht="20.100000000000001" customHeight="1"/>
    <row r="4" spans="1:17" ht="20.100000000000001" customHeight="1"/>
    <row r="5" spans="1:17" ht="20.100000000000001" customHeight="1">
      <c r="A5" s="107" t="s">
        <v>85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</row>
    <row r="6" spans="1:17" s="108" customFormat="1" ht="20.100000000000001" customHeight="1">
      <c r="B6" s="109"/>
      <c r="C6" s="109"/>
      <c r="D6" s="109"/>
      <c r="E6" s="109"/>
      <c r="F6" s="272" t="s">
        <v>86</v>
      </c>
      <c r="G6" s="272"/>
      <c r="H6" s="272"/>
      <c r="I6" s="272"/>
      <c r="J6" s="272"/>
      <c r="K6" s="272"/>
      <c r="L6" s="272"/>
      <c r="M6" s="272"/>
      <c r="N6" s="109"/>
      <c r="O6" s="109"/>
      <c r="P6" s="109"/>
      <c r="Q6" s="109"/>
    </row>
    <row r="7" spans="1:17" ht="20.100000000000001" customHeight="1">
      <c r="A7" s="109"/>
      <c r="B7" s="109"/>
      <c r="C7" s="109"/>
      <c r="D7" s="109"/>
      <c r="E7" s="109"/>
      <c r="F7" s="272"/>
      <c r="G7" s="272"/>
      <c r="H7" s="272"/>
      <c r="I7" s="272"/>
      <c r="J7" s="272"/>
      <c r="K7" s="272"/>
      <c r="L7" s="272"/>
      <c r="M7" s="272"/>
      <c r="N7" s="109"/>
      <c r="O7" s="109"/>
      <c r="P7" s="109"/>
      <c r="Q7" s="109"/>
    </row>
    <row r="8" spans="1:17" ht="20.100000000000001" customHeight="1"/>
    <row r="9" spans="1:17" ht="20.100000000000001" customHeight="1"/>
    <row r="10" spans="1:17" ht="20.100000000000001" customHeight="1"/>
    <row r="11" spans="1:17" ht="20.100000000000001" customHeight="1"/>
    <row r="12" spans="1:17" ht="20.100000000000001" customHeight="1"/>
    <row r="13" spans="1:17" ht="20.100000000000001" customHeight="1"/>
    <row r="14" spans="1:17" ht="20.100000000000001" customHeight="1"/>
    <row r="15" spans="1:17" ht="20.100000000000001" customHeight="1"/>
    <row r="16" spans="1:17" ht="20.100000000000001" customHeight="1"/>
    <row r="17" spans="1:17" ht="20.100000000000001" customHeight="1"/>
    <row r="18" spans="1:17" ht="20.100000000000001" customHeight="1">
      <c r="A18" s="107" t="s">
        <v>85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</row>
    <row r="19" spans="1:17" ht="20.100000000000001" customHeight="1">
      <c r="A19" s="108"/>
      <c r="B19" s="109"/>
      <c r="C19" s="109"/>
      <c r="D19" s="109"/>
      <c r="E19" s="109"/>
      <c r="F19" s="272" t="s">
        <v>90</v>
      </c>
      <c r="G19" s="272"/>
      <c r="H19" s="272"/>
      <c r="I19" s="272"/>
      <c r="J19" s="272"/>
      <c r="K19" s="272"/>
      <c r="L19" s="272"/>
      <c r="M19" s="272"/>
      <c r="N19" s="109"/>
      <c r="O19" s="109"/>
      <c r="P19" s="109"/>
      <c r="Q19" s="109"/>
    </row>
    <row r="20" spans="1:17" ht="20.100000000000001" customHeight="1">
      <c r="A20" s="109"/>
      <c r="B20" s="109"/>
      <c r="C20" s="109"/>
      <c r="D20" s="109"/>
      <c r="E20" s="109"/>
      <c r="F20" s="272"/>
      <c r="G20" s="272"/>
      <c r="H20" s="272"/>
      <c r="I20" s="272"/>
      <c r="J20" s="272"/>
      <c r="K20" s="272"/>
      <c r="L20" s="272"/>
      <c r="M20" s="272"/>
      <c r="N20" s="109"/>
      <c r="O20" s="109"/>
      <c r="P20" s="109"/>
      <c r="Q20" s="109"/>
    </row>
    <row r="21" spans="1:17" ht="20.100000000000001" customHeight="1"/>
    <row r="22" spans="1:17" ht="20.100000000000001" customHeight="1"/>
    <row r="23" spans="1:17" ht="20.100000000000001" customHeight="1"/>
    <row r="24" spans="1:17" ht="20.100000000000001" customHeight="1"/>
    <row r="25" spans="1:17" ht="20.100000000000001" customHeight="1"/>
    <row r="26" spans="1:17" ht="20.100000000000001" customHeight="1"/>
    <row r="27" spans="1:17" ht="19.5" customHeight="1"/>
    <row r="28" spans="1:17" ht="20.100000000000001" customHeight="1"/>
    <row r="29" spans="1:17" ht="20.100000000000001" customHeight="1"/>
    <row r="30" spans="1:17" ht="20.100000000000001" customHeight="1"/>
    <row r="31" spans="1:17" ht="20.100000000000001" customHeight="1"/>
    <row r="32" spans="1:17" ht="20.100000000000001" customHeight="1">
      <c r="A32" s="107" t="s">
        <v>85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</row>
    <row r="33" spans="1:17" ht="20.100000000000001" customHeight="1">
      <c r="A33" s="108"/>
      <c r="B33" s="109"/>
      <c r="C33" s="109"/>
      <c r="D33" s="109"/>
      <c r="E33" s="109"/>
      <c r="F33" s="272" t="s">
        <v>111</v>
      </c>
      <c r="G33" s="272"/>
      <c r="H33" s="272"/>
      <c r="I33" s="272"/>
      <c r="J33" s="272"/>
      <c r="K33" s="272"/>
      <c r="L33" s="272"/>
      <c r="M33" s="272"/>
      <c r="N33" s="109"/>
      <c r="O33" s="109"/>
      <c r="P33" s="109"/>
      <c r="Q33" s="109"/>
    </row>
    <row r="34" spans="1:17" ht="20.100000000000001" customHeight="1">
      <c r="A34" s="109"/>
      <c r="B34" s="109"/>
      <c r="C34" s="109"/>
      <c r="D34" s="109"/>
      <c r="E34" s="109"/>
      <c r="F34" s="272"/>
      <c r="G34" s="272"/>
      <c r="H34" s="272"/>
      <c r="I34" s="272"/>
      <c r="J34" s="272"/>
      <c r="K34" s="272"/>
      <c r="L34" s="272"/>
      <c r="M34" s="272"/>
      <c r="N34" s="109"/>
      <c r="O34" s="109"/>
      <c r="P34" s="109"/>
      <c r="Q34" s="109"/>
    </row>
    <row r="35" spans="1:17" ht="20.100000000000001" customHeight="1"/>
    <row r="36" spans="1:17" ht="20.100000000000001" customHeight="1"/>
    <row r="37" spans="1:17" ht="20.100000000000001" customHeight="1"/>
    <row r="38" spans="1:17" ht="20.100000000000001" customHeight="1"/>
    <row r="39" spans="1:17" ht="20.100000000000001" customHeight="1"/>
    <row r="40" spans="1:17" ht="20.100000000000001" customHeight="1"/>
    <row r="41" spans="1:17" ht="20.100000000000001" customHeight="1"/>
    <row r="42" spans="1:17" ht="19.5" customHeight="1"/>
    <row r="43" spans="1:17" ht="20.100000000000001" customHeight="1"/>
    <row r="44" spans="1:17" ht="20.100000000000001" customHeight="1"/>
    <row r="45" spans="1:17" ht="20.100000000000001" customHeight="1"/>
    <row r="46" spans="1:17" ht="20.100000000000001" customHeight="1"/>
    <row r="47" spans="1:17" ht="20.100000000000001" customHeight="1">
      <c r="A47" s="107" t="s">
        <v>85</v>
      </c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</row>
    <row r="48" spans="1:17" ht="20.100000000000001" customHeight="1">
      <c r="A48" s="108"/>
      <c r="B48" s="109"/>
      <c r="C48" s="109"/>
      <c r="D48" s="109"/>
      <c r="E48" s="109"/>
      <c r="F48" s="272" t="s">
        <v>112</v>
      </c>
      <c r="G48" s="272"/>
      <c r="H48" s="272"/>
      <c r="I48" s="272"/>
      <c r="J48" s="272"/>
      <c r="K48" s="272"/>
      <c r="L48" s="272"/>
      <c r="M48" s="272"/>
      <c r="N48" s="109"/>
      <c r="O48" s="109"/>
      <c r="P48" s="109"/>
      <c r="Q48" s="109"/>
    </row>
    <row r="49" spans="1:17" ht="20.100000000000001" customHeight="1">
      <c r="A49" s="109"/>
      <c r="B49" s="109"/>
      <c r="C49" s="109"/>
      <c r="D49" s="109"/>
      <c r="E49" s="109"/>
      <c r="F49" s="272"/>
      <c r="G49" s="272"/>
      <c r="H49" s="272"/>
      <c r="I49" s="272"/>
      <c r="J49" s="272"/>
      <c r="K49" s="272"/>
      <c r="L49" s="272"/>
      <c r="M49" s="272"/>
      <c r="N49" s="109"/>
      <c r="O49" s="109"/>
      <c r="P49" s="109"/>
      <c r="Q49" s="109"/>
    </row>
    <row r="50" spans="1:17" ht="20.100000000000001" customHeight="1"/>
    <row r="51" spans="1:17" ht="20.100000000000001" customHeight="1"/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>
      <c r="A61" s="107" t="s">
        <v>85</v>
      </c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</row>
    <row r="62" spans="1:17" ht="20.100000000000001" customHeight="1">
      <c r="A62" s="108"/>
      <c r="B62" s="109"/>
      <c r="C62" s="109"/>
      <c r="D62" s="109"/>
      <c r="E62" s="109"/>
      <c r="F62" s="272" t="s">
        <v>113</v>
      </c>
      <c r="G62" s="272"/>
      <c r="H62" s="272"/>
      <c r="I62" s="272"/>
      <c r="J62" s="272"/>
      <c r="K62" s="272"/>
      <c r="L62" s="272"/>
      <c r="M62" s="272"/>
      <c r="N62" s="109"/>
      <c r="O62" s="109"/>
      <c r="P62" s="109"/>
      <c r="Q62" s="109"/>
    </row>
    <row r="63" spans="1:17" ht="20.100000000000001" customHeight="1">
      <c r="A63" s="109"/>
      <c r="B63" s="109"/>
      <c r="C63" s="109"/>
      <c r="D63" s="109"/>
      <c r="E63" s="109"/>
      <c r="F63" s="272"/>
      <c r="G63" s="272"/>
      <c r="H63" s="272"/>
      <c r="I63" s="272"/>
      <c r="J63" s="272"/>
      <c r="K63" s="272"/>
      <c r="L63" s="272"/>
      <c r="M63" s="272"/>
      <c r="N63" s="109"/>
      <c r="O63" s="109"/>
      <c r="P63" s="109"/>
      <c r="Q63" s="109"/>
    </row>
    <row r="64" spans="1:17" ht="20.100000000000001" customHeight="1"/>
    <row r="65" spans="1:17" ht="20.100000000000001" customHeight="1"/>
    <row r="66" spans="1:17" ht="20.100000000000001" customHeight="1"/>
    <row r="67" spans="1:17" ht="20.100000000000001" customHeight="1"/>
    <row r="68" spans="1:17" ht="20.100000000000001" customHeight="1"/>
    <row r="69" spans="1:17" ht="20.100000000000001" customHeight="1"/>
    <row r="70" spans="1:17" ht="20.100000000000001" customHeight="1"/>
    <row r="71" spans="1:17" ht="20.100000000000001" customHeight="1"/>
    <row r="72" spans="1:17" ht="20.100000000000001" customHeight="1"/>
    <row r="73" spans="1:17" ht="20.100000000000001" customHeight="1"/>
    <row r="74" spans="1:17" ht="20.100000000000001" customHeight="1"/>
    <row r="75" spans="1:17" ht="20.100000000000001" customHeight="1">
      <c r="A75" s="107" t="s">
        <v>85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</row>
    <row r="76" spans="1:17" ht="20.100000000000001" customHeight="1">
      <c r="A76" s="108"/>
      <c r="B76" s="109"/>
      <c r="C76" s="109"/>
      <c r="D76" s="109"/>
      <c r="E76" s="109"/>
      <c r="F76" s="272" t="s">
        <v>114</v>
      </c>
      <c r="G76" s="272"/>
      <c r="H76" s="272"/>
      <c r="I76" s="272"/>
      <c r="J76" s="272"/>
      <c r="K76" s="272"/>
      <c r="L76" s="272"/>
      <c r="M76" s="272"/>
      <c r="N76" s="109"/>
      <c r="O76" s="109"/>
      <c r="P76" s="109"/>
      <c r="Q76" s="109"/>
    </row>
    <row r="77" spans="1:17" ht="20.100000000000001" customHeight="1">
      <c r="A77" s="109"/>
      <c r="B77" s="109"/>
      <c r="C77" s="109"/>
      <c r="D77" s="109"/>
      <c r="E77" s="109"/>
      <c r="F77" s="272"/>
      <c r="G77" s="272"/>
      <c r="H77" s="272"/>
      <c r="I77" s="272"/>
      <c r="J77" s="272"/>
      <c r="K77" s="272"/>
      <c r="L77" s="272"/>
      <c r="M77" s="272"/>
      <c r="N77" s="109"/>
      <c r="O77" s="109"/>
      <c r="P77" s="109"/>
      <c r="Q77" s="109"/>
    </row>
    <row r="78" spans="1:17" ht="20.100000000000001" customHeight="1"/>
    <row r="79" spans="1:17" ht="20.100000000000001" customHeight="1"/>
    <row r="80" spans="1:17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</sheetData>
  <mergeCells count="6">
    <mergeCell ref="F62:M63"/>
    <mergeCell ref="F76:M77"/>
    <mergeCell ref="F6:M7"/>
    <mergeCell ref="F19:M20"/>
    <mergeCell ref="F48:M49"/>
    <mergeCell ref="F33:M34"/>
  </mergeCells>
  <phoneticPr fontId="4" type="noConversion"/>
  <printOptions horizontalCentered="1" verticalCentered="1"/>
  <pageMargins left="0.59055118110236227" right="0.59055118110236227" top="0.19685039370078741" bottom="1.1811023622047245" header="0" footer="0"/>
  <pageSetup paperSize="9" orientation="landscape" r:id="rId1"/>
  <headerFooter alignWithMargins="0"/>
  <rowBreaks count="5" manualBreakCount="5">
    <brk id="13" max="16" man="1"/>
    <brk id="26" max="16" man="1"/>
    <brk id="41" max="16" man="1"/>
    <brk id="56" max="16" man="1"/>
    <brk id="69" max="1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0"/>
  </sheetPr>
  <dimension ref="A1:BS58"/>
  <sheetViews>
    <sheetView view="pageBreakPreview" zoomScaleNormal="100" workbookViewId="0">
      <selection activeCell="D23" sqref="D23:H24"/>
    </sheetView>
  </sheetViews>
  <sheetFormatPr defaultColWidth="7.77734375" defaultRowHeight="14.25"/>
  <cols>
    <col min="1" max="70" width="7.77734375" style="110" customWidth="1"/>
    <col min="71" max="16384" width="7.77734375" style="110"/>
  </cols>
  <sheetData>
    <row r="1" spans="1:71" ht="20.100000000000001" customHeight="1"/>
    <row r="2" spans="1:71" ht="20.100000000000001" customHeight="1"/>
    <row r="3" spans="1:71" ht="20.100000000000001" customHeight="1"/>
    <row r="4" spans="1:71" ht="20.100000000000001" customHeight="1"/>
    <row r="5" spans="1:71" ht="20.100000000000001" customHeight="1"/>
    <row r="6" spans="1:71" ht="20.100000000000001" customHeight="1"/>
    <row r="7" spans="1:71" ht="20.100000000000001" customHeight="1">
      <c r="A7" s="262" t="s">
        <v>92</v>
      </c>
      <c r="B7" s="262"/>
      <c r="C7" s="262"/>
      <c r="D7" s="262"/>
      <c r="E7" s="262"/>
      <c r="F7" s="262"/>
      <c r="G7" s="262"/>
      <c r="H7" s="262"/>
      <c r="I7" s="262"/>
      <c r="J7" s="262"/>
      <c r="K7" s="286" t="str">
        <f>C11&amp;D11</f>
        <v>1.노임.자재.경비</v>
      </c>
      <c r="L7" s="286"/>
      <c r="M7" s="286"/>
      <c r="N7" s="286"/>
      <c r="O7" s="286"/>
      <c r="P7" s="286"/>
      <c r="Q7" s="286"/>
      <c r="R7" s="286"/>
      <c r="S7" s="286"/>
      <c r="T7" s="286"/>
      <c r="U7" s="286" t="str">
        <f>C14&amp;D14</f>
        <v>2.중기사용료</v>
      </c>
      <c r="V7" s="286"/>
      <c r="W7" s="286"/>
      <c r="X7" s="286"/>
      <c r="Y7" s="286"/>
      <c r="Z7" s="286"/>
      <c r="AA7" s="286"/>
      <c r="AB7" s="286"/>
      <c r="AC7" s="286"/>
      <c r="AD7" s="286"/>
      <c r="AE7" s="286" t="str">
        <f>C17&amp;D17</f>
        <v>3.단가산출서</v>
      </c>
      <c r="AF7" s="286"/>
      <c r="AG7" s="286"/>
      <c r="AH7" s="286"/>
      <c r="AI7" s="286"/>
      <c r="AJ7" s="286"/>
      <c r="AK7" s="286"/>
      <c r="AL7" s="286"/>
      <c r="AM7" s="286"/>
      <c r="AN7" s="286"/>
      <c r="AO7" s="283" t="str">
        <f>C20&amp;D20</f>
        <v>4.운반거리조견표</v>
      </c>
      <c r="AP7" s="283"/>
      <c r="AQ7" s="283"/>
      <c r="AR7" s="283"/>
      <c r="AS7" s="283"/>
      <c r="AT7" s="283"/>
      <c r="AU7" s="283"/>
      <c r="AV7" s="283"/>
      <c r="AW7" s="283"/>
      <c r="AX7" s="283"/>
      <c r="AY7" s="283" t="str">
        <f>C23&amp;D23</f>
        <v/>
      </c>
      <c r="AZ7" s="283"/>
      <c r="BA7" s="283">
        <f>M20</f>
        <v>0</v>
      </c>
      <c r="BB7" s="283">
        <f>N20</f>
        <v>0</v>
      </c>
      <c r="BC7" s="283"/>
      <c r="BD7" s="283"/>
      <c r="BE7" s="283"/>
      <c r="BF7" s="283"/>
      <c r="BG7" s="283"/>
      <c r="BH7" s="283"/>
      <c r="BI7" s="283" t="str">
        <f>C26&amp;D26</f>
        <v/>
      </c>
      <c r="BJ7" s="283"/>
      <c r="BK7" s="283"/>
      <c r="BL7" s="283"/>
      <c r="BM7" s="283"/>
      <c r="BN7" s="283"/>
      <c r="BO7" s="283"/>
      <c r="BP7" s="283"/>
      <c r="BQ7" s="283"/>
      <c r="BR7" s="283"/>
      <c r="BS7" s="284"/>
    </row>
    <row r="8" spans="1:71" ht="20.100000000000001" customHeight="1">
      <c r="A8" s="262"/>
      <c r="B8" s="262"/>
      <c r="C8" s="262"/>
      <c r="D8" s="262"/>
      <c r="E8" s="262"/>
      <c r="F8" s="262"/>
      <c r="G8" s="262"/>
      <c r="H8" s="262"/>
      <c r="I8" s="262"/>
      <c r="J8" s="262"/>
      <c r="K8" s="286"/>
      <c r="L8" s="286"/>
      <c r="M8" s="286"/>
      <c r="N8" s="286"/>
      <c r="O8" s="286"/>
      <c r="P8" s="286"/>
      <c r="Q8" s="286"/>
      <c r="R8" s="286"/>
      <c r="S8" s="286"/>
      <c r="T8" s="286"/>
      <c r="U8" s="286"/>
      <c r="V8" s="286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  <c r="AH8" s="286"/>
      <c r="AI8" s="286"/>
      <c r="AJ8" s="286"/>
      <c r="AK8" s="286"/>
      <c r="AL8" s="286"/>
      <c r="AM8" s="286"/>
      <c r="AN8" s="286"/>
      <c r="AO8" s="283"/>
      <c r="AP8" s="283"/>
      <c r="AQ8" s="283"/>
      <c r="AR8" s="283"/>
      <c r="AS8" s="283"/>
      <c r="AT8" s="283"/>
      <c r="AU8" s="283"/>
      <c r="AV8" s="283"/>
      <c r="AW8" s="283"/>
      <c r="AX8" s="283"/>
      <c r="AY8" s="283"/>
      <c r="AZ8" s="283"/>
      <c r="BA8" s="283"/>
      <c r="BB8" s="283"/>
      <c r="BC8" s="283"/>
      <c r="BD8" s="283"/>
      <c r="BE8" s="283"/>
      <c r="BF8" s="283"/>
      <c r="BG8" s="283"/>
      <c r="BH8" s="283"/>
      <c r="BI8" s="283"/>
      <c r="BJ8" s="283"/>
      <c r="BK8" s="283"/>
      <c r="BL8" s="283"/>
      <c r="BM8" s="283"/>
      <c r="BN8" s="283"/>
      <c r="BO8" s="283"/>
      <c r="BP8" s="283"/>
      <c r="BQ8" s="283"/>
      <c r="BR8" s="283"/>
      <c r="BS8" s="284"/>
    </row>
    <row r="9" spans="1:71" ht="20.100000000000001" customHeight="1">
      <c r="U9" s="277"/>
      <c r="V9" s="277"/>
      <c r="W9" s="277"/>
      <c r="X9" s="277"/>
      <c r="Y9" s="277"/>
      <c r="Z9" s="277"/>
      <c r="AA9" s="277"/>
      <c r="AB9" s="277"/>
      <c r="AC9" s="277"/>
      <c r="AD9" s="277"/>
    </row>
    <row r="10" spans="1:71" ht="20.100000000000001" customHeight="1"/>
    <row r="11" spans="1:71" ht="20.100000000000001" customHeight="1">
      <c r="C11" s="278" t="s">
        <v>93</v>
      </c>
      <c r="D11" s="280" t="s">
        <v>143</v>
      </c>
      <c r="E11" s="280"/>
      <c r="F11" s="280"/>
      <c r="G11" s="280"/>
      <c r="H11" s="280"/>
    </row>
    <row r="12" spans="1:71" ht="20.100000000000001" customHeight="1">
      <c r="C12" s="285"/>
      <c r="D12" s="280"/>
      <c r="E12" s="280"/>
      <c r="F12" s="280"/>
      <c r="G12" s="280"/>
      <c r="H12" s="280"/>
    </row>
    <row r="13" spans="1:71" ht="20.100000000000001" customHeight="1">
      <c r="C13" s="111"/>
      <c r="D13" s="111"/>
      <c r="E13" s="111"/>
      <c r="F13" s="111"/>
      <c r="G13" s="111"/>
      <c r="H13" s="111"/>
    </row>
    <row r="14" spans="1:71" ht="20.100000000000001" customHeight="1">
      <c r="C14" s="278" t="s">
        <v>94</v>
      </c>
      <c r="D14" s="280" t="s">
        <v>144</v>
      </c>
      <c r="E14" s="280"/>
      <c r="F14" s="280"/>
      <c r="G14" s="280"/>
      <c r="H14" s="280"/>
    </row>
    <row r="15" spans="1:71" ht="20.100000000000001" customHeight="1">
      <c r="C15" s="279"/>
      <c r="D15" s="280"/>
      <c r="E15" s="280"/>
      <c r="F15" s="280"/>
      <c r="G15" s="280"/>
      <c r="H15" s="280"/>
    </row>
    <row r="16" spans="1:71" ht="20.100000000000001" customHeight="1">
      <c r="C16" s="111"/>
      <c r="D16" s="111"/>
      <c r="E16" s="111"/>
      <c r="F16" s="111"/>
      <c r="G16" s="111"/>
      <c r="H16" s="111"/>
    </row>
    <row r="17" spans="3:8" ht="20.100000000000001" customHeight="1">
      <c r="C17" s="278" t="s">
        <v>95</v>
      </c>
      <c r="D17" s="280" t="s">
        <v>96</v>
      </c>
      <c r="E17" s="280"/>
      <c r="F17" s="280"/>
      <c r="G17" s="280"/>
      <c r="H17" s="280"/>
    </row>
    <row r="18" spans="3:8" ht="20.100000000000001" customHeight="1">
      <c r="C18" s="279"/>
      <c r="D18" s="280"/>
      <c r="E18" s="280"/>
      <c r="F18" s="280"/>
      <c r="G18" s="280"/>
      <c r="H18" s="280"/>
    </row>
    <row r="19" spans="3:8" ht="20.100000000000001" customHeight="1">
      <c r="C19" s="111"/>
      <c r="D19" s="111"/>
      <c r="E19" s="111"/>
      <c r="F19" s="111"/>
      <c r="G19" s="111"/>
      <c r="H19" s="111"/>
    </row>
    <row r="20" spans="3:8" ht="20.100000000000001" customHeight="1">
      <c r="C20" s="278" t="s">
        <v>145</v>
      </c>
      <c r="D20" s="280" t="s">
        <v>97</v>
      </c>
      <c r="E20" s="280"/>
      <c r="F20" s="280"/>
      <c r="G20" s="280"/>
      <c r="H20" s="280"/>
    </row>
    <row r="21" spans="3:8" ht="20.100000000000001" customHeight="1">
      <c r="C21" s="279"/>
      <c r="D21" s="280"/>
      <c r="E21" s="280"/>
      <c r="F21" s="280"/>
      <c r="G21" s="280"/>
      <c r="H21" s="280"/>
    </row>
    <row r="22" spans="3:8" ht="20.100000000000001" customHeight="1">
      <c r="C22" s="111"/>
      <c r="D22" s="111"/>
      <c r="E22" s="111"/>
      <c r="F22" s="111"/>
      <c r="G22" s="111"/>
      <c r="H22" s="111"/>
    </row>
    <row r="23" spans="3:8" ht="20.100000000000001" customHeight="1">
      <c r="C23" s="278"/>
      <c r="D23" s="280"/>
      <c r="E23" s="280"/>
      <c r="F23" s="280"/>
      <c r="G23" s="280"/>
      <c r="H23" s="280"/>
    </row>
    <row r="24" spans="3:8" ht="20.100000000000001" customHeight="1">
      <c r="C24" s="279"/>
      <c r="D24" s="280"/>
      <c r="E24" s="280"/>
      <c r="F24" s="280"/>
      <c r="G24" s="280"/>
      <c r="H24" s="280"/>
    </row>
    <row r="25" spans="3:8" ht="20.100000000000001" customHeight="1">
      <c r="C25" s="111"/>
      <c r="D25" s="111"/>
      <c r="E25" s="111"/>
      <c r="F25" s="111"/>
      <c r="G25" s="111"/>
      <c r="H25" s="111"/>
    </row>
    <row r="26" spans="3:8" ht="20.100000000000001" customHeight="1">
      <c r="C26" s="278"/>
      <c r="D26" s="280"/>
      <c r="E26" s="280"/>
      <c r="F26" s="280"/>
      <c r="G26" s="280"/>
      <c r="H26" s="280"/>
    </row>
    <row r="27" spans="3:8" ht="20.100000000000001" customHeight="1">
      <c r="C27" s="279"/>
      <c r="D27" s="280"/>
      <c r="E27" s="280"/>
      <c r="F27" s="280"/>
      <c r="G27" s="280"/>
      <c r="H27" s="280"/>
    </row>
    <row r="28" spans="3:8" ht="20.100000000000001" customHeight="1">
      <c r="C28" s="112"/>
      <c r="D28" s="113"/>
      <c r="E28" s="113"/>
      <c r="F28" s="113"/>
      <c r="G28" s="113"/>
      <c r="H28" s="113"/>
    </row>
    <row r="29" spans="3:8" ht="20.100000000000001" customHeight="1">
      <c r="C29" s="112"/>
      <c r="D29" s="113"/>
      <c r="E29" s="113"/>
      <c r="F29" s="113"/>
      <c r="G29" s="113"/>
      <c r="H29" s="113"/>
    </row>
    <row r="30" spans="3:8" ht="20.100000000000001" customHeight="1"/>
    <row r="31" spans="3:8" ht="20.100000000000001" customHeight="1"/>
    <row r="32" spans="3:8" ht="20.100000000000001" customHeight="1"/>
    <row r="34" spans="1:70" ht="14.25" customHeight="1"/>
    <row r="35" spans="1:70" ht="15" customHeight="1"/>
    <row r="36" spans="1:70" ht="15" customHeight="1"/>
    <row r="37" spans="1:70" ht="15" customHeight="1"/>
    <row r="38" spans="1:70" ht="15" customHeight="1">
      <c r="K38" s="114"/>
      <c r="L38" s="114"/>
      <c r="M38" s="114"/>
      <c r="N38" s="114"/>
      <c r="O38" s="114"/>
      <c r="P38" s="114"/>
    </row>
    <row r="39" spans="1:70" ht="42" customHeight="1">
      <c r="A39" s="114"/>
      <c r="B39" s="114"/>
      <c r="C39" s="114"/>
      <c r="D39" s="114"/>
      <c r="E39" s="114"/>
      <c r="F39" s="114"/>
      <c r="U39" s="114"/>
      <c r="V39" s="114"/>
      <c r="W39" s="114"/>
      <c r="X39" s="114"/>
      <c r="Y39" s="114"/>
      <c r="Z39" s="114"/>
      <c r="AE39" s="114"/>
      <c r="AF39" s="114"/>
      <c r="AG39" s="114"/>
      <c r="AH39" s="114"/>
      <c r="AI39" s="114"/>
      <c r="AJ39" s="114"/>
      <c r="AO39" s="114"/>
      <c r="AP39" s="114"/>
      <c r="AQ39" s="114"/>
      <c r="AR39" s="114"/>
      <c r="AS39" s="114"/>
      <c r="AT39" s="114"/>
      <c r="AY39" s="114"/>
      <c r="AZ39" s="114"/>
      <c r="BA39" s="114"/>
      <c r="BB39" s="114"/>
      <c r="BC39" s="114"/>
      <c r="BD39" s="114"/>
      <c r="BI39" s="114"/>
      <c r="BJ39" s="114"/>
      <c r="BK39" s="114"/>
      <c r="BL39" s="114"/>
      <c r="BM39" s="114"/>
      <c r="BN39" s="114"/>
    </row>
    <row r="40" spans="1:70" ht="8.25" customHeight="1">
      <c r="K40" s="281" t="str">
        <f>C44&amp;D44</f>
        <v/>
      </c>
      <c r="L40" s="281"/>
      <c r="M40" s="281"/>
      <c r="N40" s="281"/>
      <c r="O40" s="281"/>
      <c r="P40" s="281"/>
      <c r="Q40" s="281"/>
      <c r="R40" s="281"/>
      <c r="S40" s="281"/>
      <c r="T40" s="281"/>
    </row>
    <row r="41" spans="1:70" ht="23.25" customHeight="1">
      <c r="A41" s="282"/>
      <c r="B41" s="282"/>
      <c r="C41" s="282"/>
      <c r="D41" s="282"/>
      <c r="E41" s="282"/>
      <c r="F41" s="282"/>
      <c r="G41" s="282"/>
      <c r="H41" s="282"/>
      <c r="I41" s="282"/>
      <c r="J41" s="282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76"/>
      <c r="V41" s="276"/>
      <c r="W41" s="276"/>
      <c r="X41" s="276"/>
      <c r="Y41" s="276"/>
      <c r="Z41" s="276"/>
      <c r="AA41" s="276"/>
      <c r="AB41" s="276"/>
      <c r="AC41" s="276"/>
      <c r="AD41" s="276"/>
      <c r="AE41" s="277"/>
      <c r="AF41" s="277"/>
      <c r="AG41" s="277"/>
      <c r="AH41" s="277"/>
      <c r="AI41" s="277"/>
      <c r="AJ41" s="277"/>
      <c r="AK41" s="277"/>
      <c r="AL41" s="277"/>
      <c r="AM41" s="277"/>
      <c r="AN41" s="277"/>
      <c r="AO41" s="276"/>
      <c r="AP41" s="276"/>
      <c r="AQ41" s="276"/>
      <c r="AR41" s="276"/>
      <c r="AS41" s="276"/>
      <c r="AT41" s="276"/>
      <c r="AU41" s="276"/>
      <c r="AV41" s="276"/>
      <c r="AW41" s="276"/>
      <c r="AX41" s="276"/>
      <c r="AY41" s="276"/>
      <c r="AZ41" s="276"/>
      <c r="BA41" s="276"/>
      <c r="BB41" s="276"/>
      <c r="BC41" s="276"/>
      <c r="BD41" s="276"/>
      <c r="BE41" s="276"/>
      <c r="BF41" s="276"/>
      <c r="BG41" s="276"/>
      <c r="BH41" s="276"/>
      <c r="BI41" s="276"/>
      <c r="BJ41" s="276"/>
      <c r="BK41" s="276"/>
      <c r="BL41" s="276"/>
      <c r="BM41" s="276"/>
      <c r="BN41" s="276"/>
      <c r="BO41" s="276"/>
      <c r="BP41" s="276"/>
      <c r="BQ41" s="276"/>
      <c r="BR41" s="276"/>
    </row>
    <row r="42" spans="1:70" ht="23.25" customHeight="1">
      <c r="A42" s="282"/>
      <c r="B42" s="282"/>
      <c r="C42" s="282"/>
      <c r="D42" s="282"/>
      <c r="E42" s="282"/>
      <c r="F42" s="282"/>
      <c r="G42" s="282"/>
      <c r="H42" s="282"/>
      <c r="I42" s="282"/>
      <c r="J42" s="282"/>
      <c r="U42" s="276"/>
      <c r="V42" s="276"/>
      <c r="W42" s="276"/>
      <c r="X42" s="276"/>
      <c r="Y42" s="276"/>
      <c r="Z42" s="276"/>
      <c r="AA42" s="276"/>
      <c r="AB42" s="276"/>
      <c r="AC42" s="276"/>
      <c r="AD42" s="276"/>
      <c r="AE42" s="277"/>
      <c r="AF42" s="277"/>
      <c r="AG42" s="277"/>
      <c r="AH42" s="277"/>
      <c r="AI42" s="277"/>
      <c r="AJ42" s="277"/>
      <c r="AK42" s="277"/>
      <c r="AL42" s="277"/>
      <c r="AM42" s="277"/>
      <c r="AN42" s="277"/>
      <c r="AO42" s="276"/>
      <c r="AP42" s="276"/>
      <c r="AQ42" s="276"/>
      <c r="AR42" s="276"/>
      <c r="AS42" s="276"/>
      <c r="AT42" s="276"/>
      <c r="AU42" s="276"/>
      <c r="AV42" s="276"/>
      <c r="AW42" s="276"/>
      <c r="AX42" s="276"/>
      <c r="AY42" s="276"/>
      <c r="AZ42" s="276"/>
      <c r="BA42" s="276"/>
      <c r="BB42" s="276"/>
      <c r="BC42" s="276"/>
      <c r="BD42" s="276"/>
      <c r="BE42" s="276"/>
      <c r="BF42" s="276"/>
      <c r="BG42" s="276"/>
      <c r="BH42" s="276"/>
      <c r="BI42" s="276"/>
      <c r="BJ42" s="276"/>
      <c r="BK42" s="276"/>
      <c r="BL42" s="276"/>
      <c r="BM42" s="276"/>
      <c r="BN42" s="276"/>
      <c r="BO42" s="276"/>
      <c r="BP42" s="276"/>
      <c r="BQ42" s="276"/>
      <c r="BR42" s="276"/>
    </row>
    <row r="43" spans="1:70" ht="14.25" customHeight="1">
      <c r="U43" s="277"/>
      <c r="V43" s="277"/>
      <c r="W43" s="277"/>
      <c r="X43" s="277"/>
      <c r="Y43" s="277"/>
      <c r="Z43" s="277"/>
      <c r="AA43" s="277"/>
      <c r="AB43" s="277"/>
      <c r="AC43" s="277"/>
      <c r="AD43" s="277"/>
    </row>
    <row r="44" spans="1:70" ht="14.25" customHeight="1"/>
    <row r="45" spans="1:70" ht="15" customHeight="1">
      <c r="C45" s="273"/>
      <c r="D45" s="275"/>
      <c r="E45" s="275"/>
      <c r="F45" s="275"/>
      <c r="G45" s="275"/>
      <c r="H45" s="275"/>
    </row>
    <row r="46" spans="1:70" ht="15" customHeight="1">
      <c r="C46" s="274"/>
      <c r="D46" s="275"/>
      <c r="E46" s="275"/>
      <c r="F46" s="275"/>
      <c r="G46" s="275"/>
      <c r="H46" s="275"/>
    </row>
    <row r="47" spans="1:70" ht="15" customHeight="1"/>
    <row r="48" spans="1:70" ht="15" customHeight="1">
      <c r="C48" s="273"/>
      <c r="D48" s="275"/>
      <c r="E48" s="275"/>
      <c r="F48" s="275"/>
      <c r="G48" s="275"/>
      <c r="H48" s="275"/>
    </row>
    <row r="49" spans="3:8" ht="14.25" customHeight="1">
      <c r="C49" s="274"/>
      <c r="D49" s="275"/>
      <c r="E49" s="275"/>
      <c r="F49" s="275"/>
      <c r="G49" s="275"/>
      <c r="H49" s="275"/>
    </row>
    <row r="51" spans="3:8" ht="14.25" customHeight="1">
      <c r="C51" s="273"/>
      <c r="D51" s="275"/>
      <c r="E51" s="275"/>
      <c r="F51" s="275"/>
      <c r="G51" s="275"/>
      <c r="H51" s="275"/>
    </row>
    <row r="52" spans="3:8" ht="14.25" customHeight="1">
      <c r="C52" s="274"/>
      <c r="D52" s="275"/>
      <c r="E52" s="275"/>
      <c r="F52" s="275"/>
      <c r="G52" s="275"/>
      <c r="H52" s="275"/>
    </row>
    <row r="54" spans="3:8" ht="14.25" customHeight="1">
      <c r="C54" s="273"/>
      <c r="D54" s="275"/>
      <c r="E54" s="275"/>
      <c r="F54" s="275"/>
      <c r="G54" s="275"/>
      <c r="H54" s="275"/>
    </row>
    <row r="55" spans="3:8" ht="14.25" customHeight="1">
      <c r="C55" s="274"/>
      <c r="D55" s="275"/>
      <c r="E55" s="275"/>
      <c r="F55" s="275"/>
      <c r="G55" s="275"/>
      <c r="H55" s="275"/>
    </row>
    <row r="57" spans="3:8" ht="14.25" customHeight="1">
      <c r="C57" s="273"/>
      <c r="D57" s="275"/>
      <c r="E57" s="275"/>
      <c r="F57" s="275"/>
      <c r="G57" s="275"/>
      <c r="H57" s="275"/>
    </row>
    <row r="58" spans="3:8" ht="14.25" customHeight="1">
      <c r="C58" s="274"/>
      <c r="D58" s="275"/>
      <c r="E58" s="275"/>
      <c r="F58" s="275"/>
      <c r="G58" s="275"/>
      <c r="H58" s="275"/>
    </row>
  </sheetData>
  <mergeCells count="39">
    <mergeCell ref="C14:C15"/>
    <mergeCell ref="D14:H15"/>
    <mergeCell ref="A7:J8"/>
    <mergeCell ref="K7:T8"/>
    <mergeCell ref="U7:AD8"/>
    <mergeCell ref="BI7:BR8"/>
    <mergeCell ref="BS7:BS8"/>
    <mergeCell ref="U9:AD9"/>
    <mergeCell ref="C11:C12"/>
    <mergeCell ref="D11:H12"/>
    <mergeCell ref="AE7:AN8"/>
    <mergeCell ref="AO7:AX8"/>
    <mergeCell ref="AY7:BH8"/>
    <mergeCell ref="C17:C18"/>
    <mergeCell ref="D17:H18"/>
    <mergeCell ref="C20:C21"/>
    <mergeCell ref="D20:H21"/>
    <mergeCell ref="C23:C24"/>
    <mergeCell ref="D23:H24"/>
    <mergeCell ref="C26:C27"/>
    <mergeCell ref="D26:H27"/>
    <mergeCell ref="K40:T41"/>
    <mergeCell ref="A41:J42"/>
    <mergeCell ref="U41:AD42"/>
    <mergeCell ref="AO41:AX42"/>
    <mergeCell ref="AY41:BH42"/>
    <mergeCell ref="BI41:BR42"/>
    <mergeCell ref="U43:AD43"/>
    <mergeCell ref="C45:C46"/>
    <mergeCell ref="D45:H46"/>
    <mergeCell ref="AE41:AN42"/>
    <mergeCell ref="C57:C58"/>
    <mergeCell ref="D57:H58"/>
    <mergeCell ref="C48:C49"/>
    <mergeCell ref="D48:H49"/>
    <mergeCell ref="C51:C52"/>
    <mergeCell ref="D51:H52"/>
    <mergeCell ref="C54:C55"/>
    <mergeCell ref="D54:H55"/>
  </mergeCells>
  <phoneticPr fontId="4" type="noConversion"/>
  <printOptions horizontalCentered="1"/>
  <pageMargins left="0.59055118110236227" right="0.59055118110236227" top="0.78740157480314965" bottom="0.59055118110236227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10"/>
  <sheetViews>
    <sheetView view="pageBreakPreview" zoomScaleNormal="100" zoomScaleSheetLayoutView="100" workbookViewId="0">
      <selection activeCell="AT7" sqref="AT7"/>
    </sheetView>
  </sheetViews>
  <sheetFormatPr defaultRowHeight="13.5"/>
  <cols>
    <col min="1" max="44" width="1.77734375" style="115" customWidth="1"/>
    <col min="45" max="16384" width="8.88671875" style="115"/>
  </cols>
  <sheetData>
    <row r="1" spans="1:44" ht="35.1" customHeight="1">
      <c r="A1" s="296" t="s">
        <v>98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  <c r="AJ1" s="296"/>
      <c r="AK1" s="296"/>
      <c r="AL1" s="296"/>
      <c r="AM1" s="296"/>
      <c r="AN1" s="296"/>
      <c r="AO1" s="296"/>
      <c r="AP1" s="296"/>
      <c r="AQ1" s="296"/>
      <c r="AR1" s="296"/>
    </row>
    <row r="3" spans="1:44" s="116" customFormat="1" ht="24.95" customHeight="1">
      <c r="C3" s="297" t="s">
        <v>99</v>
      </c>
      <c r="D3" s="297"/>
      <c r="E3" s="297" t="s">
        <v>100</v>
      </c>
      <c r="F3" s="297"/>
      <c r="G3" s="297"/>
      <c r="H3" s="297"/>
      <c r="I3" s="297"/>
      <c r="J3" s="166" t="str">
        <f>'원가계산서(폐기물)'!C2</f>
        <v>지방도 730호선 남원 주천 장안 외 1개소 덧씌우기공사 폐기물처리용역</v>
      </c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</row>
    <row r="4" spans="1:44" s="116" customFormat="1"/>
    <row r="5" spans="1:44" s="116" customFormat="1" ht="24.95" customHeight="1">
      <c r="D5" s="298" t="s">
        <v>101</v>
      </c>
      <c r="E5" s="299"/>
      <c r="F5" s="299" t="s">
        <v>108</v>
      </c>
      <c r="G5" s="299"/>
      <c r="H5" s="299"/>
      <c r="I5" s="299"/>
      <c r="J5" s="299"/>
      <c r="K5" s="299"/>
      <c r="M5" s="300"/>
      <c r="N5" s="300"/>
      <c r="O5" s="300"/>
      <c r="P5" s="300"/>
      <c r="Q5" s="300"/>
      <c r="R5" s="300"/>
      <c r="S5" s="300"/>
      <c r="T5" s="300"/>
      <c r="U5" s="300"/>
      <c r="V5" s="300"/>
      <c r="W5" s="300"/>
      <c r="X5" s="300"/>
      <c r="Y5" s="300"/>
      <c r="Z5" s="300"/>
      <c r="AC5" s="116" t="s">
        <v>102</v>
      </c>
    </row>
    <row r="6" spans="1:44" s="116" customFormat="1"/>
    <row r="7" spans="1:44" s="116" customFormat="1" ht="14.25" thickBot="1"/>
    <row r="8" spans="1:44" s="116" customFormat="1" ht="20.100000000000001" customHeight="1">
      <c r="F8" s="287" t="s">
        <v>106</v>
      </c>
      <c r="G8" s="288"/>
      <c r="H8" s="288"/>
      <c r="I8" s="288"/>
      <c r="J8" s="288"/>
      <c r="K8" s="289"/>
      <c r="L8" s="117"/>
      <c r="M8" s="117"/>
      <c r="N8" s="117"/>
      <c r="O8" s="117"/>
      <c r="P8" s="117"/>
      <c r="Q8" s="117"/>
      <c r="R8" s="117"/>
      <c r="S8" s="117"/>
      <c r="T8" s="117" t="s">
        <v>103</v>
      </c>
      <c r="U8" s="118" t="s">
        <v>104</v>
      </c>
      <c r="V8" s="293">
        <v>12</v>
      </c>
      <c r="W8" s="293"/>
      <c r="X8" s="293"/>
      <c r="Y8" s="293"/>
      <c r="Z8" s="294" t="s">
        <v>105</v>
      </c>
      <c r="AA8" s="294"/>
      <c r="AB8" s="117"/>
      <c r="AC8" s="117"/>
      <c r="AD8" s="117"/>
      <c r="AE8" s="117"/>
      <c r="AF8" s="117"/>
      <c r="AG8" s="117"/>
      <c r="AH8" s="287" t="s">
        <v>107</v>
      </c>
      <c r="AI8" s="288"/>
      <c r="AJ8" s="288"/>
      <c r="AK8" s="288"/>
      <c r="AL8" s="288"/>
      <c r="AM8" s="289"/>
    </row>
    <row r="9" spans="1:44" s="116" customFormat="1" ht="20.100000000000001" customHeight="1" thickBot="1">
      <c r="F9" s="290"/>
      <c r="G9" s="291"/>
      <c r="H9" s="291"/>
      <c r="I9" s="291"/>
      <c r="J9" s="291"/>
      <c r="K9" s="292"/>
      <c r="L9" s="119"/>
      <c r="M9" s="120"/>
      <c r="N9" s="120"/>
      <c r="O9" s="120"/>
      <c r="P9" s="120"/>
      <c r="Q9" s="120"/>
      <c r="R9" s="120"/>
      <c r="S9" s="120"/>
      <c r="T9" s="120"/>
      <c r="U9" s="295"/>
      <c r="V9" s="295"/>
      <c r="W9" s="120"/>
      <c r="X9" s="121"/>
      <c r="Y9" s="295"/>
      <c r="Z9" s="295"/>
      <c r="AA9" s="120"/>
      <c r="AB9" s="120"/>
      <c r="AC9" s="120"/>
      <c r="AD9" s="120"/>
      <c r="AE9" s="120"/>
      <c r="AF9" s="120"/>
      <c r="AG9" s="122"/>
      <c r="AH9" s="290"/>
      <c r="AI9" s="291"/>
      <c r="AJ9" s="291"/>
      <c r="AK9" s="291"/>
      <c r="AL9" s="291"/>
      <c r="AM9" s="292"/>
    </row>
    <row r="10" spans="1:44" s="116" customFormat="1"/>
  </sheetData>
  <mergeCells count="12">
    <mergeCell ref="A1:AR1"/>
    <mergeCell ref="C3:D3"/>
    <mergeCell ref="E3:I3"/>
    <mergeCell ref="D5:E5"/>
    <mergeCell ref="F5:K5"/>
    <mergeCell ref="M5:Z5"/>
    <mergeCell ref="F8:K9"/>
    <mergeCell ref="V8:Y8"/>
    <mergeCell ref="Z8:AA8"/>
    <mergeCell ref="AH8:AM9"/>
    <mergeCell ref="U9:V9"/>
    <mergeCell ref="Y9:Z9"/>
  </mergeCells>
  <phoneticPr fontId="4" type="noConversion"/>
  <printOptions horizontalCentered="1"/>
  <pageMargins left="0.59055118110236227" right="0.59055118110236227" top="0.78740157480314965" bottom="0.59055118110236227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3"/>
  <sheetViews>
    <sheetView view="pageBreakPreview" zoomScaleNormal="100" workbookViewId="0">
      <selection activeCell="J14" sqref="J14"/>
    </sheetView>
  </sheetViews>
  <sheetFormatPr defaultColWidth="8" defaultRowHeight="21.95" customHeight="1"/>
  <cols>
    <col min="1" max="2" width="6.77734375" style="123" customWidth="1"/>
    <col min="3" max="3" width="7" style="123" customWidth="1"/>
    <col min="4" max="4" width="1.109375" style="123" customWidth="1"/>
    <col min="5" max="18" width="6.33203125" style="146" customWidth="1"/>
    <col min="19" max="19" width="5.77734375" style="123" customWidth="1"/>
    <col min="20" max="16384" width="8" style="123"/>
  </cols>
  <sheetData>
    <row r="1" spans="1:21" ht="39.950000000000003" customHeight="1">
      <c r="A1" s="327" t="s">
        <v>115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21" ht="39.950000000000003" customHeight="1" thickBot="1">
      <c r="A2" s="50" t="s">
        <v>116</v>
      </c>
      <c r="B2" s="50"/>
      <c r="C2" s="124" t="str">
        <f>'원가계산서(폐기물)'!C2</f>
        <v>지방도 730호선 남원 주천 장안 외 1개소 덧씌우기공사 폐기물처리용역</v>
      </c>
      <c r="D2" s="125"/>
      <c r="E2" s="125"/>
      <c r="F2" s="125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7"/>
    </row>
    <row r="3" spans="1:21" s="130" customFormat="1" ht="30" customHeight="1">
      <c r="A3" s="128"/>
      <c r="B3" s="129" t="s">
        <v>117</v>
      </c>
      <c r="C3" s="328" t="s">
        <v>118</v>
      </c>
      <c r="D3" s="329"/>
      <c r="E3" s="331" t="s">
        <v>123</v>
      </c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165"/>
      <c r="R3" s="165"/>
      <c r="S3" s="333" t="s">
        <v>119</v>
      </c>
    </row>
    <row r="4" spans="1:21" s="130" customFormat="1" ht="30" customHeight="1">
      <c r="A4" s="131" t="s">
        <v>120</v>
      </c>
      <c r="B4" s="132"/>
      <c r="C4" s="330"/>
      <c r="D4" s="324"/>
      <c r="E4" s="334">
        <v>4</v>
      </c>
      <c r="F4" s="335"/>
      <c r="G4" s="334">
        <v>8</v>
      </c>
      <c r="H4" s="335"/>
      <c r="I4" s="334">
        <v>12</v>
      </c>
      <c r="J4" s="335"/>
      <c r="K4" s="334">
        <v>16</v>
      </c>
      <c r="L4" s="335"/>
      <c r="M4" s="334">
        <v>20</v>
      </c>
      <c r="N4" s="335"/>
      <c r="O4" s="334">
        <v>24</v>
      </c>
      <c r="P4" s="335"/>
      <c r="Q4" s="334">
        <v>28</v>
      </c>
      <c r="R4" s="335"/>
      <c r="S4" s="315"/>
    </row>
    <row r="5" spans="1:21" s="134" customFormat="1" ht="24.95" customHeight="1" thickBot="1">
      <c r="A5" s="321" t="s">
        <v>127</v>
      </c>
      <c r="B5" s="322"/>
      <c r="C5" s="325">
        <v>100</v>
      </c>
      <c r="D5" s="133"/>
      <c r="E5" s="319">
        <f>ROUND($C5/7,1)</f>
        <v>14.3</v>
      </c>
      <c r="F5" s="320"/>
      <c r="G5" s="319">
        <f t="shared" ref="G5" si="0">ROUND($C5/7,1)</f>
        <v>14.3</v>
      </c>
      <c r="H5" s="320"/>
      <c r="I5" s="319">
        <f t="shared" ref="I5" si="1">ROUND($C5/7,1)</f>
        <v>14.3</v>
      </c>
      <c r="J5" s="320"/>
      <c r="K5" s="319">
        <f t="shared" ref="K5" si="2">ROUND($C5/7,1)</f>
        <v>14.3</v>
      </c>
      <c r="L5" s="320"/>
      <c r="M5" s="319">
        <f t="shared" ref="M5" si="3">ROUND($C5/7,1)</f>
        <v>14.3</v>
      </c>
      <c r="N5" s="320"/>
      <c r="O5" s="319">
        <f t="shared" ref="O5" si="4">ROUND($C5/7,1)</f>
        <v>14.3</v>
      </c>
      <c r="P5" s="320"/>
      <c r="Q5" s="319">
        <f>ROUND($C5/7,1)-0.1</f>
        <v>14.200000000000001</v>
      </c>
      <c r="R5" s="320"/>
      <c r="S5" s="314"/>
      <c r="T5" s="306"/>
      <c r="U5" s="316"/>
    </row>
    <row r="6" spans="1:21" s="130" customFormat="1" ht="24.95" customHeight="1" thickTop="1">
      <c r="A6" s="323"/>
      <c r="B6" s="324"/>
      <c r="C6" s="326"/>
      <c r="D6" s="135"/>
      <c r="E6" s="317"/>
      <c r="F6" s="318"/>
      <c r="G6" s="317"/>
      <c r="H6" s="318"/>
      <c r="I6" s="317"/>
      <c r="J6" s="318"/>
      <c r="K6" s="317"/>
      <c r="L6" s="318"/>
      <c r="M6" s="317"/>
      <c r="N6" s="318"/>
      <c r="O6" s="317"/>
      <c r="P6" s="318"/>
      <c r="Q6" s="317"/>
      <c r="R6" s="318"/>
      <c r="S6" s="315"/>
      <c r="T6" s="136"/>
      <c r="U6" s="137"/>
    </row>
    <row r="7" spans="1:21" s="134" customFormat="1" ht="24.95" customHeight="1">
      <c r="A7" s="312" t="s">
        <v>121</v>
      </c>
      <c r="B7" s="313"/>
      <c r="C7" s="138">
        <f>SUM(C5:C6)</f>
        <v>100</v>
      </c>
      <c r="D7" s="139"/>
      <c r="E7" s="310">
        <f>SUM(E5:F6)</f>
        <v>14.3</v>
      </c>
      <c r="F7" s="311"/>
      <c r="G7" s="310">
        <f>SUM(G5:H6)</f>
        <v>14.3</v>
      </c>
      <c r="H7" s="311"/>
      <c r="I7" s="310">
        <f>SUM(I5:J6)</f>
        <v>14.3</v>
      </c>
      <c r="J7" s="311"/>
      <c r="K7" s="310">
        <f>SUM(K5:L6)</f>
        <v>14.3</v>
      </c>
      <c r="L7" s="311"/>
      <c r="M7" s="310">
        <f>SUM(M5:N6)</f>
        <v>14.3</v>
      </c>
      <c r="N7" s="311"/>
      <c r="O7" s="310">
        <f>SUM(O5:P6)</f>
        <v>14.3</v>
      </c>
      <c r="P7" s="311"/>
      <c r="Q7" s="310">
        <f>SUM(Q5:R6)</f>
        <v>14.200000000000001</v>
      </c>
      <c r="R7" s="311"/>
      <c r="S7" s="140"/>
      <c r="T7" s="305"/>
      <c r="U7" s="306"/>
    </row>
    <row r="8" spans="1:21" s="134" customFormat="1" ht="24.95" customHeight="1" thickBot="1">
      <c r="A8" s="307" t="s">
        <v>122</v>
      </c>
      <c r="B8" s="308"/>
      <c r="C8" s="308"/>
      <c r="D8" s="309"/>
      <c r="E8" s="301">
        <f>E7</f>
        <v>14.3</v>
      </c>
      <c r="F8" s="302"/>
      <c r="G8" s="301">
        <f>E8+G7</f>
        <v>28.6</v>
      </c>
      <c r="H8" s="302"/>
      <c r="I8" s="301">
        <f t="shared" ref="I8" si="5">G8+I7</f>
        <v>42.900000000000006</v>
      </c>
      <c r="J8" s="302"/>
      <c r="K8" s="301">
        <f t="shared" ref="K8" si="6">I8+K7</f>
        <v>57.2</v>
      </c>
      <c r="L8" s="302"/>
      <c r="M8" s="301">
        <f t="shared" ref="M8" si="7">K8+M7</f>
        <v>71.5</v>
      </c>
      <c r="N8" s="302"/>
      <c r="O8" s="301">
        <f t="shared" ref="O8" si="8">M8+O7</f>
        <v>85.8</v>
      </c>
      <c r="P8" s="302"/>
      <c r="Q8" s="301">
        <f t="shared" ref="Q8" si="9">O8+Q7</f>
        <v>100</v>
      </c>
      <c r="R8" s="302"/>
      <c r="S8" s="141"/>
      <c r="T8" s="303"/>
      <c r="U8" s="304"/>
    </row>
    <row r="9" spans="1:21" s="142" customFormat="1" ht="23.25" customHeight="1"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T9" s="143"/>
      <c r="U9" s="144"/>
    </row>
    <row r="10" spans="1:21" s="142" customFormat="1" ht="21.95" customHeight="1"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</row>
    <row r="11" spans="1:21" s="142" customFormat="1" ht="21.95" customHeight="1"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</row>
    <row r="12" spans="1:21" s="142" customFormat="1" ht="21.95" customHeight="1"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</row>
    <row r="13" spans="1:21" s="142" customFormat="1" ht="21.95" customHeight="1"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</row>
  </sheetData>
  <mergeCells count="47">
    <mergeCell ref="A1:S1"/>
    <mergeCell ref="C3:D4"/>
    <mergeCell ref="E3:P3"/>
    <mergeCell ref="S3:S4"/>
    <mergeCell ref="E4:F4"/>
    <mergeCell ref="G4:H4"/>
    <mergeCell ref="I4:J4"/>
    <mergeCell ref="K4:L4"/>
    <mergeCell ref="M4:N4"/>
    <mergeCell ref="O4:P4"/>
    <mergeCell ref="Q4:R4"/>
    <mergeCell ref="A5:B6"/>
    <mergeCell ref="C5:C6"/>
    <mergeCell ref="E5:F5"/>
    <mergeCell ref="G5:H5"/>
    <mergeCell ref="I5:J5"/>
    <mergeCell ref="M7:N7"/>
    <mergeCell ref="S5:S6"/>
    <mergeCell ref="T5:U5"/>
    <mergeCell ref="E6:F6"/>
    <mergeCell ref="G6:H6"/>
    <mergeCell ref="I6:J6"/>
    <mergeCell ref="K6:L6"/>
    <mergeCell ref="M6:N6"/>
    <mergeCell ref="O6:P6"/>
    <mergeCell ref="M5:N5"/>
    <mergeCell ref="O5:P5"/>
    <mergeCell ref="K5:L5"/>
    <mergeCell ref="Q5:R5"/>
    <mergeCell ref="Q6:R6"/>
    <mergeCell ref="Q7:R7"/>
    <mergeCell ref="Q8:R8"/>
    <mergeCell ref="T8:U8"/>
    <mergeCell ref="T7:U7"/>
    <mergeCell ref="A8:D8"/>
    <mergeCell ref="E8:F8"/>
    <mergeCell ref="G8:H8"/>
    <mergeCell ref="I8:J8"/>
    <mergeCell ref="K8:L8"/>
    <mergeCell ref="M8:N8"/>
    <mergeCell ref="O8:P8"/>
    <mergeCell ref="O7:P7"/>
    <mergeCell ref="A7:B7"/>
    <mergeCell ref="E7:F7"/>
    <mergeCell ref="G7:H7"/>
    <mergeCell ref="I7:J7"/>
    <mergeCell ref="K7:L7"/>
  </mergeCells>
  <phoneticPr fontId="4" type="noConversion"/>
  <printOptions horizontalCentered="1"/>
  <pageMargins left="0.59055118110236227" right="0.59055118110236227" top="0.78740157480314965" bottom="0.59055118110236227" header="0" footer="0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41"/>
  <sheetViews>
    <sheetView showZeros="0" view="pageBreakPreview" zoomScale="85" zoomScaleNormal="100" zoomScaleSheetLayoutView="85" workbookViewId="0">
      <selection activeCell="D17" sqref="D17"/>
    </sheetView>
  </sheetViews>
  <sheetFormatPr defaultColWidth="8" defaultRowHeight="21.75" customHeight="1"/>
  <cols>
    <col min="1" max="1" width="6.77734375" style="2" customWidth="1"/>
    <col min="2" max="2" width="13.21875" style="2" customWidth="1"/>
    <col min="3" max="11" width="10" style="2" customWidth="1"/>
    <col min="12" max="12" width="7.109375" style="2" customWidth="1"/>
    <col min="13" max="16384" width="8" style="2"/>
  </cols>
  <sheetData>
    <row r="1" spans="1:16" ht="34.5" customHeight="1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</row>
    <row r="2" spans="1:16" ht="34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ht="18" customHeight="1">
      <c r="A3" s="4" t="s">
        <v>1</v>
      </c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1"/>
      <c r="N3" s="1"/>
      <c r="O3" s="1"/>
      <c r="P3" s="1"/>
    </row>
    <row r="4" spans="1:16" ht="18" customHeight="1">
      <c r="A4" s="1"/>
      <c r="B4" s="5" t="s">
        <v>2</v>
      </c>
      <c r="C4" s="5"/>
      <c r="D4" s="5"/>
      <c r="E4" s="5"/>
      <c r="F4" s="5"/>
      <c r="G4" s="5"/>
      <c r="H4" s="5"/>
      <c r="I4" s="5"/>
      <c r="J4" s="5"/>
      <c r="K4" s="5"/>
      <c r="L4" s="5"/>
      <c r="M4" s="1"/>
      <c r="N4" s="1"/>
      <c r="O4" s="1"/>
      <c r="P4" s="1"/>
    </row>
    <row r="5" spans="1:16" ht="18" customHeight="1">
      <c r="A5" s="6"/>
      <c r="B5" s="5" t="s">
        <v>124</v>
      </c>
      <c r="C5" s="5"/>
      <c r="D5" s="5"/>
      <c r="E5" s="5"/>
      <c r="F5" s="5"/>
      <c r="G5" s="5"/>
      <c r="H5" s="5"/>
      <c r="I5" s="6"/>
      <c r="J5" s="5"/>
      <c r="K5" s="5"/>
      <c r="L5" s="5"/>
      <c r="M5" s="1"/>
      <c r="N5" s="1"/>
      <c r="O5" s="1"/>
      <c r="P5" s="1"/>
    </row>
    <row r="6" spans="1:16" ht="18" customHeight="1">
      <c r="A6" s="6"/>
      <c r="B6" s="5"/>
      <c r="C6" s="6"/>
      <c r="D6" s="6"/>
      <c r="E6" s="6"/>
      <c r="F6" s="6"/>
      <c r="G6" s="6"/>
      <c r="H6" s="6"/>
      <c r="I6" s="6"/>
      <c r="J6" s="5"/>
      <c r="K6" s="5"/>
      <c r="L6" s="5"/>
      <c r="M6" s="1"/>
      <c r="N6" s="1"/>
      <c r="O6" s="1"/>
      <c r="P6" s="1"/>
    </row>
    <row r="7" spans="1:16" ht="18" customHeight="1">
      <c r="A7" s="4" t="s">
        <v>3</v>
      </c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1"/>
      <c r="N7" s="1"/>
      <c r="O7" s="1"/>
      <c r="P7" s="1"/>
    </row>
    <row r="8" spans="1:16" ht="18" customHeight="1">
      <c r="A8" s="337" t="s">
        <v>4</v>
      </c>
      <c r="B8" s="337"/>
      <c r="C8" s="7" t="s">
        <v>146</v>
      </c>
      <c r="D8" s="7"/>
      <c r="E8" s="7"/>
      <c r="F8" s="7"/>
      <c r="G8" s="7"/>
      <c r="H8" s="8"/>
      <c r="I8" s="8"/>
      <c r="J8" s="8"/>
      <c r="K8" s="8"/>
      <c r="L8" s="5"/>
      <c r="M8" s="1"/>
      <c r="N8" s="1"/>
      <c r="O8" s="1"/>
      <c r="P8" s="1"/>
    </row>
    <row r="9" spans="1:16" ht="18" customHeight="1">
      <c r="A9" s="337" t="s">
        <v>5</v>
      </c>
      <c r="B9" s="337"/>
      <c r="C9" s="7" t="s">
        <v>147</v>
      </c>
      <c r="D9" s="9"/>
      <c r="E9" s="9"/>
      <c r="F9" s="8"/>
      <c r="G9" s="8"/>
      <c r="H9" s="8"/>
      <c r="I9" s="8"/>
      <c r="J9" s="8"/>
      <c r="K9" s="8"/>
      <c r="L9" s="5"/>
      <c r="M9" s="1"/>
      <c r="N9" s="1"/>
      <c r="O9" s="1"/>
      <c r="P9" s="1"/>
    </row>
    <row r="10" spans="1:16" ht="18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1"/>
      <c r="N10" s="1"/>
      <c r="O10" s="1"/>
      <c r="P10" s="1"/>
    </row>
    <row r="11" spans="1:16" ht="18" customHeight="1">
      <c r="A11" s="4" t="s">
        <v>6</v>
      </c>
      <c r="B11" s="4"/>
      <c r="C11" s="5"/>
      <c r="D11" s="5"/>
      <c r="E11" s="5"/>
      <c r="F11" s="10"/>
      <c r="G11" s="7"/>
      <c r="H11" s="5"/>
      <c r="I11" s="5"/>
      <c r="J11" s="10"/>
      <c r="K11" s="5"/>
      <c r="L11" s="5"/>
      <c r="M11" s="1"/>
      <c r="N11" s="1"/>
      <c r="O11" s="1"/>
      <c r="P11" s="1"/>
    </row>
    <row r="12" spans="1:16" ht="18" customHeight="1">
      <c r="A12" s="11" t="s">
        <v>7</v>
      </c>
      <c r="B12" s="11"/>
      <c r="C12" s="11"/>
      <c r="D12" s="12">
        <f>SUM(D13:D14)</f>
        <v>472</v>
      </c>
      <c r="E12" s="9" t="s">
        <v>9</v>
      </c>
      <c r="F12" s="13"/>
      <c r="G12" s="14"/>
      <c r="H12" s="15"/>
      <c r="I12" s="5"/>
      <c r="J12" s="10"/>
      <c r="K12" s="10"/>
      <c r="L12" s="5"/>
      <c r="M12" s="1"/>
      <c r="N12" s="1"/>
      <c r="O12" s="1"/>
      <c r="P12" s="1"/>
    </row>
    <row r="13" spans="1:16" ht="18" customHeight="1">
      <c r="A13" s="16" t="s">
        <v>140</v>
      </c>
      <c r="B13" s="17"/>
      <c r="C13" s="169"/>
      <c r="D13" s="13">
        <v>384</v>
      </c>
      <c r="E13" s="9" t="s">
        <v>9</v>
      </c>
      <c r="F13" s="13"/>
      <c r="G13" s="14"/>
      <c r="H13" s="15"/>
      <c r="I13" s="5"/>
      <c r="J13" s="10"/>
      <c r="K13" s="10"/>
      <c r="L13" s="5"/>
      <c r="M13" s="1"/>
      <c r="N13" s="1"/>
      <c r="O13" s="1"/>
      <c r="P13" s="1"/>
    </row>
    <row r="14" spans="1:16" ht="18" customHeight="1">
      <c r="A14" s="16" t="s">
        <v>141</v>
      </c>
      <c r="B14" s="17"/>
      <c r="C14" s="169"/>
      <c r="D14" s="13">
        <v>88</v>
      </c>
      <c r="E14" s="9" t="s">
        <v>9</v>
      </c>
      <c r="F14" s="13"/>
      <c r="G14" s="14"/>
      <c r="H14" s="15"/>
      <c r="I14" s="5"/>
      <c r="J14" s="10"/>
      <c r="K14" s="10"/>
      <c r="L14" s="5"/>
      <c r="M14" s="168"/>
      <c r="N14" s="168"/>
      <c r="O14" s="168"/>
      <c r="P14" s="168"/>
    </row>
    <row r="15" spans="1:16" ht="18" customHeight="1">
      <c r="A15" s="11"/>
      <c r="B15" s="18"/>
      <c r="C15" s="19"/>
      <c r="D15" s="9"/>
      <c r="E15" s="9"/>
      <c r="F15" s="8"/>
      <c r="G15" s="8"/>
      <c r="H15" s="15"/>
      <c r="I15" s="5"/>
      <c r="J15" s="5"/>
      <c r="K15" s="5"/>
      <c r="L15" s="5"/>
      <c r="M15" s="1"/>
      <c r="N15" s="5"/>
      <c r="O15" s="1"/>
      <c r="P15" s="1"/>
    </row>
    <row r="16" spans="1:16" ht="18" customHeight="1">
      <c r="A16" s="11" t="s">
        <v>8</v>
      </c>
      <c r="B16" s="11"/>
      <c r="C16" s="11"/>
      <c r="D16" s="20">
        <f>SUM(D17:D19)</f>
        <v>472</v>
      </c>
      <c r="E16" s="9" t="s">
        <v>9</v>
      </c>
      <c r="F16" s="8"/>
      <c r="G16" s="8"/>
      <c r="H16" s="8"/>
      <c r="I16" s="5"/>
      <c r="J16" s="5"/>
      <c r="K16" s="5"/>
      <c r="L16" s="5"/>
      <c r="M16" s="1"/>
      <c r="N16" s="5"/>
      <c r="O16" s="1"/>
      <c r="P16" s="1"/>
    </row>
    <row r="17" spans="1:16" ht="18" customHeight="1">
      <c r="A17" s="16" t="s">
        <v>140</v>
      </c>
      <c r="B17" s="17"/>
      <c r="C17" s="17"/>
      <c r="D17" s="13">
        <v>384</v>
      </c>
      <c r="E17" s="9" t="s">
        <v>9</v>
      </c>
      <c r="F17" s="8"/>
      <c r="G17" s="8"/>
      <c r="H17" s="8"/>
      <c r="I17" s="5"/>
      <c r="J17" s="5"/>
      <c r="K17" s="5"/>
      <c r="L17" s="5"/>
      <c r="M17" s="1"/>
      <c r="N17" s="5"/>
      <c r="O17" s="1"/>
      <c r="P17" s="1"/>
    </row>
    <row r="18" spans="1:16" ht="18" customHeight="1">
      <c r="A18" s="16" t="s">
        <v>141</v>
      </c>
      <c r="B18" s="17"/>
      <c r="C18" s="169"/>
      <c r="D18" s="13">
        <v>88</v>
      </c>
      <c r="E18" s="9" t="s">
        <v>9</v>
      </c>
      <c r="F18" s="8"/>
      <c r="G18" s="8"/>
      <c r="H18" s="8"/>
      <c r="I18" s="5"/>
      <c r="J18" s="5"/>
      <c r="K18" s="5"/>
      <c r="L18" s="5"/>
      <c r="M18" s="168"/>
      <c r="N18" s="5"/>
      <c r="O18" s="168"/>
      <c r="P18" s="168"/>
    </row>
    <row r="19" spans="1:16" ht="18" customHeight="1">
      <c r="A19" s="16"/>
      <c r="B19" s="17"/>
      <c r="C19" s="169"/>
      <c r="D19" s="13"/>
      <c r="E19" s="9" t="s">
        <v>9</v>
      </c>
      <c r="F19" s="8"/>
      <c r="G19" s="8"/>
      <c r="H19" s="8"/>
      <c r="I19" s="5"/>
      <c r="J19" s="5"/>
      <c r="K19" s="5"/>
      <c r="L19" s="5"/>
      <c r="M19" s="168"/>
      <c r="N19" s="5"/>
      <c r="O19" s="168"/>
      <c r="P19" s="168"/>
    </row>
    <row r="20" spans="1:16" ht="18" customHeight="1">
      <c r="A20" s="16"/>
      <c r="B20" s="17"/>
      <c r="C20" s="17"/>
      <c r="D20" s="13"/>
      <c r="E20" s="9"/>
      <c r="F20" s="8"/>
      <c r="G20" s="8"/>
      <c r="H20" s="8"/>
      <c r="I20" s="5"/>
      <c r="J20" s="5"/>
      <c r="K20" s="5"/>
      <c r="L20" s="5"/>
      <c r="M20" s="1"/>
      <c r="N20" s="5"/>
      <c r="O20" s="1"/>
      <c r="P20" s="1"/>
    </row>
    <row r="21" spans="1:16" ht="18" customHeight="1">
      <c r="A21" s="16"/>
      <c r="B21" s="17"/>
      <c r="C21" s="17"/>
      <c r="D21" s="13"/>
      <c r="E21" s="9"/>
      <c r="F21" s="8"/>
      <c r="G21" s="8"/>
      <c r="H21" s="8"/>
      <c r="I21" s="5"/>
      <c r="J21" s="5"/>
      <c r="K21" s="5"/>
      <c r="L21" s="5"/>
      <c r="M21" s="1"/>
      <c r="N21" s="5"/>
      <c r="O21" s="1"/>
      <c r="P21" s="1"/>
    </row>
    <row r="22" spans="1:16" ht="18" customHeight="1">
      <c r="A22" s="16"/>
      <c r="B22" s="17"/>
      <c r="C22" s="17"/>
      <c r="D22" s="13"/>
      <c r="E22" s="9"/>
      <c r="F22" s="8"/>
      <c r="G22" s="8"/>
      <c r="H22" s="8"/>
      <c r="I22" s="5"/>
      <c r="J22" s="5"/>
      <c r="K22" s="5"/>
      <c r="L22" s="5"/>
      <c r="M22" s="1"/>
      <c r="N22" s="5"/>
      <c r="O22" s="1"/>
      <c r="P22" s="1"/>
    </row>
    <row r="23" spans="1:16" ht="18" customHeight="1">
      <c r="A23" s="21"/>
      <c r="B23" s="22"/>
      <c r="C23" s="22"/>
      <c r="D23" s="23"/>
      <c r="E23" s="9"/>
      <c r="F23" s="8"/>
      <c r="G23" s="8"/>
      <c r="H23" s="15"/>
      <c r="I23" s="8"/>
      <c r="J23" s="8"/>
      <c r="K23" s="5"/>
      <c r="L23" s="5"/>
      <c r="M23" s="1"/>
      <c r="N23" s="5"/>
      <c r="O23" s="5"/>
      <c r="P23" s="5"/>
    </row>
    <row r="24" spans="1:16" ht="18" customHeight="1">
      <c r="A24" s="24"/>
      <c r="B24" s="24"/>
      <c r="C24" s="8"/>
      <c r="D24" s="8"/>
      <c r="E24" s="24"/>
      <c r="F24" s="24"/>
      <c r="G24" s="15"/>
      <c r="H24" s="8"/>
      <c r="I24" s="8"/>
      <c r="J24" s="5"/>
      <c r="K24" s="5"/>
      <c r="L24" s="5"/>
      <c r="M24" s="1"/>
      <c r="N24" s="1"/>
      <c r="O24" s="1"/>
      <c r="P24" s="1"/>
    </row>
    <row r="25" spans="1:16" ht="18.75" customHeight="1">
      <c r="A25" s="4" t="s">
        <v>10</v>
      </c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1"/>
      <c r="N25" s="1"/>
      <c r="O25" s="1"/>
      <c r="P25" s="1"/>
    </row>
    <row r="26" spans="1:16" ht="18.75" customHeight="1">
      <c r="A26" s="25" t="s">
        <v>132</v>
      </c>
      <c r="B26" s="25"/>
      <c r="C26" s="25"/>
      <c r="D26" s="25"/>
      <c r="E26" s="25"/>
      <c r="F26" s="25"/>
      <c r="G26" s="25"/>
      <c r="H26" s="25"/>
      <c r="I26" s="25"/>
      <c r="J26" s="25"/>
      <c r="K26" s="5"/>
      <c r="L26" s="26"/>
      <c r="M26" s="27"/>
      <c r="N26" s="27"/>
      <c r="O26" s="27"/>
      <c r="P26" s="1"/>
    </row>
    <row r="27" spans="1:16" ht="18.75" customHeight="1">
      <c r="A27" s="6" t="s">
        <v>11</v>
      </c>
      <c r="B27" s="6"/>
      <c r="C27" s="6"/>
      <c r="D27" s="6"/>
      <c r="E27" s="6"/>
      <c r="F27" s="5"/>
      <c r="G27" s="5"/>
      <c r="H27" s="5"/>
      <c r="I27" s="5"/>
      <c r="J27" s="5"/>
      <c r="K27" s="5"/>
      <c r="L27" s="5"/>
      <c r="M27" s="1"/>
      <c r="N27" s="6"/>
      <c r="O27" s="1"/>
      <c r="P27" s="1"/>
    </row>
    <row r="28" spans="1:16" ht="18.75" customHeight="1">
      <c r="A28" s="6" t="s">
        <v>12</v>
      </c>
      <c r="B28" s="6"/>
      <c r="C28" s="6"/>
      <c r="D28" s="6"/>
      <c r="E28" s="5"/>
      <c r="F28" s="5"/>
      <c r="G28" s="5"/>
      <c r="H28" s="5"/>
      <c r="I28" s="5"/>
      <c r="J28" s="5"/>
      <c r="K28" s="5"/>
      <c r="L28" s="5"/>
      <c r="M28" s="1"/>
      <c r="N28" s="6"/>
      <c r="O28" s="1"/>
      <c r="P28" s="1"/>
    </row>
    <row r="29" spans="1:16" ht="18.75" customHeight="1">
      <c r="A29" s="6" t="s">
        <v>13</v>
      </c>
      <c r="B29" s="6"/>
      <c r="C29" s="6"/>
      <c r="D29" s="6"/>
      <c r="E29" s="1"/>
      <c r="F29" s="1"/>
      <c r="G29" s="1"/>
      <c r="H29" s="1"/>
      <c r="I29" s="1"/>
      <c r="J29" s="1"/>
      <c r="K29" s="1"/>
      <c r="L29" s="1"/>
      <c r="M29" s="1"/>
      <c r="N29" s="6"/>
      <c r="O29" s="1"/>
      <c r="P29" s="1"/>
    </row>
    <row r="30" spans="1:16" ht="18.75" customHeight="1">
      <c r="A30" s="6" t="s">
        <v>14</v>
      </c>
      <c r="B30" s="6"/>
      <c r="C30" s="6"/>
      <c r="D30" s="6"/>
      <c r="E30" s="6"/>
      <c r="F30" s="6"/>
      <c r="G30" s="1"/>
      <c r="H30" s="1"/>
      <c r="I30" s="1"/>
      <c r="J30" s="1"/>
      <c r="K30" s="1"/>
      <c r="L30" s="1"/>
      <c r="M30" s="1"/>
      <c r="N30" s="6"/>
      <c r="O30" s="1"/>
      <c r="P30" s="1"/>
    </row>
    <row r="31" spans="1:16" ht="18.75" customHeight="1">
      <c r="A31" s="6" t="s">
        <v>15</v>
      </c>
      <c r="B31" s="6"/>
      <c r="C31" s="6"/>
      <c r="D31" s="6"/>
      <c r="E31" s="6"/>
      <c r="F31" s="6"/>
      <c r="G31" s="1"/>
      <c r="H31" s="1"/>
      <c r="I31" s="1"/>
      <c r="J31" s="1"/>
      <c r="K31" s="1"/>
      <c r="L31" s="1"/>
      <c r="M31" s="1"/>
      <c r="N31" s="6"/>
      <c r="O31" s="1"/>
      <c r="P31" s="1"/>
    </row>
    <row r="32" spans="1:16" ht="18.75" customHeight="1">
      <c r="A32" s="6" t="s">
        <v>16</v>
      </c>
      <c r="B32" s="6"/>
      <c r="C32" s="6"/>
      <c r="D32" s="6"/>
      <c r="E32" s="1"/>
      <c r="F32" s="1"/>
      <c r="G32" s="1"/>
      <c r="H32" s="1"/>
      <c r="I32" s="1"/>
      <c r="J32" s="1"/>
      <c r="K32" s="1"/>
      <c r="L32" s="1"/>
      <c r="M32" s="1"/>
      <c r="N32" s="6"/>
      <c r="O32" s="1"/>
      <c r="P32" s="1"/>
    </row>
    <row r="33" spans="1:16" ht="18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6"/>
      <c r="O33" s="1"/>
      <c r="P33" s="1"/>
    </row>
    <row r="34" spans="1:16" ht="18.75" customHeight="1">
      <c r="A34" s="4" t="s">
        <v>17</v>
      </c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1"/>
      <c r="N34" s="1"/>
      <c r="O34" s="1"/>
      <c r="P34" s="1"/>
    </row>
    <row r="35" spans="1:16" ht="18.75" customHeight="1">
      <c r="A35" s="6" t="s">
        <v>18</v>
      </c>
      <c r="B35" s="6"/>
      <c r="C35" s="6"/>
      <c r="D35" s="6"/>
      <c r="E35" s="5"/>
      <c r="F35" s="5"/>
      <c r="G35" s="5"/>
      <c r="H35" s="5"/>
      <c r="I35" s="5"/>
      <c r="J35" s="5"/>
      <c r="K35" s="5"/>
      <c r="L35" s="5"/>
      <c r="M35" s="1"/>
      <c r="N35" s="1"/>
      <c r="O35" s="1"/>
      <c r="P35" s="1"/>
    </row>
    <row r="36" spans="1:16" ht="18.75" customHeight="1">
      <c r="A36" s="6" t="s">
        <v>19</v>
      </c>
      <c r="B36" s="6"/>
      <c r="C36" s="6"/>
      <c r="D36" s="5"/>
      <c r="E36" s="5"/>
      <c r="F36" s="5"/>
      <c r="G36" s="5"/>
      <c r="H36" s="5"/>
      <c r="I36" s="5"/>
      <c r="J36" s="5"/>
      <c r="K36" s="5"/>
      <c r="L36" s="5"/>
      <c r="M36" s="1"/>
      <c r="N36" s="1"/>
      <c r="O36" s="1"/>
      <c r="P36" s="1"/>
    </row>
    <row r="37" spans="1:16" ht="18.75" customHeight="1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8.75" customHeight="1">
      <c r="A38" s="28" t="s">
        <v>20</v>
      </c>
      <c r="B38" s="2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8.75" customHeight="1">
      <c r="A39" s="6" t="s">
        <v>21</v>
      </c>
      <c r="B39" s="6"/>
      <c r="C39" s="6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8.75" customHeight="1">
      <c r="A40" s="6" t="s">
        <v>22</v>
      </c>
      <c r="B40" s="6"/>
      <c r="C40" s="6"/>
      <c r="D40" s="6"/>
      <c r="E40" s="6"/>
      <c r="F40" s="6"/>
      <c r="G40" s="6"/>
      <c r="H40" s="6"/>
      <c r="I40" s="1"/>
      <c r="J40" s="1"/>
      <c r="K40" s="1"/>
      <c r="L40" s="1"/>
      <c r="M40" s="1"/>
      <c r="N40" s="1"/>
      <c r="O40" s="1"/>
      <c r="P40" s="1"/>
    </row>
    <row r="41" spans="1:16" ht="18.75" customHeight="1">
      <c r="A41" s="6" t="s">
        <v>23</v>
      </c>
      <c r="B41" s="6"/>
      <c r="C41" s="6"/>
      <c r="D41" s="6"/>
      <c r="E41" s="6"/>
      <c r="F41" s="6"/>
      <c r="G41" s="6"/>
      <c r="H41" s="6"/>
      <c r="I41" s="1"/>
      <c r="J41" s="1"/>
      <c r="K41" s="1"/>
      <c r="L41" s="1"/>
      <c r="M41" s="1"/>
      <c r="N41" s="1"/>
      <c r="O41" s="1"/>
      <c r="P41" s="1"/>
    </row>
  </sheetData>
  <mergeCells count="3">
    <mergeCell ref="A1:L1"/>
    <mergeCell ref="A8:B8"/>
    <mergeCell ref="A9:B9"/>
  </mergeCells>
  <phoneticPr fontId="4" type="noConversion"/>
  <printOptions horizontalCentered="1"/>
  <pageMargins left="0.87" right="0.75" top="0.87" bottom="0.79" header="0.39" footer="0.67"/>
  <pageSetup paperSize="9" orientation="landscape" horizontalDpi="4294967292" verticalDpi="300" r:id="rId1"/>
  <headerFooter alignWithMargins="0"/>
  <rowBreaks count="1" manualBreakCount="1">
    <brk id="23" min="3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5"/>
  <sheetViews>
    <sheetView showZeros="0" tabSelected="1" view="pageBreakPreview" zoomScaleNormal="90" zoomScaleSheetLayoutView="100" workbookViewId="0">
      <selection activeCell="AL8" sqref="AL8"/>
    </sheetView>
  </sheetViews>
  <sheetFormatPr defaultColWidth="3.33203125" defaultRowHeight="18.75" customHeight="1"/>
  <cols>
    <col min="1" max="2" width="3.33203125" style="29" customWidth="1"/>
    <col min="3" max="4" width="3.33203125" style="59" customWidth="1"/>
    <col min="5" max="5" width="3.33203125" style="29" customWidth="1"/>
    <col min="6" max="6" width="3.33203125" style="59" customWidth="1"/>
    <col min="7" max="11" width="3.33203125" style="60" customWidth="1"/>
    <col min="12" max="20" width="3.33203125" style="29" customWidth="1"/>
    <col min="21" max="21" width="3.109375" style="29" customWidth="1"/>
    <col min="22" max="23" width="3.33203125" style="29" customWidth="1"/>
    <col min="24" max="24" width="4.44140625" style="29" customWidth="1"/>
    <col min="25" max="16384" width="3.33203125" style="29"/>
  </cols>
  <sheetData>
    <row r="1" spans="1:34" ht="18.75" customHeight="1">
      <c r="A1" s="340" t="s">
        <v>136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6" t="s">
        <v>139</v>
      </c>
      <c r="O1" s="359" t="s">
        <v>24</v>
      </c>
      <c r="P1" s="360"/>
      <c r="Q1" s="360"/>
      <c r="R1" s="360"/>
      <c r="S1" s="361"/>
      <c r="T1" s="355" t="s">
        <v>129</v>
      </c>
      <c r="U1" s="355"/>
      <c r="V1" s="355"/>
      <c r="W1" s="355"/>
      <c r="X1" s="355"/>
      <c r="Y1" s="355" t="s">
        <v>130</v>
      </c>
      <c r="Z1" s="355"/>
      <c r="AA1" s="355"/>
      <c r="AB1" s="355"/>
      <c r="AC1" s="355"/>
      <c r="AD1" s="360" t="s">
        <v>131</v>
      </c>
      <c r="AE1" s="360"/>
      <c r="AF1" s="360"/>
      <c r="AG1" s="360"/>
      <c r="AH1" s="362"/>
    </row>
    <row r="2" spans="1:34" ht="18.75" customHeight="1">
      <c r="A2" s="342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7"/>
      <c r="O2" s="363"/>
      <c r="P2" s="364"/>
      <c r="Q2" s="364"/>
      <c r="R2" s="364"/>
      <c r="S2" s="365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49"/>
      <c r="AE2" s="349"/>
      <c r="AF2" s="349"/>
      <c r="AG2" s="349"/>
      <c r="AH2" s="350"/>
    </row>
    <row r="3" spans="1:34" ht="18.75" customHeight="1">
      <c r="A3" s="342"/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7"/>
      <c r="O3" s="366"/>
      <c r="P3" s="367"/>
      <c r="Q3" s="367"/>
      <c r="R3" s="367"/>
      <c r="S3" s="368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1"/>
      <c r="AE3" s="351"/>
      <c r="AF3" s="351"/>
      <c r="AG3" s="351"/>
      <c r="AH3" s="352"/>
    </row>
    <row r="4" spans="1:34" ht="18.75" customHeight="1">
      <c r="A4" s="344"/>
      <c r="B4" s="345"/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8"/>
      <c r="O4" s="369"/>
      <c r="P4" s="370"/>
      <c r="Q4" s="370"/>
      <c r="R4" s="370"/>
      <c r="S4" s="371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3"/>
      <c r="AE4" s="353"/>
      <c r="AF4" s="353"/>
      <c r="AG4" s="353"/>
      <c r="AH4" s="354"/>
    </row>
    <row r="5" spans="1:34" ht="24.95" customHeight="1">
      <c r="A5" s="30"/>
      <c r="B5" s="31"/>
      <c r="C5" s="32"/>
      <c r="D5" s="32"/>
      <c r="E5" s="31"/>
      <c r="F5" s="32"/>
      <c r="G5" s="164"/>
      <c r="H5" s="164"/>
      <c r="I5" s="164"/>
      <c r="J5" s="164"/>
      <c r="K5" s="164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3" t="str">
        <f>"위 치 : "&amp;'설계설명서(폐기물)'!C9</f>
        <v>위 치 : 전라북도 남원시 주천면 장안리 191-6번지 일원</v>
      </c>
    </row>
    <row r="6" spans="1:34" ht="15" customHeight="1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6"/>
    </row>
    <row r="7" spans="1:34" ht="24.95" customHeight="1">
      <c r="A7" s="30"/>
      <c r="B7" s="339" t="str">
        <f>'원가계산서(폐기물)'!C2</f>
        <v>지방도 730호선 남원 주천 장안 외 1개소 덧씌우기공사 폐기물처리용역</v>
      </c>
      <c r="C7" s="339"/>
      <c r="D7" s="339"/>
      <c r="E7" s="339"/>
      <c r="F7" s="339"/>
      <c r="G7" s="339"/>
      <c r="H7" s="339"/>
      <c r="I7" s="339"/>
      <c r="J7" s="339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39"/>
      <c r="W7" s="339"/>
      <c r="X7" s="339"/>
      <c r="Y7" s="339"/>
      <c r="Z7" s="339"/>
      <c r="AA7" s="339"/>
      <c r="AB7" s="339"/>
      <c r="AC7" s="339"/>
      <c r="AD7" s="339"/>
      <c r="AE7" s="339"/>
      <c r="AF7" s="339"/>
      <c r="AG7" s="339"/>
      <c r="AH7" s="36"/>
    </row>
    <row r="8" spans="1:34" ht="24.95" customHeight="1">
      <c r="A8" s="30"/>
      <c r="B8" s="383" t="s">
        <v>89</v>
      </c>
      <c r="C8" s="383"/>
      <c r="D8" s="383"/>
      <c r="E8" s="383"/>
      <c r="F8" s="383"/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83"/>
      <c r="R8" s="383"/>
      <c r="S8" s="383"/>
      <c r="T8" s="383"/>
      <c r="U8" s="383"/>
      <c r="V8" s="383"/>
      <c r="W8" s="383"/>
      <c r="X8" s="383"/>
      <c r="Y8" s="383"/>
      <c r="Z8" s="383"/>
      <c r="AA8" s="383"/>
      <c r="AB8" s="383"/>
      <c r="AC8" s="383"/>
      <c r="AD8" s="383"/>
      <c r="AE8" s="383"/>
      <c r="AF8" s="383"/>
      <c r="AG8" s="383"/>
      <c r="AH8" s="36"/>
    </row>
    <row r="9" spans="1:34" s="47" customFormat="1" ht="15" customHeight="1">
      <c r="A9" s="37"/>
      <c r="B9" s="38"/>
      <c r="C9" s="39"/>
      <c r="D9" s="40"/>
      <c r="E9" s="40"/>
      <c r="F9" s="40"/>
      <c r="G9" s="41"/>
      <c r="H9" s="41"/>
      <c r="I9" s="41"/>
      <c r="J9" s="41"/>
      <c r="K9" s="42"/>
      <c r="L9" s="43"/>
      <c r="M9" s="43"/>
      <c r="N9" s="43"/>
      <c r="O9" s="43"/>
      <c r="P9" s="43"/>
      <c r="Q9" s="43"/>
      <c r="R9" s="44"/>
      <c r="S9" s="44"/>
      <c r="T9" s="44"/>
      <c r="U9" s="44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6"/>
    </row>
    <row r="10" spans="1:34" s="47" customFormat="1" ht="24.95" customHeight="1">
      <c r="A10" s="37"/>
      <c r="B10" s="49" t="s">
        <v>25</v>
      </c>
      <c r="C10" s="40"/>
      <c r="D10" s="40"/>
      <c r="E10" s="40"/>
      <c r="F10" s="39"/>
      <c r="G10" s="41"/>
      <c r="H10" s="41"/>
      <c r="I10" s="48"/>
      <c r="J10" s="48"/>
      <c r="K10" s="48"/>
      <c r="L10" s="40"/>
      <c r="M10" s="40"/>
      <c r="N10" s="40"/>
      <c r="O10" s="40"/>
      <c r="P10" s="40"/>
      <c r="Q10" s="40"/>
      <c r="R10" s="45"/>
      <c r="S10" s="45"/>
      <c r="T10" s="384" t="s">
        <v>26</v>
      </c>
      <c r="U10" s="384"/>
      <c r="V10" s="384"/>
      <c r="W10" s="384"/>
      <c r="X10" s="384"/>
      <c r="Y10" s="385" t="str">
        <f>" 금"&amp;NUMBERSTRING(Y11,1)&amp;"원"</f>
        <v xml:space="preserve"> 금일천사백육십만팔천원</v>
      </c>
      <c r="Z10" s="385"/>
      <c r="AA10" s="385"/>
      <c r="AB10" s="385"/>
      <c r="AC10" s="385"/>
      <c r="AD10" s="385"/>
      <c r="AE10" s="385"/>
      <c r="AF10" s="385"/>
      <c r="AG10" s="385"/>
      <c r="AH10" s="46"/>
    </row>
    <row r="11" spans="1:34" s="47" customFormat="1" ht="24.95" customHeight="1">
      <c r="A11" s="37"/>
      <c r="B11" s="376" t="s">
        <v>125</v>
      </c>
      <c r="C11" s="376"/>
      <c r="D11" s="376"/>
      <c r="E11" s="376"/>
      <c r="F11" s="151"/>
      <c r="G11" s="151"/>
      <c r="H11" s="151"/>
      <c r="I11" s="157"/>
      <c r="J11" s="158"/>
      <c r="K11" s="45"/>
      <c r="L11" s="45"/>
      <c r="M11" s="45"/>
      <c r="N11" s="45"/>
      <c r="O11" s="40"/>
      <c r="P11" s="40"/>
      <c r="Q11" s="40"/>
      <c r="R11" s="45"/>
      <c r="S11" s="45"/>
      <c r="T11" s="50"/>
      <c r="U11" s="50"/>
      <c r="V11" s="50"/>
      <c r="W11" s="162"/>
      <c r="X11" s="51"/>
      <c r="Y11" s="386">
        <f>Y14</f>
        <v>14608000</v>
      </c>
      <c r="Z11" s="386"/>
      <c r="AA11" s="386"/>
      <c r="AB11" s="386"/>
      <c r="AC11" s="386"/>
      <c r="AD11" s="386"/>
      <c r="AE11" s="386"/>
      <c r="AF11" s="386"/>
      <c r="AG11" s="386"/>
      <c r="AH11" s="46"/>
    </row>
    <row r="12" spans="1:34" s="47" customFormat="1" ht="24.95" customHeight="1">
      <c r="A12" s="37"/>
      <c r="B12" s="167"/>
      <c r="C12" s="167"/>
      <c r="D12" s="167" t="str">
        <f>'설계설명서(폐기물)'!A13</f>
        <v>- 폐아스콘(1공구) :</v>
      </c>
      <c r="E12" s="167"/>
      <c r="F12" s="167"/>
      <c r="G12" s="167"/>
      <c r="H12" s="167"/>
      <c r="I12" s="167"/>
      <c r="J12" s="151"/>
      <c r="K12" s="338">
        <f>'설계설명서(폐기물)'!D13</f>
        <v>384</v>
      </c>
      <c r="L12" s="338"/>
      <c r="M12" s="152" t="s">
        <v>9</v>
      </c>
      <c r="N12" s="40"/>
      <c r="O12" s="40"/>
      <c r="P12" s="40"/>
      <c r="Q12" s="40"/>
      <c r="R12" s="52"/>
      <c r="S12" s="52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53"/>
    </row>
    <row r="13" spans="1:34" s="47" customFormat="1" ht="24.95" customHeight="1">
      <c r="A13" s="37"/>
      <c r="B13" s="167"/>
      <c r="C13" s="167"/>
      <c r="D13" s="167" t="str">
        <f>'설계설명서(폐기물)'!A14</f>
        <v>- 폐아스콘(2공구) :</v>
      </c>
      <c r="E13" s="167"/>
      <c r="F13" s="167"/>
      <c r="G13" s="167"/>
      <c r="H13" s="167"/>
      <c r="I13" s="167"/>
      <c r="J13" s="151"/>
      <c r="K13" s="338">
        <f>'설계설명서(폐기물)'!D14</f>
        <v>88</v>
      </c>
      <c r="L13" s="338"/>
      <c r="M13" s="152" t="s">
        <v>9</v>
      </c>
      <c r="N13" s="45"/>
      <c r="O13" s="40"/>
      <c r="P13" s="40"/>
      <c r="Q13" s="40"/>
      <c r="R13" s="45"/>
      <c r="S13" s="45"/>
      <c r="T13" s="384" t="s">
        <v>27</v>
      </c>
      <c r="U13" s="384"/>
      <c r="V13" s="384"/>
      <c r="W13" s="384"/>
      <c r="X13" s="384"/>
      <c r="Y13" s="385" t="str">
        <f>" 금"&amp;NUMBERSTRING(Y14,1)&amp;"원"</f>
        <v xml:space="preserve"> 금일천사백육십만팔천원</v>
      </c>
      <c r="Z13" s="385"/>
      <c r="AA13" s="385"/>
      <c r="AB13" s="385"/>
      <c r="AC13" s="385"/>
      <c r="AD13" s="385"/>
      <c r="AE13" s="385"/>
      <c r="AF13" s="385"/>
      <c r="AG13" s="385"/>
      <c r="AH13" s="54"/>
    </row>
    <row r="14" spans="1:34" s="47" customFormat="1" ht="24.95" customHeight="1">
      <c r="A14" s="37"/>
      <c r="B14" s="45"/>
      <c r="C14" s="45"/>
      <c r="D14" s="167"/>
      <c r="E14" s="45"/>
      <c r="F14" s="167"/>
      <c r="G14" s="167"/>
      <c r="H14" s="167"/>
      <c r="I14" s="167"/>
      <c r="J14" s="151"/>
      <c r="K14" s="338"/>
      <c r="L14" s="338"/>
      <c r="M14" s="152"/>
      <c r="N14" s="40"/>
      <c r="O14" s="40"/>
      <c r="P14" s="40"/>
      <c r="Q14" s="40"/>
      <c r="R14" s="45"/>
      <c r="S14" s="45"/>
      <c r="T14" s="50"/>
      <c r="U14" s="50"/>
      <c r="V14" s="50"/>
      <c r="W14" s="162"/>
      <c r="X14" s="51"/>
      <c r="Y14" s="386">
        <f>Y16+Y18</f>
        <v>14608000</v>
      </c>
      <c r="Z14" s="386"/>
      <c r="AA14" s="386"/>
      <c r="AB14" s="386"/>
      <c r="AC14" s="386"/>
      <c r="AD14" s="386"/>
      <c r="AE14" s="386"/>
      <c r="AF14" s="386"/>
      <c r="AG14" s="386"/>
      <c r="AH14" s="54"/>
    </row>
    <row r="15" spans="1:34" s="47" customFormat="1" ht="24.95" customHeight="1">
      <c r="A15" s="37"/>
      <c r="B15" s="376" t="s">
        <v>126</v>
      </c>
      <c r="C15" s="376"/>
      <c r="D15" s="376"/>
      <c r="E15" s="376"/>
      <c r="F15" s="170"/>
      <c r="G15" s="170"/>
      <c r="H15" s="170"/>
      <c r="I15" s="170"/>
      <c r="J15" s="151"/>
      <c r="K15" s="375"/>
      <c r="L15" s="375"/>
      <c r="M15" s="152"/>
      <c r="N15" s="45"/>
      <c r="O15" s="40"/>
      <c r="P15" s="40"/>
      <c r="Q15" s="40"/>
      <c r="R15" s="45"/>
      <c r="S15" s="45"/>
      <c r="T15" s="45"/>
      <c r="U15" s="372" t="s">
        <v>28</v>
      </c>
      <c r="V15" s="373"/>
      <c r="W15" s="373"/>
      <c r="X15" s="373"/>
      <c r="Y15" s="374" t="str">
        <f>" 금"&amp;NUMBERSTRING(Y16,1)&amp;"원"</f>
        <v xml:space="preserve"> 금일천삼백이십팔만원</v>
      </c>
      <c r="Z15" s="374"/>
      <c r="AA15" s="374"/>
      <c r="AB15" s="374"/>
      <c r="AC15" s="374"/>
      <c r="AD15" s="374"/>
      <c r="AE15" s="374"/>
      <c r="AF15" s="374"/>
      <c r="AG15" s="374"/>
      <c r="AH15" s="54"/>
    </row>
    <row r="16" spans="1:34" s="47" customFormat="1" ht="24.95" customHeight="1">
      <c r="A16" s="37"/>
      <c r="B16" s="45"/>
      <c r="C16" s="45"/>
      <c r="D16" s="167" t="str">
        <f>'설계설명서(폐기물)'!A17</f>
        <v>- 폐아스콘(1공구) :</v>
      </c>
      <c r="E16" s="45"/>
      <c r="F16" s="170"/>
      <c r="G16" s="170"/>
      <c r="H16" s="170"/>
      <c r="I16" s="170"/>
      <c r="J16" s="151"/>
      <c r="K16" s="338">
        <f>'설계설명서(폐기물)'!D17</f>
        <v>384</v>
      </c>
      <c r="L16" s="338"/>
      <c r="M16" s="152" t="s">
        <v>9</v>
      </c>
      <c r="N16" s="40"/>
      <c r="O16" s="40"/>
      <c r="P16" s="40"/>
      <c r="Q16" s="40"/>
      <c r="R16" s="45"/>
      <c r="S16" s="45"/>
      <c r="T16" s="45"/>
      <c r="U16" s="45"/>
      <c r="V16" s="45"/>
      <c r="W16" s="45"/>
      <c r="X16" s="45"/>
      <c r="Y16" s="387">
        <f>'원가계산서(폐기물)'!D27</f>
        <v>13280000</v>
      </c>
      <c r="Z16" s="387"/>
      <c r="AA16" s="387"/>
      <c r="AB16" s="387"/>
      <c r="AC16" s="387"/>
      <c r="AD16" s="387"/>
      <c r="AE16" s="387"/>
      <c r="AF16" s="387"/>
      <c r="AG16" s="387"/>
      <c r="AH16" s="54"/>
    </row>
    <row r="17" spans="1:34" s="47" customFormat="1" ht="24.95" customHeight="1">
      <c r="A17" s="37"/>
      <c r="B17" s="170"/>
      <c r="C17" s="170"/>
      <c r="D17" s="167" t="str">
        <f>'설계설명서(폐기물)'!A18</f>
        <v>- 폐아스콘(2공구) :</v>
      </c>
      <c r="E17" s="170"/>
      <c r="F17" s="170"/>
      <c r="G17" s="170"/>
      <c r="H17" s="170"/>
      <c r="I17" s="170"/>
      <c r="J17" s="151"/>
      <c r="K17" s="338">
        <f>'설계설명서(폐기물)'!D18</f>
        <v>88</v>
      </c>
      <c r="L17" s="338"/>
      <c r="M17" s="152" t="s">
        <v>9</v>
      </c>
      <c r="N17" s="40"/>
      <c r="O17" s="40"/>
      <c r="P17" s="40"/>
      <c r="Q17" s="40"/>
      <c r="R17" s="45"/>
      <c r="S17" s="45"/>
      <c r="T17" s="45"/>
      <c r="U17" s="372" t="s">
        <v>29</v>
      </c>
      <c r="V17" s="373"/>
      <c r="W17" s="373"/>
      <c r="X17" s="373"/>
      <c r="Y17" s="374" t="str">
        <f>" 금"&amp;NUMBERSTRING(Y18,1)&amp;"원"</f>
        <v xml:space="preserve"> 금일백삼십이만팔천원</v>
      </c>
      <c r="Z17" s="374"/>
      <c r="AA17" s="374"/>
      <c r="AB17" s="374"/>
      <c r="AC17" s="374"/>
      <c r="AD17" s="374"/>
      <c r="AE17" s="374"/>
      <c r="AF17" s="374"/>
      <c r="AG17" s="374"/>
      <c r="AH17" s="54"/>
    </row>
    <row r="18" spans="1:34" s="55" customFormat="1" ht="24.95" customHeight="1">
      <c r="A18" s="37"/>
      <c r="B18" s="170"/>
      <c r="C18" s="170"/>
      <c r="D18" s="167">
        <f>'설계설명서(폐기물)'!A19</f>
        <v>0</v>
      </c>
      <c r="E18" s="170"/>
      <c r="F18" s="170"/>
      <c r="G18" s="170"/>
      <c r="H18" s="170"/>
      <c r="I18" s="170"/>
      <c r="J18" s="151"/>
      <c r="K18" s="338"/>
      <c r="L18" s="338"/>
      <c r="M18" s="152"/>
      <c r="N18" s="56"/>
      <c r="O18" s="57"/>
      <c r="P18" s="57"/>
      <c r="Q18" s="57"/>
      <c r="R18" s="162"/>
      <c r="S18" s="162"/>
      <c r="T18" s="45"/>
      <c r="U18" s="45"/>
      <c r="V18" s="45"/>
      <c r="W18" s="45"/>
      <c r="X18" s="45"/>
      <c r="Y18" s="387">
        <f>'원가계산서(폐기물)'!D28</f>
        <v>1328000</v>
      </c>
      <c r="Z18" s="387"/>
      <c r="AA18" s="387"/>
      <c r="AB18" s="387"/>
      <c r="AC18" s="387"/>
      <c r="AD18" s="387"/>
      <c r="AE18" s="387"/>
      <c r="AF18" s="387"/>
      <c r="AG18" s="387"/>
      <c r="AH18" s="58"/>
    </row>
    <row r="19" spans="1:34" s="55" customFormat="1" ht="15" customHeight="1">
      <c r="A19" s="37"/>
      <c r="B19" s="170"/>
      <c r="C19" s="170"/>
      <c r="D19" s="167"/>
      <c r="E19" s="170"/>
      <c r="F19" s="170"/>
      <c r="G19" s="170"/>
      <c r="H19" s="170"/>
      <c r="I19" s="170"/>
      <c r="J19" s="151"/>
      <c r="K19" s="161"/>
      <c r="L19" s="161"/>
      <c r="M19" s="152"/>
      <c r="N19" s="56"/>
      <c r="O19" s="57"/>
      <c r="P19" s="57"/>
      <c r="Q19" s="57"/>
      <c r="R19" s="162"/>
      <c r="S19" s="162"/>
      <c r="T19" s="45"/>
      <c r="U19" s="45"/>
      <c r="V19" s="45"/>
      <c r="W19" s="45"/>
      <c r="X19" s="45"/>
      <c r="Y19" s="163"/>
      <c r="Z19" s="163"/>
      <c r="AA19" s="163"/>
      <c r="AB19" s="163"/>
      <c r="AC19" s="163"/>
      <c r="AD19" s="163"/>
      <c r="AE19" s="163"/>
      <c r="AF19" s="163"/>
      <c r="AG19" s="163"/>
      <c r="AH19" s="58"/>
    </row>
    <row r="20" spans="1:34" ht="15" customHeight="1">
      <c r="A20" s="37"/>
      <c r="B20" s="170"/>
      <c r="C20" s="170"/>
      <c r="D20" s="170"/>
      <c r="E20" s="170"/>
      <c r="F20" s="170"/>
      <c r="G20" s="170"/>
      <c r="H20" s="170"/>
      <c r="I20" s="170"/>
      <c r="J20" s="151"/>
      <c r="K20" s="375"/>
      <c r="L20" s="375"/>
      <c r="M20" s="152"/>
      <c r="N20" s="149"/>
      <c r="O20" s="149"/>
      <c r="P20" s="149"/>
      <c r="Q20" s="149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150"/>
    </row>
    <row r="21" spans="1:34" ht="23.1" customHeight="1">
      <c r="A21" s="377" t="s">
        <v>142</v>
      </c>
      <c r="B21" s="378"/>
      <c r="C21" s="378"/>
      <c r="D21" s="378"/>
      <c r="E21" s="378"/>
      <c r="F21" s="378"/>
      <c r="G21" s="378"/>
      <c r="H21" s="378"/>
      <c r="I21" s="378"/>
      <c r="J21" s="378"/>
      <c r="K21" s="378"/>
      <c r="L21" s="378"/>
      <c r="M21" s="378"/>
      <c r="N21" s="378"/>
      <c r="O21" s="378"/>
      <c r="P21" s="378"/>
      <c r="Q21" s="378"/>
      <c r="R21" s="378"/>
      <c r="S21" s="378"/>
      <c r="T21" s="378"/>
      <c r="U21" s="378"/>
      <c r="V21" s="378"/>
      <c r="W21" s="378"/>
      <c r="X21" s="378"/>
      <c r="Y21" s="378"/>
      <c r="Z21" s="378"/>
      <c r="AA21" s="378"/>
      <c r="AB21" s="378"/>
      <c r="AC21" s="378"/>
      <c r="AD21" s="378"/>
      <c r="AE21" s="378"/>
      <c r="AF21" s="378"/>
      <c r="AG21" s="378"/>
      <c r="AH21" s="379"/>
    </row>
    <row r="22" spans="1:34" ht="18.75" customHeight="1">
      <c r="A22" s="377"/>
      <c r="B22" s="378"/>
      <c r="C22" s="378"/>
      <c r="D22" s="378"/>
      <c r="E22" s="378"/>
      <c r="F22" s="378"/>
      <c r="G22" s="378"/>
      <c r="H22" s="378"/>
      <c r="I22" s="378"/>
      <c r="J22" s="378"/>
      <c r="K22" s="378"/>
      <c r="L22" s="378"/>
      <c r="M22" s="378"/>
      <c r="N22" s="378"/>
      <c r="O22" s="378"/>
      <c r="P22" s="378"/>
      <c r="Q22" s="378"/>
      <c r="R22" s="378"/>
      <c r="S22" s="378"/>
      <c r="T22" s="378"/>
      <c r="U22" s="378"/>
      <c r="V22" s="378"/>
      <c r="W22" s="378"/>
      <c r="X22" s="378"/>
      <c r="Y22" s="378"/>
      <c r="Z22" s="378"/>
      <c r="AA22" s="378"/>
      <c r="AB22" s="378"/>
      <c r="AC22" s="378"/>
      <c r="AD22" s="378"/>
      <c r="AE22" s="378"/>
      <c r="AF22" s="378"/>
      <c r="AG22" s="378"/>
      <c r="AH22" s="379"/>
    </row>
    <row r="23" spans="1:34" ht="18.75" customHeight="1" thickBot="1">
      <c r="A23" s="380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  <c r="U23" s="381"/>
      <c r="V23" s="381"/>
      <c r="W23" s="381"/>
      <c r="X23" s="381"/>
      <c r="Y23" s="381"/>
      <c r="Z23" s="381"/>
      <c r="AA23" s="381"/>
      <c r="AB23" s="381"/>
      <c r="AC23" s="381"/>
      <c r="AD23" s="381"/>
      <c r="AE23" s="381"/>
      <c r="AF23" s="381"/>
      <c r="AG23" s="381"/>
      <c r="AH23" s="382"/>
    </row>
    <row r="24" spans="1:34" ht="18.75" customHeight="1">
      <c r="C24" s="32"/>
      <c r="D24" s="32"/>
    </row>
    <row r="25" spans="1:34" ht="18.75" customHeight="1">
      <c r="C25" s="32"/>
      <c r="D25" s="32"/>
    </row>
    <row r="26" spans="1:34" ht="18.75" customHeight="1">
      <c r="C26" s="32"/>
      <c r="D26" s="32"/>
    </row>
    <row r="27" spans="1:34" ht="18.75" customHeight="1">
      <c r="C27" s="32"/>
      <c r="D27" s="32"/>
    </row>
    <row r="28" spans="1:34" ht="18.75" customHeight="1">
      <c r="C28" s="32"/>
      <c r="D28" s="32"/>
    </row>
    <row r="29" spans="1:34" ht="18.75" customHeight="1">
      <c r="C29" s="32"/>
      <c r="D29" s="32"/>
    </row>
    <row r="30" spans="1:34" ht="18.75" customHeight="1">
      <c r="C30" s="32"/>
      <c r="D30" s="32"/>
    </row>
    <row r="31" spans="1:34" ht="18.75" customHeight="1">
      <c r="C31" s="32"/>
      <c r="D31" s="32"/>
    </row>
    <row r="32" spans="1:34" ht="18.75" customHeight="1">
      <c r="C32" s="32"/>
      <c r="D32" s="32"/>
    </row>
    <row r="33" spans="3:4" ht="18.75" customHeight="1">
      <c r="C33" s="32"/>
      <c r="D33" s="32"/>
    </row>
    <row r="34" spans="3:4" ht="18.75" customHeight="1">
      <c r="C34" s="32"/>
      <c r="D34" s="32"/>
    </row>
    <row r="35" spans="3:4" ht="18.75" customHeight="1">
      <c r="C35" s="32"/>
      <c r="D35" s="32"/>
    </row>
    <row r="36" spans="3:4" ht="18.75" customHeight="1">
      <c r="C36" s="32"/>
      <c r="D36" s="32"/>
    </row>
    <row r="37" spans="3:4" ht="18.75" customHeight="1">
      <c r="C37" s="32"/>
      <c r="D37" s="32"/>
    </row>
    <row r="38" spans="3:4" ht="18.75" customHeight="1">
      <c r="C38" s="32"/>
      <c r="D38" s="32"/>
    </row>
    <row r="39" spans="3:4" ht="18.75" customHeight="1">
      <c r="C39" s="32"/>
      <c r="D39" s="32"/>
    </row>
    <row r="40" spans="3:4" ht="18.75" customHeight="1">
      <c r="C40" s="32"/>
      <c r="D40" s="32"/>
    </row>
    <row r="41" spans="3:4" ht="18.75" customHeight="1">
      <c r="C41" s="32"/>
      <c r="D41" s="32"/>
    </row>
    <row r="42" spans="3:4" ht="18.75" customHeight="1">
      <c r="C42" s="32"/>
      <c r="D42" s="32"/>
    </row>
    <row r="43" spans="3:4" ht="18.75" customHeight="1">
      <c r="C43" s="32"/>
      <c r="D43" s="32"/>
    </row>
    <row r="44" spans="3:4" ht="18.75" customHeight="1">
      <c r="C44" s="32"/>
      <c r="D44" s="32"/>
    </row>
    <row r="45" spans="3:4" ht="18.75" customHeight="1">
      <c r="C45" s="32"/>
      <c r="D45" s="32"/>
    </row>
    <row r="46" spans="3:4" ht="18.75" customHeight="1">
      <c r="C46" s="32"/>
      <c r="D46" s="32"/>
    </row>
    <row r="47" spans="3:4" ht="18.75" customHeight="1">
      <c r="C47" s="32"/>
      <c r="D47" s="32"/>
    </row>
    <row r="48" spans="3:4" ht="18.75" customHeight="1">
      <c r="C48" s="32"/>
      <c r="D48" s="32"/>
    </row>
    <row r="49" spans="3:4" ht="18.75" customHeight="1">
      <c r="C49" s="32"/>
      <c r="D49" s="32"/>
    </row>
    <row r="50" spans="3:4" ht="18.75" customHeight="1">
      <c r="C50" s="32"/>
      <c r="D50" s="32"/>
    </row>
    <row r="51" spans="3:4" ht="18.75" customHeight="1">
      <c r="C51" s="32"/>
      <c r="D51" s="32"/>
    </row>
    <row r="52" spans="3:4" ht="18.75" customHeight="1">
      <c r="C52" s="32"/>
      <c r="D52" s="32"/>
    </row>
    <row r="53" spans="3:4" ht="18.75" customHeight="1">
      <c r="C53" s="32"/>
      <c r="D53" s="32"/>
    </row>
    <row r="54" spans="3:4" ht="18.75" customHeight="1">
      <c r="C54" s="32"/>
      <c r="D54" s="32"/>
    </row>
    <row r="55" spans="3:4" ht="18.75" customHeight="1">
      <c r="C55" s="32"/>
      <c r="D55" s="32"/>
    </row>
  </sheetData>
  <mergeCells count="35">
    <mergeCell ref="A21:AH23"/>
    <mergeCell ref="B8:AG8"/>
    <mergeCell ref="T10:X10"/>
    <mergeCell ref="Y10:AG10"/>
    <mergeCell ref="Y11:AG11"/>
    <mergeCell ref="B11:E11"/>
    <mergeCell ref="U17:X17"/>
    <mergeCell ref="Y17:AG17"/>
    <mergeCell ref="K16:L16"/>
    <mergeCell ref="K15:L15"/>
    <mergeCell ref="Y16:AG16"/>
    <mergeCell ref="K17:L17"/>
    <mergeCell ref="Y18:AG18"/>
    <mergeCell ref="T13:X13"/>
    <mergeCell ref="Y13:AG13"/>
    <mergeCell ref="Y14:AG14"/>
    <mergeCell ref="U15:X15"/>
    <mergeCell ref="Y15:AG15"/>
    <mergeCell ref="K18:L18"/>
    <mergeCell ref="K20:L20"/>
    <mergeCell ref="B15:E15"/>
    <mergeCell ref="K14:L14"/>
    <mergeCell ref="K12:L12"/>
    <mergeCell ref="K13:L13"/>
    <mergeCell ref="B7:AG7"/>
    <mergeCell ref="A1:M4"/>
    <mergeCell ref="N1:N4"/>
    <mergeCell ref="AD2:AH4"/>
    <mergeCell ref="Y1:AC1"/>
    <mergeCell ref="Y2:AC4"/>
    <mergeCell ref="O1:S1"/>
    <mergeCell ref="T1:X1"/>
    <mergeCell ref="AD1:AH1"/>
    <mergeCell ref="O2:S4"/>
    <mergeCell ref="T2:X4"/>
  </mergeCells>
  <phoneticPr fontId="4" type="noConversion"/>
  <printOptions horizontalCentered="1" verticalCentered="1"/>
  <pageMargins left="0.78740157480314965" right="0.59055118110236227" top="0.59055118110236227" bottom="0.59055118110236227" header="0.55118110236220474" footer="0.51181102362204722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32"/>
  <sheetViews>
    <sheetView showZeros="0" view="pageBreakPreview" zoomScaleNormal="100" zoomScaleSheetLayoutView="100" workbookViewId="0">
      <selection activeCell="M14" sqref="M14"/>
    </sheetView>
  </sheetViews>
  <sheetFormatPr defaultRowHeight="13.5"/>
  <cols>
    <col min="1" max="2" width="5.77734375" customWidth="1"/>
    <col min="3" max="3" width="23.5546875" customWidth="1"/>
    <col min="4" max="4" width="14.77734375" customWidth="1"/>
    <col min="5" max="5" width="9.109375" bestFit="1" customWidth="1"/>
    <col min="6" max="6" width="13.88671875" customWidth="1"/>
    <col min="7" max="7" width="9.109375" customWidth="1"/>
    <col min="8" max="8" width="6.77734375" customWidth="1"/>
    <col min="9" max="9" width="8.6640625" customWidth="1"/>
    <col min="10" max="10" width="7.88671875" customWidth="1"/>
    <col min="11" max="11" width="4.6640625" customWidth="1"/>
  </cols>
  <sheetData>
    <row r="1" spans="1:24" ht="20.100000000000001" customHeight="1">
      <c r="A1" s="327" t="s">
        <v>30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</row>
    <row r="2" spans="1:24" s="2" customFormat="1" ht="20.100000000000001" customHeight="1" thickBot="1">
      <c r="A2" s="400" t="s">
        <v>31</v>
      </c>
      <c r="B2" s="400"/>
      <c r="C2" s="55" t="str">
        <f>'설계설명서(폐기물)'!C8</f>
        <v>지방도 730호선 남원 주천 장안 외 1개소 덧씌우기공사 폐기물처리용역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</row>
    <row r="3" spans="1:24" ht="15" customHeight="1">
      <c r="A3" s="401" t="s">
        <v>32</v>
      </c>
      <c r="B3" s="402"/>
      <c r="C3" s="61" t="s">
        <v>33</v>
      </c>
      <c r="D3" s="62" t="s">
        <v>34</v>
      </c>
      <c r="E3" s="62" t="s">
        <v>35</v>
      </c>
      <c r="F3" s="62"/>
      <c r="G3" s="62"/>
      <c r="H3" s="62"/>
      <c r="I3" s="62"/>
      <c r="J3" s="403" t="s">
        <v>36</v>
      </c>
      <c r="K3" s="404"/>
    </row>
    <row r="4" spans="1:24" ht="15" customHeight="1">
      <c r="A4" s="405" t="s">
        <v>37</v>
      </c>
      <c r="B4" s="63" t="s">
        <v>38</v>
      </c>
      <c r="C4" s="64" t="s">
        <v>39</v>
      </c>
      <c r="D4" s="65"/>
      <c r="E4" s="66"/>
      <c r="F4" s="66"/>
      <c r="G4" s="66"/>
      <c r="H4" s="66"/>
      <c r="I4" s="67"/>
      <c r="J4" s="66"/>
      <c r="K4" s="68"/>
    </row>
    <row r="5" spans="1:24" ht="15" customHeight="1">
      <c r="A5" s="406"/>
      <c r="B5" s="63" t="s">
        <v>40</v>
      </c>
      <c r="C5" s="64" t="s">
        <v>41</v>
      </c>
      <c r="D5" s="65"/>
      <c r="E5" s="66"/>
      <c r="F5" s="66"/>
      <c r="G5" s="66"/>
      <c r="H5" s="66"/>
      <c r="I5" s="67"/>
      <c r="J5" s="66"/>
      <c r="K5" s="68"/>
    </row>
    <row r="6" spans="1:24" ht="15" customHeight="1">
      <c r="A6" s="406"/>
      <c r="B6" s="69" t="s">
        <v>42</v>
      </c>
      <c r="C6" s="70" t="s">
        <v>43</v>
      </c>
      <c r="D6" s="71">
        <f>SUM(D4:D5)</f>
        <v>0</v>
      </c>
      <c r="E6" s="66"/>
      <c r="F6" s="66"/>
      <c r="G6" s="66"/>
      <c r="H6" s="66"/>
      <c r="I6" s="67"/>
      <c r="J6" s="66"/>
      <c r="K6" s="68"/>
    </row>
    <row r="7" spans="1:24" ht="15" customHeight="1">
      <c r="A7" s="406"/>
      <c r="B7" s="63" t="s">
        <v>44</v>
      </c>
      <c r="C7" s="64" t="s">
        <v>45</v>
      </c>
      <c r="D7" s="65"/>
      <c r="E7" s="66"/>
      <c r="F7" s="66"/>
      <c r="G7" s="66"/>
      <c r="H7" s="66"/>
      <c r="I7" s="67"/>
      <c r="J7" s="66"/>
      <c r="K7" s="68"/>
    </row>
    <row r="8" spans="1:24" ht="15" customHeight="1">
      <c r="A8" s="406"/>
      <c r="B8" s="63" t="s">
        <v>46</v>
      </c>
      <c r="C8" s="64" t="s">
        <v>47</v>
      </c>
      <c r="D8" s="65"/>
      <c r="E8" s="72"/>
      <c r="F8" s="73"/>
      <c r="G8" s="66"/>
      <c r="H8" s="66"/>
      <c r="I8" s="67"/>
      <c r="J8" s="66"/>
      <c r="K8" s="68"/>
    </row>
    <row r="9" spans="1:24" ht="15" customHeight="1">
      <c r="A9" s="406"/>
      <c r="B9" s="69" t="s">
        <v>42</v>
      </c>
      <c r="C9" s="70" t="s">
        <v>43</v>
      </c>
      <c r="D9" s="71">
        <f>SUM(D7:D8)</f>
        <v>0</v>
      </c>
      <c r="E9" s="66"/>
      <c r="F9" s="66"/>
      <c r="G9" s="66"/>
      <c r="H9" s="66"/>
      <c r="I9" s="67"/>
      <c r="J9" s="66"/>
      <c r="K9" s="68"/>
    </row>
    <row r="10" spans="1:24" ht="15" customHeight="1">
      <c r="A10" s="406"/>
      <c r="B10" s="74"/>
      <c r="C10" s="64" t="s">
        <v>48</v>
      </c>
      <c r="D10" s="65">
        <f>M12</f>
        <v>13280000</v>
      </c>
      <c r="E10" s="66"/>
      <c r="F10" s="66"/>
      <c r="G10" s="66"/>
      <c r="H10" s="66"/>
      <c r="I10" s="67"/>
      <c r="J10" s="66"/>
      <c r="K10" s="68"/>
      <c r="M10" s="408" t="s">
        <v>49</v>
      </c>
      <c r="N10" s="409"/>
    </row>
    <row r="11" spans="1:24" ht="15" customHeight="1">
      <c r="A11" s="406"/>
      <c r="B11" s="74" t="s">
        <v>50</v>
      </c>
      <c r="C11" s="64" t="s">
        <v>51</v>
      </c>
      <c r="D11" s="65"/>
      <c r="E11" s="72"/>
      <c r="F11" s="73"/>
      <c r="G11" s="66"/>
      <c r="H11" s="66"/>
      <c r="I11" s="67"/>
      <c r="J11" s="66"/>
      <c r="K11" s="68"/>
      <c r="M11" s="410"/>
      <c r="N11" s="411"/>
    </row>
    <row r="12" spans="1:24" ht="15" customHeight="1">
      <c r="A12" s="406"/>
      <c r="B12" s="74"/>
      <c r="C12" s="75" t="s">
        <v>52</v>
      </c>
      <c r="D12" s="65"/>
      <c r="E12" s="72"/>
      <c r="F12" s="73"/>
      <c r="G12" s="66"/>
      <c r="H12" s="66"/>
      <c r="I12" s="67"/>
      <c r="J12" s="66"/>
      <c r="K12" s="68"/>
      <c r="M12" s="412">
        <f>ROUND(내역서총괄표!G4,0)</f>
        <v>13280000</v>
      </c>
      <c r="N12" s="413"/>
    </row>
    <row r="13" spans="1:24" ht="15" customHeight="1">
      <c r="A13" s="406"/>
      <c r="B13" s="74"/>
      <c r="C13" s="75" t="s">
        <v>53</v>
      </c>
      <c r="D13" s="65"/>
      <c r="E13" s="72"/>
      <c r="F13" s="73"/>
      <c r="G13" s="76"/>
      <c r="H13" s="66"/>
      <c r="I13" s="67"/>
      <c r="J13" s="66"/>
      <c r="K13" s="68"/>
      <c r="M13" s="414"/>
      <c r="N13" s="415"/>
    </row>
    <row r="14" spans="1:24" ht="15" customHeight="1">
      <c r="A14" s="406"/>
      <c r="B14" s="74"/>
      <c r="C14" s="75" t="s">
        <v>54</v>
      </c>
      <c r="D14" s="65"/>
      <c r="E14" s="72"/>
      <c r="F14" s="73"/>
      <c r="G14" s="76"/>
      <c r="H14" s="66"/>
      <c r="I14" s="67"/>
      <c r="J14" s="66"/>
      <c r="K14" s="68"/>
    </row>
    <row r="15" spans="1:24" ht="15" customHeight="1">
      <c r="A15" s="406"/>
      <c r="B15" s="74"/>
      <c r="C15" s="64" t="s">
        <v>55</v>
      </c>
      <c r="D15" s="65"/>
      <c r="E15" s="72"/>
      <c r="F15" s="73"/>
      <c r="G15" s="76"/>
      <c r="H15" s="66"/>
      <c r="I15" s="67"/>
      <c r="J15" s="66"/>
      <c r="K15" s="68"/>
    </row>
    <row r="16" spans="1:24" ht="15" customHeight="1">
      <c r="A16" s="406"/>
      <c r="B16" s="74"/>
      <c r="C16" s="64" t="s">
        <v>56</v>
      </c>
      <c r="D16" s="65"/>
      <c r="E16" s="72"/>
      <c r="F16" s="73"/>
      <c r="G16" s="66"/>
      <c r="H16" s="66"/>
      <c r="I16" s="67"/>
      <c r="J16" s="66"/>
      <c r="K16" s="68"/>
    </row>
    <row r="17" spans="1:27" ht="15" customHeight="1">
      <c r="A17" s="406"/>
      <c r="B17" s="74"/>
      <c r="C17" s="77" t="s">
        <v>57</v>
      </c>
      <c r="D17" s="78"/>
      <c r="E17" s="79"/>
      <c r="F17" s="80"/>
      <c r="G17" s="81"/>
      <c r="H17" s="81"/>
      <c r="I17" s="82"/>
      <c r="J17" s="81"/>
      <c r="K17" s="83"/>
    </row>
    <row r="18" spans="1:27" ht="15" customHeight="1">
      <c r="A18" s="406"/>
      <c r="B18" s="84"/>
      <c r="C18" s="416" t="s">
        <v>58</v>
      </c>
      <c r="D18" s="418"/>
      <c r="E18" s="79"/>
      <c r="F18" s="80"/>
      <c r="G18" s="80"/>
      <c r="H18" s="80"/>
      <c r="I18" s="85"/>
      <c r="J18" s="80"/>
      <c r="K18" s="86"/>
    </row>
    <row r="19" spans="1:27" ht="15" customHeight="1">
      <c r="A19" s="406"/>
      <c r="B19" s="84"/>
      <c r="C19" s="417"/>
      <c r="D19" s="419"/>
      <c r="E19" s="87"/>
      <c r="F19" s="66"/>
      <c r="G19" s="66"/>
      <c r="H19" s="66"/>
      <c r="I19" s="88"/>
      <c r="J19" s="66"/>
      <c r="K19" s="68"/>
    </row>
    <row r="20" spans="1:27" ht="15" customHeight="1">
      <c r="A20" s="406"/>
      <c r="B20" s="84"/>
      <c r="C20" s="64" t="s">
        <v>59</v>
      </c>
      <c r="D20" s="65"/>
      <c r="E20" s="72"/>
      <c r="F20" s="73"/>
      <c r="G20" s="73"/>
      <c r="H20" s="66"/>
      <c r="I20" s="67"/>
      <c r="J20" s="66"/>
      <c r="K20" s="68"/>
    </row>
    <row r="21" spans="1:27" ht="15" customHeight="1">
      <c r="A21" s="406"/>
      <c r="B21" s="74" t="s">
        <v>42</v>
      </c>
      <c r="C21" s="64" t="s">
        <v>60</v>
      </c>
      <c r="D21" s="65"/>
      <c r="E21" s="72"/>
      <c r="F21" s="73"/>
      <c r="G21" s="73"/>
      <c r="H21" s="66"/>
      <c r="I21" s="67"/>
      <c r="J21" s="66"/>
      <c r="K21" s="68"/>
    </row>
    <row r="22" spans="1:27" ht="15" customHeight="1">
      <c r="A22" s="406"/>
      <c r="B22" s="77"/>
      <c r="C22" s="70" t="s">
        <v>61</v>
      </c>
      <c r="D22" s="71">
        <f>SUM(D10:D21)</f>
        <v>13280000</v>
      </c>
      <c r="E22" s="66"/>
      <c r="F22" s="66"/>
      <c r="G22" s="66"/>
      <c r="H22" s="66"/>
      <c r="I22" s="67"/>
      <c r="J22" s="66"/>
      <c r="K22" s="68"/>
    </row>
    <row r="23" spans="1:27" ht="15" customHeight="1">
      <c r="A23" s="407"/>
      <c r="B23" s="420" t="s">
        <v>62</v>
      </c>
      <c r="C23" s="421"/>
      <c r="D23" s="89">
        <f>D22+D9+D6</f>
        <v>13280000</v>
      </c>
      <c r="E23" s="90"/>
      <c r="F23" s="90"/>
      <c r="G23" s="90"/>
      <c r="H23" s="90"/>
      <c r="I23" s="91"/>
      <c r="J23" s="90"/>
      <c r="K23" s="92"/>
    </row>
    <row r="24" spans="1:27" ht="15" customHeight="1">
      <c r="A24" s="391" t="s">
        <v>63</v>
      </c>
      <c r="B24" s="392"/>
      <c r="C24" s="393"/>
      <c r="D24" s="65"/>
      <c r="E24" s="66"/>
      <c r="F24" s="66"/>
      <c r="G24" s="66">
        <v>0</v>
      </c>
      <c r="H24" s="66"/>
      <c r="I24" s="67"/>
      <c r="J24" s="66"/>
      <c r="K24" s="68"/>
    </row>
    <row r="25" spans="1:27" ht="15" customHeight="1">
      <c r="A25" s="394" t="s">
        <v>64</v>
      </c>
      <c r="B25" s="395"/>
      <c r="C25" s="396"/>
      <c r="D25" s="65">
        <f>D24+D23</f>
        <v>13280000</v>
      </c>
      <c r="E25" s="72" t="s">
        <v>65</v>
      </c>
      <c r="F25" s="73"/>
      <c r="G25" s="66"/>
      <c r="H25" s="66"/>
      <c r="I25" s="67"/>
      <c r="J25" s="66"/>
      <c r="K25" s="68"/>
    </row>
    <row r="26" spans="1:27" ht="15" customHeight="1">
      <c r="A26" s="397" t="s">
        <v>66</v>
      </c>
      <c r="B26" s="398"/>
      <c r="C26" s="399"/>
      <c r="D26" s="71"/>
      <c r="E26" s="66"/>
      <c r="F26" s="66"/>
      <c r="G26" s="66"/>
      <c r="H26" s="93" t="e">
        <f>IF(D23=0,0,ROUND(((D26/(D23+D24+#REF!-D6)))*100,1))</f>
        <v>#REF!</v>
      </c>
      <c r="I26" s="67"/>
      <c r="J26" s="66"/>
      <c r="K26" s="68"/>
    </row>
    <row r="27" spans="1:27" ht="15" customHeight="1">
      <c r="A27" s="394" t="s">
        <v>67</v>
      </c>
      <c r="B27" s="395"/>
      <c r="C27" s="396"/>
      <c r="D27" s="65">
        <f>ROUNDDOWN(D25+D26,0)</f>
        <v>13280000</v>
      </c>
      <c r="E27" s="66" t="s">
        <v>68</v>
      </c>
      <c r="F27" s="66"/>
      <c r="G27" s="66"/>
      <c r="H27" s="66"/>
      <c r="I27" s="67"/>
      <c r="J27" s="66"/>
      <c r="K27" s="68"/>
    </row>
    <row r="28" spans="1:27" ht="15" customHeight="1">
      <c r="A28" s="394" t="s">
        <v>69</v>
      </c>
      <c r="B28" s="395"/>
      <c r="C28" s="396"/>
      <c r="D28" s="65">
        <f>ROUNDDOWN(D27*10%,0)</f>
        <v>1328000</v>
      </c>
      <c r="E28" s="72" t="s">
        <v>87</v>
      </c>
      <c r="F28" s="73"/>
      <c r="G28" s="66"/>
      <c r="H28" s="66"/>
      <c r="I28" s="67"/>
      <c r="J28" s="66"/>
      <c r="K28" s="68"/>
    </row>
    <row r="29" spans="1:27" ht="15" customHeight="1">
      <c r="A29" s="394" t="s">
        <v>70</v>
      </c>
      <c r="B29" s="395"/>
      <c r="C29" s="396"/>
      <c r="D29" s="65">
        <f>(D27+D28)</f>
        <v>14608000</v>
      </c>
      <c r="E29" s="72" t="s">
        <v>71</v>
      </c>
      <c r="F29" s="73"/>
      <c r="G29" s="66"/>
      <c r="H29" s="66"/>
      <c r="I29" s="67"/>
      <c r="J29" s="66"/>
      <c r="K29" s="68"/>
    </row>
    <row r="30" spans="1:27" s="2" customFormat="1" ht="15" customHeight="1" thickBot="1">
      <c r="A30" s="388" t="s">
        <v>72</v>
      </c>
      <c r="B30" s="389"/>
      <c r="C30" s="390"/>
      <c r="D30" s="94">
        <f>SUM(D29:D29)</f>
        <v>14608000</v>
      </c>
      <c r="E30" s="95" t="s">
        <v>88</v>
      </c>
      <c r="F30" s="96"/>
      <c r="G30" s="97"/>
      <c r="H30" s="97"/>
      <c r="I30" s="98"/>
      <c r="J30" s="97"/>
      <c r="K30" s="99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 s="2" customFormat="1">
      <c r="A31"/>
      <c r="B31"/>
      <c r="C31"/>
      <c r="D31" s="100"/>
      <c r="E31" s="100"/>
      <c r="F31" s="100"/>
      <c r="G31" s="100"/>
      <c r="H31" s="100"/>
      <c r="I31" s="100"/>
      <c r="J31" s="100"/>
      <c r="K31" s="100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2" customFormat="1">
      <c r="A32"/>
      <c r="B32"/>
      <c r="C32"/>
      <c r="D32" s="101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</sheetData>
  <mergeCells count="17">
    <mergeCell ref="M10:N11"/>
    <mergeCell ref="M12:N13"/>
    <mergeCell ref="C18:C19"/>
    <mergeCell ref="D18:D19"/>
    <mergeCell ref="B23:C23"/>
    <mergeCell ref="A1:K1"/>
    <mergeCell ref="A2:B2"/>
    <mergeCell ref="A3:B3"/>
    <mergeCell ref="J3:K3"/>
    <mergeCell ref="A4:A23"/>
    <mergeCell ref="A30:C30"/>
    <mergeCell ref="A24:C24"/>
    <mergeCell ref="A25:C25"/>
    <mergeCell ref="A26:C26"/>
    <mergeCell ref="A27:C27"/>
    <mergeCell ref="A28:C28"/>
    <mergeCell ref="A29:C29"/>
  </mergeCells>
  <phoneticPr fontId="4" type="noConversion"/>
  <printOptions horizontalCentered="1"/>
  <pageMargins left="0.74803149606299213" right="0.74803149606299213" top="0.59055118110236227" bottom="0.59055118110236227" header="0" footer="0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76485-5514-41F2-922A-E3636C5B5C79}">
  <dimension ref="B1:K8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2" width="6" style="171" customWidth="1"/>
    <col min="3" max="3" width="18.109375" style="171" customWidth="1"/>
    <col min="4" max="4" width="16.6640625" style="171" customWidth="1"/>
    <col min="5" max="5" width="10.5546875" style="171" customWidth="1"/>
    <col min="6" max="6" width="6" style="171" customWidth="1"/>
    <col min="7" max="7" width="14.33203125" style="171" customWidth="1"/>
    <col min="8" max="8" width="12.109375" style="171" customWidth="1"/>
    <col min="9" max="9" width="12.5546875" style="171" customWidth="1"/>
    <col min="10" max="10" width="12.6640625" style="171" customWidth="1"/>
    <col min="11" max="11" width="10.5546875" style="171" customWidth="1"/>
    <col min="12" max="256" width="8.88671875" style="171"/>
    <col min="257" max="257" width="0.5546875" style="171" customWidth="1"/>
    <col min="258" max="258" width="6" style="171" customWidth="1"/>
    <col min="259" max="259" width="18.109375" style="171" customWidth="1"/>
    <col min="260" max="260" width="16.6640625" style="171" customWidth="1"/>
    <col min="261" max="261" width="10.5546875" style="171" customWidth="1"/>
    <col min="262" max="262" width="6" style="171" customWidth="1"/>
    <col min="263" max="263" width="14.33203125" style="171" customWidth="1"/>
    <col min="264" max="264" width="12.109375" style="171" customWidth="1"/>
    <col min="265" max="265" width="12.5546875" style="171" customWidth="1"/>
    <col min="266" max="266" width="12.6640625" style="171" customWidth="1"/>
    <col min="267" max="267" width="10.5546875" style="171" customWidth="1"/>
    <col min="268" max="512" width="8.88671875" style="171"/>
    <col min="513" max="513" width="0.5546875" style="171" customWidth="1"/>
    <col min="514" max="514" width="6" style="171" customWidth="1"/>
    <col min="515" max="515" width="18.109375" style="171" customWidth="1"/>
    <col min="516" max="516" width="16.6640625" style="171" customWidth="1"/>
    <col min="517" max="517" width="10.5546875" style="171" customWidth="1"/>
    <col min="518" max="518" width="6" style="171" customWidth="1"/>
    <col min="519" max="519" width="14.33203125" style="171" customWidth="1"/>
    <col min="520" max="520" width="12.109375" style="171" customWidth="1"/>
    <col min="521" max="521" width="12.5546875" style="171" customWidth="1"/>
    <col min="522" max="522" width="12.6640625" style="171" customWidth="1"/>
    <col min="523" max="523" width="10.5546875" style="171" customWidth="1"/>
    <col min="524" max="768" width="8.88671875" style="171"/>
    <col min="769" max="769" width="0.5546875" style="171" customWidth="1"/>
    <col min="770" max="770" width="6" style="171" customWidth="1"/>
    <col min="771" max="771" width="18.109375" style="171" customWidth="1"/>
    <col min="772" max="772" width="16.6640625" style="171" customWidth="1"/>
    <col min="773" max="773" width="10.5546875" style="171" customWidth="1"/>
    <col min="774" max="774" width="6" style="171" customWidth="1"/>
    <col min="775" max="775" width="14.33203125" style="171" customWidth="1"/>
    <col min="776" max="776" width="12.109375" style="171" customWidth="1"/>
    <col min="777" max="777" width="12.5546875" style="171" customWidth="1"/>
    <col min="778" max="778" width="12.6640625" style="171" customWidth="1"/>
    <col min="779" max="779" width="10.5546875" style="171" customWidth="1"/>
    <col min="780" max="1024" width="8.88671875" style="171"/>
    <col min="1025" max="1025" width="0.5546875" style="171" customWidth="1"/>
    <col min="1026" max="1026" width="6" style="171" customWidth="1"/>
    <col min="1027" max="1027" width="18.109375" style="171" customWidth="1"/>
    <col min="1028" max="1028" width="16.6640625" style="171" customWidth="1"/>
    <col min="1029" max="1029" width="10.5546875" style="171" customWidth="1"/>
    <col min="1030" max="1030" width="6" style="171" customWidth="1"/>
    <col min="1031" max="1031" width="14.33203125" style="171" customWidth="1"/>
    <col min="1032" max="1032" width="12.109375" style="171" customWidth="1"/>
    <col min="1033" max="1033" width="12.5546875" style="171" customWidth="1"/>
    <col min="1034" max="1034" width="12.6640625" style="171" customWidth="1"/>
    <col min="1035" max="1035" width="10.5546875" style="171" customWidth="1"/>
    <col min="1036" max="1280" width="8.88671875" style="171"/>
    <col min="1281" max="1281" width="0.5546875" style="171" customWidth="1"/>
    <col min="1282" max="1282" width="6" style="171" customWidth="1"/>
    <col min="1283" max="1283" width="18.109375" style="171" customWidth="1"/>
    <col min="1284" max="1284" width="16.6640625" style="171" customWidth="1"/>
    <col min="1285" max="1285" width="10.5546875" style="171" customWidth="1"/>
    <col min="1286" max="1286" width="6" style="171" customWidth="1"/>
    <col min="1287" max="1287" width="14.33203125" style="171" customWidth="1"/>
    <col min="1288" max="1288" width="12.109375" style="171" customWidth="1"/>
    <col min="1289" max="1289" width="12.5546875" style="171" customWidth="1"/>
    <col min="1290" max="1290" width="12.6640625" style="171" customWidth="1"/>
    <col min="1291" max="1291" width="10.5546875" style="171" customWidth="1"/>
    <col min="1292" max="1536" width="8.88671875" style="171"/>
    <col min="1537" max="1537" width="0.5546875" style="171" customWidth="1"/>
    <col min="1538" max="1538" width="6" style="171" customWidth="1"/>
    <col min="1539" max="1539" width="18.109375" style="171" customWidth="1"/>
    <col min="1540" max="1540" width="16.6640625" style="171" customWidth="1"/>
    <col min="1541" max="1541" width="10.5546875" style="171" customWidth="1"/>
    <col min="1542" max="1542" width="6" style="171" customWidth="1"/>
    <col min="1543" max="1543" width="14.33203125" style="171" customWidth="1"/>
    <col min="1544" max="1544" width="12.109375" style="171" customWidth="1"/>
    <col min="1545" max="1545" width="12.5546875" style="171" customWidth="1"/>
    <col min="1546" max="1546" width="12.6640625" style="171" customWidth="1"/>
    <col min="1547" max="1547" width="10.5546875" style="171" customWidth="1"/>
    <col min="1548" max="1792" width="8.88671875" style="171"/>
    <col min="1793" max="1793" width="0.5546875" style="171" customWidth="1"/>
    <col min="1794" max="1794" width="6" style="171" customWidth="1"/>
    <col min="1795" max="1795" width="18.109375" style="171" customWidth="1"/>
    <col min="1796" max="1796" width="16.6640625" style="171" customWidth="1"/>
    <col min="1797" max="1797" width="10.5546875" style="171" customWidth="1"/>
    <col min="1798" max="1798" width="6" style="171" customWidth="1"/>
    <col min="1799" max="1799" width="14.33203125" style="171" customWidth="1"/>
    <col min="1800" max="1800" width="12.109375" style="171" customWidth="1"/>
    <col min="1801" max="1801" width="12.5546875" style="171" customWidth="1"/>
    <col min="1802" max="1802" width="12.6640625" style="171" customWidth="1"/>
    <col min="1803" max="1803" width="10.5546875" style="171" customWidth="1"/>
    <col min="1804" max="2048" width="8.88671875" style="171"/>
    <col min="2049" max="2049" width="0.5546875" style="171" customWidth="1"/>
    <col min="2050" max="2050" width="6" style="171" customWidth="1"/>
    <col min="2051" max="2051" width="18.109375" style="171" customWidth="1"/>
    <col min="2052" max="2052" width="16.6640625" style="171" customWidth="1"/>
    <col min="2053" max="2053" width="10.5546875" style="171" customWidth="1"/>
    <col min="2054" max="2054" width="6" style="171" customWidth="1"/>
    <col min="2055" max="2055" width="14.33203125" style="171" customWidth="1"/>
    <col min="2056" max="2056" width="12.109375" style="171" customWidth="1"/>
    <col min="2057" max="2057" width="12.5546875" style="171" customWidth="1"/>
    <col min="2058" max="2058" width="12.6640625" style="171" customWidth="1"/>
    <col min="2059" max="2059" width="10.5546875" style="171" customWidth="1"/>
    <col min="2060" max="2304" width="8.88671875" style="171"/>
    <col min="2305" max="2305" width="0.5546875" style="171" customWidth="1"/>
    <col min="2306" max="2306" width="6" style="171" customWidth="1"/>
    <col min="2307" max="2307" width="18.109375" style="171" customWidth="1"/>
    <col min="2308" max="2308" width="16.6640625" style="171" customWidth="1"/>
    <col min="2309" max="2309" width="10.5546875" style="171" customWidth="1"/>
    <col min="2310" max="2310" width="6" style="171" customWidth="1"/>
    <col min="2311" max="2311" width="14.33203125" style="171" customWidth="1"/>
    <col min="2312" max="2312" width="12.109375" style="171" customWidth="1"/>
    <col min="2313" max="2313" width="12.5546875" style="171" customWidth="1"/>
    <col min="2314" max="2314" width="12.6640625" style="171" customWidth="1"/>
    <col min="2315" max="2315" width="10.5546875" style="171" customWidth="1"/>
    <col min="2316" max="2560" width="8.88671875" style="171"/>
    <col min="2561" max="2561" width="0.5546875" style="171" customWidth="1"/>
    <col min="2562" max="2562" width="6" style="171" customWidth="1"/>
    <col min="2563" max="2563" width="18.109375" style="171" customWidth="1"/>
    <col min="2564" max="2564" width="16.6640625" style="171" customWidth="1"/>
    <col min="2565" max="2565" width="10.5546875" style="171" customWidth="1"/>
    <col min="2566" max="2566" width="6" style="171" customWidth="1"/>
    <col min="2567" max="2567" width="14.33203125" style="171" customWidth="1"/>
    <col min="2568" max="2568" width="12.109375" style="171" customWidth="1"/>
    <col min="2569" max="2569" width="12.5546875" style="171" customWidth="1"/>
    <col min="2570" max="2570" width="12.6640625" style="171" customWidth="1"/>
    <col min="2571" max="2571" width="10.5546875" style="171" customWidth="1"/>
    <col min="2572" max="2816" width="8.88671875" style="171"/>
    <col min="2817" max="2817" width="0.5546875" style="171" customWidth="1"/>
    <col min="2818" max="2818" width="6" style="171" customWidth="1"/>
    <col min="2819" max="2819" width="18.109375" style="171" customWidth="1"/>
    <col min="2820" max="2820" width="16.6640625" style="171" customWidth="1"/>
    <col min="2821" max="2821" width="10.5546875" style="171" customWidth="1"/>
    <col min="2822" max="2822" width="6" style="171" customWidth="1"/>
    <col min="2823" max="2823" width="14.33203125" style="171" customWidth="1"/>
    <col min="2824" max="2824" width="12.109375" style="171" customWidth="1"/>
    <col min="2825" max="2825" width="12.5546875" style="171" customWidth="1"/>
    <col min="2826" max="2826" width="12.6640625" style="171" customWidth="1"/>
    <col min="2827" max="2827" width="10.5546875" style="171" customWidth="1"/>
    <col min="2828" max="3072" width="8.88671875" style="171"/>
    <col min="3073" max="3073" width="0.5546875" style="171" customWidth="1"/>
    <col min="3074" max="3074" width="6" style="171" customWidth="1"/>
    <col min="3075" max="3075" width="18.109375" style="171" customWidth="1"/>
    <col min="3076" max="3076" width="16.6640625" style="171" customWidth="1"/>
    <col min="3077" max="3077" width="10.5546875" style="171" customWidth="1"/>
    <col min="3078" max="3078" width="6" style="171" customWidth="1"/>
    <col min="3079" max="3079" width="14.33203125" style="171" customWidth="1"/>
    <col min="3080" max="3080" width="12.109375" style="171" customWidth="1"/>
    <col min="3081" max="3081" width="12.5546875" style="171" customWidth="1"/>
    <col min="3082" max="3082" width="12.6640625" style="171" customWidth="1"/>
    <col min="3083" max="3083" width="10.5546875" style="171" customWidth="1"/>
    <col min="3084" max="3328" width="8.88671875" style="171"/>
    <col min="3329" max="3329" width="0.5546875" style="171" customWidth="1"/>
    <col min="3330" max="3330" width="6" style="171" customWidth="1"/>
    <col min="3331" max="3331" width="18.109375" style="171" customWidth="1"/>
    <col min="3332" max="3332" width="16.6640625" style="171" customWidth="1"/>
    <col min="3333" max="3333" width="10.5546875" style="171" customWidth="1"/>
    <col min="3334" max="3334" width="6" style="171" customWidth="1"/>
    <col min="3335" max="3335" width="14.33203125" style="171" customWidth="1"/>
    <col min="3336" max="3336" width="12.109375" style="171" customWidth="1"/>
    <col min="3337" max="3337" width="12.5546875" style="171" customWidth="1"/>
    <col min="3338" max="3338" width="12.6640625" style="171" customWidth="1"/>
    <col min="3339" max="3339" width="10.5546875" style="171" customWidth="1"/>
    <col min="3340" max="3584" width="8.88671875" style="171"/>
    <col min="3585" max="3585" width="0.5546875" style="171" customWidth="1"/>
    <col min="3586" max="3586" width="6" style="171" customWidth="1"/>
    <col min="3587" max="3587" width="18.109375" style="171" customWidth="1"/>
    <col min="3588" max="3588" width="16.6640625" style="171" customWidth="1"/>
    <col min="3589" max="3589" width="10.5546875" style="171" customWidth="1"/>
    <col min="3590" max="3590" width="6" style="171" customWidth="1"/>
    <col min="3591" max="3591" width="14.33203125" style="171" customWidth="1"/>
    <col min="3592" max="3592" width="12.109375" style="171" customWidth="1"/>
    <col min="3593" max="3593" width="12.5546875" style="171" customWidth="1"/>
    <col min="3594" max="3594" width="12.6640625" style="171" customWidth="1"/>
    <col min="3595" max="3595" width="10.5546875" style="171" customWidth="1"/>
    <col min="3596" max="3840" width="8.88671875" style="171"/>
    <col min="3841" max="3841" width="0.5546875" style="171" customWidth="1"/>
    <col min="3842" max="3842" width="6" style="171" customWidth="1"/>
    <col min="3843" max="3843" width="18.109375" style="171" customWidth="1"/>
    <col min="3844" max="3844" width="16.6640625" style="171" customWidth="1"/>
    <col min="3845" max="3845" width="10.5546875" style="171" customWidth="1"/>
    <col min="3846" max="3846" width="6" style="171" customWidth="1"/>
    <col min="3847" max="3847" width="14.33203125" style="171" customWidth="1"/>
    <col min="3848" max="3848" width="12.109375" style="171" customWidth="1"/>
    <col min="3849" max="3849" width="12.5546875" style="171" customWidth="1"/>
    <col min="3850" max="3850" width="12.6640625" style="171" customWidth="1"/>
    <col min="3851" max="3851" width="10.5546875" style="171" customWidth="1"/>
    <col min="3852" max="4096" width="8.88671875" style="171"/>
    <col min="4097" max="4097" width="0.5546875" style="171" customWidth="1"/>
    <col min="4098" max="4098" width="6" style="171" customWidth="1"/>
    <col min="4099" max="4099" width="18.109375" style="171" customWidth="1"/>
    <col min="4100" max="4100" width="16.6640625" style="171" customWidth="1"/>
    <col min="4101" max="4101" width="10.5546875" style="171" customWidth="1"/>
    <col min="4102" max="4102" width="6" style="171" customWidth="1"/>
    <col min="4103" max="4103" width="14.33203125" style="171" customWidth="1"/>
    <col min="4104" max="4104" width="12.109375" style="171" customWidth="1"/>
    <col min="4105" max="4105" width="12.5546875" style="171" customWidth="1"/>
    <col min="4106" max="4106" width="12.6640625" style="171" customWidth="1"/>
    <col min="4107" max="4107" width="10.5546875" style="171" customWidth="1"/>
    <col min="4108" max="4352" width="8.88671875" style="171"/>
    <col min="4353" max="4353" width="0.5546875" style="171" customWidth="1"/>
    <col min="4354" max="4354" width="6" style="171" customWidth="1"/>
    <col min="4355" max="4355" width="18.109375" style="171" customWidth="1"/>
    <col min="4356" max="4356" width="16.6640625" style="171" customWidth="1"/>
    <col min="4357" max="4357" width="10.5546875" style="171" customWidth="1"/>
    <col min="4358" max="4358" width="6" style="171" customWidth="1"/>
    <col min="4359" max="4359" width="14.33203125" style="171" customWidth="1"/>
    <col min="4360" max="4360" width="12.109375" style="171" customWidth="1"/>
    <col min="4361" max="4361" width="12.5546875" style="171" customWidth="1"/>
    <col min="4362" max="4362" width="12.6640625" style="171" customWidth="1"/>
    <col min="4363" max="4363" width="10.5546875" style="171" customWidth="1"/>
    <col min="4364" max="4608" width="8.88671875" style="171"/>
    <col min="4609" max="4609" width="0.5546875" style="171" customWidth="1"/>
    <col min="4610" max="4610" width="6" style="171" customWidth="1"/>
    <col min="4611" max="4611" width="18.109375" style="171" customWidth="1"/>
    <col min="4612" max="4612" width="16.6640625" style="171" customWidth="1"/>
    <col min="4613" max="4613" width="10.5546875" style="171" customWidth="1"/>
    <col min="4614" max="4614" width="6" style="171" customWidth="1"/>
    <col min="4615" max="4615" width="14.33203125" style="171" customWidth="1"/>
    <col min="4616" max="4616" width="12.109375" style="171" customWidth="1"/>
    <col min="4617" max="4617" width="12.5546875" style="171" customWidth="1"/>
    <col min="4618" max="4618" width="12.6640625" style="171" customWidth="1"/>
    <col min="4619" max="4619" width="10.5546875" style="171" customWidth="1"/>
    <col min="4620" max="4864" width="8.88671875" style="171"/>
    <col min="4865" max="4865" width="0.5546875" style="171" customWidth="1"/>
    <col min="4866" max="4866" width="6" style="171" customWidth="1"/>
    <col min="4867" max="4867" width="18.109375" style="171" customWidth="1"/>
    <col min="4868" max="4868" width="16.6640625" style="171" customWidth="1"/>
    <col min="4869" max="4869" width="10.5546875" style="171" customWidth="1"/>
    <col min="4870" max="4870" width="6" style="171" customWidth="1"/>
    <col min="4871" max="4871" width="14.33203125" style="171" customWidth="1"/>
    <col min="4872" max="4872" width="12.109375" style="171" customWidth="1"/>
    <col min="4873" max="4873" width="12.5546875" style="171" customWidth="1"/>
    <col min="4874" max="4874" width="12.6640625" style="171" customWidth="1"/>
    <col min="4875" max="4875" width="10.5546875" style="171" customWidth="1"/>
    <col min="4876" max="5120" width="8.88671875" style="171"/>
    <col min="5121" max="5121" width="0.5546875" style="171" customWidth="1"/>
    <col min="5122" max="5122" width="6" style="171" customWidth="1"/>
    <col min="5123" max="5123" width="18.109375" style="171" customWidth="1"/>
    <col min="5124" max="5124" width="16.6640625" style="171" customWidth="1"/>
    <col min="5125" max="5125" width="10.5546875" style="171" customWidth="1"/>
    <col min="5126" max="5126" width="6" style="171" customWidth="1"/>
    <col min="5127" max="5127" width="14.33203125" style="171" customWidth="1"/>
    <col min="5128" max="5128" width="12.109375" style="171" customWidth="1"/>
    <col min="5129" max="5129" width="12.5546875" style="171" customWidth="1"/>
    <col min="5130" max="5130" width="12.6640625" style="171" customWidth="1"/>
    <col min="5131" max="5131" width="10.5546875" style="171" customWidth="1"/>
    <col min="5132" max="5376" width="8.88671875" style="171"/>
    <col min="5377" max="5377" width="0.5546875" style="171" customWidth="1"/>
    <col min="5378" max="5378" width="6" style="171" customWidth="1"/>
    <col min="5379" max="5379" width="18.109375" style="171" customWidth="1"/>
    <col min="5380" max="5380" width="16.6640625" style="171" customWidth="1"/>
    <col min="5381" max="5381" width="10.5546875" style="171" customWidth="1"/>
    <col min="5382" max="5382" width="6" style="171" customWidth="1"/>
    <col min="5383" max="5383" width="14.33203125" style="171" customWidth="1"/>
    <col min="5384" max="5384" width="12.109375" style="171" customWidth="1"/>
    <col min="5385" max="5385" width="12.5546875" style="171" customWidth="1"/>
    <col min="5386" max="5386" width="12.6640625" style="171" customWidth="1"/>
    <col min="5387" max="5387" width="10.5546875" style="171" customWidth="1"/>
    <col min="5388" max="5632" width="8.88671875" style="171"/>
    <col min="5633" max="5633" width="0.5546875" style="171" customWidth="1"/>
    <col min="5634" max="5634" width="6" style="171" customWidth="1"/>
    <col min="5635" max="5635" width="18.109375" style="171" customWidth="1"/>
    <col min="5636" max="5636" width="16.6640625" style="171" customWidth="1"/>
    <col min="5637" max="5637" width="10.5546875" style="171" customWidth="1"/>
    <col min="5638" max="5638" width="6" style="171" customWidth="1"/>
    <col min="5639" max="5639" width="14.33203125" style="171" customWidth="1"/>
    <col min="5640" max="5640" width="12.109375" style="171" customWidth="1"/>
    <col min="5641" max="5641" width="12.5546875" style="171" customWidth="1"/>
    <col min="5642" max="5642" width="12.6640625" style="171" customWidth="1"/>
    <col min="5643" max="5643" width="10.5546875" style="171" customWidth="1"/>
    <col min="5644" max="5888" width="8.88671875" style="171"/>
    <col min="5889" max="5889" width="0.5546875" style="171" customWidth="1"/>
    <col min="5890" max="5890" width="6" style="171" customWidth="1"/>
    <col min="5891" max="5891" width="18.109375" style="171" customWidth="1"/>
    <col min="5892" max="5892" width="16.6640625" style="171" customWidth="1"/>
    <col min="5893" max="5893" width="10.5546875" style="171" customWidth="1"/>
    <col min="5894" max="5894" width="6" style="171" customWidth="1"/>
    <col min="5895" max="5895" width="14.33203125" style="171" customWidth="1"/>
    <col min="5896" max="5896" width="12.109375" style="171" customWidth="1"/>
    <col min="5897" max="5897" width="12.5546875" style="171" customWidth="1"/>
    <col min="5898" max="5898" width="12.6640625" style="171" customWidth="1"/>
    <col min="5899" max="5899" width="10.5546875" style="171" customWidth="1"/>
    <col min="5900" max="6144" width="8.88671875" style="171"/>
    <col min="6145" max="6145" width="0.5546875" style="171" customWidth="1"/>
    <col min="6146" max="6146" width="6" style="171" customWidth="1"/>
    <col min="6147" max="6147" width="18.109375" style="171" customWidth="1"/>
    <col min="6148" max="6148" width="16.6640625" style="171" customWidth="1"/>
    <col min="6149" max="6149" width="10.5546875" style="171" customWidth="1"/>
    <col min="6150" max="6150" width="6" style="171" customWidth="1"/>
    <col min="6151" max="6151" width="14.33203125" style="171" customWidth="1"/>
    <col min="6152" max="6152" width="12.109375" style="171" customWidth="1"/>
    <col min="6153" max="6153" width="12.5546875" style="171" customWidth="1"/>
    <col min="6154" max="6154" width="12.6640625" style="171" customWidth="1"/>
    <col min="6155" max="6155" width="10.5546875" style="171" customWidth="1"/>
    <col min="6156" max="6400" width="8.88671875" style="171"/>
    <col min="6401" max="6401" width="0.5546875" style="171" customWidth="1"/>
    <col min="6402" max="6402" width="6" style="171" customWidth="1"/>
    <col min="6403" max="6403" width="18.109375" style="171" customWidth="1"/>
    <col min="6404" max="6404" width="16.6640625" style="171" customWidth="1"/>
    <col min="6405" max="6405" width="10.5546875" style="171" customWidth="1"/>
    <col min="6406" max="6406" width="6" style="171" customWidth="1"/>
    <col min="6407" max="6407" width="14.33203125" style="171" customWidth="1"/>
    <col min="6408" max="6408" width="12.109375" style="171" customWidth="1"/>
    <col min="6409" max="6409" width="12.5546875" style="171" customWidth="1"/>
    <col min="6410" max="6410" width="12.6640625" style="171" customWidth="1"/>
    <col min="6411" max="6411" width="10.5546875" style="171" customWidth="1"/>
    <col min="6412" max="6656" width="8.88671875" style="171"/>
    <col min="6657" max="6657" width="0.5546875" style="171" customWidth="1"/>
    <col min="6658" max="6658" width="6" style="171" customWidth="1"/>
    <col min="6659" max="6659" width="18.109375" style="171" customWidth="1"/>
    <col min="6660" max="6660" width="16.6640625" style="171" customWidth="1"/>
    <col min="6661" max="6661" width="10.5546875" style="171" customWidth="1"/>
    <col min="6662" max="6662" width="6" style="171" customWidth="1"/>
    <col min="6663" max="6663" width="14.33203125" style="171" customWidth="1"/>
    <col min="6664" max="6664" width="12.109375" style="171" customWidth="1"/>
    <col min="6665" max="6665" width="12.5546875" style="171" customWidth="1"/>
    <col min="6666" max="6666" width="12.6640625" style="171" customWidth="1"/>
    <col min="6667" max="6667" width="10.5546875" style="171" customWidth="1"/>
    <col min="6668" max="6912" width="8.88671875" style="171"/>
    <col min="6913" max="6913" width="0.5546875" style="171" customWidth="1"/>
    <col min="6914" max="6914" width="6" style="171" customWidth="1"/>
    <col min="6915" max="6915" width="18.109375" style="171" customWidth="1"/>
    <col min="6916" max="6916" width="16.6640625" style="171" customWidth="1"/>
    <col min="6917" max="6917" width="10.5546875" style="171" customWidth="1"/>
    <col min="6918" max="6918" width="6" style="171" customWidth="1"/>
    <col min="6919" max="6919" width="14.33203125" style="171" customWidth="1"/>
    <col min="6920" max="6920" width="12.109375" style="171" customWidth="1"/>
    <col min="6921" max="6921" width="12.5546875" style="171" customWidth="1"/>
    <col min="6922" max="6922" width="12.6640625" style="171" customWidth="1"/>
    <col min="6923" max="6923" width="10.5546875" style="171" customWidth="1"/>
    <col min="6924" max="7168" width="8.88671875" style="171"/>
    <col min="7169" max="7169" width="0.5546875" style="171" customWidth="1"/>
    <col min="7170" max="7170" width="6" style="171" customWidth="1"/>
    <col min="7171" max="7171" width="18.109375" style="171" customWidth="1"/>
    <col min="7172" max="7172" width="16.6640625" style="171" customWidth="1"/>
    <col min="7173" max="7173" width="10.5546875" style="171" customWidth="1"/>
    <col min="7174" max="7174" width="6" style="171" customWidth="1"/>
    <col min="7175" max="7175" width="14.33203125" style="171" customWidth="1"/>
    <col min="7176" max="7176" width="12.109375" style="171" customWidth="1"/>
    <col min="7177" max="7177" width="12.5546875" style="171" customWidth="1"/>
    <col min="7178" max="7178" width="12.6640625" style="171" customWidth="1"/>
    <col min="7179" max="7179" width="10.5546875" style="171" customWidth="1"/>
    <col min="7180" max="7424" width="8.88671875" style="171"/>
    <col min="7425" max="7425" width="0.5546875" style="171" customWidth="1"/>
    <col min="7426" max="7426" width="6" style="171" customWidth="1"/>
    <col min="7427" max="7427" width="18.109375" style="171" customWidth="1"/>
    <col min="7428" max="7428" width="16.6640625" style="171" customWidth="1"/>
    <col min="7429" max="7429" width="10.5546875" style="171" customWidth="1"/>
    <col min="7430" max="7430" width="6" style="171" customWidth="1"/>
    <col min="7431" max="7431" width="14.33203125" style="171" customWidth="1"/>
    <col min="7432" max="7432" width="12.109375" style="171" customWidth="1"/>
    <col min="7433" max="7433" width="12.5546875" style="171" customWidth="1"/>
    <col min="7434" max="7434" width="12.6640625" style="171" customWidth="1"/>
    <col min="7435" max="7435" width="10.5546875" style="171" customWidth="1"/>
    <col min="7436" max="7680" width="8.88671875" style="171"/>
    <col min="7681" max="7681" width="0.5546875" style="171" customWidth="1"/>
    <col min="7682" max="7682" width="6" style="171" customWidth="1"/>
    <col min="7683" max="7683" width="18.109375" style="171" customWidth="1"/>
    <col min="7684" max="7684" width="16.6640625" style="171" customWidth="1"/>
    <col min="7685" max="7685" width="10.5546875" style="171" customWidth="1"/>
    <col min="7686" max="7686" width="6" style="171" customWidth="1"/>
    <col min="7687" max="7687" width="14.33203125" style="171" customWidth="1"/>
    <col min="7688" max="7688" width="12.109375" style="171" customWidth="1"/>
    <col min="7689" max="7689" width="12.5546875" style="171" customWidth="1"/>
    <col min="7690" max="7690" width="12.6640625" style="171" customWidth="1"/>
    <col min="7691" max="7691" width="10.5546875" style="171" customWidth="1"/>
    <col min="7692" max="7936" width="8.88671875" style="171"/>
    <col min="7937" max="7937" width="0.5546875" style="171" customWidth="1"/>
    <col min="7938" max="7938" width="6" style="171" customWidth="1"/>
    <col min="7939" max="7939" width="18.109375" style="171" customWidth="1"/>
    <col min="7940" max="7940" width="16.6640625" style="171" customWidth="1"/>
    <col min="7941" max="7941" width="10.5546875" style="171" customWidth="1"/>
    <col min="7942" max="7942" width="6" style="171" customWidth="1"/>
    <col min="7943" max="7943" width="14.33203125" style="171" customWidth="1"/>
    <col min="7944" max="7944" width="12.109375" style="171" customWidth="1"/>
    <col min="7945" max="7945" width="12.5546875" style="171" customWidth="1"/>
    <col min="7946" max="7946" width="12.6640625" style="171" customWidth="1"/>
    <col min="7947" max="7947" width="10.5546875" style="171" customWidth="1"/>
    <col min="7948" max="8192" width="8.88671875" style="171"/>
    <col min="8193" max="8193" width="0.5546875" style="171" customWidth="1"/>
    <col min="8194" max="8194" width="6" style="171" customWidth="1"/>
    <col min="8195" max="8195" width="18.109375" style="171" customWidth="1"/>
    <col min="8196" max="8196" width="16.6640625" style="171" customWidth="1"/>
    <col min="8197" max="8197" width="10.5546875" style="171" customWidth="1"/>
    <col min="8198" max="8198" width="6" style="171" customWidth="1"/>
    <col min="8199" max="8199" width="14.33203125" style="171" customWidth="1"/>
    <col min="8200" max="8200" width="12.109375" style="171" customWidth="1"/>
    <col min="8201" max="8201" width="12.5546875" style="171" customWidth="1"/>
    <col min="8202" max="8202" width="12.6640625" style="171" customWidth="1"/>
    <col min="8203" max="8203" width="10.5546875" style="171" customWidth="1"/>
    <col min="8204" max="8448" width="8.88671875" style="171"/>
    <col min="8449" max="8449" width="0.5546875" style="171" customWidth="1"/>
    <col min="8450" max="8450" width="6" style="171" customWidth="1"/>
    <col min="8451" max="8451" width="18.109375" style="171" customWidth="1"/>
    <col min="8452" max="8452" width="16.6640625" style="171" customWidth="1"/>
    <col min="8453" max="8453" width="10.5546875" style="171" customWidth="1"/>
    <col min="8454" max="8454" width="6" style="171" customWidth="1"/>
    <col min="8455" max="8455" width="14.33203125" style="171" customWidth="1"/>
    <col min="8456" max="8456" width="12.109375" style="171" customWidth="1"/>
    <col min="8457" max="8457" width="12.5546875" style="171" customWidth="1"/>
    <col min="8458" max="8458" width="12.6640625" style="171" customWidth="1"/>
    <col min="8459" max="8459" width="10.5546875" style="171" customWidth="1"/>
    <col min="8460" max="8704" width="8.88671875" style="171"/>
    <col min="8705" max="8705" width="0.5546875" style="171" customWidth="1"/>
    <col min="8706" max="8706" width="6" style="171" customWidth="1"/>
    <col min="8707" max="8707" width="18.109375" style="171" customWidth="1"/>
    <col min="8708" max="8708" width="16.6640625" style="171" customWidth="1"/>
    <col min="8709" max="8709" width="10.5546875" style="171" customWidth="1"/>
    <col min="8710" max="8710" width="6" style="171" customWidth="1"/>
    <col min="8711" max="8711" width="14.33203125" style="171" customWidth="1"/>
    <col min="8712" max="8712" width="12.109375" style="171" customWidth="1"/>
    <col min="8713" max="8713" width="12.5546875" style="171" customWidth="1"/>
    <col min="8714" max="8714" width="12.6640625" style="171" customWidth="1"/>
    <col min="8715" max="8715" width="10.5546875" style="171" customWidth="1"/>
    <col min="8716" max="8960" width="8.88671875" style="171"/>
    <col min="8961" max="8961" width="0.5546875" style="171" customWidth="1"/>
    <col min="8962" max="8962" width="6" style="171" customWidth="1"/>
    <col min="8963" max="8963" width="18.109375" style="171" customWidth="1"/>
    <col min="8964" max="8964" width="16.6640625" style="171" customWidth="1"/>
    <col min="8965" max="8965" width="10.5546875" style="171" customWidth="1"/>
    <col min="8966" max="8966" width="6" style="171" customWidth="1"/>
    <col min="8967" max="8967" width="14.33203125" style="171" customWidth="1"/>
    <col min="8968" max="8968" width="12.109375" style="171" customWidth="1"/>
    <col min="8969" max="8969" width="12.5546875" style="171" customWidth="1"/>
    <col min="8970" max="8970" width="12.6640625" style="171" customWidth="1"/>
    <col min="8971" max="8971" width="10.5546875" style="171" customWidth="1"/>
    <col min="8972" max="9216" width="8.88671875" style="171"/>
    <col min="9217" max="9217" width="0.5546875" style="171" customWidth="1"/>
    <col min="9218" max="9218" width="6" style="171" customWidth="1"/>
    <col min="9219" max="9219" width="18.109375" style="171" customWidth="1"/>
    <col min="9220" max="9220" width="16.6640625" style="171" customWidth="1"/>
    <col min="9221" max="9221" width="10.5546875" style="171" customWidth="1"/>
    <col min="9222" max="9222" width="6" style="171" customWidth="1"/>
    <col min="9223" max="9223" width="14.33203125" style="171" customWidth="1"/>
    <col min="9224" max="9224" width="12.109375" style="171" customWidth="1"/>
    <col min="9225" max="9225" width="12.5546875" style="171" customWidth="1"/>
    <col min="9226" max="9226" width="12.6640625" style="171" customWidth="1"/>
    <col min="9227" max="9227" width="10.5546875" style="171" customWidth="1"/>
    <col min="9228" max="9472" width="8.88671875" style="171"/>
    <col min="9473" max="9473" width="0.5546875" style="171" customWidth="1"/>
    <col min="9474" max="9474" width="6" style="171" customWidth="1"/>
    <col min="9475" max="9475" width="18.109375" style="171" customWidth="1"/>
    <col min="9476" max="9476" width="16.6640625" style="171" customWidth="1"/>
    <col min="9477" max="9477" width="10.5546875" style="171" customWidth="1"/>
    <col min="9478" max="9478" width="6" style="171" customWidth="1"/>
    <col min="9479" max="9479" width="14.33203125" style="171" customWidth="1"/>
    <col min="9480" max="9480" width="12.109375" style="171" customWidth="1"/>
    <col min="9481" max="9481" width="12.5546875" style="171" customWidth="1"/>
    <col min="9482" max="9482" width="12.6640625" style="171" customWidth="1"/>
    <col min="9483" max="9483" width="10.5546875" style="171" customWidth="1"/>
    <col min="9484" max="9728" width="8.88671875" style="171"/>
    <col min="9729" max="9729" width="0.5546875" style="171" customWidth="1"/>
    <col min="9730" max="9730" width="6" style="171" customWidth="1"/>
    <col min="9731" max="9731" width="18.109375" style="171" customWidth="1"/>
    <col min="9732" max="9732" width="16.6640625" style="171" customWidth="1"/>
    <col min="9733" max="9733" width="10.5546875" style="171" customWidth="1"/>
    <col min="9734" max="9734" width="6" style="171" customWidth="1"/>
    <col min="9735" max="9735" width="14.33203125" style="171" customWidth="1"/>
    <col min="9736" max="9736" width="12.109375" style="171" customWidth="1"/>
    <col min="9737" max="9737" width="12.5546875" style="171" customWidth="1"/>
    <col min="9738" max="9738" width="12.6640625" style="171" customWidth="1"/>
    <col min="9739" max="9739" width="10.5546875" style="171" customWidth="1"/>
    <col min="9740" max="9984" width="8.88671875" style="171"/>
    <col min="9985" max="9985" width="0.5546875" style="171" customWidth="1"/>
    <col min="9986" max="9986" width="6" style="171" customWidth="1"/>
    <col min="9987" max="9987" width="18.109375" style="171" customWidth="1"/>
    <col min="9988" max="9988" width="16.6640625" style="171" customWidth="1"/>
    <col min="9989" max="9989" width="10.5546875" style="171" customWidth="1"/>
    <col min="9990" max="9990" width="6" style="171" customWidth="1"/>
    <col min="9991" max="9991" width="14.33203125" style="171" customWidth="1"/>
    <col min="9992" max="9992" width="12.109375" style="171" customWidth="1"/>
    <col min="9993" max="9993" width="12.5546875" style="171" customWidth="1"/>
    <col min="9994" max="9994" width="12.6640625" style="171" customWidth="1"/>
    <col min="9995" max="9995" width="10.5546875" style="171" customWidth="1"/>
    <col min="9996" max="10240" width="8.88671875" style="171"/>
    <col min="10241" max="10241" width="0.5546875" style="171" customWidth="1"/>
    <col min="10242" max="10242" width="6" style="171" customWidth="1"/>
    <col min="10243" max="10243" width="18.109375" style="171" customWidth="1"/>
    <col min="10244" max="10244" width="16.6640625" style="171" customWidth="1"/>
    <col min="10245" max="10245" width="10.5546875" style="171" customWidth="1"/>
    <col min="10246" max="10246" width="6" style="171" customWidth="1"/>
    <col min="10247" max="10247" width="14.33203125" style="171" customWidth="1"/>
    <col min="10248" max="10248" width="12.109375" style="171" customWidth="1"/>
    <col min="10249" max="10249" width="12.5546875" style="171" customWidth="1"/>
    <col min="10250" max="10250" width="12.6640625" style="171" customWidth="1"/>
    <col min="10251" max="10251" width="10.5546875" style="171" customWidth="1"/>
    <col min="10252" max="10496" width="8.88671875" style="171"/>
    <col min="10497" max="10497" width="0.5546875" style="171" customWidth="1"/>
    <col min="10498" max="10498" width="6" style="171" customWidth="1"/>
    <col min="10499" max="10499" width="18.109375" style="171" customWidth="1"/>
    <col min="10500" max="10500" width="16.6640625" style="171" customWidth="1"/>
    <col min="10501" max="10501" width="10.5546875" style="171" customWidth="1"/>
    <col min="10502" max="10502" width="6" style="171" customWidth="1"/>
    <col min="10503" max="10503" width="14.33203125" style="171" customWidth="1"/>
    <col min="10504" max="10504" width="12.109375" style="171" customWidth="1"/>
    <col min="10505" max="10505" width="12.5546875" style="171" customWidth="1"/>
    <col min="10506" max="10506" width="12.6640625" style="171" customWidth="1"/>
    <col min="10507" max="10507" width="10.5546875" style="171" customWidth="1"/>
    <col min="10508" max="10752" width="8.88671875" style="171"/>
    <col min="10753" max="10753" width="0.5546875" style="171" customWidth="1"/>
    <col min="10754" max="10754" width="6" style="171" customWidth="1"/>
    <col min="10755" max="10755" width="18.109375" style="171" customWidth="1"/>
    <col min="10756" max="10756" width="16.6640625" style="171" customWidth="1"/>
    <col min="10757" max="10757" width="10.5546875" style="171" customWidth="1"/>
    <col min="10758" max="10758" width="6" style="171" customWidth="1"/>
    <col min="10759" max="10759" width="14.33203125" style="171" customWidth="1"/>
    <col min="10760" max="10760" width="12.109375" style="171" customWidth="1"/>
    <col min="10761" max="10761" width="12.5546875" style="171" customWidth="1"/>
    <col min="10762" max="10762" width="12.6640625" style="171" customWidth="1"/>
    <col min="10763" max="10763" width="10.5546875" style="171" customWidth="1"/>
    <col min="10764" max="11008" width="8.88671875" style="171"/>
    <col min="11009" max="11009" width="0.5546875" style="171" customWidth="1"/>
    <col min="11010" max="11010" width="6" style="171" customWidth="1"/>
    <col min="11011" max="11011" width="18.109375" style="171" customWidth="1"/>
    <col min="11012" max="11012" width="16.6640625" style="171" customWidth="1"/>
    <col min="11013" max="11013" width="10.5546875" style="171" customWidth="1"/>
    <col min="11014" max="11014" width="6" style="171" customWidth="1"/>
    <col min="11015" max="11015" width="14.33203125" style="171" customWidth="1"/>
    <col min="11016" max="11016" width="12.109375" style="171" customWidth="1"/>
    <col min="11017" max="11017" width="12.5546875" style="171" customWidth="1"/>
    <col min="11018" max="11018" width="12.6640625" style="171" customWidth="1"/>
    <col min="11019" max="11019" width="10.5546875" style="171" customWidth="1"/>
    <col min="11020" max="11264" width="8.88671875" style="171"/>
    <col min="11265" max="11265" width="0.5546875" style="171" customWidth="1"/>
    <col min="11266" max="11266" width="6" style="171" customWidth="1"/>
    <col min="11267" max="11267" width="18.109375" style="171" customWidth="1"/>
    <col min="11268" max="11268" width="16.6640625" style="171" customWidth="1"/>
    <col min="11269" max="11269" width="10.5546875" style="171" customWidth="1"/>
    <col min="11270" max="11270" width="6" style="171" customWidth="1"/>
    <col min="11271" max="11271" width="14.33203125" style="171" customWidth="1"/>
    <col min="11272" max="11272" width="12.109375" style="171" customWidth="1"/>
    <col min="11273" max="11273" width="12.5546875" style="171" customWidth="1"/>
    <col min="11274" max="11274" width="12.6640625" style="171" customWidth="1"/>
    <col min="11275" max="11275" width="10.5546875" style="171" customWidth="1"/>
    <col min="11276" max="11520" width="8.88671875" style="171"/>
    <col min="11521" max="11521" width="0.5546875" style="171" customWidth="1"/>
    <col min="11522" max="11522" width="6" style="171" customWidth="1"/>
    <col min="11523" max="11523" width="18.109375" style="171" customWidth="1"/>
    <col min="11524" max="11524" width="16.6640625" style="171" customWidth="1"/>
    <col min="11525" max="11525" width="10.5546875" style="171" customWidth="1"/>
    <col min="11526" max="11526" width="6" style="171" customWidth="1"/>
    <col min="11527" max="11527" width="14.33203125" style="171" customWidth="1"/>
    <col min="11528" max="11528" width="12.109375" style="171" customWidth="1"/>
    <col min="11529" max="11529" width="12.5546875" style="171" customWidth="1"/>
    <col min="11530" max="11530" width="12.6640625" style="171" customWidth="1"/>
    <col min="11531" max="11531" width="10.5546875" style="171" customWidth="1"/>
    <col min="11532" max="11776" width="8.88671875" style="171"/>
    <col min="11777" max="11777" width="0.5546875" style="171" customWidth="1"/>
    <col min="11778" max="11778" width="6" style="171" customWidth="1"/>
    <col min="11779" max="11779" width="18.109375" style="171" customWidth="1"/>
    <col min="11780" max="11780" width="16.6640625" style="171" customWidth="1"/>
    <col min="11781" max="11781" width="10.5546875" style="171" customWidth="1"/>
    <col min="11782" max="11782" width="6" style="171" customWidth="1"/>
    <col min="11783" max="11783" width="14.33203125" style="171" customWidth="1"/>
    <col min="11784" max="11784" width="12.109375" style="171" customWidth="1"/>
    <col min="11785" max="11785" width="12.5546875" style="171" customWidth="1"/>
    <col min="11786" max="11786" width="12.6640625" style="171" customWidth="1"/>
    <col min="11787" max="11787" width="10.5546875" style="171" customWidth="1"/>
    <col min="11788" max="12032" width="8.88671875" style="171"/>
    <col min="12033" max="12033" width="0.5546875" style="171" customWidth="1"/>
    <col min="12034" max="12034" width="6" style="171" customWidth="1"/>
    <col min="12035" max="12035" width="18.109375" style="171" customWidth="1"/>
    <col min="12036" max="12036" width="16.6640625" style="171" customWidth="1"/>
    <col min="12037" max="12037" width="10.5546875" style="171" customWidth="1"/>
    <col min="12038" max="12038" width="6" style="171" customWidth="1"/>
    <col min="12039" max="12039" width="14.33203125" style="171" customWidth="1"/>
    <col min="12040" max="12040" width="12.109375" style="171" customWidth="1"/>
    <col min="12041" max="12041" width="12.5546875" style="171" customWidth="1"/>
    <col min="12042" max="12042" width="12.6640625" style="171" customWidth="1"/>
    <col min="12043" max="12043" width="10.5546875" style="171" customWidth="1"/>
    <col min="12044" max="12288" width="8.88671875" style="171"/>
    <col min="12289" max="12289" width="0.5546875" style="171" customWidth="1"/>
    <col min="12290" max="12290" width="6" style="171" customWidth="1"/>
    <col min="12291" max="12291" width="18.109375" style="171" customWidth="1"/>
    <col min="12292" max="12292" width="16.6640625" style="171" customWidth="1"/>
    <col min="12293" max="12293" width="10.5546875" style="171" customWidth="1"/>
    <col min="12294" max="12294" width="6" style="171" customWidth="1"/>
    <col min="12295" max="12295" width="14.33203125" style="171" customWidth="1"/>
    <col min="12296" max="12296" width="12.109375" style="171" customWidth="1"/>
    <col min="12297" max="12297" width="12.5546875" style="171" customWidth="1"/>
    <col min="12298" max="12298" width="12.6640625" style="171" customWidth="1"/>
    <col min="12299" max="12299" width="10.5546875" style="171" customWidth="1"/>
    <col min="12300" max="12544" width="8.88671875" style="171"/>
    <col min="12545" max="12545" width="0.5546875" style="171" customWidth="1"/>
    <col min="12546" max="12546" width="6" style="171" customWidth="1"/>
    <col min="12547" max="12547" width="18.109375" style="171" customWidth="1"/>
    <col min="12548" max="12548" width="16.6640625" style="171" customWidth="1"/>
    <col min="12549" max="12549" width="10.5546875" style="171" customWidth="1"/>
    <col min="12550" max="12550" width="6" style="171" customWidth="1"/>
    <col min="12551" max="12551" width="14.33203125" style="171" customWidth="1"/>
    <col min="12552" max="12552" width="12.109375" style="171" customWidth="1"/>
    <col min="12553" max="12553" width="12.5546875" style="171" customWidth="1"/>
    <col min="12554" max="12554" width="12.6640625" style="171" customWidth="1"/>
    <col min="12555" max="12555" width="10.5546875" style="171" customWidth="1"/>
    <col min="12556" max="12800" width="8.88671875" style="171"/>
    <col min="12801" max="12801" width="0.5546875" style="171" customWidth="1"/>
    <col min="12802" max="12802" width="6" style="171" customWidth="1"/>
    <col min="12803" max="12803" width="18.109375" style="171" customWidth="1"/>
    <col min="12804" max="12804" width="16.6640625" style="171" customWidth="1"/>
    <col min="12805" max="12805" width="10.5546875" style="171" customWidth="1"/>
    <col min="12806" max="12806" width="6" style="171" customWidth="1"/>
    <col min="12807" max="12807" width="14.33203125" style="171" customWidth="1"/>
    <col min="12808" max="12808" width="12.109375" style="171" customWidth="1"/>
    <col min="12809" max="12809" width="12.5546875" style="171" customWidth="1"/>
    <col min="12810" max="12810" width="12.6640625" style="171" customWidth="1"/>
    <col min="12811" max="12811" width="10.5546875" style="171" customWidth="1"/>
    <col min="12812" max="13056" width="8.88671875" style="171"/>
    <col min="13057" max="13057" width="0.5546875" style="171" customWidth="1"/>
    <col min="13058" max="13058" width="6" style="171" customWidth="1"/>
    <col min="13059" max="13059" width="18.109375" style="171" customWidth="1"/>
    <col min="13060" max="13060" width="16.6640625" style="171" customWidth="1"/>
    <col min="13061" max="13061" width="10.5546875" style="171" customWidth="1"/>
    <col min="13062" max="13062" width="6" style="171" customWidth="1"/>
    <col min="13063" max="13063" width="14.33203125" style="171" customWidth="1"/>
    <col min="13064" max="13064" width="12.109375" style="171" customWidth="1"/>
    <col min="13065" max="13065" width="12.5546875" style="171" customWidth="1"/>
    <col min="13066" max="13066" width="12.6640625" style="171" customWidth="1"/>
    <col min="13067" max="13067" width="10.5546875" style="171" customWidth="1"/>
    <col min="13068" max="13312" width="8.88671875" style="171"/>
    <col min="13313" max="13313" width="0.5546875" style="171" customWidth="1"/>
    <col min="13314" max="13314" width="6" style="171" customWidth="1"/>
    <col min="13315" max="13315" width="18.109375" style="171" customWidth="1"/>
    <col min="13316" max="13316" width="16.6640625" style="171" customWidth="1"/>
    <col min="13317" max="13317" width="10.5546875" style="171" customWidth="1"/>
    <col min="13318" max="13318" width="6" style="171" customWidth="1"/>
    <col min="13319" max="13319" width="14.33203125" style="171" customWidth="1"/>
    <col min="13320" max="13320" width="12.109375" style="171" customWidth="1"/>
    <col min="13321" max="13321" width="12.5546875" style="171" customWidth="1"/>
    <col min="13322" max="13322" width="12.6640625" style="171" customWidth="1"/>
    <col min="13323" max="13323" width="10.5546875" style="171" customWidth="1"/>
    <col min="13324" max="13568" width="8.88671875" style="171"/>
    <col min="13569" max="13569" width="0.5546875" style="171" customWidth="1"/>
    <col min="13570" max="13570" width="6" style="171" customWidth="1"/>
    <col min="13571" max="13571" width="18.109375" style="171" customWidth="1"/>
    <col min="13572" max="13572" width="16.6640625" style="171" customWidth="1"/>
    <col min="13573" max="13573" width="10.5546875" style="171" customWidth="1"/>
    <col min="13574" max="13574" width="6" style="171" customWidth="1"/>
    <col min="13575" max="13575" width="14.33203125" style="171" customWidth="1"/>
    <col min="13576" max="13576" width="12.109375" style="171" customWidth="1"/>
    <col min="13577" max="13577" width="12.5546875" style="171" customWidth="1"/>
    <col min="13578" max="13578" width="12.6640625" style="171" customWidth="1"/>
    <col min="13579" max="13579" width="10.5546875" style="171" customWidth="1"/>
    <col min="13580" max="13824" width="8.88671875" style="171"/>
    <col min="13825" max="13825" width="0.5546875" style="171" customWidth="1"/>
    <col min="13826" max="13826" width="6" style="171" customWidth="1"/>
    <col min="13827" max="13827" width="18.109375" style="171" customWidth="1"/>
    <col min="13828" max="13828" width="16.6640625" style="171" customWidth="1"/>
    <col min="13829" max="13829" width="10.5546875" style="171" customWidth="1"/>
    <col min="13830" max="13830" width="6" style="171" customWidth="1"/>
    <col min="13831" max="13831" width="14.33203125" style="171" customWidth="1"/>
    <col min="13832" max="13832" width="12.109375" style="171" customWidth="1"/>
    <col min="13833" max="13833" width="12.5546875" style="171" customWidth="1"/>
    <col min="13834" max="13834" width="12.6640625" style="171" customWidth="1"/>
    <col min="13835" max="13835" width="10.5546875" style="171" customWidth="1"/>
    <col min="13836" max="14080" width="8.88671875" style="171"/>
    <col min="14081" max="14081" width="0.5546875" style="171" customWidth="1"/>
    <col min="14082" max="14082" width="6" style="171" customWidth="1"/>
    <col min="14083" max="14083" width="18.109375" style="171" customWidth="1"/>
    <col min="14084" max="14084" width="16.6640625" style="171" customWidth="1"/>
    <col min="14085" max="14085" width="10.5546875" style="171" customWidth="1"/>
    <col min="14086" max="14086" width="6" style="171" customWidth="1"/>
    <col min="14087" max="14087" width="14.33203125" style="171" customWidth="1"/>
    <col min="14088" max="14088" width="12.109375" style="171" customWidth="1"/>
    <col min="14089" max="14089" width="12.5546875" style="171" customWidth="1"/>
    <col min="14090" max="14090" width="12.6640625" style="171" customWidth="1"/>
    <col min="14091" max="14091" width="10.5546875" style="171" customWidth="1"/>
    <col min="14092" max="14336" width="8.88671875" style="171"/>
    <col min="14337" max="14337" width="0.5546875" style="171" customWidth="1"/>
    <col min="14338" max="14338" width="6" style="171" customWidth="1"/>
    <col min="14339" max="14339" width="18.109375" style="171" customWidth="1"/>
    <col min="14340" max="14340" width="16.6640625" style="171" customWidth="1"/>
    <col min="14341" max="14341" width="10.5546875" style="171" customWidth="1"/>
    <col min="14342" max="14342" width="6" style="171" customWidth="1"/>
    <col min="14343" max="14343" width="14.33203125" style="171" customWidth="1"/>
    <col min="14344" max="14344" width="12.109375" style="171" customWidth="1"/>
    <col min="14345" max="14345" width="12.5546875" style="171" customWidth="1"/>
    <col min="14346" max="14346" width="12.6640625" style="171" customWidth="1"/>
    <col min="14347" max="14347" width="10.5546875" style="171" customWidth="1"/>
    <col min="14348" max="14592" width="8.88671875" style="171"/>
    <col min="14593" max="14593" width="0.5546875" style="171" customWidth="1"/>
    <col min="14594" max="14594" width="6" style="171" customWidth="1"/>
    <col min="14595" max="14595" width="18.109375" style="171" customWidth="1"/>
    <col min="14596" max="14596" width="16.6640625" style="171" customWidth="1"/>
    <col min="14597" max="14597" width="10.5546875" style="171" customWidth="1"/>
    <col min="14598" max="14598" width="6" style="171" customWidth="1"/>
    <col min="14599" max="14599" width="14.33203125" style="171" customWidth="1"/>
    <col min="14600" max="14600" width="12.109375" style="171" customWidth="1"/>
    <col min="14601" max="14601" width="12.5546875" style="171" customWidth="1"/>
    <col min="14602" max="14602" width="12.6640625" style="171" customWidth="1"/>
    <col min="14603" max="14603" width="10.5546875" style="171" customWidth="1"/>
    <col min="14604" max="14848" width="8.88671875" style="171"/>
    <col min="14849" max="14849" width="0.5546875" style="171" customWidth="1"/>
    <col min="14850" max="14850" width="6" style="171" customWidth="1"/>
    <col min="14851" max="14851" width="18.109375" style="171" customWidth="1"/>
    <col min="14852" max="14852" width="16.6640625" style="171" customWidth="1"/>
    <col min="14853" max="14853" width="10.5546875" style="171" customWidth="1"/>
    <col min="14854" max="14854" width="6" style="171" customWidth="1"/>
    <col min="14855" max="14855" width="14.33203125" style="171" customWidth="1"/>
    <col min="14856" max="14856" width="12.109375" style="171" customWidth="1"/>
    <col min="14857" max="14857" width="12.5546875" style="171" customWidth="1"/>
    <col min="14858" max="14858" width="12.6640625" style="171" customWidth="1"/>
    <col min="14859" max="14859" width="10.5546875" style="171" customWidth="1"/>
    <col min="14860" max="15104" width="8.88671875" style="171"/>
    <col min="15105" max="15105" width="0.5546875" style="171" customWidth="1"/>
    <col min="15106" max="15106" width="6" style="171" customWidth="1"/>
    <col min="15107" max="15107" width="18.109375" style="171" customWidth="1"/>
    <col min="15108" max="15108" width="16.6640625" style="171" customWidth="1"/>
    <col min="15109" max="15109" width="10.5546875" style="171" customWidth="1"/>
    <col min="15110" max="15110" width="6" style="171" customWidth="1"/>
    <col min="15111" max="15111" width="14.33203125" style="171" customWidth="1"/>
    <col min="15112" max="15112" width="12.109375" style="171" customWidth="1"/>
    <col min="15113" max="15113" width="12.5546875" style="171" customWidth="1"/>
    <col min="15114" max="15114" width="12.6640625" style="171" customWidth="1"/>
    <col min="15115" max="15115" width="10.5546875" style="171" customWidth="1"/>
    <col min="15116" max="15360" width="8.88671875" style="171"/>
    <col min="15361" max="15361" width="0.5546875" style="171" customWidth="1"/>
    <col min="15362" max="15362" width="6" style="171" customWidth="1"/>
    <col min="15363" max="15363" width="18.109375" style="171" customWidth="1"/>
    <col min="15364" max="15364" width="16.6640625" style="171" customWidth="1"/>
    <col min="15365" max="15365" width="10.5546875" style="171" customWidth="1"/>
    <col min="15366" max="15366" width="6" style="171" customWidth="1"/>
    <col min="15367" max="15367" width="14.33203125" style="171" customWidth="1"/>
    <col min="15368" max="15368" width="12.109375" style="171" customWidth="1"/>
    <col min="15369" max="15369" width="12.5546875" style="171" customWidth="1"/>
    <col min="15370" max="15370" width="12.6640625" style="171" customWidth="1"/>
    <col min="15371" max="15371" width="10.5546875" style="171" customWidth="1"/>
    <col min="15372" max="15616" width="8.88671875" style="171"/>
    <col min="15617" max="15617" width="0.5546875" style="171" customWidth="1"/>
    <col min="15618" max="15618" width="6" style="171" customWidth="1"/>
    <col min="15619" max="15619" width="18.109375" style="171" customWidth="1"/>
    <col min="15620" max="15620" width="16.6640625" style="171" customWidth="1"/>
    <col min="15621" max="15621" width="10.5546875" style="171" customWidth="1"/>
    <col min="15622" max="15622" width="6" style="171" customWidth="1"/>
    <col min="15623" max="15623" width="14.33203125" style="171" customWidth="1"/>
    <col min="15624" max="15624" width="12.109375" style="171" customWidth="1"/>
    <col min="15625" max="15625" width="12.5546875" style="171" customWidth="1"/>
    <col min="15626" max="15626" width="12.6640625" style="171" customWidth="1"/>
    <col min="15627" max="15627" width="10.5546875" style="171" customWidth="1"/>
    <col min="15628" max="15872" width="8.88671875" style="171"/>
    <col min="15873" max="15873" width="0.5546875" style="171" customWidth="1"/>
    <col min="15874" max="15874" width="6" style="171" customWidth="1"/>
    <col min="15875" max="15875" width="18.109375" style="171" customWidth="1"/>
    <col min="15876" max="15876" width="16.6640625" style="171" customWidth="1"/>
    <col min="15877" max="15877" width="10.5546875" style="171" customWidth="1"/>
    <col min="15878" max="15878" width="6" style="171" customWidth="1"/>
    <col min="15879" max="15879" width="14.33203125" style="171" customWidth="1"/>
    <col min="15880" max="15880" width="12.109375" style="171" customWidth="1"/>
    <col min="15881" max="15881" width="12.5546875" style="171" customWidth="1"/>
    <col min="15882" max="15882" width="12.6640625" style="171" customWidth="1"/>
    <col min="15883" max="15883" width="10.5546875" style="171" customWidth="1"/>
    <col min="15884" max="16128" width="8.88671875" style="171"/>
    <col min="16129" max="16129" width="0.5546875" style="171" customWidth="1"/>
    <col min="16130" max="16130" width="6" style="171" customWidth="1"/>
    <col min="16131" max="16131" width="18.109375" style="171" customWidth="1"/>
    <col min="16132" max="16132" width="16.6640625" style="171" customWidth="1"/>
    <col min="16133" max="16133" width="10.5546875" style="171" customWidth="1"/>
    <col min="16134" max="16134" width="6" style="171" customWidth="1"/>
    <col min="16135" max="16135" width="14.33203125" style="171" customWidth="1"/>
    <col min="16136" max="16136" width="12.109375" style="171" customWidth="1"/>
    <col min="16137" max="16137" width="12.5546875" style="171" customWidth="1"/>
    <col min="16138" max="16138" width="12.6640625" style="171" customWidth="1"/>
    <col min="16139" max="16139" width="10.5546875" style="171" customWidth="1"/>
    <col min="16140" max="16384" width="8.88671875" style="171"/>
  </cols>
  <sheetData>
    <row r="1" spans="2:11" ht="24.95" customHeight="1">
      <c r="B1" s="422" t="s">
        <v>148</v>
      </c>
      <c r="C1" s="422"/>
      <c r="D1" s="422"/>
      <c r="E1" s="422"/>
      <c r="F1" s="422"/>
      <c r="G1" s="422"/>
      <c r="H1" s="422"/>
      <c r="I1" s="422"/>
      <c r="J1" s="422"/>
      <c r="K1" s="422"/>
    </row>
    <row r="2" spans="2:11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  <c r="K2" s="423"/>
    </row>
    <row r="3" spans="2:11" ht="30.75" customHeight="1">
      <c r="B3" s="172" t="s">
        <v>149</v>
      </c>
      <c r="C3" s="173" t="s">
        <v>150</v>
      </c>
      <c r="D3" s="173" t="s">
        <v>151</v>
      </c>
      <c r="E3" s="173" t="s">
        <v>152</v>
      </c>
      <c r="F3" s="173" t="s">
        <v>153</v>
      </c>
      <c r="G3" s="173" t="s">
        <v>154</v>
      </c>
      <c r="H3" s="173" t="s">
        <v>156</v>
      </c>
      <c r="I3" s="173" t="s">
        <v>155</v>
      </c>
      <c r="J3" s="173" t="s">
        <v>157</v>
      </c>
      <c r="K3" s="174" t="s">
        <v>158</v>
      </c>
    </row>
    <row r="4" spans="2:11" ht="19.7" customHeight="1">
      <c r="B4" s="175" t="s">
        <v>159</v>
      </c>
      <c r="C4" s="176" t="s">
        <v>160</v>
      </c>
      <c r="D4" s="176" t="s">
        <v>159</v>
      </c>
      <c r="E4" s="177"/>
      <c r="F4" s="178" t="s">
        <v>159</v>
      </c>
      <c r="G4" s="179" t="str">
        <f>TEXT(I4+H4+J4,"#,##0")</f>
        <v>13,280,000</v>
      </c>
      <c r="H4" s="179" t="str">
        <f>내역서!J5</f>
        <v>0</v>
      </c>
      <c r="I4" s="179" t="str">
        <f>내역서!L5</f>
        <v>0</v>
      </c>
      <c r="J4" s="179" t="str">
        <f>내역서!N5</f>
        <v>13,280,000</v>
      </c>
      <c r="K4" s="180" t="s">
        <v>159</v>
      </c>
    </row>
    <row r="5" spans="2:11" ht="19.7" customHeight="1">
      <c r="B5" s="175" t="s">
        <v>161</v>
      </c>
      <c r="C5" s="176" t="s">
        <v>162</v>
      </c>
      <c r="D5" s="176" t="s">
        <v>159</v>
      </c>
      <c r="E5" s="177"/>
      <c r="F5" s="178" t="s">
        <v>159</v>
      </c>
      <c r="G5" s="179" t="str">
        <f>TEXT(I5+H5+J5,"#,##0")</f>
        <v>3,849,808</v>
      </c>
      <c r="H5" s="179" t="str">
        <f>내역서!J7</f>
        <v>0</v>
      </c>
      <c r="I5" s="179" t="str">
        <f>내역서!L7</f>
        <v>0</v>
      </c>
      <c r="J5" s="179" t="str">
        <f>내역서!N7</f>
        <v>3,849,808</v>
      </c>
      <c r="K5" s="180" t="s">
        <v>159</v>
      </c>
    </row>
    <row r="6" spans="2:11" ht="19.7" customHeight="1">
      <c r="B6" s="175" t="s">
        <v>163</v>
      </c>
      <c r="C6" s="176" t="s">
        <v>164</v>
      </c>
      <c r="D6" s="176" t="s">
        <v>159</v>
      </c>
      <c r="E6" s="177"/>
      <c r="F6" s="178" t="s">
        <v>159</v>
      </c>
      <c r="G6" s="179" t="str">
        <f>TEXT(I6+H6+J6,"#,##0")</f>
        <v>9,430,192</v>
      </c>
      <c r="H6" s="179" t="str">
        <f>내역서!J13</f>
        <v>0</v>
      </c>
      <c r="I6" s="179" t="str">
        <f>내역서!L13</f>
        <v>0</v>
      </c>
      <c r="J6" s="179" t="str">
        <f>내역서!N13</f>
        <v>9,430,192</v>
      </c>
      <c r="K6" s="180" t="s">
        <v>159</v>
      </c>
    </row>
    <row r="7" spans="2:11" ht="19.7" customHeight="1">
      <c r="B7" s="181"/>
      <c r="C7" s="182"/>
      <c r="D7" s="182"/>
      <c r="E7" s="182"/>
      <c r="F7" s="182"/>
      <c r="G7" s="182"/>
      <c r="H7" s="182"/>
      <c r="I7" s="182"/>
      <c r="J7" s="182"/>
      <c r="K7" s="183"/>
    </row>
    <row r="8" spans="2:11">
      <c r="B8" s="184"/>
      <c r="C8" s="184"/>
      <c r="D8" s="184"/>
      <c r="E8" s="184"/>
      <c r="F8" s="184"/>
      <c r="G8" s="184"/>
      <c r="H8" s="184"/>
      <c r="I8" s="184"/>
      <c r="J8" s="184"/>
      <c r="K8" s="184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F608A-6668-4E97-9642-5D26FCA4481B}">
  <dimension ref="B1:O49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2" width="3.33203125" style="171" customWidth="1"/>
    <col min="3" max="3" width="18.109375" style="171" customWidth="1"/>
    <col min="4" max="4" width="15.5546875" style="171" customWidth="1"/>
    <col min="5" max="5" width="5.33203125" style="171" customWidth="1"/>
    <col min="6" max="6" width="2.88671875" style="171" customWidth="1"/>
    <col min="7" max="7" width="8.44140625" style="171" customWidth="1"/>
    <col min="8" max="8" width="9.109375" style="171" customWidth="1"/>
    <col min="9" max="9" width="8" style="171" customWidth="1"/>
    <col min="10" max="10" width="8.88671875" style="171" customWidth="1"/>
    <col min="11" max="11" width="8.109375" style="171" customWidth="1"/>
    <col min="12" max="12" width="9" style="171" customWidth="1"/>
    <col min="13" max="13" width="8.21875" style="171" customWidth="1"/>
    <col min="14" max="14" width="8.88671875" style="171" customWidth="1"/>
    <col min="15" max="15" width="5.88671875" style="171" customWidth="1"/>
    <col min="16" max="256" width="8.88671875" style="171"/>
    <col min="257" max="257" width="0.5546875" style="171" customWidth="1"/>
    <col min="258" max="258" width="3.33203125" style="171" customWidth="1"/>
    <col min="259" max="259" width="18.109375" style="171" customWidth="1"/>
    <col min="260" max="260" width="15.5546875" style="171" customWidth="1"/>
    <col min="261" max="261" width="5.33203125" style="171" customWidth="1"/>
    <col min="262" max="262" width="2.88671875" style="171" customWidth="1"/>
    <col min="263" max="263" width="8.44140625" style="171" customWidth="1"/>
    <col min="264" max="264" width="9.109375" style="171" customWidth="1"/>
    <col min="265" max="265" width="8" style="171" customWidth="1"/>
    <col min="266" max="266" width="8.88671875" style="171"/>
    <col min="267" max="267" width="8.109375" style="171" customWidth="1"/>
    <col min="268" max="268" width="9" style="171" customWidth="1"/>
    <col min="269" max="269" width="8.21875" style="171" customWidth="1"/>
    <col min="270" max="270" width="8.88671875" style="171"/>
    <col min="271" max="271" width="5.88671875" style="171" customWidth="1"/>
    <col min="272" max="512" width="8.88671875" style="171"/>
    <col min="513" max="513" width="0.5546875" style="171" customWidth="1"/>
    <col min="514" max="514" width="3.33203125" style="171" customWidth="1"/>
    <col min="515" max="515" width="18.109375" style="171" customWidth="1"/>
    <col min="516" max="516" width="15.5546875" style="171" customWidth="1"/>
    <col min="517" max="517" width="5.33203125" style="171" customWidth="1"/>
    <col min="518" max="518" width="2.88671875" style="171" customWidth="1"/>
    <col min="519" max="519" width="8.44140625" style="171" customWidth="1"/>
    <col min="520" max="520" width="9.109375" style="171" customWidth="1"/>
    <col min="521" max="521" width="8" style="171" customWidth="1"/>
    <col min="522" max="522" width="8.88671875" style="171"/>
    <col min="523" max="523" width="8.109375" style="171" customWidth="1"/>
    <col min="524" max="524" width="9" style="171" customWidth="1"/>
    <col min="525" max="525" width="8.21875" style="171" customWidth="1"/>
    <col min="526" max="526" width="8.88671875" style="171"/>
    <col min="527" max="527" width="5.88671875" style="171" customWidth="1"/>
    <col min="528" max="768" width="8.88671875" style="171"/>
    <col min="769" max="769" width="0.5546875" style="171" customWidth="1"/>
    <col min="770" max="770" width="3.33203125" style="171" customWidth="1"/>
    <col min="771" max="771" width="18.109375" style="171" customWidth="1"/>
    <col min="772" max="772" width="15.5546875" style="171" customWidth="1"/>
    <col min="773" max="773" width="5.33203125" style="171" customWidth="1"/>
    <col min="774" max="774" width="2.88671875" style="171" customWidth="1"/>
    <col min="775" max="775" width="8.44140625" style="171" customWidth="1"/>
    <col min="776" max="776" width="9.109375" style="171" customWidth="1"/>
    <col min="777" max="777" width="8" style="171" customWidth="1"/>
    <col min="778" max="778" width="8.88671875" style="171"/>
    <col min="779" max="779" width="8.109375" style="171" customWidth="1"/>
    <col min="780" max="780" width="9" style="171" customWidth="1"/>
    <col min="781" max="781" width="8.21875" style="171" customWidth="1"/>
    <col min="782" max="782" width="8.88671875" style="171"/>
    <col min="783" max="783" width="5.88671875" style="171" customWidth="1"/>
    <col min="784" max="1024" width="8.88671875" style="171"/>
    <col min="1025" max="1025" width="0.5546875" style="171" customWidth="1"/>
    <col min="1026" max="1026" width="3.33203125" style="171" customWidth="1"/>
    <col min="1027" max="1027" width="18.109375" style="171" customWidth="1"/>
    <col min="1028" max="1028" width="15.5546875" style="171" customWidth="1"/>
    <col min="1029" max="1029" width="5.33203125" style="171" customWidth="1"/>
    <col min="1030" max="1030" width="2.88671875" style="171" customWidth="1"/>
    <col min="1031" max="1031" width="8.44140625" style="171" customWidth="1"/>
    <col min="1032" max="1032" width="9.109375" style="171" customWidth="1"/>
    <col min="1033" max="1033" width="8" style="171" customWidth="1"/>
    <col min="1034" max="1034" width="8.88671875" style="171"/>
    <col min="1035" max="1035" width="8.109375" style="171" customWidth="1"/>
    <col min="1036" max="1036" width="9" style="171" customWidth="1"/>
    <col min="1037" max="1037" width="8.21875" style="171" customWidth="1"/>
    <col min="1038" max="1038" width="8.88671875" style="171"/>
    <col min="1039" max="1039" width="5.88671875" style="171" customWidth="1"/>
    <col min="1040" max="1280" width="8.88671875" style="171"/>
    <col min="1281" max="1281" width="0.5546875" style="171" customWidth="1"/>
    <col min="1282" max="1282" width="3.33203125" style="171" customWidth="1"/>
    <col min="1283" max="1283" width="18.109375" style="171" customWidth="1"/>
    <col min="1284" max="1284" width="15.5546875" style="171" customWidth="1"/>
    <col min="1285" max="1285" width="5.33203125" style="171" customWidth="1"/>
    <col min="1286" max="1286" width="2.88671875" style="171" customWidth="1"/>
    <col min="1287" max="1287" width="8.44140625" style="171" customWidth="1"/>
    <col min="1288" max="1288" width="9.109375" style="171" customWidth="1"/>
    <col min="1289" max="1289" width="8" style="171" customWidth="1"/>
    <col min="1290" max="1290" width="8.88671875" style="171"/>
    <col min="1291" max="1291" width="8.109375" style="171" customWidth="1"/>
    <col min="1292" max="1292" width="9" style="171" customWidth="1"/>
    <col min="1293" max="1293" width="8.21875" style="171" customWidth="1"/>
    <col min="1294" max="1294" width="8.88671875" style="171"/>
    <col min="1295" max="1295" width="5.88671875" style="171" customWidth="1"/>
    <col min="1296" max="1536" width="8.88671875" style="171"/>
    <col min="1537" max="1537" width="0.5546875" style="171" customWidth="1"/>
    <col min="1538" max="1538" width="3.33203125" style="171" customWidth="1"/>
    <col min="1539" max="1539" width="18.109375" style="171" customWidth="1"/>
    <col min="1540" max="1540" width="15.5546875" style="171" customWidth="1"/>
    <col min="1541" max="1541" width="5.33203125" style="171" customWidth="1"/>
    <col min="1542" max="1542" width="2.88671875" style="171" customWidth="1"/>
    <col min="1543" max="1543" width="8.44140625" style="171" customWidth="1"/>
    <col min="1544" max="1544" width="9.109375" style="171" customWidth="1"/>
    <col min="1545" max="1545" width="8" style="171" customWidth="1"/>
    <col min="1546" max="1546" width="8.88671875" style="171"/>
    <col min="1547" max="1547" width="8.109375" style="171" customWidth="1"/>
    <col min="1548" max="1548" width="9" style="171" customWidth="1"/>
    <col min="1549" max="1549" width="8.21875" style="171" customWidth="1"/>
    <col min="1550" max="1550" width="8.88671875" style="171"/>
    <col min="1551" max="1551" width="5.88671875" style="171" customWidth="1"/>
    <col min="1552" max="1792" width="8.88671875" style="171"/>
    <col min="1793" max="1793" width="0.5546875" style="171" customWidth="1"/>
    <col min="1794" max="1794" width="3.33203125" style="171" customWidth="1"/>
    <col min="1795" max="1795" width="18.109375" style="171" customWidth="1"/>
    <col min="1796" max="1796" width="15.5546875" style="171" customWidth="1"/>
    <col min="1797" max="1797" width="5.33203125" style="171" customWidth="1"/>
    <col min="1798" max="1798" width="2.88671875" style="171" customWidth="1"/>
    <col min="1799" max="1799" width="8.44140625" style="171" customWidth="1"/>
    <col min="1800" max="1800" width="9.109375" style="171" customWidth="1"/>
    <col min="1801" max="1801" width="8" style="171" customWidth="1"/>
    <col min="1802" max="1802" width="8.88671875" style="171"/>
    <col min="1803" max="1803" width="8.109375" style="171" customWidth="1"/>
    <col min="1804" max="1804" width="9" style="171" customWidth="1"/>
    <col min="1805" max="1805" width="8.21875" style="171" customWidth="1"/>
    <col min="1806" max="1806" width="8.88671875" style="171"/>
    <col min="1807" max="1807" width="5.88671875" style="171" customWidth="1"/>
    <col min="1808" max="2048" width="8.88671875" style="171"/>
    <col min="2049" max="2049" width="0.5546875" style="171" customWidth="1"/>
    <col min="2050" max="2050" width="3.33203125" style="171" customWidth="1"/>
    <col min="2051" max="2051" width="18.109375" style="171" customWidth="1"/>
    <col min="2052" max="2052" width="15.5546875" style="171" customWidth="1"/>
    <col min="2053" max="2053" width="5.33203125" style="171" customWidth="1"/>
    <col min="2054" max="2054" width="2.88671875" style="171" customWidth="1"/>
    <col min="2055" max="2055" width="8.44140625" style="171" customWidth="1"/>
    <col min="2056" max="2056" width="9.109375" style="171" customWidth="1"/>
    <col min="2057" max="2057" width="8" style="171" customWidth="1"/>
    <col min="2058" max="2058" width="8.88671875" style="171"/>
    <col min="2059" max="2059" width="8.109375" style="171" customWidth="1"/>
    <col min="2060" max="2060" width="9" style="171" customWidth="1"/>
    <col min="2061" max="2061" width="8.21875" style="171" customWidth="1"/>
    <col min="2062" max="2062" width="8.88671875" style="171"/>
    <col min="2063" max="2063" width="5.88671875" style="171" customWidth="1"/>
    <col min="2064" max="2304" width="8.88671875" style="171"/>
    <col min="2305" max="2305" width="0.5546875" style="171" customWidth="1"/>
    <col min="2306" max="2306" width="3.33203125" style="171" customWidth="1"/>
    <col min="2307" max="2307" width="18.109375" style="171" customWidth="1"/>
    <col min="2308" max="2308" width="15.5546875" style="171" customWidth="1"/>
    <col min="2309" max="2309" width="5.33203125" style="171" customWidth="1"/>
    <col min="2310" max="2310" width="2.88671875" style="171" customWidth="1"/>
    <col min="2311" max="2311" width="8.44140625" style="171" customWidth="1"/>
    <col min="2312" max="2312" width="9.109375" style="171" customWidth="1"/>
    <col min="2313" max="2313" width="8" style="171" customWidth="1"/>
    <col min="2314" max="2314" width="8.88671875" style="171"/>
    <col min="2315" max="2315" width="8.109375" style="171" customWidth="1"/>
    <col min="2316" max="2316" width="9" style="171" customWidth="1"/>
    <col min="2317" max="2317" width="8.21875" style="171" customWidth="1"/>
    <col min="2318" max="2318" width="8.88671875" style="171"/>
    <col min="2319" max="2319" width="5.88671875" style="171" customWidth="1"/>
    <col min="2320" max="2560" width="8.88671875" style="171"/>
    <col min="2561" max="2561" width="0.5546875" style="171" customWidth="1"/>
    <col min="2562" max="2562" width="3.33203125" style="171" customWidth="1"/>
    <col min="2563" max="2563" width="18.109375" style="171" customWidth="1"/>
    <col min="2564" max="2564" width="15.5546875" style="171" customWidth="1"/>
    <col min="2565" max="2565" width="5.33203125" style="171" customWidth="1"/>
    <col min="2566" max="2566" width="2.88671875" style="171" customWidth="1"/>
    <col min="2567" max="2567" width="8.44140625" style="171" customWidth="1"/>
    <col min="2568" max="2568" width="9.109375" style="171" customWidth="1"/>
    <col min="2569" max="2569" width="8" style="171" customWidth="1"/>
    <col min="2570" max="2570" width="8.88671875" style="171"/>
    <col min="2571" max="2571" width="8.109375" style="171" customWidth="1"/>
    <col min="2572" max="2572" width="9" style="171" customWidth="1"/>
    <col min="2573" max="2573" width="8.21875" style="171" customWidth="1"/>
    <col min="2574" max="2574" width="8.88671875" style="171"/>
    <col min="2575" max="2575" width="5.88671875" style="171" customWidth="1"/>
    <col min="2576" max="2816" width="8.88671875" style="171"/>
    <col min="2817" max="2817" width="0.5546875" style="171" customWidth="1"/>
    <col min="2818" max="2818" width="3.33203125" style="171" customWidth="1"/>
    <col min="2819" max="2819" width="18.109375" style="171" customWidth="1"/>
    <col min="2820" max="2820" width="15.5546875" style="171" customWidth="1"/>
    <col min="2821" max="2821" width="5.33203125" style="171" customWidth="1"/>
    <col min="2822" max="2822" width="2.88671875" style="171" customWidth="1"/>
    <col min="2823" max="2823" width="8.44140625" style="171" customWidth="1"/>
    <col min="2824" max="2824" width="9.109375" style="171" customWidth="1"/>
    <col min="2825" max="2825" width="8" style="171" customWidth="1"/>
    <col min="2826" max="2826" width="8.88671875" style="171"/>
    <col min="2827" max="2827" width="8.109375" style="171" customWidth="1"/>
    <col min="2828" max="2828" width="9" style="171" customWidth="1"/>
    <col min="2829" max="2829" width="8.21875" style="171" customWidth="1"/>
    <col min="2830" max="2830" width="8.88671875" style="171"/>
    <col min="2831" max="2831" width="5.88671875" style="171" customWidth="1"/>
    <col min="2832" max="3072" width="8.88671875" style="171"/>
    <col min="3073" max="3073" width="0.5546875" style="171" customWidth="1"/>
    <col min="3074" max="3074" width="3.33203125" style="171" customWidth="1"/>
    <col min="3075" max="3075" width="18.109375" style="171" customWidth="1"/>
    <col min="3076" max="3076" width="15.5546875" style="171" customWidth="1"/>
    <col min="3077" max="3077" width="5.33203125" style="171" customWidth="1"/>
    <col min="3078" max="3078" width="2.88671875" style="171" customWidth="1"/>
    <col min="3079" max="3079" width="8.44140625" style="171" customWidth="1"/>
    <col min="3080" max="3080" width="9.109375" style="171" customWidth="1"/>
    <col min="3081" max="3081" width="8" style="171" customWidth="1"/>
    <col min="3082" max="3082" width="8.88671875" style="171"/>
    <col min="3083" max="3083" width="8.109375" style="171" customWidth="1"/>
    <col min="3084" max="3084" width="9" style="171" customWidth="1"/>
    <col min="3085" max="3085" width="8.21875" style="171" customWidth="1"/>
    <col min="3086" max="3086" width="8.88671875" style="171"/>
    <col min="3087" max="3087" width="5.88671875" style="171" customWidth="1"/>
    <col min="3088" max="3328" width="8.88671875" style="171"/>
    <col min="3329" max="3329" width="0.5546875" style="171" customWidth="1"/>
    <col min="3330" max="3330" width="3.33203125" style="171" customWidth="1"/>
    <col min="3331" max="3331" width="18.109375" style="171" customWidth="1"/>
    <col min="3332" max="3332" width="15.5546875" style="171" customWidth="1"/>
    <col min="3333" max="3333" width="5.33203125" style="171" customWidth="1"/>
    <col min="3334" max="3334" width="2.88671875" style="171" customWidth="1"/>
    <col min="3335" max="3335" width="8.44140625" style="171" customWidth="1"/>
    <col min="3336" max="3336" width="9.109375" style="171" customWidth="1"/>
    <col min="3337" max="3337" width="8" style="171" customWidth="1"/>
    <col min="3338" max="3338" width="8.88671875" style="171"/>
    <col min="3339" max="3339" width="8.109375" style="171" customWidth="1"/>
    <col min="3340" max="3340" width="9" style="171" customWidth="1"/>
    <col min="3341" max="3341" width="8.21875" style="171" customWidth="1"/>
    <col min="3342" max="3342" width="8.88671875" style="171"/>
    <col min="3343" max="3343" width="5.88671875" style="171" customWidth="1"/>
    <col min="3344" max="3584" width="8.88671875" style="171"/>
    <col min="3585" max="3585" width="0.5546875" style="171" customWidth="1"/>
    <col min="3586" max="3586" width="3.33203125" style="171" customWidth="1"/>
    <col min="3587" max="3587" width="18.109375" style="171" customWidth="1"/>
    <col min="3588" max="3588" width="15.5546875" style="171" customWidth="1"/>
    <col min="3589" max="3589" width="5.33203125" style="171" customWidth="1"/>
    <col min="3590" max="3590" width="2.88671875" style="171" customWidth="1"/>
    <col min="3591" max="3591" width="8.44140625" style="171" customWidth="1"/>
    <col min="3592" max="3592" width="9.109375" style="171" customWidth="1"/>
    <col min="3593" max="3593" width="8" style="171" customWidth="1"/>
    <col min="3594" max="3594" width="8.88671875" style="171"/>
    <col min="3595" max="3595" width="8.109375" style="171" customWidth="1"/>
    <col min="3596" max="3596" width="9" style="171" customWidth="1"/>
    <col min="3597" max="3597" width="8.21875" style="171" customWidth="1"/>
    <col min="3598" max="3598" width="8.88671875" style="171"/>
    <col min="3599" max="3599" width="5.88671875" style="171" customWidth="1"/>
    <col min="3600" max="3840" width="8.88671875" style="171"/>
    <col min="3841" max="3841" width="0.5546875" style="171" customWidth="1"/>
    <col min="3842" max="3842" width="3.33203125" style="171" customWidth="1"/>
    <col min="3843" max="3843" width="18.109375" style="171" customWidth="1"/>
    <col min="3844" max="3844" width="15.5546875" style="171" customWidth="1"/>
    <col min="3845" max="3845" width="5.33203125" style="171" customWidth="1"/>
    <col min="3846" max="3846" width="2.88671875" style="171" customWidth="1"/>
    <col min="3847" max="3847" width="8.44140625" style="171" customWidth="1"/>
    <col min="3848" max="3848" width="9.109375" style="171" customWidth="1"/>
    <col min="3849" max="3849" width="8" style="171" customWidth="1"/>
    <col min="3850" max="3850" width="8.88671875" style="171"/>
    <col min="3851" max="3851" width="8.109375" style="171" customWidth="1"/>
    <col min="3852" max="3852" width="9" style="171" customWidth="1"/>
    <col min="3853" max="3853" width="8.21875" style="171" customWidth="1"/>
    <col min="3854" max="3854" width="8.88671875" style="171"/>
    <col min="3855" max="3855" width="5.88671875" style="171" customWidth="1"/>
    <col min="3856" max="4096" width="8.88671875" style="171"/>
    <col min="4097" max="4097" width="0.5546875" style="171" customWidth="1"/>
    <col min="4098" max="4098" width="3.33203125" style="171" customWidth="1"/>
    <col min="4099" max="4099" width="18.109375" style="171" customWidth="1"/>
    <col min="4100" max="4100" width="15.5546875" style="171" customWidth="1"/>
    <col min="4101" max="4101" width="5.33203125" style="171" customWidth="1"/>
    <col min="4102" max="4102" width="2.88671875" style="171" customWidth="1"/>
    <col min="4103" max="4103" width="8.44140625" style="171" customWidth="1"/>
    <col min="4104" max="4104" width="9.109375" style="171" customWidth="1"/>
    <col min="4105" max="4105" width="8" style="171" customWidth="1"/>
    <col min="4106" max="4106" width="8.88671875" style="171"/>
    <col min="4107" max="4107" width="8.109375" style="171" customWidth="1"/>
    <col min="4108" max="4108" width="9" style="171" customWidth="1"/>
    <col min="4109" max="4109" width="8.21875" style="171" customWidth="1"/>
    <col min="4110" max="4110" width="8.88671875" style="171"/>
    <col min="4111" max="4111" width="5.88671875" style="171" customWidth="1"/>
    <col min="4112" max="4352" width="8.88671875" style="171"/>
    <col min="4353" max="4353" width="0.5546875" style="171" customWidth="1"/>
    <col min="4354" max="4354" width="3.33203125" style="171" customWidth="1"/>
    <col min="4355" max="4355" width="18.109375" style="171" customWidth="1"/>
    <col min="4356" max="4356" width="15.5546875" style="171" customWidth="1"/>
    <col min="4357" max="4357" width="5.33203125" style="171" customWidth="1"/>
    <col min="4358" max="4358" width="2.88671875" style="171" customWidth="1"/>
    <col min="4359" max="4359" width="8.44140625" style="171" customWidth="1"/>
    <col min="4360" max="4360" width="9.109375" style="171" customWidth="1"/>
    <col min="4361" max="4361" width="8" style="171" customWidth="1"/>
    <col min="4362" max="4362" width="8.88671875" style="171"/>
    <col min="4363" max="4363" width="8.109375" style="171" customWidth="1"/>
    <col min="4364" max="4364" width="9" style="171" customWidth="1"/>
    <col min="4365" max="4365" width="8.21875" style="171" customWidth="1"/>
    <col min="4366" max="4366" width="8.88671875" style="171"/>
    <col min="4367" max="4367" width="5.88671875" style="171" customWidth="1"/>
    <col min="4368" max="4608" width="8.88671875" style="171"/>
    <col min="4609" max="4609" width="0.5546875" style="171" customWidth="1"/>
    <col min="4610" max="4610" width="3.33203125" style="171" customWidth="1"/>
    <col min="4611" max="4611" width="18.109375" style="171" customWidth="1"/>
    <col min="4612" max="4612" width="15.5546875" style="171" customWidth="1"/>
    <col min="4613" max="4613" width="5.33203125" style="171" customWidth="1"/>
    <col min="4614" max="4614" width="2.88671875" style="171" customWidth="1"/>
    <col min="4615" max="4615" width="8.44140625" style="171" customWidth="1"/>
    <col min="4616" max="4616" width="9.109375" style="171" customWidth="1"/>
    <col min="4617" max="4617" width="8" style="171" customWidth="1"/>
    <col min="4618" max="4618" width="8.88671875" style="171"/>
    <col min="4619" max="4619" width="8.109375" style="171" customWidth="1"/>
    <col min="4620" max="4620" width="9" style="171" customWidth="1"/>
    <col min="4621" max="4621" width="8.21875" style="171" customWidth="1"/>
    <col min="4622" max="4622" width="8.88671875" style="171"/>
    <col min="4623" max="4623" width="5.88671875" style="171" customWidth="1"/>
    <col min="4624" max="4864" width="8.88671875" style="171"/>
    <col min="4865" max="4865" width="0.5546875" style="171" customWidth="1"/>
    <col min="4866" max="4866" width="3.33203125" style="171" customWidth="1"/>
    <col min="4867" max="4867" width="18.109375" style="171" customWidth="1"/>
    <col min="4868" max="4868" width="15.5546875" style="171" customWidth="1"/>
    <col min="4869" max="4869" width="5.33203125" style="171" customWidth="1"/>
    <col min="4870" max="4870" width="2.88671875" style="171" customWidth="1"/>
    <col min="4871" max="4871" width="8.44140625" style="171" customWidth="1"/>
    <col min="4872" max="4872" width="9.109375" style="171" customWidth="1"/>
    <col min="4873" max="4873" width="8" style="171" customWidth="1"/>
    <col min="4874" max="4874" width="8.88671875" style="171"/>
    <col min="4875" max="4875" width="8.109375" style="171" customWidth="1"/>
    <col min="4876" max="4876" width="9" style="171" customWidth="1"/>
    <col min="4877" max="4877" width="8.21875" style="171" customWidth="1"/>
    <col min="4878" max="4878" width="8.88671875" style="171"/>
    <col min="4879" max="4879" width="5.88671875" style="171" customWidth="1"/>
    <col min="4880" max="5120" width="8.88671875" style="171"/>
    <col min="5121" max="5121" width="0.5546875" style="171" customWidth="1"/>
    <col min="5122" max="5122" width="3.33203125" style="171" customWidth="1"/>
    <col min="5123" max="5123" width="18.109375" style="171" customWidth="1"/>
    <col min="5124" max="5124" width="15.5546875" style="171" customWidth="1"/>
    <col min="5125" max="5125" width="5.33203125" style="171" customWidth="1"/>
    <col min="5126" max="5126" width="2.88671875" style="171" customWidth="1"/>
    <col min="5127" max="5127" width="8.44140625" style="171" customWidth="1"/>
    <col min="5128" max="5128" width="9.109375" style="171" customWidth="1"/>
    <col min="5129" max="5129" width="8" style="171" customWidth="1"/>
    <col min="5130" max="5130" width="8.88671875" style="171"/>
    <col min="5131" max="5131" width="8.109375" style="171" customWidth="1"/>
    <col min="5132" max="5132" width="9" style="171" customWidth="1"/>
    <col min="5133" max="5133" width="8.21875" style="171" customWidth="1"/>
    <col min="5134" max="5134" width="8.88671875" style="171"/>
    <col min="5135" max="5135" width="5.88671875" style="171" customWidth="1"/>
    <col min="5136" max="5376" width="8.88671875" style="171"/>
    <col min="5377" max="5377" width="0.5546875" style="171" customWidth="1"/>
    <col min="5378" max="5378" width="3.33203125" style="171" customWidth="1"/>
    <col min="5379" max="5379" width="18.109375" style="171" customWidth="1"/>
    <col min="5380" max="5380" width="15.5546875" style="171" customWidth="1"/>
    <col min="5381" max="5381" width="5.33203125" style="171" customWidth="1"/>
    <col min="5382" max="5382" width="2.88671875" style="171" customWidth="1"/>
    <col min="5383" max="5383" width="8.44140625" style="171" customWidth="1"/>
    <col min="5384" max="5384" width="9.109375" style="171" customWidth="1"/>
    <col min="5385" max="5385" width="8" style="171" customWidth="1"/>
    <col min="5386" max="5386" width="8.88671875" style="171"/>
    <col min="5387" max="5387" width="8.109375" style="171" customWidth="1"/>
    <col min="5388" max="5388" width="9" style="171" customWidth="1"/>
    <col min="5389" max="5389" width="8.21875" style="171" customWidth="1"/>
    <col min="5390" max="5390" width="8.88671875" style="171"/>
    <col min="5391" max="5391" width="5.88671875" style="171" customWidth="1"/>
    <col min="5392" max="5632" width="8.88671875" style="171"/>
    <col min="5633" max="5633" width="0.5546875" style="171" customWidth="1"/>
    <col min="5634" max="5634" width="3.33203125" style="171" customWidth="1"/>
    <col min="5635" max="5635" width="18.109375" style="171" customWidth="1"/>
    <col min="5636" max="5636" width="15.5546875" style="171" customWidth="1"/>
    <col min="5637" max="5637" width="5.33203125" style="171" customWidth="1"/>
    <col min="5638" max="5638" width="2.88671875" style="171" customWidth="1"/>
    <col min="5639" max="5639" width="8.44140625" style="171" customWidth="1"/>
    <col min="5640" max="5640" width="9.109375" style="171" customWidth="1"/>
    <col min="5641" max="5641" width="8" style="171" customWidth="1"/>
    <col min="5642" max="5642" width="8.88671875" style="171"/>
    <col min="5643" max="5643" width="8.109375" style="171" customWidth="1"/>
    <col min="5644" max="5644" width="9" style="171" customWidth="1"/>
    <col min="5645" max="5645" width="8.21875" style="171" customWidth="1"/>
    <col min="5646" max="5646" width="8.88671875" style="171"/>
    <col min="5647" max="5647" width="5.88671875" style="171" customWidth="1"/>
    <col min="5648" max="5888" width="8.88671875" style="171"/>
    <col min="5889" max="5889" width="0.5546875" style="171" customWidth="1"/>
    <col min="5890" max="5890" width="3.33203125" style="171" customWidth="1"/>
    <col min="5891" max="5891" width="18.109375" style="171" customWidth="1"/>
    <col min="5892" max="5892" width="15.5546875" style="171" customWidth="1"/>
    <col min="5893" max="5893" width="5.33203125" style="171" customWidth="1"/>
    <col min="5894" max="5894" width="2.88671875" style="171" customWidth="1"/>
    <col min="5895" max="5895" width="8.44140625" style="171" customWidth="1"/>
    <col min="5896" max="5896" width="9.109375" style="171" customWidth="1"/>
    <col min="5897" max="5897" width="8" style="171" customWidth="1"/>
    <col min="5898" max="5898" width="8.88671875" style="171"/>
    <col min="5899" max="5899" width="8.109375" style="171" customWidth="1"/>
    <col min="5900" max="5900" width="9" style="171" customWidth="1"/>
    <col min="5901" max="5901" width="8.21875" style="171" customWidth="1"/>
    <col min="5902" max="5902" width="8.88671875" style="171"/>
    <col min="5903" max="5903" width="5.88671875" style="171" customWidth="1"/>
    <col min="5904" max="6144" width="8.88671875" style="171"/>
    <col min="6145" max="6145" width="0.5546875" style="171" customWidth="1"/>
    <col min="6146" max="6146" width="3.33203125" style="171" customWidth="1"/>
    <col min="6147" max="6147" width="18.109375" style="171" customWidth="1"/>
    <col min="6148" max="6148" width="15.5546875" style="171" customWidth="1"/>
    <col min="6149" max="6149" width="5.33203125" style="171" customWidth="1"/>
    <col min="6150" max="6150" width="2.88671875" style="171" customWidth="1"/>
    <col min="6151" max="6151" width="8.44140625" style="171" customWidth="1"/>
    <col min="6152" max="6152" width="9.109375" style="171" customWidth="1"/>
    <col min="6153" max="6153" width="8" style="171" customWidth="1"/>
    <col min="6154" max="6154" width="8.88671875" style="171"/>
    <col min="6155" max="6155" width="8.109375" style="171" customWidth="1"/>
    <col min="6156" max="6156" width="9" style="171" customWidth="1"/>
    <col min="6157" max="6157" width="8.21875" style="171" customWidth="1"/>
    <col min="6158" max="6158" width="8.88671875" style="171"/>
    <col min="6159" max="6159" width="5.88671875" style="171" customWidth="1"/>
    <col min="6160" max="6400" width="8.88671875" style="171"/>
    <col min="6401" max="6401" width="0.5546875" style="171" customWidth="1"/>
    <col min="6402" max="6402" width="3.33203125" style="171" customWidth="1"/>
    <col min="6403" max="6403" width="18.109375" style="171" customWidth="1"/>
    <col min="6404" max="6404" width="15.5546875" style="171" customWidth="1"/>
    <col min="6405" max="6405" width="5.33203125" style="171" customWidth="1"/>
    <col min="6406" max="6406" width="2.88671875" style="171" customWidth="1"/>
    <col min="6407" max="6407" width="8.44140625" style="171" customWidth="1"/>
    <col min="6408" max="6408" width="9.109375" style="171" customWidth="1"/>
    <col min="6409" max="6409" width="8" style="171" customWidth="1"/>
    <col min="6410" max="6410" width="8.88671875" style="171"/>
    <col min="6411" max="6411" width="8.109375" style="171" customWidth="1"/>
    <col min="6412" max="6412" width="9" style="171" customWidth="1"/>
    <col min="6413" max="6413" width="8.21875" style="171" customWidth="1"/>
    <col min="6414" max="6414" width="8.88671875" style="171"/>
    <col min="6415" max="6415" width="5.88671875" style="171" customWidth="1"/>
    <col min="6416" max="6656" width="8.88671875" style="171"/>
    <col min="6657" max="6657" width="0.5546875" style="171" customWidth="1"/>
    <col min="6658" max="6658" width="3.33203125" style="171" customWidth="1"/>
    <col min="6659" max="6659" width="18.109375" style="171" customWidth="1"/>
    <col min="6660" max="6660" width="15.5546875" style="171" customWidth="1"/>
    <col min="6661" max="6661" width="5.33203125" style="171" customWidth="1"/>
    <col min="6662" max="6662" width="2.88671875" style="171" customWidth="1"/>
    <col min="6663" max="6663" width="8.44140625" style="171" customWidth="1"/>
    <col min="6664" max="6664" width="9.109375" style="171" customWidth="1"/>
    <col min="6665" max="6665" width="8" style="171" customWidth="1"/>
    <col min="6666" max="6666" width="8.88671875" style="171"/>
    <col min="6667" max="6667" width="8.109375" style="171" customWidth="1"/>
    <col min="6668" max="6668" width="9" style="171" customWidth="1"/>
    <col min="6669" max="6669" width="8.21875" style="171" customWidth="1"/>
    <col min="6670" max="6670" width="8.88671875" style="171"/>
    <col min="6671" max="6671" width="5.88671875" style="171" customWidth="1"/>
    <col min="6672" max="6912" width="8.88671875" style="171"/>
    <col min="6913" max="6913" width="0.5546875" style="171" customWidth="1"/>
    <col min="6914" max="6914" width="3.33203125" style="171" customWidth="1"/>
    <col min="6915" max="6915" width="18.109375" style="171" customWidth="1"/>
    <col min="6916" max="6916" width="15.5546875" style="171" customWidth="1"/>
    <col min="6917" max="6917" width="5.33203125" style="171" customWidth="1"/>
    <col min="6918" max="6918" width="2.88671875" style="171" customWidth="1"/>
    <col min="6919" max="6919" width="8.44140625" style="171" customWidth="1"/>
    <col min="6920" max="6920" width="9.109375" style="171" customWidth="1"/>
    <col min="6921" max="6921" width="8" style="171" customWidth="1"/>
    <col min="6922" max="6922" width="8.88671875" style="171"/>
    <col min="6923" max="6923" width="8.109375" style="171" customWidth="1"/>
    <col min="6924" max="6924" width="9" style="171" customWidth="1"/>
    <col min="6925" max="6925" width="8.21875" style="171" customWidth="1"/>
    <col min="6926" max="6926" width="8.88671875" style="171"/>
    <col min="6927" max="6927" width="5.88671875" style="171" customWidth="1"/>
    <col min="6928" max="7168" width="8.88671875" style="171"/>
    <col min="7169" max="7169" width="0.5546875" style="171" customWidth="1"/>
    <col min="7170" max="7170" width="3.33203125" style="171" customWidth="1"/>
    <col min="7171" max="7171" width="18.109375" style="171" customWidth="1"/>
    <col min="7172" max="7172" width="15.5546875" style="171" customWidth="1"/>
    <col min="7173" max="7173" width="5.33203125" style="171" customWidth="1"/>
    <col min="7174" max="7174" width="2.88671875" style="171" customWidth="1"/>
    <col min="7175" max="7175" width="8.44140625" style="171" customWidth="1"/>
    <col min="7176" max="7176" width="9.109375" style="171" customWidth="1"/>
    <col min="7177" max="7177" width="8" style="171" customWidth="1"/>
    <col min="7178" max="7178" width="8.88671875" style="171"/>
    <col min="7179" max="7179" width="8.109375" style="171" customWidth="1"/>
    <col min="7180" max="7180" width="9" style="171" customWidth="1"/>
    <col min="7181" max="7181" width="8.21875" style="171" customWidth="1"/>
    <col min="7182" max="7182" width="8.88671875" style="171"/>
    <col min="7183" max="7183" width="5.88671875" style="171" customWidth="1"/>
    <col min="7184" max="7424" width="8.88671875" style="171"/>
    <col min="7425" max="7425" width="0.5546875" style="171" customWidth="1"/>
    <col min="7426" max="7426" width="3.33203125" style="171" customWidth="1"/>
    <col min="7427" max="7427" width="18.109375" style="171" customWidth="1"/>
    <col min="7428" max="7428" width="15.5546875" style="171" customWidth="1"/>
    <col min="7429" max="7429" width="5.33203125" style="171" customWidth="1"/>
    <col min="7430" max="7430" width="2.88671875" style="171" customWidth="1"/>
    <col min="7431" max="7431" width="8.44140625" style="171" customWidth="1"/>
    <col min="7432" max="7432" width="9.109375" style="171" customWidth="1"/>
    <col min="7433" max="7433" width="8" style="171" customWidth="1"/>
    <col min="7434" max="7434" width="8.88671875" style="171"/>
    <col min="7435" max="7435" width="8.109375" style="171" customWidth="1"/>
    <col min="7436" max="7436" width="9" style="171" customWidth="1"/>
    <col min="7437" max="7437" width="8.21875" style="171" customWidth="1"/>
    <col min="7438" max="7438" width="8.88671875" style="171"/>
    <col min="7439" max="7439" width="5.88671875" style="171" customWidth="1"/>
    <col min="7440" max="7680" width="8.88671875" style="171"/>
    <col min="7681" max="7681" width="0.5546875" style="171" customWidth="1"/>
    <col min="7682" max="7682" width="3.33203125" style="171" customWidth="1"/>
    <col min="7683" max="7683" width="18.109375" style="171" customWidth="1"/>
    <col min="7684" max="7684" width="15.5546875" style="171" customWidth="1"/>
    <col min="7685" max="7685" width="5.33203125" style="171" customWidth="1"/>
    <col min="7686" max="7686" width="2.88671875" style="171" customWidth="1"/>
    <col min="7687" max="7687" width="8.44140625" style="171" customWidth="1"/>
    <col min="7688" max="7688" width="9.109375" style="171" customWidth="1"/>
    <col min="7689" max="7689" width="8" style="171" customWidth="1"/>
    <col min="7690" max="7690" width="8.88671875" style="171"/>
    <col min="7691" max="7691" width="8.109375" style="171" customWidth="1"/>
    <col min="7692" max="7692" width="9" style="171" customWidth="1"/>
    <col min="7693" max="7693" width="8.21875" style="171" customWidth="1"/>
    <col min="7694" max="7694" width="8.88671875" style="171"/>
    <col min="7695" max="7695" width="5.88671875" style="171" customWidth="1"/>
    <col min="7696" max="7936" width="8.88671875" style="171"/>
    <col min="7937" max="7937" width="0.5546875" style="171" customWidth="1"/>
    <col min="7938" max="7938" width="3.33203125" style="171" customWidth="1"/>
    <col min="7939" max="7939" width="18.109375" style="171" customWidth="1"/>
    <col min="7940" max="7940" width="15.5546875" style="171" customWidth="1"/>
    <col min="7941" max="7941" width="5.33203125" style="171" customWidth="1"/>
    <col min="7942" max="7942" width="2.88671875" style="171" customWidth="1"/>
    <col min="7943" max="7943" width="8.44140625" style="171" customWidth="1"/>
    <col min="7944" max="7944" width="9.109375" style="171" customWidth="1"/>
    <col min="7945" max="7945" width="8" style="171" customWidth="1"/>
    <col min="7946" max="7946" width="8.88671875" style="171"/>
    <col min="7947" max="7947" width="8.109375" style="171" customWidth="1"/>
    <col min="7948" max="7948" width="9" style="171" customWidth="1"/>
    <col min="7949" max="7949" width="8.21875" style="171" customWidth="1"/>
    <col min="7950" max="7950" width="8.88671875" style="171"/>
    <col min="7951" max="7951" width="5.88671875" style="171" customWidth="1"/>
    <col min="7952" max="8192" width="8.88671875" style="171"/>
    <col min="8193" max="8193" width="0.5546875" style="171" customWidth="1"/>
    <col min="8194" max="8194" width="3.33203125" style="171" customWidth="1"/>
    <col min="8195" max="8195" width="18.109375" style="171" customWidth="1"/>
    <col min="8196" max="8196" width="15.5546875" style="171" customWidth="1"/>
    <col min="8197" max="8197" width="5.33203125" style="171" customWidth="1"/>
    <col min="8198" max="8198" width="2.88671875" style="171" customWidth="1"/>
    <col min="8199" max="8199" width="8.44140625" style="171" customWidth="1"/>
    <col min="8200" max="8200" width="9.109375" style="171" customWidth="1"/>
    <col min="8201" max="8201" width="8" style="171" customWidth="1"/>
    <col min="8202" max="8202" width="8.88671875" style="171"/>
    <col min="8203" max="8203" width="8.109375" style="171" customWidth="1"/>
    <col min="8204" max="8204" width="9" style="171" customWidth="1"/>
    <col min="8205" max="8205" width="8.21875" style="171" customWidth="1"/>
    <col min="8206" max="8206" width="8.88671875" style="171"/>
    <col min="8207" max="8207" width="5.88671875" style="171" customWidth="1"/>
    <col min="8208" max="8448" width="8.88671875" style="171"/>
    <col min="8449" max="8449" width="0.5546875" style="171" customWidth="1"/>
    <col min="8450" max="8450" width="3.33203125" style="171" customWidth="1"/>
    <col min="8451" max="8451" width="18.109375" style="171" customWidth="1"/>
    <col min="8452" max="8452" width="15.5546875" style="171" customWidth="1"/>
    <col min="8453" max="8453" width="5.33203125" style="171" customWidth="1"/>
    <col min="8454" max="8454" width="2.88671875" style="171" customWidth="1"/>
    <col min="8455" max="8455" width="8.44140625" style="171" customWidth="1"/>
    <col min="8456" max="8456" width="9.109375" style="171" customWidth="1"/>
    <col min="8457" max="8457" width="8" style="171" customWidth="1"/>
    <col min="8458" max="8458" width="8.88671875" style="171"/>
    <col min="8459" max="8459" width="8.109375" style="171" customWidth="1"/>
    <col min="8460" max="8460" width="9" style="171" customWidth="1"/>
    <col min="8461" max="8461" width="8.21875" style="171" customWidth="1"/>
    <col min="8462" max="8462" width="8.88671875" style="171"/>
    <col min="8463" max="8463" width="5.88671875" style="171" customWidth="1"/>
    <col min="8464" max="8704" width="8.88671875" style="171"/>
    <col min="8705" max="8705" width="0.5546875" style="171" customWidth="1"/>
    <col min="8706" max="8706" width="3.33203125" style="171" customWidth="1"/>
    <col min="8707" max="8707" width="18.109375" style="171" customWidth="1"/>
    <col min="8708" max="8708" width="15.5546875" style="171" customWidth="1"/>
    <col min="8709" max="8709" width="5.33203125" style="171" customWidth="1"/>
    <col min="8710" max="8710" width="2.88671875" style="171" customWidth="1"/>
    <col min="8711" max="8711" width="8.44140625" style="171" customWidth="1"/>
    <col min="8712" max="8712" width="9.109375" style="171" customWidth="1"/>
    <col min="8713" max="8713" width="8" style="171" customWidth="1"/>
    <col min="8714" max="8714" width="8.88671875" style="171"/>
    <col min="8715" max="8715" width="8.109375" style="171" customWidth="1"/>
    <col min="8716" max="8716" width="9" style="171" customWidth="1"/>
    <col min="8717" max="8717" width="8.21875" style="171" customWidth="1"/>
    <col min="8718" max="8718" width="8.88671875" style="171"/>
    <col min="8719" max="8719" width="5.88671875" style="171" customWidth="1"/>
    <col min="8720" max="8960" width="8.88671875" style="171"/>
    <col min="8961" max="8961" width="0.5546875" style="171" customWidth="1"/>
    <col min="8962" max="8962" width="3.33203125" style="171" customWidth="1"/>
    <col min="8963" max="8963" width="18.109375" style="171" customWidth="1"/>
    <col min="8964" max="8964" width="15.5546875" style="171" customWidth="1"/>
    <col min="8965" max="8965" width="5.33203125" style="171" customWidth="1"/>
    <col min="8966" max="8966" width="2.88671875" style="171" customWidth="1"/>
    <col min="8967" max="8967" width="8.44140625" style="171" customWidth="1"/>
    <col min="8968" max="8968" width="9.109375" style="171" customWidth="1"/>
    <col min="8969" max="8969" width="8" style="171" customWidth="1"/>
    <col min="8970" max="8970" width="8.88671875" style="171"/>
    <col min="8971" max="8971" width="8.109375" style="171" customWidth="1"/>
    <col min="8972" max="8972" width="9" style="171" customWidth="1"/>
    <col min="8973" max="8973" width="8.21875" style="171" customWidth="1"/>
    <col min="8974" max="8974" width="8.88671875" style="171"/>
    <col min="8975" max="8975" width="5.88671875" style="171" customWidth="1"/>
    <col min="8976" max="9216" width="8.88671875" style="171"/>
    <col min="9217" max="9217" width="0.5546875" style="171" customWidth="1"/>
    <col min="9218" max="9218" width="3.33203125" style="171" customWidth="1"/>
    <col min="9219" max="9219" width="18.109375" style="171" customWidth="1"/>
    <col min="9220" max="9220" width="15.5546875" style="171" customWidth="1"/>
    <col min="9221" max="9221" width="5.33203125" style="171" customWidth="1"/>
    <col min="9222" max="9222" width="2.88671875" style="171" customWidth="1"/>
    <col min="9223" max="9223" width="8.44140625" style="171" customWidth="1"/>
    <col min="9224" max="9224" width="9.109375" style="171" customWidth="1"/>
    <col min="9225" max="9225" width="8" style="171" customWidth="1"/>
    <col min="9226" max="9226" width="8.88671875" style="171"/>
    <col min="9227" max="9227" width="8.109375" style="171" customWidth="1"/>
    <col min="9228" max="9228" width="9" style="171" customWidth="1"/>
    <col min="9229" max="9229" width="8.21875" style="171" customWidth="1"/>
    <col min="9230" max="9230" width="8.88671875" style="171"/>
    <col min="9231" max="9231" width="5.88671875" style="171" customWidth="1"/>
    <col min="9232" max="9472" width="8.88671875" style="171"/>
    <col min="9473" max="9473" width="0.5546875" style="171" customWidth="1"/>
    <col min="9474" max="9474" width="3.33203125" style="171" customWidth="1"/>
    <col min="9475" max="9475" width="18.109375" style="171" customWidth="1"/>
    <col min="9476" max="9476" width="15.5546875" style="171" customWidth="1"/>
    <col min="9477" max="9477" width="5.33203125" style="171" customWidth="1"/>
    <col min="9478" max="9478" width="2.88671875" style="171" customWidth="1"/>
    <col min="9479" max="9479" width="8.44140625" style="171" customWidth="1"/>
    <col min="9480" max="9480" width="9.109375" style="171" customWidth="1"/>
    <col min="9481" max="9481" width="8" style="171" customWidth="1"/>
    <col min="9482" max="9482" width="8.88671875" style="171"/>
    <col min="9483" max="9483" width="8.109375" style="171" customWidth="1"/>
    <col min="9484" max="9484" width="9" style="171" customWidth="1"/>
    <col min="9485" max="9485" width="8.21875" style="171" customWidth="1"/>
    <col min="9486" max="9486" width="8.88671875" style="171"/>
    <col min="9487" max="9487" width="5.88671875" style="171" customWidth="1"/>
    <col min="9488" max="9728" width="8.88671875" style="171"/>
    <col min="9729" max="9729" width="0.5546875" style="171" customWidth="1"/>
    <col min="9730" max="9730" width="3.33203125" style="171" customWidth="1"/>
    <col min="9731" max="9731" width="18.109375" style="171" customWidth="1"/>
    <col min="9732" max="9732" width="15.5546875" style="171" customWidth="1"/>
    <col min="9733" max="9733" width="5.33203125" style="171" customWidth="1"/>
    <col min="9734" max="9734" width="2.88671875" style="171" customWidth="1"/>
    <col min="9735" max="9735" width="8.44140625" style="171" customWidth="1"/>
    <col min="9736" max="9736" width="9.109375" style="171" customWidth="1"/>
    <col min="9737" max="9737" width="8" style="171" customWidth="1"/>
    <col min="9738" max="9738" width="8.88671875" style="171"/>
    <col min="9739" max="9739" width="8.109375" style="171" customWidth="1"/>
    <col min="9740" max="9740" width="9" style="171" customWidth="1"/>
    <col min="9741" max="9741" width="8.21875" style="171" customWidth="1"/>
    <col min="9742" max="9742" width="8.88671875" style="171"/>
    <col min="9743" max="9743" width="5.88671875" style="171" customWidth="1"/>
    <col min="9744" max="9984" width="8.88671875" style="171"/>
    <col min="9985" max="9985" width="0.5546875" style="171" customWidth="1"/>
    <col min="9986" max="9986" width="3.33203125" style="171" customWidth="1"/>
    <col min="9987" max="9987" width="18.109375" style="171" customWidth="1"/>
    <col min="9988" max="9988" width="15.5546875" style="171" customWidth="1"/>
    <col min="9989" max="9989" width="5.33203125" style="171" customWidth="1"/>
    <col min="9990" max="9990" width="2.88671875" style="171" customWidth="1"/>
    <col min="9991" max="9991" width="8.44140625" style="171" customWidth="1"/>
    <col min="9992" max="9992" width="9.109375" style="171" customWidth="1"/>
    <col min="9993" max="9993" width="8" style="171" customWidth="1"/>
    <col min="9994" max="9994" width="8.88671875" style="171"/>
    <col min="9995" max="9995" width="8.109375" style="171" customWidth="1"/>
    <col min="9996" max="9996" width="9" style="171" customWidth="1"/>
    <col min="9997" max="9997" width="8.21875" style="171" customWidth="1"/>
    <col min="9998" max="9998" width="8.88671875" style="171"/>
    <col min="9999" max="9999" width="5.88671875" style="171" customWidth="1"/>
    <col min="10000" max="10240" width="8.88671875" style="171"/>
    <col min="10241" max="10241" width="0.5546875" style="171" customWidth="1"/>
    <col min="10242" max="10242" width="3.33203125" style="171" customWidth="1"/>
    <col min="10243" max="10243" width="18.109375" style="171" customWidth="1"/>
    <col min="10244" max="10244" width="15.5546875" style="171" customWidth="1"/>
    <col min="10245" max="10245" width="5.33203125" style="171" customWidth="1"/>
    <col min="10246" max="10246" width="2.88671875" style="171" customWidth="1"/>
    <col min="10247" max="10247" width="8.44140625" style="171" customWidth="1"/>
    <col min="10248" max="10248" width="9.109375" style="171" customWidth="1"/>
    <col min="10249" max="10249" width="8" style="171" customWidth="1"/>
    <col min="10250" max="10250" width="8.88671875" style="171"/>
    <col min="10251" max="10251" width="8.109375" style="171" customWidth="1"/>
    <col min="10252" max="10252" width="9" style="171" customWidth="1"/>
    <col min="10253" max="10253" width="8.21875" style="171" customWidth="1"/>
    <col min="10254" max="10254" width="8.88671875" style="171"/>
    <col min="10255" max="10255" width="5.88671875" style="171" customWidth="1"/>
    <col min="10256" max="10496" width="8.88671875" style="171"/>
    <col min="10497" max="10497" width="0.5546875" style="171" customWidth="1"/>
    <col min="10498" max="10498" width="3.33203125" style="171" customWidth="1"/>
    <col min="10499" max="10499" width="18.109375" style="171" customWidth="1"/>
    <col min="10500" max="10500" width="15.5546875" style="171" customWidth="1"/>
    <col min="10501" max="10501" width="5.33203125" style="171" customWidth="1"/>
    <col min="10502" max="10502" width="2.88671875" style="171" customWidth="1"/>
    <col min="10503" max="10503" width="8.44140625" style="171" customWidth="1"/>
    <col min="10504" max="10504" width="9.109375" style="171" customWidth="1"/>
    <col min="10505" max="10505" width="8" style="171" customWidth="1"/>
    <col min="10506" max="10506" width="8.88671875" style="171"/>
    <col min="10507" max="10507" width="8.109375" style="171" customWidth="1"/>
    <col min="10508" max="10508" width="9" style="171" customWidth="1"/>
    <col min="10509" max="10509" width="8.21875" style="171" customWidth="1"/>
    <col min="10510" max="10510" width="8.88671875" style="171"/>
    <col min="10511" max="10511" width="5.88671875" style="171" customWidth="1"/>
    <col min="10512" max="10752" width="8.88671875" style="171"/>
    <col min="10753" max="10753" width="0.5546875" style="171" customWidth="1"/>
    <col min="10754" max="10754" width="3.33203125" style="171" customWidth="1"/>
    <col min="10755" max="10755" width="18.109375" style="171" customWidth="1"/>
    <col min="10756" max="10756" width="15.5546875" style="171" customWidth="1"/>
    <col min="10757" max="10757" width="5.33203125" style="171" customWidth="1"/>
    <col min="10758" max="10758" width="2.88671875" style="171" customWidth="1"/>
    <col min="10759" max="10759" width="8.44140625" style="171" customWidth="1"/>
    <col min="10760" max="10760" width="9.109375" style="171" customWidth="1"/>
    <col min="10761" max="10761" width="8" style="171" customWidth="1"/>
    <col min="10762" max="10762" width="8.88671875" style="171"/>
    <col min="10763" max="10763" width="8.109375" style="171" customWidth="1"/>
    <col min="10764" max="10764" width="9" style="171" customWidth="1"/>
    <col min="10765" max="10765" width="8.21875" style="171" customWidth="1"/>
    <col min="10766" max="10766" width="8.88671875" style="171"/>
    <col min="10767" max="10767" width="5.88671875" style="171" customWidth="1"/>
    <col min="10768" max="11008" width="8.88671875" style="171"/>
    <col min="11009" max="11009" width="0.5546875" style="171" customWidth="1"/>
    <col min="11010" max="11010" width="3.33203125" style="171" customWidth="1"/>
    <col min="11011" max="11011" width="18.109375" style="171" customWidth="1"/>
    <col min="11012" max="11012" width="15.5546875" style="171" customWidth="1"/>
    <col min="11013" max="11013" width="5.33203125" style="171" customWidth="1"/>
    <col min="11014" max="11014" width="2.88671875" style="171" customWidth="1"/>
    <col min="11015" max="11015" width="8.44140625" style="171" customWidth="1"/>
    <col min="11016" max="11016" width="9.109375" style="171" customWidth="1"/>
    <col min="11017" max="11017" width="8" style="171" customWidth="1"/>
    <col min="11018" max="11018" width="8.88671875" style="171"/>
    <col min="11019" max="11019" width="8.109375" style="171" customWidth="1"/>
    <col min="11020" max="11020" width="9" style="171" customWidth="1"/>
    <col min="11021" max="11021" width="8.21875" style="171" customWidth="1"/>
    <col min="11022" max="11022" width="8.88671875" style="171"/>
    <col min="11023" max="11023" width="5.88671875" style="171" customWidth="1"/>
    <col min="11024" max="11264" width="8.88671875" style="171"/>
    <col min="11265" max="11265" width="0.5546875" style="171" customWidth="1"/>
    <col min="11266" max="11266" width="3.33203125" style="171" customWidth="1"/>
    <col min="11267" max="11267" width="18.109375" style="171" customWidth="1"/>
    <col min="11268" max="11268" width="15.5546875" style="171" customWidth="1"/>
    <col min="11269" max="11269" width="5.33203125" style="171" customWidth="1"/>
    <col min="11270" max="11270" width="2.88671875" style="171" customWidth="1"/>
    <col min="11271" max="11271" width="8.44140625" style="171" customWidth="1"/>
    <col min="11272" max="11272" width="9.109375" style="171" customWidth="1"/>
    <col min="11273" max="11273" width="8" style="171" customWidth="1"/>
    <col min="11274" max="11274" width="8.88671875" style="171"/>
    <col min="11275" max="11275" width="8.109375" style="171" customWidth="1"/>
    <col min="11276" max="11276" width="9" style="171" customWidth="1"/>
    <col min="11277" max="11277" width="8.21875" style="171" customWidth="1"/>
    <col min="11278" max="11278" width="8.88671875" style="171"/>
    <col min="11279" max="11279" width="5.88671875" style="171" customWidth="1"/>
    <col min="11280" max="11520" width="8.88671875" style="171"/>
    <col min="11521" max="11521" width="0.5546875" style="171" customWidth="1"/>
    <col min="11522" max="11522" width="3.33203125" style="171" customWidth="1"/>
    <col min="11523" max="11523" width="18.109375" style="171" customWidth="1"/>
    <col min="11524" max="11524" width="15.5546875" style="171" customWidth="1"/>
    <col min="11525" max="11525" width="5.33203125" style="171" customWidth="1"/>
    <col min="11526" max="11526" width="2.88671875" style="171" customWidth="1"/>
    <col min="11527" max="11527" width="8.44140625" style="171" customWidth="1"/>
    <col min="11528" max="11528" width="9.109375" style="171" customWidth="1"/>
    <col min="11529" max="11529" width="8" style="171" customWidth="1"/>
    <col min="11530" max="11530" width="8.88671875" style="171"/>
    <col min="11531" max="11531" width="8.109375" style="171" customWidth="1"/>
    <col min="11532" max="11532" width="9" style="171" customWidth="1"/>
    <col min="11533" max="11533" width="8.21875" style="171" customWidth="1"/>
    <col min="11534" max="11534" width="8.88671875" style="171"/>
    <col min="11535" max="11535" width="5.88671875" style="171" customWidth="1"/>
    <col min="11536" max="11776" width="8.88671875" style="171"/>
    <col min="11777" max="11777" width="0.5546875" style="171" customWidth="1"/>
    <col min="11778" max="11778" width="3.33203125" style="171" customWidth="1"/>
    <col min="11779" max="11779" width="18.109375" style="171" customWidth="1"/>
    <col min="11780" max="11780" width="15.5546875" style="171" customWidth="1"/>
    <col min="11781" max="11781" width="5.33203125" style="171" customWidth="1"/>
    <col min="11782" max="11782" width="2.88671875" style="171" customWidth="1"/>
    <col min="11783" max="11783" width="8.44140625" style="171" customWidth="1"/>
    <col min="11784" max="11784" width="9.109375" style="171" customWidth="1"/>
    <col min="11785" max="11785" width="8" style="171" customWidth="1"/>
    <col min="11786" max="11786" width="8.88671875" style="171"/>
    <col min="11787" max="11787" width="8.109375" style="171" customWidth="1"/>
    <col min="11788" max="11788" width="9" style="171" customWidth="1"/>
    <col min="11789" max="11789" width="8.21875" style="171" customWidth="1"/>
    <col min="11790" max="11790" width="8.88671875" style="171"/>
    <col min="11791" max="11791" width="5.88671875" style="171" customWidth="1"/>
    <col min="11792" max="12032" width="8.88671875" style="171"/>
    <col min="12033" max="12033" width="0.5546875" style="171" customWidth="1"/>
    <col min="12034" max="12034" width="3.33203125" style="171" customWidth="1"/>
    <col min="12035" max="12035" width="18.109375" style="171" customWidth="1"/>
    <col min="12036" max="12036" width="15.5546875" style="171" customWidth="1"/>
    <col min="12037" max="12037" width="5.33203125" style="171" customWidth="1"/>
    <col min="12038" max="12038" width="2.88671875" style="171" customWidth="1"/>
    <col min="12039" max="12039" width="8.44140625" style="171" customWidth="1"/>
    <col min="12040" max="12040" width="9.109375" style="171" customWidth="1"/>
    <col min="12041" max="12041" width="8" style="171" customWidth="1"/>
    <col min="12042" max="12042" width="8.88671875" style="171"/>
    <col min="12043" max="12043" width="8.109375" style="171" customWidth="1"/>
    <col min="12044" max="12044" width="9" style="171" customWidth="1"/>
    <col min="12045" max="12045" width="8.21875" style="171" customWidth="1"/>
    <col min="12046" max="12046" width="8.88671875" style="171"/>
    <col min="12047" max="12047" width="5.88671875" style="171" customWidth="1"/>
    <col min="12048" max="12288" width="8.88671875" style="171"/>
    <col min="12289" max="12289" width="0.5546875" style="171" customWidth="1"/>
    <col min="12290" max="12290" width="3.33203125" style="171" customWidth="1"/>
    <col min="12291" max="12291" width="18.109375" style="171" customWidth="1"/>
    <col min="12292" max="12292" width="15.5546875" style="171" customWidth="1"/>
    <col min="12293" max="12293" width="5.33203125" style="171" customWidth="1"/>
    <col min="12294" max="12294" width="2.88671875" style="171" customWidth="1"/>
    <col min="12295" max="12295" width="8.44140625" style="171" customWidth="1"/>
    <col min="12296" max="12296" width="9.109375" style="171" customWidth="1"/>
    <col min="12297" max="12297" width="8" style="171" customWidth="1"/>
    <col min="12298" max="12298" width="8.88671875" style="171"/>
    <col min="12299" max="12299" width="8.109375" style="171" customWidth="1"/>
    <col min="12300" max="12300" width="9" style="171" customWidth="1"/>
    <col min="12301" max="12301" width="8.21875" style="171" customWidth="1"/>
    <col min="12302" max="12302" width="8.88671875" style="171"/>
    <col min="12303" max="12303" width="5.88671875" style="171" customWidth="1"/>
    <col min="12304" max="12544" width="8.88671875" style="171"/>
    <col min="12545" max="12545" width="0.5546875" style="171" customWidth="1"/>
    <col min="12546" max="12546" width="3.33203125" style="171" customWidth="1"/>
    <col min="12547" max="12547" width="18.109375" style="171" customWidth="1"/>
    <col min="12548" max="12548" width="15.5546875" style="171" customWidth="1"/>
    <col min="12549" max="12549" width="5.33203125" style="171" customWidth="1"/>
    <col min="12550" max="12550" width="2.88671875" style="171" customWidth="1"/>
    <col min="12551" max="12551" width="8.44140625" style="171" customWidth="1"/>
    <col min="12552" max="12552" width="9.109375" style="171" customWidth="1"/>
    <col min="12553" max="12553" width="8" style="171" customWidth="1"/>
    <col min="12554" max="12554" width="8.88671875" style="171"/>
    <col min="12555" max="12555" width="8.109375" style="171" customWidth="1"/>
    <col min="12556" max="12556" width="9" style="171" customWidth="1"/>
    <col min="12557" max="12557" width="8.21875" style="171" customWidth="1"/>
    <col min="12558" max="12558" width="8.88671875" style="171"/>
    <col min="12559" max="12559" width="5.88671875" style="171" customWidth="1"/>
    <col min="12560" max="12800" width="8.88671875" style="171"/>
    <col min="12801" max="12801" width="0.5546875" style="171" customWidth="1"/>
    <col min="12802" max="12802" width="3.33203125" style="171" customWidth="1"/>
    <col min="12803" max="12803" width="18.109375" style="171" customWidth="1"/>
    <col min="12804" max="12804" width="15.5546875" style="171" customWidth="1"/>
    <col min="12805" max="12805" width="5.33203125" style="171" customWidth="1"/>
    <col min="12806" max="12806" width="2.88671875" style="171" customWidth="1"/>
    <col min="12807" max="12807" width="8.44140625" style="171" customWidth="1"/>
    <col min="12808" max="12808" width="9.109375" style="171" customWidth="1"/>
    <col min="12809" max="12809" width="8" style="171" customWidth="1"/>
    <col min="12810" max="12810" width="8.88671875" style="171"/>
    <col min="12811" max="12811" width="8.109375" style="171" customWidth="1"/>
    <col min="12812" max="12812" width="9" style="171" customWidth="1"/>
    <col min="12813" max="12813" width="8.21875" style="171" customWidth="1"/>
    <col min="12814" max="12814" width="8.88671875" style="171"/>
    <col min="12815" max="12815" width="5.88671875" style="171" customWidth="1"/>
    <col min="12816" max="13056" width="8.88671875" style="171"/>
    <col min="13057" max="13057" width="0.5546875" style="171" customWidth="1"/>
    <col min="13058" max="13058" width="3.33203125" style="171" customWidth="1"/>
    <col min="13059" max="13059" width="18.109375" style="171" customWidth="1"/>
    <col min="13060" max="13060" width="15.5546875" style="171" customWidth="1"/>
    <col min="13061" max="13061" width="5.33203125" style="171" customWidth="1"/>
    <col min="13062" max="13062" width="2.88671875" style="171" customWidth="1"/>
    <col min="13063" max="13063" width="8.44140625" style="171" customWidth="1"/>
    <col min="13064" max="13064" width="9.109375" style="171" customWidth="1"/>
    <col min="13065" max="13065" width="8" style="171" customWidth="1"/>
    <col min="13066" max="13066" width="8.88671875" style="171"/>
    <col min="13067" max="13067" width="8.109375" style="171" customWidth="1"/>
    <col min="13068" max="13068" width="9" style="171" customWidth="1"/>
    <col min="13069" max="13069" width="8.21875" style="171" customWidth="1"/>
    <col min="13070" max="13070" width="8.88671875" style="171"/>
    <col min="13071" max="13071" width="5.88671875" style="171" customWidth="1"/>
    <col min="13072" max="13312" width="8.88671875" style="171"/>
    <col min="13313" max="13313" width="0.5546875" style="171" customWidth="1"/>
    <col min="13314" max="13314" width="3.33203125" style="171" customWidth="1"/>
    <col min="13315" max="13315" width="18.109375" style="171" customWidth="1"/>
    <col min="13316" max="13316" width="15.5546875" style="171" customWidth="1"/>
    <col min="13317" max="13317" width="5.33203125" style="171" customWidth="1"/>
    <col min="13318" max="13318" width="2.88671875" style="171" customWidth="1"/>
    <col min="13319" max="13319" width="8.44140625" style="171" customWidth="1"/>
    <col min="13320" max="13320" width="9.109375" style="171" customWidth="1"/>
    <col min="13321" max="13321" width="8" style="171" customWidth="1"/>
    <col min="13322" max="13322" width="8.88671875" style="171"/>
    <col min="13323" max="13323" width="8.109375" style="171" customWidth="1"/>
    <col min="13324" max="13324" width="9" style="171" customWidth="1"/>
    <col min="13325" max="13325" width="8.21875" style="171" customWidth="1"/>
    <col min="13326" max="13326" width="8.88671875" style="171"/>
    <col min="13327" max="13327" width="5.88671875" style="171" customWidth="1"/>
    <col min="13328" max="13568" width="8.88671875" style="171"/>
    <col min="13569" max="13569" width="0.5546875" style="171" customWidth="1"/>
    <col min="13570" max="13570" width="3.33203125" style="171" customWidth="1"/>
    <col min="13571" max="13571" width="18.109375" style="171" customWidth="1"/>
    <col min="13572" max="13572" width="15.5546875" style="171" customWidth="1"/>
    <col min="13573" max="13573" width="5.33203125" style="171" customWidth="1"/>
    <col min="13574" max="13574" width="2.88671875" style="171" customWidth="1"/>
    <col min="13575" max="13575" width="8.44140625" style="171" customWidth="1"/>
    <col min="13576" max="13576" width="9.109375" style="171" customWidth="1"/>
    <col min="13577" max="13577" width="8" style="171" customWidth="1"/>
    <col min="13578" max="13578" width="8.88671875" style="171"/>
    <col min="13579" max="13579" width="8.109375" style="171" customWidth="1"/>
    <col min="13580" max="13580" width="9" style="171" customWidth="1"/>
    <col min="13581" max="13581" width="8.21875" style="171" customWidth="1"/>
    <col min="13582" max="13582" width="8.88671875" style="171"/>
    <col min="13583" max="13583" width="5.88671875" style="171" customWidth="1"/>
    <col min="13584" max="13824" width="8.88671875" style="171"/>
    <col min="13825" max="13825" width="0.5546875" style="171" customWidth="1"/>
    <col min="13826" max="13826" width="3.33203125" style="171" customWidth="1"/>
    <col min="13827" max="13827" width="18.109375" style="171" customWidth="1"/>
    <col min="13828" max="13828" width="15.5546875" style="171" customWidth="1"/>
    <col min="13829" max="13829" width="5.33203125" style="171" customWidth="1"/>
    <col min="13830" max="13830" width="2.88671875" style="171" customWidth="1"/>
    <col min="13831" max="13831" width="8.44140625" style="171" customWidth="1"/>
    <col min="13832" max="13832" width="9.109375" style="171" customWidth="1"/>
    <col min="13833" max="13833" width="8" style="171" customWidth="1"/>
    <col min="13834" max="13834" width="8.88671875" style="171"/>
    <col min="13835" max="13835" width="8.109375" style="171" customWidth="1"/>
    <col min="13836" max="13836" width="9" style="171" customWidth="1"/>
    <col min="13837" max="13837" width="8.21875" style="171" customWidth="1"/>
    <col min="13838" max="13838" width="8.88671875" style="171"/>
    <col min="13839" max="13839" width="5.88671875" style="171" customWidth="1"/>
    <col min="13840" max="14080" width="8.88671875" style="171"/>
    <col min="14081" max="14081" width="0.5546875" style="171" customWidth="1"/>
    <col min="14082" max="14082" width="3.33203125" style="171" customWidth="1"/>
    <col min="14083" max="14083" width="18.109375" style="171" customWidth="1"/>
    <col min="14084" max="14084" width="15.5546875" style="171" customWidth="1"/>
    <col min="14085" max="14085" width="5.33203125" style="171" customWidth="1"/>
    <col min="14086" max="14086" width="2.88671875" style="171" customWidth="1"/>
    <col min="14087" max="14087" width="8.44140625" style="171" customWidth="1"/>
    <col min="14088" max="14088" width="9.109375" style="171" customWidth="1"/>
    <col min="14089" max="14089" width="8" style="171" customWidth="1"/>
    <col min="14090" max="14090" width="8.88671875" style="171"/>
    <col min="14091" max="14091" width="8.109375" style="171" customWidth="1"/>
    <col min="14092" max="14092" width="9" style="171" customWidth="1"/>
    <col min="14093" max="14093" width="8.21875" style="171" customWidth="1"/>
    <col min="14094" max="14094" width="8.88671875" style="171"/>
    <col min="14095" max="14095" width="5.88671875" style="171" customWidth="1"/>
    <col min="14096" max="14336" width="8.88671875" style="171"/>
    <col min="14337" max="14337" width="0.5546875" style="171" customWidth="1"/>
    <col min="14338" max="14338" width="3.33203125" style="171" customWidth="1"/>
    <col min="14339" max="14339" width="18.109375" style="171" customWidth="1"/>
    <col min="14340" max="14340" width="15.5546875" style="171" customWidth="1"/>
    <col min="14341" max="14341" width="5.33203125" style="171" customWidth="1"/>
    <col min="14342" max="14342" width="2.88671875" style="171" customWidth="1"/>
    <col min="14343" max="14343" width="8.44140625" style="171" customWidth="1"/>
    <col min="14344" max="14344" width="9.109375" style="171" customWidth="1"/>
    <col min="14345" max="14345" width="8" style="171" customWidth="1"/>
    <col min="14346" max="14346" width="8.88671875" style="171"/>
    <col min="14347" max="14347" width="8.109375" style="171" customWidth="1"/>
    <col min="14348" max="14348" width="9" style="171" customWidth="1"/>
    <col min="14349" max="14349" width="8.21875" style="171" customWidth="1"/>
    <col min="14350" max="14350" width="8.88671875" style="171"/>
    <col min="14351" max="14351" width="5.88671875" style="171" customWidth="1"/>
    <col min="14352" max="14592" width="8.88671875" style="171"/>
    <col min="14593" max="14593" width="0.5546875" style="171" customWidth="1"/>
    <col min="14594" max="14594" width="3.33203125" style="171" customWidth="1"/>
    <col min="14595" max="14595" width="18.109375" style="171" customWidth="1"/>
    <col min="14596" max="14596" width="15.5546875" style="171" customWidth="1"/>
    <col min="14597" max="14597" width="5.33203125" style="171" customWidth="1"/>
    <col min="14598" max="14598" width="2.88671875" style="171" customWidth="1"/>
    <col min="14599" max="14599" width="8.44140625" style="171" customWidth="1"/>
    <col min="14600" max="14600" width="9.109375" style="171" customWidth="1"/>
    <col min="14601" max="14601" width="8" style="171" customWidth="1"/>
    <col min="14602" max="14602" width="8.88671875" style="171"/>
    <col min="14603" max="14603" width="8.109375" style="171" customWidth="1"/>
    <col min="14604" max="14604" width="9" style="171" customWidth="1"/>
    <col min="14605" max="14605" width="8.21875" style="171" customWidth="1"/>
    <col min="14606" max="14606" width="8.88671875" style="171"/>
    <col min="14607" max="14607" width="5.88671875" style="171" customWidth="1"/>
    <col min="14608" max="14848" width="8.88671875" style="171"/>
    <col min="14849" max="14849" width="0.5546875" style="171" customWidth="1"/>
    <col min="14850" max="14850" width="3.33203125" style="171" customWidth="1"/>
    <col min="14851" max="14851" width="18.109375" style="171" customWidth="1"/>
    <col min="14852" max="14852" width="15.5546875" style="171" customWidth="1"/>
    <col min="14853" max="14853" width="5.33203125" style="171" customWidth="1"/>
    <col min="14854" max="14854" width="2.88671875" style="171" customWidth="1"/>
    <col min="14855" max="14855" width="8.44140625" style="171" customWidth="1"/>
    <col min="14856" max="14856" width="9.109375" style="171" customWidth="1"/>
    <col min="14857" max="14857" width="8" style="171" customWidth="1"/>
    <col min="14858" max="14858" width="8.88671875" style="171"/>
    <col min="14859" max="14859" width="8.109375" style="171" customWidth="1"/>
    <col min="14860" max="14860" width="9" style="171" customWidth="1"/>
    <col min="14861" max="14861" width="8.21875" style="171" customWidth="1"/>
    <col min="14862" max="14862" width="8.88671875" style="171"/>
    <col min="14863" max="14863" width="5.88671875" style="171" customWidth="1"/>
    <col min="14864" max="15104" width="8.88671875" style="171"/>
    <col min="15105" max="15105" width="0.5546875" style="171" customWidth="1"/>
    <col min="15106" max="15106" width="3.33203125" style="171" customWidth="1"/>
    <col min="15107" max="15107" width="18.109375" style="171" customWidth="1"/>
    <col min="15108" max="15108" width="15.5546875" style="171" customWidth="1"/>
    <col min="15109" max="15109" width="5.33203125" style="171" customWidth="1"/>
    <col min="15110" max="15110" width="2.88671875" style="171" customWidth="1"/>
    <col min="15111" max="15111" width="8.44140625" style="171" customWidth="1"/>
    <col min="15112" max="15112" width="9.109375" style="171" customWidth="1"/>
    <col min="15113" max="15113" width="8" style="171" customWidth="1"/>
    <col min="15114" max="15114" width="8.88671875" style="171"/>
    <col min="15115" max="15115" width="8.109375" style="171" customWidth="1"/>
    <col min="15116" max="15116" width="9" style="171" customWidth="1"/>
    <col min="15117" max="15117" width="8.21875" style="171" customWidth="1"/>
    <col min="15118" max="15118" width="8.88671875" style="171"/>
    <col min="15119" max="15119" width="5.88671875" style="171" customWidth="1"/>
    <col min="15120" max="15360" width="8.88671875" style="171"/>
    <col min="15361" max="15361" width="0.5546875" style="171" customWidth="1"/>
    <col min="15362" max="15362" width="3.33203125" style="171" customWidth="1"/>
    <col min="15363" max="15363" width="18.109375" style="171" customWidth="1"/>
    <col min="15364" max="15364" width="15.5546875" style="171" customWidth="1"/>
    <col min="15365" max="15365" width="5.33203125" style="171" customWidth="1"/>
    <col min="15366" max="15366" width="2.88671875" style="171" customWidth="1"/>
    <col min="15367" max="15367" width="8.44140625" style="171" customWidth="1"/>
    <col min="15368" max="15368" width="9.109375" style="171" customWidth="1"/>
    <col min="15369" max="15369" width="8" style="171" customWidth="1"/>
    <col min="15370" max="15370" width="8.88671875" style="171"/>
    <col min="15371" max="15371" width="8.109375" style="171" customWidth="1"/>
    <col min="15372" max="15372" width="9" style="171" customWidth="1"/>
    <col min="15373" max="15373" width="8.21875" style="171" customWidth="1"/>
    <col min="15374" max="15374" width="8.88671875" style="171"/>
    <col min="15375" max="15375" width="5.88671875" style="171" customWidth="1"/>
    <col min="15376" max="15616" width="8.88671875" style="171"/>
    <col min="15617" max="15617" width="0.5546875" style="171" customWidth="1"/>
    <col min="15618" max="15618" width="3.33203125" style="171" customWidth="1"/>
    <col min="15619" max="15619" width="18.109375" style="171" customWidth="1"/>
    <col min="15620" max="15620" width="15.5546875" style="171" customWidth="1"/>
    <col min="15621" max="15621" width="5.33203125" style="171" customWidth="1"/>
    <col min="15622" max="15622" width="2.88671875" style="171" customWidth="1"/>
    <col min="15623" max="15623" width="8.44140625" style="171" customWidth="1"/>
    <col min="15624" max="15624" width="9.109375" style="171" customWidth="1"/>
    <col min="15625" max="15625" width="8" style="171" customWidth="1"/>
    <col min="15626" max="15626" width="8.88671875" style="171"/>
    <col min="15627" max="15627" width="8.109375" style="171" customWidth="1"/>
    <col min="15628" max="15628" width="9" style="171" customWidth="1"/>
    <col min="15629" max="15629" width="8.21875" style="171" customWidth="1"/>
    <col min="15630" max="15630" width="8.88671875" style="171"/>
    <col min="15631" max="15631" width="5.88671875" style="171" customWidth="1"/>
    <col min="15632" max="15872" width="8.88671875" style="171"/>
    <col min="15873" max="15873" width="0.5546875" style="171" customWidth="1"/>
    <col min="15874" max="15874" width="3.33203125" style="171" customWidth="1"/>
    <col min="15875" max="15875" width="18.109375" style="171" customWidth="1"/>
    <col min="15876" max="15876" width="15.5546875" style="171" customWidth="1"/>
    <col min="15877" max="15877" width="5.33203125" style="171" customWidth="1"/>
    <col min="15878" max="15878" width="2.88671875" style="171" customWidth="1"/>
    <col min="15879" max="15879" width="8.44140625" style="171" customWidth="1"/>
    <col min="15880" max="15880" width="9.109375" style="171" customWidth="1"/>
    <col min="15881" max="15881" width="8" style="171" customWidth="1"/>
    <col min="15882" max="15882" width="8.88671875" style="171"/>
    <col min="15883" max="15883" width="8.109375" style="171" customWidth="1"/>
    <col min="15884" max="15884" width="9" style="171" customWidth="1"/>
    <col min="15885" max="15885" width="8.21875" style="171" customWidth="1"/>
    <col min="15886" max="15886" width="8.88671875" style="171"/>
    <col min="15887" max="15887" width="5.88671875" style="171" customWidth="1"/>
    <col min="15888" max="16128" width="8.88671875" style="171"/>
    <col min="16129" max="16129" width="0.5546875" style="171" customWidth="1"/>
    <col min="16130" max="16130" width="3.33203125" style="171" customWidth="1"/>
    <col min="16131" max="16131" width="18.109375" style="171" customWidth="1"/>
    <col min="16132" max="16132" width="15.5546875" style="171" customWidth="1"/>
    <col min="16133" max="16133" width="5.33203125" style="171" customWidth="1"/>
    <col min="16134" max="16134" width="2.88671875" style="171" customWidth="1"/>
    <col min="16135" max="16135" width="8.44140625" style="171" customWidth="1"/>
    <col min="16136" max="16136" width="9.109375" style="171" customWidth="1"/>
    <col min="16137" max="16137" width="8" style="171" customWidth="1"/>
    <col min="16138" max="16138" width="8.88671875" style="171"/>
    <col min="16139" max="16139" width="8.109375" style="171" customWidth="1"/>
    <col min="16140" max="16140" width="9" style="171" customWidth="1"/>
    <col min="16141" max="16141" width="8.21875" style="171" customWidth="1"/>
    <col min="16142" max="16142" width="8.88671875" style="171"/>
    <col min="16143" max="16143" width="5.88671875" style="171" customWidth="1"/>
    <col min="16144" max="16384" width="8.88671875" style="171"/>
  </cols>
  <sheetData>
    <row r="1" spans="2:15" ht="24.95" customHeight="1">
      <c r="B1" s="422" t="s">
        <v>165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</row>
    <row r="2" spans="2:15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</row>
    <row r="3" spans="2:15" ht="15.4" customHeight="1">
      <c r="B3" s="426" t="s">
        <v>149</v>
      </c>
      <c r="C3" s="428" t="s">
        <v>150</v>
      </c>
      <c r="D3" s="428" t="s">
        <v>151</v>
      </c>
      <c r="E3" s="428" t="s">
        <v>152</v>
      </c>
      <c r="F3" s="428" t="s">
        <v>153</v>
      </c>
      <c r="G3" s="430" t="s">
        <v>154</v>
      </c>
      <c r="H3" s="431"/>
      <c r="I3" s="430" t="s">
        <v>156</v>
      </c>
      <c r="J3" s="431"/>
      <c r="K3" s="430" t="s">
        <v>155</v>
      </c>
      <c r="L3" s="431"/>
      <c r="M3" s="430" t="s">
        <v>157</v>
      </c>
      <c r="N3" s="431"/>
      <c r="O3" s="424" t="s">
        <v>158</v>
      </c>
    </row>
    <row r="4" spans="2:15" ht="19.7" customHeight="1">
      <c r="B4" s="427"/>
      <c r="C4" s="429"/>
      <c r="D4" s="429"/>
      <c r="E4" s="429"/>
      <c r="F4" s="429"/>
      <c r="G4" s="185" t="s">
        <v>166</v>
      </c>
      <c r="H4" s="186" t="s">
        <v>167</v>
      </c>
      <c r="I4" s="185" t="s">
        <v>166</v>
      </c>
      <c r="J4" s="186" t="s">
        <v>167</v>
      </c>
      <c r="K4" s="185" t="s">
        <v>166</v>
      </c>
      <c r="L4" s="186" t="s">
        <v>167</v>
      </c>
      <c r="M4" s="185" t="s">
        <v>166</v>
      </c>
      <c r="N4" s="186" t="s">
        <v>167</v>
      </c>
      <c r="O4" s="425"/>
    </row>
    <row r="5" spans="2:15" ht="19.7" customHeight="1">
      <c r="B5" s="187" t="s">
        <v>159</v>
      </c>
      <c r="C5" s="188" t="s">
        <v>160</v>
      </c>
      <c r="D5" s="188" t="s">
        <v>159</v>
      </c>
      <c r="E5" s="177"/>
      <c r="F5" s="189" t="s">
        <v>159</v>
      </c>
      <c r="G5" s="190"/>
      <c r="H5" s="191" t="str">
        <f>TEXT(L5+J5+N5,"#,##0")</f>
        <v>13,280,000</v>
      </c>
      <c r="I5" s="190"/>
      <c r="J5" s="179" t="str">
        <f>TEXT(J7+J13,"#,##0")</f>
        <v>0</v>
      </c>
      <c r="K5" s="190"/>
      <c r="L5" s="179" t="str">
        <f>TEXT(L7+L13,"#,##0")</f>
        <v>0</v>
      </c>
      <c r="M5" s="190"/>
      <c r="N5" s="191" t="str">
        <f>TEXT(N7+N13,"#,##0")</f>
        <v>13,280,000</v>
      </c>
      <c r="O5" s="192" t="s">
        <v>159</v>
      </c>
    </row>
    <row r="6" spans="2:15" ht="19.7" customHeight="1">
      <c r="B6" s="175" t="s">
        <v>159</v>
      </c>
      <c r="C6" s="176" t="s">
        <v>159</v>
      </c>
      <c r="D6" s="176" t="s">
        <v>159</v>
      </c>
      <c r="E6" s="177"/>
      <c r="F6" s="178" t="s">
        <v>159</v>
      </c>
      <c r="G6" s="190"/>
      <c r="H6" s="177"/>
      <c r="I6" s="190"/>
      <c r="J6" s="177"/>
      <c r="K6" s="190"/>
      <c r="L6" s="177"/>
      <c r="M6" s="190"/>
      <c r="N6" s="177"/>
      <c r="O6" s="180" t="s">
        <v>159</v>
      </c>
    </row>
    <row r="7" spans="2:15" ht="19.7" customHeight="1">
      <c r="B7" s="187" t="s">
        <v>161</v>
      </c>
      <c r="C7" s="188" t="s">
        <v>162</v>
      </c>
      <c r="D7" s="188" t="s">
        <v>159</v>
      </c>
      <c r="E7" s="177"/>
      <c r="F7" s="189" t="s">
        <v>159</v>
      </c>
      <c r="G7" s="190"/>
      <c r="H7" s="191" t="str">
        <f>TEXT(L7+J7+N7,"#,##0")</f>
        <v>3,849,808</v>
      </c>
      <c r="I7" s="190"/>
      <c r="J7" s="179" t="str">
        <f>TEXT(J8+J10,"#,##0")</f>
        <v>0</v>
      </c>
      <c r="K7" s="190"/>
      <c r="L7" s="179" t="str">
        <f>TEXT(L8+L10,"#,##0")</f>
        <v>0</v>
      </c>
      <c r="M7" s="190"/>
      <c r="N7" s="191" t="str">
        <f>TEXT(N8+N10,"#,##0")</f>
        <v>3,849,808</v>
      </c>
      <c r="O7" s="192" t="s">
        <v>159</v>
      </c>
    </row>
    <row r="8" spans="2:15" ht="19.7" customHeight="1">
      <c r="B8" s="187" t="s">
        <v>168</v>
      </c>
      <c r="C8" s="188" t="s">
        <v>169</v>
      </c>
      <c r="D8" s="188" t="s">
        <v>159</v>
      </c>
      <c r="E8" s="177"/>
      <c r="F8" s="189" t="s">
        <v>159</v>
      </c>
      <c r="G8" s="190"/>
      <c r="H8" s="191" t="str">
        <f>TEXT(L8+J8+N8,"#,##0")</f>
        <v>3,060,096</v>
      </c>
      <c r="I8" s="190"/>
      <c r="J8" s="179" t="str">
        <f>TEXT(J9,"#,##0")</f>
        <v>0</v>
      </c>
      <c r="K8" s="190"/>
      <c r="L8" s="179" t="str">
        <f>TEXT(L9,"#,##0")</f>
        <v>0</v>
      </c>
      <c r="M8" s="190"/>
      <c r="N8" s="191" t="str">
        <f>TEXT(N9,"#,##0")</f>
        <v>3,060,096</v>
      </c>
      <c r="O8" s="192" t="s">
        <v>159</v>
      </c>
    </row>
    <row r="9" spans="2:15" ht="19.7" customHeight="1">
      <c r="B9" s="175" t="s">
        <v>159</v>
      </c>
      <c r="C9" s="176" t="s">
        <v>170</v>
      </c>
      <c r="D9" s="176" t="s">
        <v>171</v>
      </c>
      <c r="E9" s="177">
        <v>384</v>
      </c>
      <c r="F9" s="178" t="s">
        <v>9</v>
      </c>
      <c r="G9" s="190">
        <f>K9+I9+M9</f>
        <v>7969</v>
      </c>
      <c r="H9" s="179" t="str">
        <f>TEXT(L9+J9+N9,"#,##0")</f>
        <v>3,060,096</v>
      </c>
      <c r="I9" s="193"/>
      <c r="J9" s="179">
        <f>TRUNC(E9*I9,0)</f>
        <v>0</v>
      </c>
      <c r="K9" s="193"/>
      <c r="L9" s="179">
        <f>TRUNC(E9*K9,0)</f>
        <v>0</v>
      </c>
      <c r="M9" s="193">
        <f>단가산출총괄표!H4+단가산출총괄표!G4+단가산출총괄표!I4</f>
        <v>7969</v>
      </c>
      <c r="N9" s="179">
        <f>TRUNC(E9*M9,0)</f>
        <v>3060096</v>
      </c>
      <c r="O9" s="180" t="s">
        <v>172</v>
      </c>
    </row>
    <row r="10" spans="2:15" ht="19.7" customHeight="1">
      <c r="B10" s="187" t="s">
        <v>173</v>
      </c>
      <c r="C10" s="188" t="s">
        <v>174</v>
      </c>
      <c r="D10" s="188" t="s">
        <v>159</v>
      </c>
      <c r="E10" s="177"/>
      <c r="F10" s="189" t="s">
        <v>159</v>
      </c>
      <c r="G10" s="190"/>
      <c r="H10" s="191" t="str">
        <f>TEXT(L10+J10+N10,"#,##0")</f>
        <v>789,712</v>
      </c>
      <c r="I10" s="190"/>
      <c r="J10" s="179" t="str">
        <f>TEXT(J11+J12,"#,##0")</f>
        <v>0</v>
      </c>
      <c r="K10" s="190"/>
      <c r="L10" s="179" t="str">
        <f>TEXT(L11+L12,"#,##0")</f>
        <v>0</v>
      </c>
      <c r="M10" s="190"/>
      <c r="N10" s="191" t="str">
        <f>TEXT(N11+N12,"#,##0")</f>
        <v>789,712</v>
      </c>
      <c r="O10" s="192" t="s">
        <v>159</v>
      </c>
    </row>
    <row r="11" spans="2:15" ht="19.7" customHeight="1">
      <c r="B11" s="175" t="s">
        <v>159</v>
      </c>
      <c r="C11" s="176" t="s">
        <v>170</v>
      </c>
      <c r="D11" s="176" t="s">
        <v>175</v>
      </c>
      <c r="E11" s="177">
        <v>88</v>
      </c>
      <c r="F11" s="178" t="s">
        <v>9</v>
      </c>
      <c r="G11" s="190">
        <f>K11+I11+M11</f>
        <v>8974</v>
      </c>
      <c r="H11" s="179" t="str">
        <f>TEXT(L11+J11+N11,"#,##0")</f>
        <v>789,712</v>
      </c>
      <c r="I11" s="193"/>
      <c r="J11" s="179">
        <f>TRUNC(E11*I11,0)</f>
        <v>0</v>
      </c>
      <c r="K11" s="193"/>
      <c r="L11" s="179">
        <f>TRUNC(E11*K11,0)</f>
        <v>0</v>
      </c>
      <c r="M11" s="193">
        <f>단가산출총괄표!H5+단가산출총괄표!G5+단가산출총괄표!I5</f>
        <v>8974</v>
      </c>
      <c r="N11" s="179">
        <f>TRUNC(E11*M11,0)</f>
        <v>789712</v>
      </c>
      <c r="O11" s="180" t="s">
        <v>176</v>
      </c>
    </row>
    <row r="12" spans="2:15" ht="19.7" customHeight="1">
      <c r="B12" s="175" t="s">
        <v>159</v>
      </c>
      <c r="C12" s="176" t="s">
        <v>159</v>
      </c>
      <c r="D12" s="176" t="s">
        <v>159</v>
      </c>
      <c r="E12" s="177"/>
      <c r="F12" s="178" t="s">
        <v>159</v>
      </c>
      <c r="G12" s="190"/>
      <c r="H12" s="177"/>
      <c r="I12" s="190"/>
      <c r="J12" s="177"/>
      <c r="K12" s="190"/>
      <c r="L12" s="177"/>
      <c r="M12" s="190"/>
      <c r="N12" s="177"/>
      <c r="O12" s="180" t="s">
        <v>159</v>
      </c>
    </row>
    <row r="13" spans="2:15" ht="19.7" customHeight="1">
      <c r="B13" s="187" t="s">
        <v>163</v>
      </c>
      <c r="C13" s="188" t="s">
        <v>164</v>
      </c>
      <c r="D13" s="188" t="s">
        <v>159</v>
      </c>
      <c r="E13" s="177"/>
      <c r="F13" s="189" t="s">
        <v>159</v>
      </c>
      <c r="G13" s="190"/>
      <c r="H13" s="191" t="str">
        <f>TEXT(L13+J13+N13,"#,##0")</f>
        <v>9,430,192</v>
      </c>
      <c r="I13" s="190"/>
      <c r="J13" s="179" t="str">
        <f>TEXT(J14+J16,"#,##0")</f>
        <v>0</v>
      </c>
      <c r="K13" s="190"/>
      <c r="L13" s="179" t="str">
        <f>TEXT(L14+L16,"#,##0")</f>
        <v>0</v>
      </c>
      <c r="M13" s="190"/>
      <c r="N13" s="191" t="str">
        <f>TEXT(N14+N16,"#,##0")</f>
        <v>9,430,192</v>
      </c>
      <c r="O13" s="192" t="s">
        <v>159</v>
      </c>
    </row>
    <row r="14" spans="2:15" ht="19.7" customHeight="1">
      <c r="B14" s="187" t="s">
        <v>168</v>
      </c>
      <c r="C14" s="188" t="s">
        <v>169</v>
      </c>
      <c r="D14" s="188" t="s">
        <v>159</v>
      </c>
      <c r="E14" s="177"/>
      <c r="F14" s="189" t="s">
        <v>159</v>
      </c>
      <c r="G14" s="190"/>
      <c r="H14" s="191" t="str">
        <f>TEXT(L14+J14+N14,"#,##0")</f>
        <v>7,680,000</v>
      </c>
      <c r="I14" s="190"/>
      <c r="J14" s="179" t="str">
        <f>TEXT(J15,"#,##0")</f>
        <v>0</v>
      </c>
      <c r="K14" s="190"/>
      <c r="L14" s="179" t="str">
        <f>TEXT(L15,"#,##0")</f>
        <v>0</v>
      </c>
      <c r="M14" s="190"/>
      <c r="N14" s="191" t="str">
        <f>TEXT(N15,"#,##0")</f>
        <v>7,680,000</v>
      </c>
      <c r="O14" s="192" t="s">
        <v>159</v>
      </c>
    </row>
    <row r="15" spans="2:15" ht="19.7" customHeight="1">
      <c r="B15" s="175" t="s">
        <v>159</v>
      </c>
      <c r="C15" s="176" t="s">
        <v>177</v>
      </c>
      <c r="D15" s="176" t="s">
        <v>178</v>
      </c>
      <c r="E15" s="177">
        <v>384</v>
      </c>
      <c r="F15" s="178" t="s">
        <v>9</v>
      </c>
      <c r="G15" s="190">
        <f>K15+I15+M15</f>
        <v>20000</v>
      </c>
      <c r="H15" s="179" t="str">
        <f>TEXT(L15+J15+N15,"#,##0")</f>
        <v>7,680,000</v>
      </c>
      <c r="I15" s="193"/>
      <c r="J15" s="179">
        <f>TRUNC(E15*I15,0)</f>
        <v>0</v>
      </c>
      <c r="K15" s="193"/>
      <c r="L15" s="179">
        <f>TRUNC(E15*K15,0)</f>
        <v>0</v>
      </c>
      <c r="M15" s="193">
        <f>자재단가!R6</f>
        <v>20000</v>
      </c>
      <c r="N15" s="179">
        <f>TRUNC(E15*M15,0)</f>
        <v>7680000</v>
      </c>
      <c r="O15" s="180" t="s">
        <v>159</v>
      </c>
    </row>
    <row r="16" spans="2:15" ht="19.7" customHeight="1">
      <c r="B16" s="187" t="s">
        <v>173</v>
      </c>
      <c r="C16" s="188" t="s">
        <v>174</v>
      </c>
      <c r="D16" s="188" t="s">
        <v>159</v>
      </c>
      <c r="E16" s="177"/>
      <c r="F16" s="189" t="s">
        <v>159</v>
      </c>
      <c r="G16" s="190"/>
      <c r="H16" s="191" t="str">
        <f>TEXT(L16+J16+N16,"#,##0")</f>
        <v>1,750,192</v>
      </c>
      <c r="I16" s="190"/>
      <c r="J16" s="179" t="str">
        <f>TEXT(J17+J18+J19+J20+J21+J22+J23+J24+J25+J26+J27+J28+J29+J30+J31+J32+J33+J34+J35+J36+J37+J38+J39+J40+J41+J42+J43+J44+J45+J46+J47+J48,"#,##0")</f>
        <v>0</v>
      </c>
      <c r="K16" s="190"/>
      <c r="L16" s="179" t="str">
        <f>TEXT(L17+L18+L19+L20+L21+L22+L23+L24+L25+L26+L27+L28+L29+L30+L31+L32+L33+L34+L35+L36+L37+L38+L39+L40+L41+L42+L43+L44+L45+L46+L47+L48,"#,##0")</f>
        <v>0</v>
      </c>
      <c r="M16" s="190"/>
      <c r="N16" s="191" t="str">
        <f>TEXT(N17+N18+N19+N20+N21+N22+N23+N24+N25+N26+N27+N28+N29+N30+N31+N32+N33+N34+N35+N36+N37+N38+N39+N40+N41+N42+N43+N44+N45+N46+N47+N48,"#,##0")</f>
        <v>1,750,192</v>
      </c>
      <c r="O16" s="192" t="s">
        <v>159</v>
      </c>
    </row>
    <row r="17" spans="2:15" ht="19.7" customHeight="1">
      <c r="B17" s="175" t="s">
        <v>159</v>
      </c>
      <c r="C17" s="176" t="s">
        <v>177</v>
      </c>
      <c r="D17" s="176" t="s">
        <v>178</v>
      </c>
      <c r="E17" s="177">
        <v>88</v>
      </c>
      <c r="F17" s="178" t="s">
        <v>9</v>
      </c>
      <c r="G17" s="190">
        <f>K17+I17+M17</f>
        <v>20000</v>
      </c>
      <c r="H17" s="179" t="str">
        <f>TEXT(L17+J17+N17,"#,##0")</f>
        <v>1,760,000</v>
      </c>
      <c r="I17" s="193"/>
      <c r="J17" s="179">
        <f>TRUNC(E17*I17,0)</f>
        <v>0</v>
      </c>
      <c r="K17" s="193"/>
      <c r="L17" s="179">
        <f>TRUNC(E17*K17,0)</f>
        <v>0</v>
      </c>
      <c r="M17" s="193">
        <f>자재단가!R6</f>
        <v>20000</v>
      </c>
      <c r="N17" s="179">
        <f>TRUNC(E17*M17,0)</f>
        <v>1760000</v>
      </c>
      <c r="O17" s="180" t="s">
        <v>159</v>
      </c>
    </row>
    <row r="18" spans="2:15" ht="19.7" customHeight="1">
      <c r="B18" s="175" t="s">
        <v>159</v>
      </c>
      <c r="C18" s="176" t="s">
        <v>159</v>
      </c>
      <c r="D18" s="176" t="s">
        <v>159</v>
      </c>
      <c r="E18" s="177"/>
      <c r="F18" s="178" t="s">
        <v>159</v>
      </c>
      <c r="G18" s="190"/>
      <c r="H18" s="177"/>
      <c r="I18" s="190"/>
      <c r="J18" s="177"/>
      <c r="K18" s="190"/>
      <c r="L18" s="177"/>
      <c r="M18" s="190"/>
      <c r="N18" s="177"/>
      <c r="O18" s="180" t="s">
        <v>159</v>
      </c>
    </row>
    <row r="19" spans="2:15" ht="19.7" customHeight="1">
      <c r="B19" s="175" t="s">
        <v>159</v>
      </c>
      <c r="C19" s="176" t="s">
        <v>179</v>
      </c>
      <c r="D19" s="176" t="s">
        <v>159</v>
      </c>
      <c r="E19" s="177">
        <v>1</v>
      </c>
      <c r="F19" s="178" t="s">
        <v>180</v>
      </c>
      <c r="G19" s="190">
        <f>K19+I19+M19</f>
        <v>-9808</v>
      </c>
      <c r="H19" s="179" t="str">
        <f>TEXT(L19+J19+N19,"#,##0")</f>
        <v>-9,808</v>
      </c>
      <c r="I19" s="190"/>
      <c r="J19" s="179">
        <f>TRUNC(E19*I19,0)</f>
        <v>0</v>
      </c>
      <c r="K19" s="190"/>
      <c r="L19" s="179">
        <f>TRUNC(E19*K19,0)</f>
        <v>0</v>
      </c>
      <c r="M19" s="190">
        <v>-9808</v>
      </c>
      <c r="N19" s="179">
        <f>TRUNC(E19*M19,0)</f>
        <v>-9808</v>
      </c>
      <c r="O19" s="180" t="s">
        <v>159</v>
      </c>
    </row>
    <row r="20" spans="2:15" ht="19.7" customHeight="1">
      <c r="B20" s="175" t="s">
        <v>159</v>
      </c>
      <c r="C20" s="176" t="s">
        <v>159</v>
      </c>
      <c r="D20" s="176" t="s">
        <v>159</v>
      </c>
      <c r="E20" s="177"/>
      <c r="F20" s="178" t="s">
        <v>159</v>
      </c>
      <c r="G20" s="190"/>
      <c r="H20" s="177"/>
      <c r="I20" s="190"/>
      <c r="J20" s="177"/>
      <c r="K20" s="190"/>
      <c r="L20" s="177"/>
      <c r="M20" s="190"/>
      <c r="N20" s="177"/>
      <c r="O20" s="180" t="s">
        <v>159</v>
      </c>
    </row>
    <row r="21" spans="2:15" ht="19.7" customHeight="1">
      <c r="B21" s="175" t="s">
        <v>159</v>
      </c>
      <c r="C21" s="176" t="s">
        <v>159</v>
      </c>
      <c r="D21" s="176" t="s">
        <v>159</v>
      </c>
      <c r="E21" s="177"/>
      <c r="F21" s="178" t="s">
        <v>159</v>
      </c>
      <c r="G21" s="190"/>
      <c r="H21" s="177"/>
      <c r="I21" s="190"/>
      <c r="J21" s="177"/>
      <c r="K21" s="190"/>
      <c r="L21" s="177"/>
      <c r="M21" s="190"/>
      <c r="N21" s="177"/>
      <c r="O21" s="180" t="s">
        <v>159</v>
      </c>
    </row>
    <row r="22" spans="2:15" ht="19.7" customHeight="1">
      <c r="B22" s="175" t="s">
        <v>159</v>
      </c>
      <c r="C22" s="176" t="s">
        <v>159</v>
      </c>
      <c r="D22" s="176" t="s">
        <v>159</v>
      </c>
      <c r="E22" s="177"/>
      <c r="F22" s="178" t="s">
        <v>159</v>
      </c>
      <c r="G22" s="190"/>
      <c r="H22" s="177"/>
      <c r="I22" s="190"/>
      <c r="J22" s="177"/>
      <c r="K22" s="190"/>
      <c r="L22" s="177"/>
      <c r="M22" s="190"/>
      <c r="N22" s="177"/>
      <c r="O22" s="180" t="s">
        <v>159</v>
      </c>
    </row>
    <row r="23" spans="2:15" ht="19.7" customHeight="1">
      <c r="B23" s="175" t="s">
        <v>159</v>
      </c>
      <c r="C23" s="176" t="s">
        <v>159</v>
      </c>
      <c r="D23" s="176" t="s">
        <v>159</v>
      </c>
      <c r="E23" s="177"/>
      <c r="F23" s="178" t="s">
        <v>159</v>
      </c>
      <c r="G23" s="190"/>
      <c r="H23" s="177"/>
      <c r="I23" s="190"/>
      <c r="J23" s="177"/>
      <c r="K23" s="190"/>
      <c r="L23" s="177"/>
      <c r="M23" s="190"/>
      <c r="N23" s="177"/>
      <c r="O23" s="180" t="s">
        <v>159</v>
      </c>
    </row>
    <row r="24" spans="2:15" ht="19.7" customHeight="1">
      <c r="B24" s="175" t="s">
        <v>159</v>
      </c>
      <c r="C24" s="176" t="s">
        <v>159</v>
      </c>
      <c r="D24" s="176" t="s">
        <v>159</v>
      </c>
      <c r="E24" s="177"/>
      <c r="F24" s="178" t="s">
        <v>159</v>
      </c>
      <c r="G24" s="190"/>
      <c r="H24" s="177"/>
      <c r="I24" s="190"/>
      <c r="J24" s="177"/>
      <c r="K24" s="190"/>
      <c r="L24" s="177"/>
      <c r="M24" s="190"/>
      <c r="N24" s="177"/>
      <c r="O24" s="180" t="s">
        <v>159</v>
      </c>
    </row>
    <row r="25" spans="2:15" ht="19.7" customHeight="1">
      <c r="B25" s="175" t="s">
        <v>159</v>
      </c>
      <c r="C25" s="176" t="s">
        <v>159</v>
      </c>
      <c r="D25" s="176" t="s">
        <v>159</v>
      </c>
      <c r="E25" s="177"/>
      <c r="F25" s="178" t="s">
        <v>159</v>
      </c>
      <c r="G25" s="190"/>
      <c r="H25" s="177"/>
      <c r="I25" s="190"/>
      <c r="J25" s="177"/>
      <c r="K25" s="190"/>
      <c r="L25" s="177"/>
      <c r="M25" s="190"/>
      <c r="N25" s="177"/>
      <c r="O25" s="180" t="s">
        <v>159</v>
      </c>
    </row>
    <row r="26" spans="2:15" ht="19.7" customHeight="1">
      <c r="B26" s="175" t="s">
        <v>159</v>
      </c>
      <c r="C26" s="176" t="s">
        <v>159</v>
      </c>
      <c r="D26" s="176" t="s">
        <v>159</v>
      </c>
      <c r="E26" s="177"/>
      <c r="F26" s="178" t="s">
        <v>159</v>
      </c>
      <c r="G26" s="190"/>
      <c r="H26" s="177"/>
      <c r="I26" s="190"/>
      <c r="J26" s="177"/>
      <c r="K26" s="190"/>
      <c r="L26" s="177"/>
      <c r="M26" s="190"/>
      <c r="N26" s="177"/>
      <c r="O26" s="180" t="s">
        <v>159</v>
      </c>
    </row>
    <row r="27" spans="2:15" ht="19.7" customHeight="1">
      <c r="B27" s="175" t="s">
        <v>159</v>
      </c>
      <c r="C27" s="176" t="s">
        <v>159</v>
      </c>
      <c r="D27" s="176" t="s">
        <v>159</v>
      </c>
      <c r="E27" s="177"/>
      <c r="F27" s="178" t="s">
        <v>159</v>
      </c>
      <c r="G27" s="190"/>
      <c r="H27" s="177"/>
      <c r="I27" s="190"/>
      <c r="J27" s="177"/>
      <c r="K27" s="190"/>
      <c r="L27" s="177"/>
      <c r="M27" s="190"/>
      <c r="N27" s="177"/>
      <c r="O27" s="180" t="s">
        <v>159</v>
      </c>
    </row>
    <row r="28" spans="2:15" ht="19.7" customHeight="1">
      <c r="B28" s="175" t="s">
        <v>159</v>
      </c>
      <c r="C28" s="176" t="s">
        <v>159</v>
      </c>
      <c r="D28" s="176" t="s">
        <v>159</v>
      </c>
      <c r="E28" s="177"/>
      <c r="F28" s="178" t="s">
        <v>159</v>
      </c>
      <c r="G28" s="190"/>
      <c r="H28" s="177"/>
      <c r="I28" s="190"/>
      <c r="J28" s="177"/>
      <c r="K28" s="190"/>
      <c r="L28" s="177"/>
      <c r="M28" s="190"/>
      <c r="N28" s="177"/>
      <c r="O28" s="180" t="s">
        <v>159</v>
      </c>
    </row>
    <row r="29" spans="2:15" ht="19.7" customHeight="1">
      <c r="B29" s="175" t="s">
        <v>159</v>
      </c>
      <c r="C29" s="176" t="s">
        <v>159</v>
      </c>
      <c r="D29" s="176" t="s">
        <v>159</v>
      </c>
      <c r="E29" s="177"/>
      <c r="F29" s="178" t="s">
        <v>159</v>
      </c>
      <c r="G29" s="190"/>
      <c r="H29" s="177"/>
      <c r="I29" s="190"/>
      <c r="J29" s="177"/>
      <c r="K29" s="190"/>
      <c r="L29" s="177"/>
      <c r="M29" s="190"/>
      <c r="N29" s="177"/>
      <c r="O29" s="180" t="s">
        <v>159</v>
      </c>
    </row>
    <row r="30" spans="2:15" ht="19.7" customHeight="1">
      <c r="B30" s="194" t="s">
        <v>159</v>
      </c>
      <c r="C30" s="195" t="s">
        <v>159</v>
      </c>
      <c r="D30" s="195" t="s">
        <v>159</v>
      </c>
      <c r="E30" s="182"/>
      <c r="F30" s="196" t="s">
        <v>159</v>
      </c>
      <c r="G30" s="197"/>
      <c r="H30" s="182"/>
      <c r="I30" s="197"/>
      <c r="J30" s="182"/>
      <c r="K30" s="197"/>
      <c r="L30" s="182"/>
      <c r="M30" s="197"/>
      <c r="N30" s="182"/>
      <c r="O30" s="198" t="s">
        <v>159</v>
      </c>
    </row>
    <row r="31" spans="2:15" ht="19.7" customHeight="1">
      <c r="B31" s="175" t="s">
        <v>159</v>
      </c>
      <c r="C31" s="176" t="s">
        <v>159</v>
      </c>
      <c r="D31" s="176" t="s">
        <v>159</v>
      </c>
      <c r="E31" s="177"/>
      <c r="F31" s="178" t="s">
        <v>159</v>
      </c>
      <c r="G31" s="190"/>
      <c r="H31" s="177"/>
      <c r="I31" s="190"/>
      <c r="J31" s="177"/>
      <c r="K31" s="190"/>
      <c r="L31" s="177"/>
      <c r="M31" s="190"/>
      <c r="N31" s="177"/>
      <c r="O31" s="180" t="s">
        <v>159</v>
      </c>
    </row>
    <row r="32" spans="2:15" ht="19.7" customHeight="1">
      <c r="B32" s="175" t="s">
        <v>159</v>
      </c>
      <c r="C32" s="176" t="s">
        <v>159</v>
      </c>
      <c r="D32" s="176" t="s">
        <v>159</v>
      </c>
      <c r="E32" s="177"/>
      <c r="F32" s="178" t="s">
        <v>159</v>
      </c>
      <c r="G32" s="190"/>
      <c r="H32" s="177"/>
      <c r="I32" s="190"/>
      <c r="J32" s="177"/>
      <c r="K32" s="190"/>
      <c r="L32" s="177"/>
      <c r="M32" s="190"/>
      <c r="N32" s="177"/>
      <c r="O32" s="180" t="s">
        <v>159</v>
      </c>
    </row>
    <row r="33" spans="2:15" ht="19.7" customHeight="1">
      <c r="B33" s="175" t="s">
        <v>159</v>
      </c>
      <c r="C33" s="176" t="s">
        <v>159</v>
      </c>
      <c r="D33" s="176" t="s">
        <v>159</v>
      </c>
      <c r="E33" s="177"/>
      <c r="F33" s="178" t="s">
        <v>159</v>
      </c>
      <c r="G33" s="190"/>
      <c r="H33" s="177"/>
      <c r="I33" s="190"/>
      <c r="J33" s="177"/>
      <c r="K33" s="190"/>
      <c r="L33" s="177"/>
      <c r="M33" s="190"/>
      <c r="N33" s="177"/>
      <c r="O33" s="180" t="s">
        <v>159</v>
      </c>
    </row>
    <row r="34" spans="2:15" ht="19.7" customHeight="1">
      <c r="B34" s="175" t="s">
        <v>159</v>
      </c>
      <c r="C34" s="176" t="s">
        <v>159</v>
      </c>
      <c r="D34" s="176" t="s">
        <v>159</v>
      </c>
      <c r="E34" s="177"/>
      <c r="F34" s="178" t="s">
        <v>159</v>
      </c>
      <c r="G34" s="190"/>
      <c r="H34" s="177"/>
      <c r="I34" s="190"/>
      <c r="J34" s="177"/>
      <c r="K34" s="190"/>
      <c r="L34" s="177"/>
      <c r="M34" s="190"/>
      <c r="N34" s="177"/>
      <c r="O34" s="180" t="s">
        <v>159</v>
      </c>
    </row>
    <row r="35" spans="2:15" ht="19.7" customHeight="1">
      <c r="B35" s="175" t="s">
        <v>159</v>
      </c>
      <c r="C35" s="176" t="s">
        <v>159</v>
      </c>
      <c r="D35" s="176" t="s">
        <v>159</v>
      </c>
      <c r="E35" s="177"/>
      <c r="F35" s="178" t="s">
        <v>159</v>
      </c>
      <c r="G35" s="190"/>
      <c r="H35" s="177"/>
      <c r="I35" s="190"/>
      <c r="J35" s="177"/>
      <c r="K35" s="190"/>
      <c r="L35" s="177"/>
      <c r="M35" s="190"/>
      <c r="N35" s="177"/>
      <c r="O35" s="180" t="s">
        <v>159</v>
      </c>
    </row>
    <row r="36" spans="2:15" ht="19.7" customHeight="1">
      <c r="B36" s="175" t="s">
        <v>159</v>
      </c>
      <c r="C36" s="176" t="s">
        <v>159</v>
      </c>
      <c r="D36" s="176" t="s">
        <v>159</v>
      </c>
      <c r="E36" s="177"/>
      <c r="F36" s="178" t="s">
        <v>159</v>
      </c>
      <c r="G36" s="190"/>
      <c r="H36" s="177"/>
      <c r="I36" s="190"/>
      <c r="J36" s="177"/>
      <c r="K36" s="190"/>
      <c r="L36" s="177"/>
      <c r="M36" s="190"/>
      <c r="N36" s="177"/>
      <c r="O36" s="180" t="s">
        <v>159</v>
      </c>
    </row>
    <row r="37" spans="2:15" ht="19.7" customHeight="1">
      <c r="B37" s="175" t="s">
        <v>159</v>
      </c>
      <c r="C37" s="176" t="s">
        <v>159</v>
      </c>
      <c r="D37" s="176" t="s">
        <v>159</v>
      </c>
      <c r="E37" s="177"/>
      <c r="F37" s="178" t="s">
        <v>159</v>
      </c>
      <c r="G37" s="190"/>
      <c r="H37" s="177"/>
      <c r="I37" s="190"/>
      <c r="J37" s="177"/>
      <c r="K37" s="190"/>
      <c r="L37" s="177"/>
      <c r="M37" s="190"/>
      <c r="N37" s="177"/>
      <c r="O37" s="180" t="s">
        <v>159</v>
      </c>
    </row>
    <row r="38" spans="2:15" ht="19.7" customHeight="1">
      <c r="B38" s="175" t="s">
        <v>159</v>
      </c>
      <c r="C38" s="176" t="s">
        <v>159</v>
      </c>
      <c r="D38" s="176" t="s">
        <v>159</v>
      </c>
      <c r="E38" s="177"/>
      <c r="F38" s="178" t="s">
        <v>159</v>
      </c>
      <c r="G38" s="190"/>
      <c r="H38" s="177"/>
      <c r="I38" s="190"/>
      <c r="J38" s="177"/>
      <c r="K38" s="190"/>
      <c r="L38" s="177"/>
      <c r="M38" s="190"/>
      <c r="N38" s="177"/>
      <c r="O38" s="180" t="s">
        <v>159</v>
      </c>
    </row>
    <row r="39" spans="2:15" ht="19.7" customHeight="1">
      <c r="B39" s="175" t="s">
        <v>159</v>
      </c>
      <c r="C39" s="176" t="s">
        <v>159</v>
      </c>
      <c r="D39" s="176" t="s">
        <v>159</v>
      </c>
      <c r="E39" s="177"/>
      <c r="F39" s="178" t="s">
        <v>159</v>
      </c>
      <c r="G39" s="190"/>
      <c r="H39" s="177"/>
      <c r="I39" s="190"/>
      <c r="J39" s="177"/>
      <c r="K39" s="190"/>
      <c r="L39" s="177"/>
      <c r="M39" s="190"/>
      <c r="N39" s="177"/>
      <c r="O39" s="180" t="s">
        <v>159</v>
      </c>
    </row>
    <row r="40" spans="2:15" ht="19.7" customHeight="1">
      <c r="B40" s="175" t="s">
        <v>159</v>
      </c>
      <c r="C40" s="176" t="s">
        <v>159</v>
      </c>
      <c r="D40" s="176" t="s">
        <v>159</v>
      </c>
      <c r="E40" s="177"/>
      <c r="F40" s="178" t="s">
        <v>159</v>
      </c>
      <c r="G40" s="190"/>
      <c r="H40" s="177"/>
      <c r="I40" s="190"/>
      <c r="J40" s="177"/>
      <c r="K40" s="190"/>
      <c r="L40" s="177"/>
      <c r="M40" s="190"/>
      <c r="N40" s="177"/>
      <c r="O40" s="180" t="s">
        <v>159</v>
      </c>
    </row>
    <row r="41" spans="2:15" ht="19.7" customHeight="1">
      <c r="B41" s="175" t="s">
        <v>159</v>
      </c>
      <c r="C41" s="176" t="s">
        <v>159</v>
      </c>
      <c r="D41" s="176" t="s">
        <v>159</v>
      </c>
      <c r="E41" s="177"/>
      <c r="F41" s="178" t="s">
        <v>159</v>
      </c>
      <c r="G41" s="190"/>
      <c r="H41" s="177"/>
      <c r="I41" s="190"/>
      <c r="J41" s="177"/>
      <c r="K41" s="190"/>
      <c r="L41" s="177"/>
      <c r="M41" s="190"/>
      <c r="N41" s="177"/>
      <c r="O41" s="180" t="s">
        <v>159</v>
      </c>
    </row>
    <row r="42" spans="2:15" ht="19.7" customHeight="1">
      <c r="B42" s="175" t="s">
        <v>159</v>
      </c>
      <c r="C42" s="176" t="s">
        <v>159</v>
      </c>
      <c r="D42" s="176" t="s">
        <v>159</v>
      </c>
      <c r="E42" s="177"/>
      <c r="F42" s="178" t="s">
        <v>159</v>
      </c>
      <c r="G42" s="190"/>
      <c r="H42" s="177"/>
      <c r="I42" s="190"/>
      <c r="J42" s="177"/>
      <c r="K42" s="190"/>
      <c r="L42" s="177"/>
      <c r="M42" s="190"/>
      <c r="N42" s="177"/>
      <c r="O42" s="180" t="s">
        <v>159</v>
      </c>
    </row>
    <row r="43" spans="2:15" ht="19.7" customHeight="1">
      <c r="B43" s="175" t="s">
        <v>159</v>
      </c>
      <c r="C43" s="176" t="s">
        <v>159</v>
      </c>
      <c r="D43" s="176" t="s">
        <v>159</v>
      </c>
      <c r="E43" s="177"/>
      <c r="F43" s="178" t="s">
        <v>159</v>
      </c>
      <c r="G43" s="190"/>
      <c r="H43" s="177"/>
      <c r="I43" s="190"/>
      <c r="J43" s="177"/>
      <c r="K43" s="190"/>
      <c r="L43" s="177"/>
      <c r="M43" s="190"/>
      <c r="N43" s="177"/>
      <c r="O43" s="180" t="s">
        <v>159</v>
      </c>
    </row>
    <row r="44" spans="2:15" ht="19.7" customHeight="1">
      <c r="B44" s="175" t="s">
        <v>159</v>
      </c>
      <c r="C44" s="176" t="s">
        <v>159</v>
      </c>
      <c r="D44" s="176" t="s">
        <v>159</v>
      </c>
      <c r="E44" s="177"/>
      <c r="F44" s="178" t="s">
        <v>159</v>
      </c>
      <c r="G44" s="190"/>
      <c r="H44" s="177"/>
      <c r="I44" s="190"/>
      <c r="J44" s="177"/>
      <c r="K44" s="190"/>
      <c r="L44" s="177"/>
      <c r="M44" s="190"/>
      <c r="N44" s="177"/>
      <c r="O44" s="180" t="s">
        <v>159</v>
      </c>
    </row>
    <row r="45" spans="2:15" ht="19.7" customHeight="1">
      <c r="B45" s="175" t="s">
        <v>159</v>
      </c>
      <c r="C45" s="176" t="s">
        <v>159</v>
      </c>
      <c r="D45" s="176" t="s">
        <v>159</v>
      </c>
      <c r="E45" s="177"/>
      <c r="F45" s="178" t="s">
        <v>159</v>
      </c>
      <c r="G45" s="190"/>
      <c r="H45" s="177"/>
      <c r="I45" s="190"/>
      <c r="J45" s="177"/>
      <c r="K45" s="190"/>
      <c r="L45" s="177"/>
      <c r="M45" s="190"/>
      <c r="N45" s="177"/>
      <c r="O45" s="180" t="s">
        <v>159</v>
      </c>
    </row>
    <row r="46" spans="2:15" ht="19.7" customHeight="1">
      <c r="B46" s="175" t="s">
        <v>159</v>
      </c>
      <c r="C46" s="176" t="s">
        <v>159</v>
      </c>
      <c r="D46" s="176" t="s">
        <v>159</v>
      </c>
      <c r="E46" s="177"/>
      <c r="F46" s="178" t="s">
        <v>159</v>
      </c>
      <c r="G46" s="190"/>
      <c r="H46" s="177"/>
      <c r="I46" s="190"/>
      <c r="J46" s="177"/>
      <c r="K46" s="190"/>
      <c r="L46" s="177"/>
      <c r="M46" s="190"/>
      <c r="N46" s="177"/>
      <c r="O46" s="180" t="s">
        <v>159</v>
      </c>
    </row>
    <row r="47" spans="2:15" ht="19.7" customHeight="1">
      <c r="B47" s="175" t="s">
        <v>159</v>
      </c>
      <c r="C47" s="176" t="s">
        <v>159</v>
      </c>
      <c r="D47" s="176" t="s">
        <v>159</v>
      </c>
      <c r="E47" s="177"/>
      <c r="F47" s="178" t="s">
        <v>159</v>
      </c>
      <c r="G47" s="190"/>
      <c r="H47" s="177"/>
      <c r="I47" s="190"/>
      <c r="J47" s="177"/>
      <c r="K47" s="190"/>
      <c r="L47" s="177"/>
      <c r="M47" s="190"/>
      <c r="N47" s="177"/>
      <c r="O47" s="180" t="s">
        <v>159</v>
      </c>
    </row>
    <row r="48" spans="2:15">
      <c r="B48" s="194" t="s">
        <v>159</v>
      </c>
      <c r="C48" s="195" t="s">
        <v>159</v>
      </c>
      <c r="D48" s="195" t="s">
        <v>159</v>
      </c>
      <c r="E48" s="182"/>
      <c r="F48" s="196" t="s">
        <v>159</v>
      </c>
      <c r="G48" s="197"/>
      <c r="H48" s="182"/>
      <c r="I48" s="197"/>
      <c r="J48" s="182"/>
      <c r="K48" s="197"/>
      <c r="L48" s="182"/>
      <c r="M48" s="197"/>
      <c r="N48" s="182"/>
      <c r="O48" s="198" t="s">
        <v>159</v>
      </c>
    </row>
    <row r="49" spans="2:15"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ADC7C-96D6-4A8F-8558-628B9769D84A}">
  <dimension ref="B1:AC6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2" width="5" style="171" customWidth="1"/>
    <col min="3" max="3" width="21.5546875" style="171" customWidth="1"/>
    <col min="4" max="4" width="19.6640625" style="171" customWidth="1"/>
    <col min="5" max="5" width="7.109375" style="171" customWidth="1"/>
    <col min="6" max="9" width="13.44140625" style="171" customWidth="1"/>
    <col min="10" max="10" width="12.5546875" style="171" customWidth="1"/>
    <col min="11" max="256" width="8.88671875" style="171"/>
    <col min="257" max="257" width="0.5546875" style="171" customWidth="1"/>
    <col min="258" max="258" width="5" style="171" customWidth="1"/>
    <col min="259" max="259" width="21.5546875" style="171" customWidth="1"/>
    <col min="260" max="260" width="19.6640625" style="171" customWidth="1"/>
    <col min="261" max="261" width="7.109375" style="171" customWidth="1"/>
    <col min="262" max="265" width="13.44140625" style="171" customWidth="1"/>
    <col min="266" max="266" width="12.5546875" style="171" customWidth="1"/>
    <col min="267" max="512" width="8.88671875" style="171"/>
    <col min="513" max="513" width="0.5546875" style="171" customWidth="1"/>
    <col min="514" max="514" width="5" style="171" customWidth="1"/>
    <col min="515" max="515" width="21.5546875" style="171" customWidth="1"/>
    <col min="516" max="516" width="19.6640625" style="171" customWidth="1"/>
    <col min="517" max="517" width="7.109375" style="171" customWidth="1"/>
    <col min="518" max="521" width="13.44140625" style="171" customWidth="1"/>
    <col min="522" max="522" width="12.5546875" style="171" customWidth="1"/>
    <col min="523" max="768" width="8.88671875" style="171"/>
    <col min="769" max="769" width="0.5546875" style="171" customWidth="1"/>
    <col min="770" max="770" width="5" style="171" customWidth="1"/>
    <col min="771" max="771" width="21.5546875" style="171" customWidth="1"/>
    <col min="772" max="772" width="19.6640625" style="171" customWidth="1"/>
    <col min="773" max="773" width="7.109375" style="171" customWidth="1"/>
    <col min="774" max="777" width="13.44140625" style="171" customWidth="1"/>
    <col min="778" max="778" width="12.5546875" style="171" customWidth="1"/>
    <col min="779" max="1024" width="8.88671875" style="171"/>
    <col min="1025" max="1025" width="0.5546875" style="171" customWidth="1"/>
    <col min="1026" max="1026" width="5" style="171" customWidth="1"/>
    <col min="1027" max="1027" width="21.5546875" style="171" customWidth="1"/>
    <col min="1028" max="1028" width="19.6640625" style="171" customWidth="1"/>
    <col min="1029" max="1029" width="7.109375" style="171" customWidth="1"/>
    <col min="1030" max="1033" width="13.44140625" style="171" customWidth="1"/>
    <col min="1034" max="1034" width="12.5546875" style="171" customWidth="1"/>
    <col min="1035" max="1280" width="8.88671875" style="171"/>
    <col min="1281" max="1281" width="0.5546875" style="171" customWidth="1"/>
    <col min="1282" max="1282" width="5" style="171" customWidth="1"/>
    <col min="1283" max="1283" width="21.5546875" style="171" customWidth="1"/>
    <col min="1284" max="1284" width="19.6640625" style="171" customWidth="1"/>
    <col min="1285" max="1285" width="7.109375" style="171" customWidth="1"/>
    <col min="1286" max="1289" width="13.44140625" style="171" customWidth="1"/>
    <col min="1290" max="1290" width="12.5546875" style="171" customWidth="1"/>
    <col min="1291" max="1536" width="8.88671875" style="171"/>
    <col min="1537" max="1537" width="0.5546875" style="171" customWidth="1"/>
    <col min="1538" max="1538" width="5" style="171" customWidth="1"/>
    <col min="1539" max="1539" width="21.5546875" style="171" customWidth="1"/>
    <col min="1540" max="1540" width="19.6640625" style="171" customWidth="1"/>
    <col min="1541" max="1541" width="7.109375" style="171" customWidth="1"/>
    <col min="1542" max="1545" width="13.44140625" style="171" customWidth="1"/>
    <col min="1546" max="1546" width="12.5546875" style="171" customWidth="1"/>
    <col min="1547" max="1792" width="8.88671875" style="171"/>
    <col min="1793" max="1793" width="0.5546875" style="171" customWidth="1"/>
    <col min="1794" max="1794" width="5" style="171" customWidth="1"/>
    <col min="1795" max="1795" width="21.5546875" style="171" customWidth="1"/>
    <col min="1796" max="1796" width="19.6640625" style="171" customWidth="1"/>
    <col min="1797" max="1797" width="7.109375" style="171" customWidth="1"/>
    <col min="1798" max="1801" width="13.44140625" style="171" customWidth="1"/>
    <col min="1802" max="1802" width="12.5546875" style="171" customWidth="1"/>
    <col min="1803" max="2048" width="8.88671875" style="171"/>
    <col min="2049" max="2049" width="0.5546875" style="171" customWidth="1"/>
    <col min="2050" max="2050" width="5" style="171" customWidth="1"/>
    <col min="2051" max="2051" width="21.5546875" style="171" customWidth="1"/>
    <col min="2052" max="2052" width="19.6640625" style="171" customWidth="1"/>
    <col min="2053" max="2053" width="7.109375" style="171" customWidth="1"/>
    <col min="2054" max="2057" width="13.44140625" style="171" customWidth="1"/>
    <col min="2058" max="2058" width="12.5546875" style="171" customWidth="1"/>
    <col min="2059" max="2304" width="8.88671875" style="171"/>
    <col min="2305" max="2305" width="0.5546875" style="171" customWidth="1"/>
    <col min="2306" max="2306" width="5" style="171" customWidth="1"/>
    <col min="2307" max="2307" width="21.5546875" style="171" customWidth="1"/>
    <col min="2308" max="2308" width="19.6640625" style="171" customWidth="1"/>
    <col min="2309" max="2309" width="7.109375" style="171" customWidth="1"/>
    <col min="2310" max="2313" width="13.44140625" style="171" customWidth="1"/>
    <col min="2314" max="2314" width="12.5546875" style="171" customWidth="1"/>
    <col min="2315" max="2560" width="8.88671875" style="171"/>
    <col min="2561" max="2561" width="0.5546875" style="171" customWidth="1"/>
    <col min="2562" max="2562" width="5" style="171" customWidth="1"/>
    <col min="2563" max="2563" width="21.5546875" style="171" customWidth="1"/>
    <col min="2564" max="2564" width="19.6640625" style="171" customWidth="1"/>
    <col min="2565" max="2565" width="7.109375" style="171" customWidth="1"/>
    <col min="2566" max="2569" width="13.44140625" style="171" customWidth="1"/>
    <col min="2570" max="2570" width="12.5546875" style="171" customWidth="1"/>
    <col min="2571" max="2816" width="8.88671875" style="171"/>
    <col min="2817" max="2817" width="0.5546875" style="171" customWidth="1"/>
    <col min="2818" max="2818" width="5" style="171" customWidth="1"/>
    <col min="2819" max="2819" width="21.5546875" style="171" customWidth="1"/>
    <col min="2820" max="2820" width="19.6640625" style="171" customWidth="1"/>
    <col min="2821" max="2821" width="7.109375" style="171" customWidth="1"/>
    <col min="2822" max="2825" width="13.44140625" style="171" customWidth="1"/>
    <col min="2826" max="2826" width="12.5546875" style="171" customWidth="1"/>
    <col min="2827" max="3072" width="8.88671875" style="171"/>
    <col min="3073" max="3073" width="0.5546875" style="171" customWidth="1"/>
    <col min="3074" max="3074" width="5" style="171" customWidth="1"/>
    <col min="3075" max="3075" width="21.5546875" style="171" customWidth="1"/>
    <col min="3076" max="3076" width="19.6640625" style="171" customWidth="1"/>
    <col min="3077" max="3077" width="7.109375" style="171" customWidth="1"/>
    <col min="3078" max="3081" width="13.44140625" style="171" customWidth="1"/>
    <col min="3082" max="3082" width="12.5546875" style="171" customWidth="1"/>
    <col min="3083" max="3328" width="8.88671875" style="171"/>
    <col min="3329" max="3329" width="0.5546875" style="171" customWidth="1"/>
    <col min="3330" max="3330" width="5" style="171" customWidth="1"/>
    <col min="3331" max="3331" width="21.5546875" style="171" customWidth="1"/>
    <col min="3332" max="3332" width="19.6640625" style="171" customWidth="1"/>
    <col min="3333" max="3333" width="7.109375" style="171" customWidth="1"/>
    <col min="3334" max="3337" width="13.44140625" style="171" customWidth="1"/>
    <col min="3338" max="3338" width="12.5546875" style="171" customWidth="1"/>
    <col min="3339" max="3584" width="8.88671875" style="171"/>
    <col min="3585" max="3585" width="0.5546875" style="171" customWidth="1"/>
    <col min="3586" max="3586" width="5" style="171" customWidth="1"/>
    <col min="3587" max="3587" width="21.5546875" style="171" customWidth="1"/>
    <col min="3588" max="3588" width="19.6640625" style="171" customWidth="1"/>
    <col min="3589" max="3589" width="7.109375" style="171" customWidth="1"/>
    <col min="3590" max="3593" width="13.44140625" style="171" customWidth="1"/>
    <col min="3594" max="3594" width="12.5546875" style="171" customWidth="1"/>
    <col min="3595" max="3840" width="8.88671875" style="171"/>
    <col min="3841" max="3841" width="0.5546875" style="171" customWidth="1"/>
    <col min="3842" max="3842" width="5" style="171" customWidth="1"/>
    <col min="3843" max="3843" width="21.5546875" style="171" customWidth="1"/>
    <col min="3844" max="3844" width="19.6640625" style="171" customWidth="1"/>
    <col min="3845" max="3845" width="7.109375" style="171" customWidth="1"/>
    <col min="3846" max="3849" width="13.44140625" style="171" customWidth="1"/>
    <col min="3850" max="3850" width="12.5546875" style="171" customWidth="1"/>
    <col min="3851" max="4096" width="8.88671875" style="171"/>
    <col min="4097" max="4097" width="0.5546875" style="171" customWidth="1"/>
    <col min="4098" max="4098" width="5" style="171" customWidth="1"/>
    <col min="4099" max="4099" width="21.5546875" style="171" customWidth="1"/>
    <col min="4100" max="4100" width="19.6640625" style="171" customWidth="1"/>
    <col min="4101" max="4101" width="7.109375" style="171" customWidth="1"/>
    <col min="4102" max="4105" width="13.44140625" style="171" customWidth="1"/>
    <col min="4106" max="4106" width="12.5546875" style="171" customWidth="1"/>
    <col min="4107" max="4352" width="8.88671875" style="171"/>
    <col min="4353" max="4353" width="0.5546875" style="171" customWidth="1"/>
    <col min="4354" max="4354" width="5" style="171" customWidth="1"/>
    <col min="4355" max="4355" width="21.5546875" style="171" customWidth="1"/>
    <col min="4356" max="4356" width="19.6640625" style="171" customWidth="1"/>
    <col min="4357" max="4357" width="7.109375" style="171" customWidth="1"/>
    <col min="4358" max="4361" width="13.44140625" style="171" customWidth="1"/>
    <col min="4362" max="4362" width="12.5546875" style="171" customWidth="1"/>
    <col min="4363" max="4608" width="8.88671875" style="171"/>
    <col min="4609" max="4609" width="0.5546875" style="171" customWidth="1"/>
    <col min="4610" max="4610" width="5" style="171" customWidth="1"/>
    <col min="4611" max="4611" width="21.5546875" style="171" customWidth="1"/>
    <col min="4612" max="4612" width="19.6640625" style="171" customWidth="1"/>
    <col min="4613" max="4613" width="7.109375" style="171" customWidth="1"/>
    <col min="4614" max="4617" width="13.44140625" style="171" customWidth="1"/>
    <col min="4618" max="4618" width="12.5546875" style="171" customWidth="1"/>
    <col min="4619" max="4864" width="8.88671875" style="171"/>
    <col min="4865" max="4865" width="0.5546875" style="171" customWidth="1"/>
    <col min="4866" max="4866" width="5" style="171" customWidth="1"/>
    <col min="4867" max="4867" width="21.5546875" style="171" customWidth="1"/>
    <col min="4868" max="4868" width="19.6640625" style="171" customWidth="1"/>
    <col min="4869" max="4869" width="7.109375" style="171" customWidth="1"/>
    <col min="4870" max="4873" width="13.44140625" style="171" customWidth="1"/>
    <col min="4874" max="4874" width="12.5546875" style="171" customWidth="1"/>
    <col min="4875" max="5120" width="8.88671875" style="171"/>
    <col min="5121" max="5121" width="0.5546875" style="171" customWidth="1"/>
    <col min="5122" max="5122" width="5" style="171" customWidth="1"/>
    <col min="5123" max="5123" width="21.5546875" style="171" customWidth="1"/>
    <col min="5124" max="5124" width="19.6640625" style="171" customWidth="1"/>
    <col min="5125" max="5125" width="7.109375" style="171" customWidth="1"/>
    <col min="5126" max="5129" width="13.44140625" style="171" customWidth="1"/>
    <col min="5130" max="5130" width="12.5546875" style="171" customWidth="1"/>
    <col min="5131" max="5376" width="8.88671875" style="171"/>
    <col min="5377" max="5377" width="0.5546875" style="171" customWidth="1"/>
    <col min="5378" max="5378" width="5" style="171" customWidth="1"/>
    <col min="5379" max="5379" width="21.5546875" style="171" customWidth="1"/>
    <col min="5380" max="5380" width="19.6640625" style="171" customWidth="1"/>
    <col min="5381" max="5381" width="7.109375" style="171" customWidth="1"/>
    <col min="5382" max="5385" width="13.44140625" style="171" customWidth="1"/>
    <col min="5386" max="5386" width="12.5546875" style="171" customWidth="1"/>
    <col min="5387" max="5632" width="8.88671875" style="171"/>
    <col min="5633" max="5633" width="0.5546875" style="171" customWidth="1"/>
    <col min="5634" max="5634" width="5" style="171" customWidth="1"/>
    <col min="5635" max="5635" width="21.5546875" style="171" customWidth="1"/>
    <col min="5636" max="5636" width="19.6640625" style="171" customWidth="1"/>
    <col min="5637" max="5637" width="7.109375" style="171" customWidth="1"/>
    <col min="5638" max="5641" width="13.44140625" style="171" customWidth="1"/>
    <col min="5642" max="5642" width="12.5546875" style="171" customWidth="1"/>
    <col min="5643" max="5888" width="8.88671875" style="171"/>
    <col min="5889" max="5889" width="0.5546875" style="171" customWidth="1"/>
    <col min="5890" max="5890" width="5" style="171" customWidth="1"/>
    <col min="5891" max="5891" width="21.5546875" style="171" customWidth="1"/>
    <col min="5892" max="5892" width="19.6640625" style="171" customWidth="1"/>
    <col min="5893" max="5893" width="7.109375" style="171" customWidth="1"/>
    <col min="5894" max="5897" width="13.44140625" style="171" customWidth="1"/>
    <col min="5898" max="5898" width="12.5546875" style="171" customWidth="1"/>
    <col min="5899" max="6144" width="8.88671875" style="171"/>
    <col min="6145" max="6145" width="0.5546875" style="171" customWidth="1"/>
    <col min="6146" max="6146" width="5" style="171" customWidth="1"/>
    <col min="6147" max="6147" width="21.5546875" style="171" customWidth="1"/>
    <col min="6148" max="6148" width="19.6640625" style="171" customWidth="1"/>
    <col min="6149" max="6149" width="7.109375" style="171" customWidth="1"/>
    <col min="6150" max="6153" width="13.44140625" style="171" customWidth="1"/>
    <col min="6154" max="6154" width="12.5546875" style="171" customWidth="1"/>
    <col min="6155" max="6400" width="8.88671875" style="171"/>
    <col min="6401" max="6401" width="0.5546875" style="171" customWidth="1"/>
    <col min="6402" max="6402" width="5" style="171" customWidth="1"/>
    <col min="6403" max="6403" width="21.5546875" style="171" customWidth="1"/>
    <col min="6404" max="6404" width="19.6640625" style="171" customWidth="1"/>
    <col min="6405" max="6405" width="7.109375" style="171" customWidth="1"/>
    <col min="6406" max="6409" width="13.44140625" style="171" customWidth="1"/>
    <col min="6410" max="6410" width="12.5546875" style="171" customWidth="1"/>
    <col min="6411" max="6656" width="8.88671875" style="171"/>
    <col min="6657" max="6657" width="0.5546875" style="171" customWidth="1"/>
    <col min="6658" max="6658" width="5" style="171" customWidth="1"/>
    <col min="6659" max="6659" width="21.5546875" style="171" customWidth="1"/>
    <col min="6660" max="6660" width="19.6640625" style="171" customWidth="1"/>
    <col min="6661" max="6661" width="7.109375" style="171" customWidth="1"/>
    <col min="6662" max="6665" width="13.44140625" style="171" customWidth="1"/>
    <col min="6666" max="6666" width="12.5546875" style="171" customWidth="1"/>
    <col min="6667" max="6912" width="8.88671875" style="171"/>
    <col min="6913" max="6913" width="0.5546875" style="171" customWidth="1"/>
    <col min="6914" max="6914" width="5" style="171" customWidth="1"/>
    <col min="6915" max="6915" width="21.5546875" style="171" customWidth="1"/>
    <col min="6916" max="6916" width="19.6640625" style="171" customWidth="1"/>
    <col min="6917" max="6917" width="7.109375" style="171" customWidth="1"/>
    <col min="6918" max="6921" width="13.44140625" style="171" customWidth="1"/>
    <col min="6922" max="6922" width="12.5546875" style="171" customWidth="1"/>
    <col min="6923" max="7168" width="8.88671875" style="171"/>
    <col min="7169" max="7169" width="0.5546875" style="171" customWidth="1"/>
    <col min="7170" max="7170" width="5" style="171" customWidth="1"/>
    <col min="7171" max="7171" width="21.5546875" style="171" customWidth="1"/>
    <col min="7172" max="7172" width="19.6640625" style="171" customWidth="1"/>
    <col min="7173" max="7173" width="7.109375" style="171" customWidth="1"/>
    <col min="7174" max="7177" width="13.44140625" style="171" customWidth="1"/>
    <col min="7178" max="7178" width="12.5546875" style="171" customWidth="1"/>
    <col min="7179" max="7424" width="8.88671875" style="171"/>
    <col min="7425" max="7425" width="0.5546875" style="171" customWidth="1"/>
    <col min="7426" max="7426" width="5" style="171" customWidth="1"/>
    <col min="7427" max="7427" width="21.5546875" style="171" customWidth="1"/>
    <col min="7428" max="7428" width="19.6640625" style="171" customWidth="1"/>
    <col min="7429" max="7429" width="7.109375" style="171" customWidth="1"/>
    <col min="7430" max="7433" width="13.44140625" style="171" customWidth="1"/>
    <col min="7434" max="7434" width="12.5546875" style="171" customWidth="1"/>
    <col min="7435" max="7680" width="8.88671875" style="171"/>
    <col min="7681" max="7681" width="0.5546875" style="171" customWidth="1"/>
    <col min="7682" max="7682" width="5" style="171" customWidth="1"/>
    <col min="7683" max="7683" width="21.5546875" style="171" customWidth="1"/>
    <col min="7684" max="7684" width="19.6640625" style="171" customWidth="1"/>
    <col min="7685" max="7685" width="7.109375" style="171" customWidth="1"/>
    <col min="7686" max="7689" width="13.44140625" style="171" customWidth="1"/>
    <col min="7690" max="7690" width="12.5546875" style="171" customWidth="1"/>
    <col min="7691" max="7936" width="8.88671875" style="171"/>
    <col min="7937" max="7937" width="0.5546875" style="171" customWidth="1"/>
    <col min="7938" max="7938" width="5" style="171" customWidth="1"/>
    <col min="7939" max="7939" width="21.5546875" style="171" customWidth="1"/>
    <col min="7940" max="7940" width="19.6640625" style="171" customWidth="1"/>
    <col min="7941" max="7941" width="7.109375" style="171" customWidth="1"/>
    <col min="7942" max="7945" width="13.44140625" style="171" customWidth="1"/>
    <col min="7946" max="7946" width="12.5546875" style="171" customWidth="1"/>
    <col min="7947" max="8192" width="8.88671875" style="171"/>
    <col min="8193" max="8193" width="0.5546875" style="171" customWidth="1"/>
    <col min="8194" max="8194" width="5" style="171" customWidth="1"/>
    <col min="8195" max="8195" width="21.5546875" style="171" customWidth="1"/>
    <col min="8196" max="8196" width="19.6640625" style="171" customWidth="1"/>
    <col min="8197" max="8197" width="7.109375" style="171" customWidth="1"/>
    <col min="8198" max="8201" width="13.44140625" style="171" customWidth="1"/>
    <col min="8202" max="8202" width="12.5546875" style="171" customWidth="1"/>
    <col min="8203" max="8448" width="8.88671875" style="171"/>
    <col min="8449" max="8449" width="0.5546875" style="171" customWidth="1"/>
    <col min="8450" max="8450" width="5" style="171" customWidth="1"/>
    <col min="8451" max="8451" width="21.5546875" style="171" customWidth="1"/>
    <col min="8452" max="8452" width="19.6640625" style="171" customWidth="1"/>
    <col min="8453" max="8453" width="7.109375" style="171" customWidth="1"/>
    <col min="8454" max="8457" width="13.44140625" style="171" customWidth="1"/>
    <col min="8458" max="8458" width="12.5546875" style="171" customWidth="1"/>
    <col min="8459" max="8704" width="8.88671875" style="171"/>
    <col min="8705" max="8705" width="0.5546875" style="171" customWidth="1"/>
    <col min="8706" max="8706" width="5" style="171" customWidth="1"/>
    <col min="8707" max="8707" width="21.5546875" style="171" customWidth="1"/>
    <col min="8708" max="8708" width="19.6640625" style="171" customWidth="1"/>
    <col min="8709" max="8709" width="7.109375" style="171" customWidth="1"/>
    <col min="8710" max="8713" width="13.44140625" style="171" customWidth="1"/>
    <col min="8714" max="8714" width="12.5546875" style="171" customWidth="1"/>
    <col min="8715" max="8960" width="8.88671875" style="171"/>
    <col min="8961" max="8961" width="0.5546875" style="171" customWidth="1"/>
    <col min="8962" max="8962" width="5" style="171" customWidth="1"/>
    <col min="8963" max="8963" width="21.5546875" style="171" customWidth="1"/>
    <col min="8964" max="8964" width="19.6640625" style="171" customWidth="1"/>
    <col min="8965" max="8965" width="7.109375" style="171" customWidth="1"/>
    <col min="8966" max="8969" width="13.44140625" style="171" customWidth="1"/>
    <col min="8970" max="8970" width="12.5546875" style="171" customWidth="1"/>
    <col min="8971" max="9216" width="8.88671875" style="171"/>
    <col min="9217" max="9217" width="0.5546875" style="171" customWidth="1"/>
    <col min="9218" max="9218" width="5" style="171" customWidth="1"/>
    <col min="9219" max="9219" width="21.5546875" style="171" customWidth="1"/>
    <col min="9220" max="9220" width="19.6640625" style="171" customWidth="1"/>
    <col min="9221" max="9221" width="7.109375" style="171" customWidth="1"/>
    <col min="9222" max="9225" width="13.44140625" style="171" customWidth="1"/>
    <col min="9226" max="9226" width="12.5546875" style="171" customWidth="1"/>
    <col min="9227" max="9472" width="8.88671875" style="171"/>
    <col min="9473" max="9473" width="0.5546875" style="171" customWidth="1"/>
    <col min="9474" max="9474" width="5" style="171" customWidth="1"/>
    <col min="9475" max="9475" width="21.5546875" style="171" customWidth="1"/>
    <col min="9476" max="9476" width="19.6640625" style="171" customWidth="1"/>
    <col min="9477" max="9477" width="7.109375" style="171" customWidth="1"/>
    <col min="9478" max="9481" width="13.44140625" style="171" customWidth="1"/>
    <col min="9482" max="9482" width="12.5546875" style="171" customWidth="1"/>
    <col min="9483" max="9728" width="8.88671875" style="171"/>
    <col min="9729" max="9729" width="0.5546875" style="171" customWidth="1"/>
    <col min="9730" max="9730" width="5" style="171" customWidth="1"/>
    <col min="9731" max="9731" width="21.5546875" style="171" customWidth="1"/>
    <col min="9732" max="9732" width="19.6640625" style="171" customWidth="1"/>
    <col min="9733" max="9733" width="7.109375" style="171" customWidth="1"/>
    <col min="9734" max="9737" width="13.44140625" style="171" customWidth="1"/>
    <col min="9738" max="9738" width="12.5546875" style="171" customWidth="1"/>
    <col min="9739" max="9984" width="8.88671875" style="171"/>
    <col min="9985" max="9985" width="0.5546875" style="171" customWidth="1"/>
    <col min="9986" max="9986" width="5" style="171" customWidth="1"/>
    <col min="9987" max="9987" width="21.5546875" style="171" customWidth="1"/>
    <col min="9988" max="9988" width="19.6640625" style="171" customWidth="1"/>
    <col min="9989" max="9989" width="7.109375" style="171" customWidth="1"/>
    <col min="9990" max="9993" width="13.44140625" style="171" customWidth="1"/>
    <col min="9994" max="9994" width="12.5546875" style="171" customWidth="1"/>
    <col min="9995" max="10240" width="8.88671875" style="171"/>
    <col min="10241" max="10241" width="0.5546875" style="171" customWidth="1"/>
    <col min="10242" max="10242" width="5" style="171" customWidth="1"/>
    <col min="10243" max="10243" width="21.5546875" style="171" customWidth="1"/>
    <col min="10244" max="10244" width="19.6640625" style="171" customWidth="1"/>
    <col min="10245" max="10245" width="7.109375" style="171" customWidth="1"/>
    <col min="10246" max="10249" width="13.44140625" style="171" customWidth="1"/>
    <col min="10250" max="10250" width="12.5546875" style="171" customWidth="1"/>
    <col min="10251" max="10496" width="8.88671875" style="171"/>
    <col min="10497" max="10497" width="0.5546875" style="171" customWidth="1"/>
    <col min="10498" max="10498" width="5" style="171" customWidth="1"/>
    <col min="10499" max="10499" width="21.5546875" style="171" customWidth="1"/>
    <col min="10500" max="10500" width="19.6640625" style="171" customWidth="1"/>
    <col min="10501" max="10501" width="7.109375" style="171" customWidth="1"/>
    <col min="10502" max="10505" width="13.44140625" style="171" customWidth="1"/>
    <col min="10506" max="10506" width="12.5546875" style="171" customWidth="1"/>
    <col min="10507" max="10752" width="8.88671875" style="171"/>
    <col min="10753" max="10753" width="0.5546875" style="171" customWidth="1"/>
    <col min="10754" max="10754" width="5" style="171" customWidth="1"/>
    <col min="10755" max="10755" width="21.5546875" style="171" customWidth="1"/>
    <col min="10756" max="10756" width="19.6640625" style="171" customWidth="1"/>
    <col min="10757" max="10757" width="7.109375" style="171" customWidth="1"/>
    <col min="10758" max="10761" width="13.44140625" style="171" customWidth="1"/>
    <col min="10762" max="10762" width="12.5546875" style="171" customWidth="1"/>
    <col min="10763" max="11008" width="8.88671875" style="171"/>
    <col min="11009" max="11009" width="0.5546875" style="171" customWidth="1"/>
    <col min="11010" max="11010" width="5" style="171" customWidth="1"/>
    <col min="11011" max="11011" width="21.5546875" style="171" customWidth="1"/>
    <col min="11012" max="11012" width="19.6640625" style="171" customWidth="1"/>
    <col min="11013" max="11013" width="7.109375" style="171" customWidth="1"/>
    <col min="11014" max="11017" width="13.44140625" style="171" customWidth="1"/>
    <col min="11018" max="11018" width="12.5546875" style="171" customWidth="1"/>
    <col min="11019" max="11264" width="8.88671875" style="171"/>
    <col min="11265" max="11265" width="0.5546875" style="171" customWidth="1"/>
    <col min="11266" max="11266" width="5" style="171" customWidth="1"/>
    <col min="11267" max="11267" width="21.5546875" style="171" customWidth="1"/>
    <col min="11268" max="11268" width="19.6640625" style="171" customWidth="1"/>
    <col min="11269" max="11269" width="7.109375" style="171" customWidth="1"/>
    <col min="11270" max="11273" width="13.44140625" style="171" customWidth="1"/>
    <col min="11274" max="11274" width="12.5546875" style="171" customWidth="1"/>
    <col min="11275" max="11520" width="8.88671875" style="171"/>
    <col min="11521" max="11521" width="0.5546875" style="171" customWidth="1"/>
    <col min="11522" max="11522" width="5" style="171" customWidth="1"/>
    <col min="11523" max="11523" width="21.5546875" style="171" customWidth="1"/>
    <col min="11524" max="11524" width="19.6640625" style="171" customWidth="1"/>
    <col min="11525" max="11525" width="7.109375" style="171" customWidth="1"/>
    <col min="11526" max="11529" width="13.44140625" style="171" customWidth="1"/>
    <col min="11530" max="11530" width="12.5546875" style="171" customWidth="1"/>
    <col min="11531" max="11776" width="8.88671875" style="171"/>
    <col min="11777" max="11777" width="0.5546875" style="171" customWidth="1"/>
    <col min="11778" max="11778" width="5" style="171" customWidth="1"/>
    <col min="11779" max="11779" width="21.5546875" style="171" customWidth="1"/>
    <col min="11780" max="11780" width="19.6640625" style="171" customWidth="1"/>
    <col min="11781" max="11781" width="7.109375" style="171" customWidth="1"/>
    <col min="11782" max="11785" width="13.44140625" style="171" customWidth="1"/>
    <col min="11786" max="11786" width="12.5546875" style="171" customWidth="1"/>
    <col min="11787" max="12032" width="8.88671875" style="171"/>
    <col min="12033" max="12033" width="0.5546875" style="171" customWidth="1"/>
    <col min="12034" max="12034" width="5" style="171" customWidth="1"/>
    <col min="12035" max="12035" width="21.5546875" style="171" customWidth="1"/>
    <col min="12036" max="12036" width="19.6640625" style="171" customWidth="1"/>
    <col min="12037" max="12037" width="7.109375" style="171" customWidth="1"/>
    <col min="12038" max="12041" width="13.44140625" style="171" customWidth="1"/>
    <col min="12042" max="12042" width="12.5546875" style="171" customWidth="1"/>
    <col min="12043" max="12288" width="8.88671875" style="171"/>
    <col min="12289" max="12289" width="0.5546875" style="171" customWidth="1"/>
    <col min="12290" max="12290" width="5" style="171" customWidth="1"/>
    <col min="12291" max="12291" width="21.5546875" style="171" customWidth="1"/>
    <col min="12292" max="12292" width="19.6640625" style="171" customWidth="1"/>
    <col min="12293" max="12293" width="7.109375" style="171" customWidth="1"/>
    <col min="12294" max="12297" width="13.44140625" style="171" customWidth="1"/>
    <col min="12298" max="12298" width="12.5546875" style="171" customWidth="1"/>
    <col min="12299" max="12544" width="8.88671875" style="171"/>
    <col min="12545" max="12545" width="0.5546875" style="171" customWidth="1"/>
    <col min="12546" max="12546" width="5" style="171" customWidth="1"/>
    <col min="12547" max="12547" width="21.5546875" style="171" customWidth="1"/>
    <col min="12548" max="12548" width="19.6640625" style="171" customWidth="1"/>
    <col min="12549" max="12549" width="7.109375" style="171" customWidth="1"/>
    <col min="12550" max="12553" width="13.44140625" style="171" customWidth="1"/>
    <col min="12554" max="12554" width="12.5546875" style="171" customWidth="1"/>
    <col min="12555" max="12800" width="8.88671875" style="171"/>
    <col min="12801" max="12801" width="0.5546875" style="171" customWidth="1"/>
    <col min="12802" max="12802" width="5" style="171" customWidth="1"/>
    <col min="12803" max="12803" width="21.5546875" style="171" customWidth="1"/>
    <col min="12804" max="12804" width="19.6640625" style="171" customWidth="1"/>
    <col min="12805" max="12805" width="7.109375" style="171" customWidth="1"/>
    <col min="12806" max="12809" width="13.44140625" style="171" customWidth="1"/>
    <col min="12810" max="12810" width="12.5546875" style="171" customWidth="1"/>
    <col min="12811" max="13056" width="8.88671875" style="171"/>
    <col min="13057" max="13057" width="0.5546875" style="171" customWidth="1"/>
    <col min="13058" max="13058" width="5" style="171" customWidth="1"/>
    <col min="13059" max="13059" width="21.5546875" style="171" customWidth="1"/>
    <col min="13060" max="13060" width="19.6640625" style="171" customWidth="1"/>
    <col min="13061" max="13061" width="7.109375" style="171" customWidth="1"/>
    <col min="13062" max="13065" width="13.44140625" style="171" customWidth="1"/>
    <col min="13066" max="13066" width="12.5546875" style="171" customWidth="1"/>
    <col min="13067" max="13312" width="8.88671875" style="171"/>
    <col min="13313" max="13313" width="0.5546875" style="171" customWidth="1"/>
    <col min="13314" max="13314" width="5" style="171" customWidth="1"/>
    <col min="13315" max="13315" width="21.5546875" style="171" customWidth="1"/>
    <col min="13316" max="13316" width="19.6640625" style="171" customWidth="1"/>
    <col min="13317" max="13317" width="7.109375" style="171" customWidth="1"/>
    <col min="13318" max="13321" width="13.44140625" style="171" customWidth="1"/>
    <col min="13322" max="13322" width="12.5546875" style="171" customWidth="1"/>
    <col min="13323" max="13568" width="8.88671875" style="171"/>
    <col min="13569" max="13569" width="0.5546875" style="171" customWidth="1"/>
    <col min="13570" max="13570" width="5" style="171" customWidth="1"/>
    <col min="13571" max="13571" width="21.5546875" style="171" customWidth="1"/>
    <col min="13572" max="13572" width="19.6640625" style="171" customWidth="1"/>
    <col min="13573" max="13573" width="7.109375" style="171" customWidth="1"/>
    <col min="13574" max="13577" width="13.44140625" style="171" customWidth="1"/>
    <col min="13578" max="13578" width="12.5546875" style="171" customWidth="1"/>
    <col min="13579" max="13824" width="8.88671875" style="171"/>
    <col min="13825" max="13825" width="0.5546875" style="171" customWidth="1"/>
    <col min="13826" max="13826" width="5" style="171" customWidth="1"/>
    <col min="13827" max="13827" width="21.5546875" style="171" customWidth="1"/>
    <col min="13828" max="13828" width="19.6640625" style="171" customWidth="1"/>
    <col min="13829" max="13829" width="7.109375" style="171" customWidth="1"/>
    <col min="13830" max="13833" width="13.44140625" style="171" customWidth="1"/>
    <col min="13834" max="13834" width="12.5546875" style="171" customWidth="1"/>
    <col min="13835" max="14080" width="8.88671875" style="171"/>
    <col min="14081" max="14081" width="0.5546875" style="171" customWidth="1"/>
    <col min="14082" max="14082" width="5" style="171" customWidth="1"/>
    <col min="14083" max="14083" width="21.5546875" style="171" customWidth="1"/>
    <col min="14084" max="14084" width="19.6640625" style="171" customWidth="1"/>
    <col min="14085" max="14085" width="7.109375" style="171" customWidth="1"/>
    <col min="14086" max="14089" width="13.44140625" style="171" customWidth="1"/>
    <col min="14090" max="14090" width="12.5546875" style="171" customWidth="1"/>
    <col min="14091" max="14336" width="8.88671875" style="171"/>
    <col min="14337" max="14337" width="0.5546875" style="171" customWidth="1"/>
    <col min="14338" max="14338" width="5" style="171" customWidth="1"/>
    <col min="14339" max="14339" width="21.5546875" style="171" customWidth="1"/>
    <col min="14340" max="14340" width="19.6640625" style="171" customWidth="1"/>
    <col min="14341" max="14341" width="7.109375" style="171" customWidth="1"/>
    <col min="14342" max="14345" width="13.44140625" style="171" customWidth="1"/>
    <col min="14346" max="14346" width="12.5546875" style="171" customWidth="1"/>
    <col min="14347" max="14592" width="8.88671875" style="171"/>
    <col min="14593" max="14593" width="0.5546875" style="171" customWidth="1"/>
    <col min="14594" max="14594" width="5" style="171" customWidth="1"/>
    <col min="14595" max="14595" width="21.5546875" style="171" customWidth="1"/>
    <col min="14596" max="14596" width="19.6640625" style="171" customWidth="1"/>
    <col min="14597" max="14597" width="7.109375" style="171" customWidth="1"/>
    <col min="14598" max="14601" width="13.44140625" style="171" customWidth="1"/>
    <col min="14602" max="14602" width="12.5546875" style="171" customWidth="1"/>
    <col min="14603" max="14848" width="8.88671875" style="171"/>
    <col min="14849" max="14849" width="0.5546875" style="171" customWidth="1"/>
    <col min="14850" max="14850" width="5" style="171" customWidth="1"/>
    <col min="14851" max="14851" width="21.5546875" style="171" customWidth="1"/>
    <col min="14852" max="14852" width="19.6640625" style="171" customWidth="1"/>
    <col min="14853" max="14853" width="7.109375" style="171" customWidth="1"/>
    <col min="14854" max="14857" width="13.44140625" style="171" customWidth="1"/>
    <col min="14858" max="14858" width="12.5546875" style="171" customWidth="1"/>
    <col min="14859" max="15104" width="8.88671875" style="171"/>
    <col min="15105" max="15105" width="0.5546875" style="171" customWidth="1"/>
    <col min="15106" max="15106" width="5" style="171" customWidth="1"/>
    <col min="15107" max="15107" width="21.5546875" style="171" customWidth="1"/>
    <col min="15108" max="15108" width="19.6640625" style="171" customWidth="1"/>
    <col min="15109" max="15109" width="7.109375" style="171" customWidth="1"/>
    <col min="15110" max="15113" width="13.44140625" style="171" customWidth="1"/>
    <col min="15114" max="15114" width="12.5546875" style="171" customWidth="1"/>
    <col min="15115" max="15360" width="8.88671875" style="171"/>
    <col min="15361" max="15361" width="0.5546875" style="171" customWidth="1"/>
    <col min="15362" max="15362" width="5" style="171" customWidth="1"/>
    <col min="15363" max="15363" width="21.5546875" style="171" customWidth="1"/>
    <col min="15364" max="15364" width="19.6640625" style="171" customWidth="1"/>
    <col min="15365" max="15365" width="7.109375" style="171" customWidth="1"/>
    <col min="15366" max="15369" width="13.44140625" style="171" customWidth="1"/>
    <col min="15370" max="15370" width="12.5546875" style="171" customWidth="1"/>
    <col min="15371" max="15616" width="8.88671875" style="171"/>
    <col min="15617" max="15617" width="0.5546875" style="171" customWidth="1"/>
    <col min="15618" max="15618" width="5" style="171" customWidth="1"/>
    <col min="15619" max="15619" width="21.5546875" style="171" customWidth="1"/>
    <col min="15620" max="15620" width="19.6640625" style="171" customWidth="1"/>
    <col min="15621" max="15621" width="7.109375" style="171" customWidth="1"/>
    <col min="15622" max="15625" width="13.44140625" style="171" customWidth="1"/>
    <col min="15626" max="15626" width="12.5546875" style="171" customWidth="1"/>
    <col min="15627" max="15872" width="8.88671875" style="171"/>
    <col min="15873" max="15873" width="0.5546875" style="171" customWidth="1"/>
    <col min="15874" max="15874" width="5" style="171" customWidth="1"/>
    <col min="15875" max="15875" width="21.5546875" style="171" customWidth="1"/>
    <col min="15876" max="15876" width="19.6640625" style="171" customWidth="1"/>
    <col min="15877" max="15877" width="7.109375" style="171" customWidth="1"/>
    <col min="15878" max="15881" width="13.44140625" style="171" customWidth="1"/>
    <col min="15882" max="15882" width="12.5546875" style="171" customWidth="1"/>
    <col min="15883" max="16128" width="8.88671875" style="171"/>
    <col min="16129" max="16129" width="0.5546875" style="171" customWidth="1"/>
    <col min="16130" max="16130" width="5" style="171" customWidth="1"/>
    <col min="16131" max="16131" width="21.5546875" style="171" customWidth="1"/>
    <col min="16132" max="16132" width="19.6640625" style="171" customWidth="1"/>
    <col min="16133" max="16133" width="7.109375" style="171" customWidth="1"/>
    <col min="16134" max="16137" width="13.44140625" style="171" customWidth="1"/>
    <col min="16138" max="16138" width="12.5546875" style="171" customWidth="1"/>
    <col min="16139" max="16384" width="8.88671875" style="171"/>
  </cols>
  <sheetData>
    <row r="1" spans="2:29" ht="24.95" customHeight="1">
      <c r="B1" s="422" t="s">
        <v>181</v>
      </c>
      <c r="C1" s="422"/>
      <c r="D1" s="422"/>
      <c r="E1" s="422"/>
      <c r="F1" s="422"/>
      <c r="G1" s="422"/>
      <c r="H1" s="422"/>
      <c r="I1" s="422"/>
      <c r="J1" s="422"/>
    </row>
    <row r="2" spans="2:29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</row>
    <row r="3" spans="2:29" ht="30.75" customHeight="1">
      <c r="B3" s="172" t="s">
        <v>182</v>
      </c>
      <c r="C3" s="173" t="s">
        <v>150</v>
      </c>
      <c r="D3" s="173" t="s">
        <v>151</v>
      </c>
      <c r="E3" s="173" t="s">
        <v>153</v>
      </c>
      <c r="F3" s="173" t="s">
        <v>154</v>
      </c>
      <c r="G3" s="173" t="s">
        <v>156</v>
      </c>
      <c r="H3" s="173" t="s">
        <v>155</v>
      </c>
      <c r="I3" s="173" t="s">
        <v>157</v>
      </c>
      <c r="J3" s="174" t="s">
        <v>158</v>
      </c>
      <c r="Z3" s="171" t="s">
        <v>183</v>
      </c>
      <c r="AA3" s="171" t="s">
        <v>184</v>
      </c>
      <c r="AB3" s="171" t="s">
        <v>185</v>
      </c>
      <c r="AC3" s="171" t="s">
        <v>186</v>
      </c>
    </row>
    <row r="4" spans="2:29" ht="19.7" customHeight="1">
      <c r="B4" s="199" t="s">
        <v>187</v>
      </c>
      <c r="C4" s="176" t="s">
        <v>170</v>
      </c>
      <c r="D4" s="176" t="s">
        <v>171</v>
      </c>
      <c r="E4" s="178" t="s">
        <v>9</v>
      </c>
      <c r="F4" s="179" t="str">
        <f>TEXT(H4+G4+I4,"#,##0")</f>
        <v>7,969</v>
      </c>
      <c r="G4" s="179" t="str">
        <f>단가산출!EM4</f>
        <v>2,181</v>
      </c>
      <c r="H4" s="179" t="str">
        <f>단가산출!EN4</f>
        <v>4,264</v>
      </c>
      <c r="I4" s="179" t="str">
        <f>단가산출!EO4</f>
        <v>1,524</v>
      </c>
      <c r="J4" s="180" t="s">
        <v>188</v>
      </c>
      <c r="Z4" s="200">
        <v>7969</v>
      </c>
      <c r="AA4" s="200">
        <v>4264</v>
      </c>
      <c r="AB4" s="200">
        <v>2181</v>
      </c>
      <c r="AC4" s="200">
        <v>1524</v>
      </c>
    </row>
    <row r="5" spans="2:29" ht="19.7" customHeight="1">
      <c r="B5" s="201" t="s">
        <v>189</v>
      </c>
      <c r="C5" s="195" t="s">
        <v>170</v>
      </c>
      <c r="D5" s="195" t="s">
        <v>175</v>
      </c>
      <c r="E5" s="196" t="s">
        <v>9</v>
      </c>
      <c r="F5" s="202" t="str">
        <f>TEXT(H5+G5+I5,"#,##0")</f>
        <v>8,974</v>
      </c>
      <c r="G5" s="202" t="str">
        <f>단가산출!EM57</f>
        <v>2,456</v>
      </c>
      <c r="H5" s="202" t="str">
        <f>단가산출!EN57</f>
        <v>4,802</v>
      </c>
      <c r="I5" s="202" t="str">
        <f>단가산출!EO57</f>
        <v>1,716</v>
      </c>
      <c r="J5" s="198" t="s">
        <v>188</v>
      </c>
      <c r="Z5" s="200">
        <v>8974</v>
      </c>
      <c r="AA5" s="200">
        <v>4802</v>
      </c>
      <c r="AB5" s="200">
        <v>2456</v>
      </c>
      <c r="AC5" s="200">
        <v>1716</v>
      </c>
    </row>
    <row r="6" spans="2:29">
      <c r="B6" s="184"/>
      <c r="C6" s="184"/>
      <c r="D6" s="184"/>
      <c r="E6" s="184"/>
      <c r="F6" s="184"/>
      <c r="G6" s="184"/>
      <c r="H6" s="184"/>
      <c r="I6" s="184"/>
      <c r="J6" s="184"/>
    </row>
  </sheetData>
  <mergeCells count="1">
    <mergeCell ref="B1:J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9D82-9648-47CF-96E4-4D4AC145CDEA}">
  <dimension ref="B1:EP116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141" width="0.6640625" style="171" customWidth="1"/>
    <col min="142" max="142" width="12.44140625" style="171" customWidth="1"/>
    <col min="143" max="143" width="10.44140625" style="171" customWidth="1"/>
    <col min="144" max="144" width="11" style="171" customWidth="1"/>
    <col min="145" max="145" width="10.44140625" style="171" customWidth="1"/>
    <col min="146" max="256" width="8.88671875" style="171"/>
    <col min="257" max="257" width="0.5546875" style="171" customWidth="1"/>
    <col min="258" max="397" width="0.6640625" style="171" customWidth="1"/>
    <col min="398" max="398" width="12.44140625" style="171" customWidth="1"/>
    <col min="399" max="399" width="10.44140625" style="171" customWidth="1"/>
    <col min="400" max="400" width="11" style="171" customWidth="1"/>
    <col min="401" max="401" width="10.44140625" style="171" customWidth="1"/>
    <col min="402" max="512" width="8.88671875" style="171"/>
    <col min="513" max="513" width="0.5546875" style="171" customWidth="1"/>
    <col min="514" max="653" width="0.6640625" style="171" customWidth="1"/>
    <col min="654" max="654" width="12.44140625" style="171" customWidth="1"/>
    <col min="655" max="655" width="10.44140625" style="171" customWidth="1"/>
    <col min="656" max="656" width="11" style="171" customWidth="1"/>
    <col min="657" max="657" width="10.44140625" style="171" customWidth="1"/>
    <col min="658" max="768" width="8.88671875" style="171"/>
    <col min="769" max="769" width="0.5546875" style="171" customWidth="1"/>
    <col min="770" max="909" width="0.6640625" style="171" customWidth="1"/>
    <col min="910" max="910" width="12.44140625" style="171" customWidth="1"/>
    <col min="911" max="911" width="10.44140625" style="171" customWidth="1"/>
    <col min="912" max="912" width="11" style="171" customWidth="1"/>
    <col min="913" max="913" width="10.44140625" style="171" customWidth="1"/>
    <col min="914" max="1024" width="8.88671875" style="171"/>
    <col min="1025" max="1025" width="0.5546875" style="171" customWidth="1"/>
    <col min="1026" max="1165" width="0.6640625" style="171" customWidth="1"/>
    <col min="1166" max="1166" width="12.44140625" style="171" customWidth="1"/>
    <col min="1167" max="1167" width="10.44140625" style="171" customWidth="1"/>
    <col min="1168" max="1168" width="11" style="171" customWidth="1"/>
    <col min="1169" max="1169" width="10.44140625" style="171" customWidth="1"/>
    <col min="1170" max="1280" width="8.88671875" style="171"/>
    <col min="1281" max="1281" width="0.5546875" style="171" customWidth="1"/>
    <col min="1282" max="1421" width="0.6640625" style="171" customWidth="1"/>
    <col min="1422" max="1422" width="12.44140625" style="171" customWidth="1"/>
    <col min="1423" max="1423" width="10.44140625" style="171" customWidth="1"/>
    <col min="1424" max="1424" width="11" style="171" customWidth="1"/>
    <col min="1425" max="1425" width="10.44140625" style="171" customWidth="1"/>
    <col min="1426" max="1536" width="8.88671875" style="171"/>
    <col min="1537" max="1537" width="0.5546875" style="171" customWidth="1"/>
    <col min="1538" max="1677" width="0.6640625" style="171" customWidth="1"/>
    <col min="1678" max="1678" width="12.44140625" style="171" customWidth="1"/>
    <col min="1679" max="1679" width="10.44140625" style="171" customWidth="1"/>
    <col min="1680" max="1680" width="11" style="171" customWidth="1"/>
    <col min="1681" max="1681" width="10.44140625" style="171" customWidth="1"/>
    <col min="1682" max="1792" width="8.88671875" style="171"/>
    <col min="1793" max="1793" width="0.5546875" style="171" customWidth="1"/>
    <col min="1794" max="1933" width="0.6640625" style="171" customWidth="1"/>
    <col min="1934" max="1934" width="12.44140625" style="171" customWidth="1"/>
    <col min="1935" max="1935" width="10.44140625" style="171" customWidth="1"/>
    <col min="1936" max="1936" width="11" style="171" customWidth="1"/>
    <col min="1937" max="1937" width="10.44140625" style="171" customWidth="1"/>
    <col min="1938" max="2048" width="8.88671875" style="171"/>
    <col min="2049" max="2049" width="0.5546875" style="171" customWidth="1"/>
    <col min="2050" max="2189" width="0.6640625" style="171" customWidth="1"/>
    <col min="2190" max="2190" width="12.44140625" style="171" customWidth="1"/>
    <col min="2191" max="2191" width="10.44140625" style="171" customWidth="1"/>
    <col min="2192" max="2192" width="11" style="171" customWidth="1"/>
    <col min="2193" max="2193" width="10.44140625" style="171" customWidth="1"/>
    <col min="2194" max="2304" width="8.88671875" style="171"/>
    <col min="2305" max="2305" width="0.5546875" style="171" customWidth="1"/>
    <col min="2306" max="2445" width="0.6640625" style="171" customWidth="1"/>
    <col min="2446" max="2446" width="12.44140625" style="171" customWidth="1"/>
    <col min="2447" max="2447" width="10.44140625" style="171" customWidth="1"/>
    <col min="2448" max="2448" width="11" style="171" customWidth="1"/>
    <col min="2449" max="2449" width="10.44140625" style="171" customWidth="1"/>
    <col min="2450" max="2560" width="8.88671875" style="171"/>
    <col min="2561" max="2561" width="0.5546875" style="171" customWidth="1"/>
    <col min="2562" max="2701" width="0.6640625" style="171" customWidth="1"/>
    <col min="2702" max="2702" width="12.44140625" style="171" customWidth="1"/>
    <col min="2703" max="2703" width="10.44140625" style="171" customWidth="1"/>
    <col min="2704" max="2704" width="11" style="171" customWidth="1"/>
    <col min="2705" max="2705" width="10.44140625" style="171" customWidth="1"/>
    <col min="2706" max="2816" width="8.88671875" style="171"/>
    <col min="2817" max="2817" width="0.5546875" style="171" customWidth="1"/>
    <col min="2818" max="2957" width="0.6640625" style="171" customWidth="1"/>
    <col min="2958" max="2958" width="12.44140625" style="171" customWidth="1"/>
    <col min="2959" max="2959" width="10.44140625" style="171" customWidth="1"/>
    <col min="2960" max="2960" width="11" style="171" customWidth="1"/>
    <col min="2961" max="2961" width="10.44140625" style="171" customWidth="1"/>
    <col min="2962" max="3072" width="8.88671875" style="171"/>
    <col min="3073" max="3073" width="0.5546875" style="171" customWidth="1"/>
    <col min="3074" max="3213" width="0.6640625" style="171" customWidth="1"/>
    <col min="3214" max="3214" width="12.44140625" style="171" customWidth="1"/>
    <col min="3215" max="3215" width="10.44140625" style="171" customWidth="1"/>
    <col min="3216" max="3216" width="11" style="171" customWidth="1"/>
    <col min="3217" max="3217" width="10.44140625" style="171" customWidth="1"/>
    <col min="3218" max="3328" width="8.88671875" style="171"/>
    <col min="3329" max="3329" width="0.5546875" style="171" customWidth="1"/>
    <col min="3330" max="3469" width="0.6640625" style="171" customWidth="1"/>
    <col min="3470" max="3470" width="12.44140625" style="171" customWidth="1"/>
    <col min="3471" max="3471" width="10.44140625" style="171" customWidth="1"/>
    <col min="3472" max="3472" width="11" style="171" customWidth="1"/>
    <col min="3473" max="3473" width="10.44140625" style="171" customWidth="1"/>
    <col min="3474" max="3584" width="8.88671875" style="171"/>
    <col min="3585" max="3585" width="0.5546875" style="171" customWidth="1"/>
    <col min="3586" max="3725" width="0.6640625" style="171" customWidth="1"/>
    <col min="3726" max="3726" width="12.44140625" style="171" customWidth="1"/>
    <col min="3727" max="3727" width="10.44140625" style="171" customWidth="1"/>
    <col min="3728" max="3728" width="11" style="171" customWidth="1"/>
    <col min="3729" max="3729" width="10.44140625" style="171" customWidth="1"/>
    <col min="3730" max="3840" width="8.88671875" style="171"/>
    <col min="3841" max="3841" width="0.5546875" style="171" customWidth="1"/>
    <col min="3842" max="3981" width="0.6640625" style="171" customWidth="1"/>
    <col min="3982" max="3982" width="12.44140625" style="171" customWidth="1"/>
    <col min="3983" max="3983" width="10.44140625" style="171" customWidth="1"/>
    <col min="3984" max="3984" width="11" style="171" customWidth="1"/>
    <col min="3985" max="3985" width="10.44140625" style="171" customWidth="1"/>
    <col min="3986" max="4096" width="8.88671875" style="171"/>
    <col min="4097" max="4097" width="0.5546875" style="171" customWidth="1"/>
    <col min="4098" max="4237" width="0.6640625" style="171" customWidth="1"/>
    <col min="4238" max="4238" width="12.44140625" style="171" customWidth="1"/>
    <col min="4239" max="4239" width="10.44140625" style="171" customWidth="1"/>
    <col min="4240" max="4240" width="11" style="171" customWidth="1"/>
    <col min="4241" max="4241" width="10.44140625" style="171" customWidth="1"/>
    <col min="4242" max="4352" width="8.88671875" style="171"/>
    <col min="4353" max="4353" width="0.5546875" style="171" customWidth="1"/>
    <col min="4354" max="4493" width="0.6640625" style="171" customWidth="1"/>
    <col min="4494" max="4494" width="12.44140625" style="171" customWidth="1"/>
    <col min="4495" max="4495" width="10.44140625" style="171" customWidth="1"/>
    <col min="4496" max="4496" width="11" style="171" customWidth="1"/>
    <col min="4497" max="4497" width="10.44140625" style="171" customWidth="1"/>
    <col min="4498" max="4608" width="8.88671875" style="171"/>
    <col min="4609" max="4609" width="0.5546875" style="171" customWidth="1"/>
    <col min="4610" max="4749" width="0.6640625" style="171" customWidth="1"/>
    <col min="4750" max="4750" width="12.44140625" style="171" customWidth="1"/>
    <col min="4751" max="4751" width="10.44140625" style="171" customWidth="1"/>
    <col min="4752" max="4752" width="11" style="171" customWidth="1"/>
    <col min="4753" max="4753" width="10.44140625" style="171" customWidth="1"/>
    <col min="4754" max="4864" width="8.88671875" style="171"/>
    <col min="4865" max="4865" width="0.5546875" style="171" customWidth="1"/>
    <col min="4866" max="5005" width="0.6640625" style="171" customWidth="1"/>
    <col min="5006" max="5006" width="12.44140625" style="171" customWidth="1"/>
    <col min="5007" max="5007" width="10.44140625" style="171" customWidth="1"/>
    <col min="5008" max="5008" width="11" style="171" customWidth="1"/>
    <col min="5009" max="5009" width="10.44140625" style="171" customWidth="1"/>
    <col min="5010" max="5120" width="8.88671875" style="171"/>
    <col min="5121" max="5121" width="0.5546875" style="171" customWidth="1"/>
    <col min="5122" max="5261" width="0.6640625" style="171" customWidth="1"/>
    <col min="5262" max="5262" width="12.44140625" style="171" customWidth="1"/>
    <col min="5263" max="5263" width="10.44140625" style="171" customWidth="1"/>
    <col min="5264" max="5264" width="11" style="171" customWidth="1"/>
    <col min="5265" max="5265" width="10.44140625" style="171" customWidth="1"/>
    <col min="5266" max="5376" width="8.88671875" style="171"/>
    <col min="5377" max="5377" width="0.5546875" style="171" customWidth="1"/>
    <col min="5378" max="5517" width="0.6640625" style="171" customWidth="1"/>
    <col min="5518" max="5518" width="12.44140625" style="171" customWidth="1"/>
    <col min="5519" max="5519" width="10.44140625" style="171" customWidth="1"/>
    <col min="5520" max="5520" width="11" style="171" customWidth="1"/>
    <col min="5521" max="5521" width="10.44140625" style="171" customWidth="1"/>
    <col min="5522" max="5632" width="8.88671875" style="171"/>
    <col min="5633" max="5633" width="0.5546875" style="171" customWidth="1"/>
    <col min="5634" max="5773" width="0.6640625" style="171" customWidth="1"/>
    <col min="5774" max="5774" width="12.44140625" style="171" customWidth="1"/>
    <col min="5775" max="5775" width="10.44140625" style="171" customWidth="1"/>
    <col min="5776" max="5776" width="11" style="171" customWidth="1"/>
    <col min="5777" max="5777" width="10.44140625" style="171" customWidth="1"/>
    <col min="5778" max="5888" width="8.88671875" style="171"/>
    <col min="5889" max="5889" width="0.5546875" style="171" customWidth="1"/>
    <col min="5890" max="6029" width="0.6640625" style="171" customWidth="1"/>
    <col min="6030" max="6030" width="12.44140625" style="171" customWidth="1"/>
    <col min="6031" max="6031" width="10.44140625" style="171" customWidth="1"/>
    <col min="6032" max="6032" width="11" style="171" customWidth="1"/>
    <col min="6033" max="6033" width="10.44140625" style="171" customWidth="1"/>
    <col min="6034" max="6144" width="8.88671875" style="171"/>
    <col min="6145" max="6145" width="0.5546875" style="171" customWidth="1"/>
    <col min="6146" max="6285" width="0.6640625" style="171" customWidth="1"/>
    <col min="6286" max="6286" width="12.44140625" style="171" customWidth="1"/>
    <col min="6287" max="6287" width="10.44140625" style="171" customWidth="1"/>
    <col min="6288" max="6288" width="11" style="171" customWidth="1"/>
    <col min="6289" max="6289" width="10.44140625" style="171" customWidth="1"/>
    <col min="6290" max="6400" width="8.88671875" style="171"/>
    <col min="6401" max="6401" width="0.5546875" style="171" customWidth="1"/>
    <col min="6402" max="6541" width="0.6640625" style="171" customWidth="1"/>
    <col min="6542" max="6542" width="12.44140625" style="171" customWidth="1"/>
    <col min="6543" max="6543" width="10.44140625" style="171" customWidth="1"/>
    <col min="6544" max="6544" width="11" style="171" customWidth="1"/>
    <col min="6545" max="6545" width="10.44140625" style="171" customWidth="1"/>
    <col min="6546" max="6656" width="8.88671875" style="171"/>
    <col min="6657" max="6657" width="0.5546875" style="171" customWidth="1"/>
    <col min="6658" max="6797" width="0.6640625" style="171" customWidth="1"/>
    <col min="6798" max="6798" width="12.44140625" style="171" customWidth="1"/>
    <col min="6799" max="6799" width="10.44140625" style="171" customWidth="1"/>
    <col min="6800" max="6800" width="11" style="171" customWidth="1"/>
    <col min="6801" max="6801" width="10.44140625" style="171" customWidth="1"/>
    <col min="6802" max="6912" width="8.88671875" style="171"/>
    <col min="6913" max="6913" width="0.5546875" style="171" customWidth="1"/>
    <col min="6914" max="7053" width="0.6640625" style="171" customWidth="1"/>
    <col min="7054" max="7054" width="12.44140625" style="171" customWidth="1"/>
    <col min="7055" max="7055" width="10.44140625" style="171" customWidth="1"/>
    <col min="7056" max="7056" width="11" style="171" customWidth="1"/>
    <col min="7057" max="7057" width="10.44140625" style="171" customWidth="1"/>
    <col min="7058" max="7168" width="8.88671875" style="171"/>
    <col min="7169" max="7169" width="0.5546875" style="171" customWidth="1"/>
    <col min="7170" max="7309" width="0.6640625" style="171" customWidth="1"/>
    <col min="7310" max="7310" width="12.44140625" style="171" customWidth="1"/>
    <col min="7311" max="7311" width="10.44140625" style="171" customWidth="1"/>
    <col min="7312" max="7312" width="11" style="171" customWidth="1"/>
    <col min="7313" max="7313" width="10.44140625" style="171" customWidth="1"/>
    <col min="7314" max="7424" width="8.88671875" style="171"/>
    <col min="7425" max="7425" width="0.5546875" style="171" customWidth="1"/>
    <col min="7426" max="7565" width="0.6640625" style="171" customWidth="1"/>
    <col min="7566" max="7566" width="12.44140625" style="171" customWidth="1"/>
    <col min="7567" max="7567" width="10.44140625" style="171" customWidth="1"/>
    <col min="7568" max="7568" width="11" style="171" customWidth="1"/>
    <col min="7569" max="7569" width="10.44140625" style="171" customWidth="1"/>
    <col min="7570" max="7680" width="8.88671875" style="171"/>
    <col min="7681" max="7681" width="0.5546875" style="171" customWidth="1"/>
    <col min="7682" max="7821" width="0.6640625" style="171" customWidth="1"/>
    <col min="7822" max="7822" width="12.44140625" style="171" customWidth="1"/>
    <col min="7823" max="7823" width="10.44140625" style="171" customWidth="1"/>
    <col min="7824" max="7824" width="11" style="171" customWidth="1"/>
    <col min="7825" max="7825" width="10.44140625" style="171" customWidth="1"/>
    <col min="7826" max="7936" width="8.88671875" style="171"/>
    <col min="7937" max="7937" width="0.5546875" style="171" customWidth="1"/>
    <col min="7938" max="8077" width="0.6640625" style="171" customWidth="1"/>
    <col min="8078" max="8078" width="12.44140625" style="171" customWidth="1"/>
    <col min="8079" max="8079" width="10.44140625" style="171" customWidth="1"/>
    <col min="8080" max="8080" width="11" style="171" customWidth="1"/>
    <col min="8081" max="8081" width="10.44140625" style="171" customWidth="1"/>
    <col min="8082" max="8192" width="8.88671875" style="171"/>
    <col min="8193" max="8193" width="0.5546875" style="171" customWidth="1"/>
    <col min="8194" max="8333" width="0.6640625" style="171" customWidth="1"/>
    <col min="8334" max="8334" width="12.44140625" style="171" customWidth="1"/>
    <col min="8335" max="8335" width="10.44140625" style="171" customWidth="1"/>
    <col min="8336" max="8336" width="11" style="171" customWidth="1"/>
    <col min="8337" max="8337" width="10.44140625" style="171" customWidth="1"/>
    <col min="8338" max="8448" width="8.88671875" style="171"/>
    <col min="8449" max="8449" width="0.5546875" style="171" customWidth="1"/>
    <col min="8450" max="8589" width="0.6640625" style="171" customWidth="1"/>
    <col min="8590" max="8590" width="12.44140625" style="171" customWidth="1"/>
    <col min="8591" max="8591" width="10.44140625" style="171" customWidth="1"/>
    <col min="8592" max="8592" width="11" style="171" customWidth="1"/>
    <col min="8593" max="8593" width="10.44140625" style="171" customWidth="1"/>
    <col min="8594" max="8704" width="8.88671875" style="171"/>
    <col min="8705" max="8705" width="0.5546875" style="171" customWidth="1"/>
    <col min="8706" max="8845" width="0.6640625" style="171" customWidth="1"/>
    <col min="8846" max="8846" width="12.44140625" style="171" customWidth="1"/>
    <col min="8847" max="8847" width="10.44140625" style="171" customWidth="1"/>
    <col min="8848" max="8848" width="11" style="171" customWidth="1"/>
    <col min="8849" max="8849" width="10.44140625" style="171" customWidth="1"/>
    <col min="8850" max="8960" width="8.88671875" style="171"/>
    <col min="8961" max="8961" width="0.5546875" style="171" customWidth="1"/>
    <col min="8962" max="9101" width="0.6640625" style="171" customWidth="1"/>
    <col min="9102" max="9102" width="12.44140625" style="171" customWidth="1"/>
    <col min="9103" max="9103" width="10.44140625" style="171" customWidth="1"/>
    <col min="9104" max="9104" width="11" style="171" customWidth="1"/>
    <col min="9105" max="9105" width="10.44140625" style="171" customWidth="1"/>
    <col min="9106" max="9216" width="8.88671875" style="171"/>
    <col min="9217" max="9217" width="0.5546875" style="171" customWidth="1"/>
    <col min="9218" max="9357" width="0.6640625" style="171" customWidth="1"/>
    <col min="9358" max="9358" width="12.44140625" style="171" customWidth="1"/>
    <col min="9359" max="9359" width="10.44140625" style="171" customWidth="1"/>
    <col min="9360" max="9360" width="11" style="171" customWidth="1"/>
    <col min="9361" max="9361" width="10.44140625" style="171" customWidth="1"/>
    <col min="9362" max="9472" width="8.88671875" style="171"/>
    <col min="9473" max="9473" width="0.5546875" style="171" customWidth="1"/>
    <col min="9474" max="9613" width="0.6640625" style="171" customWidth="1"/>
    <col min="9614" max="9614" width="12.44140625" style="171" customWidth="1"/>
    <col min="9615" max="9615" width="10.44140625" style="171" customWidth="1"/>
    <col min="9616" max="9616" width="11" style="171" customWidth="1"/>
    <col min="9617" max="9617" width="10.44140625" style="171" customWidth="1"/>
    <col min="9618" max="9728" width="8.88671875" style="171"/>
    <col min="9729" max="9729" width="0.5546875" style="171" customWidth="1"/>
    <col min="9730" max="9869" width="0.6640625" style="171" customWidth="1"/>
    <col min="9870" max="9870" width="12.44140625" style="171" customWidth="1"/>
    <col min="9871" max="9871" width="10.44140625" style="171" customWidth="1"/>
    <col min="9872" max="9872" width="11" style="171" customWidth="1"/>
    <col min="9873" max="9873" width="10.44140625" style="171" customWidth="1"/>
    <col min="9874" max="9984" width="8.88671875" style="171"/>
    <col min="9985" max="9985" width="0.5546875" style="171" customWidth="1"/>
    <col min="9986" max="10125" width="0.6640625" style="171" customWidth="1"/>
    <col min="10126" max="10126" width="12.44140625" style="171" customWidth="1"/>
    <col min="10127" max="10127" width="10.44140625" style="171" customWidth="1"/>
    <col min="10128" max="10128" width="11" style="171" customWidth="1"/>
    <col min="10129" max="10129" width="10.44140625" style="171" customWidth="1"/>
    <col min="10130" max="10240" width="8.88671875" style="171"/>
    <col min="10241" max="10241" width="0.5546875" style="171" customWidth="1"/>
    <col min="10242" max="10381" width="0.6640625" style="171" customWidth="1"/>
    <col min="10382" max="10382" width="12.44140625" style="171" customWidth="1"/>
    <col min="10383" max="10383" width="10.44140625" style="171" customWidth="1"/>
    <col min="10384" max="10384" width="11" style="171" customWidth="1"/>
    <col min="10385" max="10385" width="10.44140625" style="171" customWidth="1"/>
    <col min="10386" max="10496" width="8.88671875" style="171"/>
    <col min="10497" max="10497" width="0.5546875" style="171" customWidth="1"/>
    <col min="10498" max="10637" width="0.6640625" style="171" customWidth="1"/>
    <col min="10638" max="10638" width="12.44140625" style="171" customWidth="1"/>
    <col min="10639" max="10639" width="10.44140625" style="171" customWidth="1"/>
    <col min="10640" max="10640" width="11" style="171" customWidth="1"/>
    <col min="10641" max="10641" width="10.44140625" style="171" customWidth="1"/>
    <col min="10642" max="10752" width="8.88671875" style="171"/>
    <col min="10753" max="10753" width="0.5546875" style="171" customWidth="1"/>
    <col min="10754" max="10893" width="0.6640625" style="171" customWidth="1"/>
    <col min="10894" max="10894" width="12.44140625" style="171" customWidth="1"/>
    <col min="10895" max="10895" width="10.44140625" style="171" customWidth="1"/>
    <col min="10896" max="10896" width="11" style="171" customWidth="1"/>
    <col min="10897" max="10897" width="10.44140625" style="171" customWidth="1"/>
    <col min="10898" max="11008" width="8.88671875" style="171"/>
    <col min="11009" max="11009" width="0.5546875" style="171" customWidth="1"/>
    <col min="11010" max="11149" width="0.6640625" style="171" customWidth="1"/>
    <col min="11150" max="11150" width="12.44140625" style="171" customWidth="1"/>
    <col min="11151" max="11151" width="10.44140625" style="171" customWidth="1"/>
    <col min="11152" max="11152" width="11" style="171" customWidth="1"/>
    <col min="11153" max="11153" width="10.44140625" style="171" customWidth="1"/>
    <col min="11154" max="11264" width="8.88671875" style="171"/>
    <col min="11265" max="11265" width="0.5546875" style="171" customWidth="1"/>
    <col min="11266" max="11405" width="0.6640625" style="171" customWidth="1"/>
    <col min="11406" max="11406" width="12.44140625" style="171" customWidth="1"/>
    <col min="11407" max="11407" width="10.44140625" style="171" customWidth="1"/>
    <col min="11408" max="11408" width="11" style="171" customWidth="1"/>
    <col min="11409" max="11409" width="10.44140625" style="171" customWidth="1"/>
    <col min="11410" max="11520" width="8.88671875" style="171"/>
    <col min="11521" max="11521" width="0.5546875" style="171" customWidth="1"/>
    <col min="11522" max="11661" width="0.6640625" style="171" customWidth="1"/>
    <col min="11662" max="11662" width="12.44140625" style="171" customWidth="1"/>
    <col min="11663" max="11663" width="10.44140625" style="171" customWidth="1"/>
    <col min="11664" max="11664" width="11" style="171" customWidth="1"/>
    <col min="11665" max="11665" width="10.44140625" style="171" customWidth="1"/>
    <col min="11666" max="11776" width="8.88671875" style="171"/>
    <col min="11777" max="11777" width="0.5546875" style="171" customWidth="1"/>
    <col min="11778" max="11917" width="0.6640625" style="171" customWidth="1"/>
    <col min="11918" max="11918" width="12.44140625" style="171" customWidth="1"/>
    <col min="11919" max="11919" width="10.44140625" style="171" customWidth="1"/>
    <col min="11920" max="11920" width="11" style="171" customWidth="1"/>
    <col min="11921" max="11921" width="10.44140625" style="171" customWidth="1"/>
    <col min="11922" max="12032" width="8.88671875" style="171"/>
    <col min="12033" max="12033" width="0.5546875" style="171" customWidth="1"/>
    <col min="12034" max="12173" width="0.6640625" style="171" customWidth="1"/>
    <col min="12174" max="12174" width="12.44140625" style="171" customWidth="1"/>
    <col min="12175" max="12175" width="10.44140625" style="171" customWidth="1"/>
    <col min="12176" max="12176" width="11" style="171" customWidth="1"/>
    <col min="12177" max="12177" width="10.44140625" style="171" customWidth="1"/>
    <col min="12178" max="12288" width="8.88671875" style="171"/>
    <col min="12289" max="12289" width="0.5546875" style="171" customWidth="1"/>
    <col min="12290" max="12429" width="0.6640625" style="171" customWidth="1"/>
    <col min="12430" max="12430" width="12.44140625" style="171" customWidth="1"/>
    <col min="12431" max="12431" width="10.44140625" style="171" customWidth="1"/>
    <col min="12432" max="12432" width="11" style="171" customWidth="1"/>
    <col min="12433" max="12433" width="10.44140625" style="171" customWidth="1"/>
    <col min="12434" max="12544" width="8.88671875" style="171"/>
    <col min="12545" max="12545" width="0.5546875" style="171" customWidth="1"/>
    <col min="12546" max="12685" width="0.6640625" style="171" customWidth="1"/>
    <col min="12686" max="12686" width="12.44140625" style="171" customWidth="1"/>
    <col min="12687" max="12687" width="10.44140625" style="171" customWidth="1"/>
    <col min="12688" max="12688" width="11" style="171" customWidth="1"/>
    <col min="12689" max="12689" width="10.44140625" style="171" customWidth="1"/>
    <col min="12690" max="12800" width="8.88671875" style="171"/>
    <col min="12801" max="12801" width="0.5546875" style="171" customWidth="1"/>
    <col min="12802" max="12941" width="0.6640625" style="171" customWidth="1"/>
    <col min="12942" max="12942" width="12.44140625" style="171" customWidth="1"/>
    <col min="12943" max="12943" width="10.44140625" style="171" customWidth="1"/>
    <col min="12944" max="12944" width="11" style="171" customWidth="1"/>
    <col min="12945" max="12945" width="10.44140625" style="171" customWidth="1"/>
    <col min="12946" max="13056" width="8.88671875" style="171"/>
    <col min="13057" max="13057" width="0.5546875" style="171" customWidth="1"/>
    <col min="13058" max="13197" width="0.6640625" style="171" customWidth="1"/>
    <col min="13198" max="13198" width="12.44140625" style="171" customWidth="1"/>
    <col min="13199" max="13199" width="10.44140625" style="171" customWidth="1"/>
    <col min="13200" max="13200" width="11" style="171" customWidth="1"/>
    <col min="13201" max="13201" width="10.44140625" style="171" customWidth="1"/>
    <col min="13202" max="13312" width="8.88671875" style="171"/>
    <col min="13313" max="13313" width="0.5546875" style="171" customWidth="1"/>
    <col min="13314" max="13453" width="0.6640625" style="171" customWidth="1"/>
    <col min="13454" max="13454" width="12.44140625" style="171" customWidth="1"/>
    <col min="13455" max="13455" width="10.44140625" style="171" customWidth="1"/>
    <col min="13456" max="13456" width="11" style="171" customWidth="1"/>
    <col min="13457" max="13457" width="10.44140625" style="171" customWidth="1"/>
    <col min="13458" max="13568" width="8.88671875" style="171"/>
    <col min="13569" max="13569" width="0.5546875" style="171" customWidth="1"/>
    <col min="13570" max="13709" width="0.6640625" style="171" customWidth="1"/>
    <col min="13710" max="13710" width="12.44140625" style="171" customWidth="1"/>
    <col min="13711" max="13711" width="10.44140625" style="171" customWidth="1"/>
    <col min="13712" max="13712" width="11" style="171" customWidth="1"/>
    <col min="13713" max="13713" width="10.44140625" style="171" customWidth="1"/>
    <col min="13714" max="13824" width="8.88671875" style="171"/>
    <col min="13825" max="13825" width="0.5546875" style="171" customWidth="1"/>
    <col min="13826" max="13965" width="0.6640625" style="171" customWidth="1"/>
    <col min="13966" max="13966" width="12.44140625" style="171" customWidth="1"/>
    <col min="13967" max="13967" width="10.44140625" style="171" customWidth="1"/>
    <col min="13968" max="13968" width="11" style="171" customWidth="1"/>
    <col min="13969" max="13969" width="10.44140625" style="171" customWidth="1"/>
    <col min="13970" max="14080" width="8.88671875" style="171"/>
    <col min="14081" max="14081" width="0.5546875" style="171" customWidth="1"/>
    <col min="14082" max="14221" width="0.6640625" style="171" customWidth="1"/>
    <col min="14222" max="14222" width="12.44140625" style="171" customWidth="1"/>
    <col min="14223" max="14223" width="10.44140625" style="171" customWidth="1"/>
    <col min="14224" max="14224" width="11" style="171" customWidth="1"/>
    <col min="14225" max="14225" width="10.44140625" style="171" customWidth="1"/>
    <col min="14226" max="14336" width="8.88671875" style="171"/>
    <col min="14337" max="14337" width="0.5546875" style="171" customWidth="1"/>
    <col min="14338" max="14477" width="0.6640625" style="171" customWidth="1"/>
    <col min="14478" max="14478" width="12.44140625" style="171" customWidth="1"/>
    <col min="14479" max="14479" width="10.44140625" style="171" customWidth="1"/>
    <col min="14480" max="14480" width="11" style="171" customWidth="1"/>
    <col min="14481" max="14481" width="10.44140625" style="171" customWidth="1"/>
    <col min="14482" max="14592" width="8.88671875" style="171"/>
    <col min="14593" max="14593" width="0.5546875" style="171" customWidth="1"/>
    <col min="14594" max="14733" width="0.6640625" style="171" customWidth="1"/>
    <col min="14734" max="14734" width="12.44140625" style="171" customWidth="1"/>
    <col min="14735" max="14735" width="10.44140625" style="171" customWidth="1"/>
    <col min="14736" max="14736" width="11" style="171" customWidth="1"/>
    <col min="14737" max="14737" width="10.44140625" style="171" customWidth="1"/>
    <col min="14738" max="14848" width="8.88671875" style="171"/>
    <col min="14849" max="14849" width="0.5546875" style="171" customWidth="1"/>
    <col min="14850" max="14989" width="0.6640625" style="171" customWidth="1"/>
    <col min="14990" max="14990" width="12.44140625" style="171" customWidth="1"/>
    <col min="14991" max="14991" width="10.44140625" style="171" customWidth="1"/>
    <col min="14992" max="14992" width="11" style="171" customWidth="1"/>
    <col min="14993" max="14993" width="10.44140625" style="171" customWidth="1"/>
    <col min="14994" max="15104" width="8.88671875" style="171"/>
    <col min="15105" max="15105" width="0.5546875" style="171" customWidth="1"/>
    <col min="15106" max="15245" width="0.6640625" style="171" customWidth="1"/>
    <col min="15246" max="15246" width="12.44140625" style="171" customWidth="1"/>
    <col min="15247" max="15247" width="10.44140625" style="171" customWidth="1"/>
    <col min="15248" max="15248" width="11" style="171" customWidth="1"/>
    <col min="15249" max="15249" width="10.44140625" style="171" customWidth="1"/>
    <col min="15250" max="15360" width="8.88671875" style="171"/>
    <col min="15361" max="15361" width="0.5546875" style="171" customWidth="1"/>
    <col min="15362" max="15501" width="0.6640625" style="171" customWidth="1"/>
    <col min="15502" max="15502" width="12.44140625" style="171" customWidth="1"/>
    <col min="15503" max="15503" width="10.44140625" style="171" customWidth="1"/>
    <col min="15504" max="15504" width="11" style="171" customWidth="1"/>
    <col min="15505" max="15505" width="10.44140625" style="171" customWidth="1"/>
    <col min="15506" max="15616" width="8.88671875" style="171"/>
    <col min="15617" max="15617" width="0.5546875" style="171" customWidth="1"/>
    <col min="15618" max="15757" width="0.6640625" style="171" customWidth="1"/>
    <col min="15758" max="15758" width="12.44140625" style="171" customWidth="1"/>
    <col min="15759" max="15759" width="10.44140625" style="171" customWidth="1"/>
    <col min="15760" max="15760" width="11" style="171" customWidth="1"/>
    <col min="15761" max="15761" width="10.44140625" style="171" customWidth="1"/>
    <col min="15762" max="15872" width="8.88671875" style="171"/>
    <col min="15873" max="15873" width="0.5546875" style="171" customWidth="1"/>
    <col min="15874" max="16013" width="0.6640625" style="171" customWidth="1"/>
    <col min="16014" max="16014" width="12.44140625" style="171" customWidth="1"/>
    <col min="16015" max="16015" width="10.44140625" style="171" customWidth="1"/>
    <col min="16016" max="16016" width="11" style="171" customWidth="1"/>
    <col min="16017" max="16017" width="10.44140625" style="171" customWidth="1"/>
    <col min="16018" max="16128" width="8.88671875" style="171"/>
    <col min="16129" max="16129" width="0.5546875" style="171" customWidth="1"/>
    <col min="16130" max="16269" width="0.6640625" style="171" customWidth="1"/>
    <col min="16270" max="16270" width="12.44140625" style="171" customWidth="1"/>
    <col min="16271" max="16271" width="10.44140625" style="171" customWidth="1"/>
    <col min="16272" max="16272" width="11" style="171" customWidth="1"/>
    <col min="16273" max="16273" width="10.44140625" style="171" customWidth="1"/>
    <col min="16274" max="16384" width="8.88671875" style="171"/>
  </cols>
  <sheetData>
    <row r="1" spans="2:146" ht="24.95" customHeight="1">
      <c r="B1" s="422" t="s">
        <v>190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2"/>
      <c r="AH1" s="422"/>
      <c r="AI1" s="422"/>
      <c r="AJ1" s="422"/>
      <c r="AK1" s="422"/>
      <c r="AL1" s="422"/>
      <c r="AM1" s="422"/>
      <c r="AN1" s="422"/>
      <c r="AO1" s="422"/>
      <c r="AP1" s="422"/>
      <c r="AQ1" s="422"/>
      <c r="AR1" s="422"/>
      <c r="AS1" s="422"/>
      <c r="AT1" s="422"/>
      <c r="AU1" s="422"/>
      <c r="AV1" s="422"/>
      <c r="AW1" s="422"/>
      <c r="AX1" s="422"/>
      <c r="AY1" s="422"/>
      <c r="AZ1" s="422"/>
      <c r="BA1" s="422"/>
      <c r="BB1" s="422"/>
      <c r="BC1" s="422"/>
      <c r="BD1" s="422"/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22"/>
      <c r="BS1" s="422"/>
      <c r="BT1" s="422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22"/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22"/>
      <c r="CZ1" s="422"/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422"/>
      <c r="DL1" s="422"/>
      <c r="DM1" s="422"/>
      <c r="DN1" s="422"/>
      <c r="DO1" s="422"/>
      <c r="DP1" s="422"/>
      <c r="DQ1" s="422"/>
      <c r="DR1" s="422"/>
      <c r="DS1" s="422"/>
      <c r="DT1" s="422"/>
      <c r="DU1" s="422"/>
      <c r="DV1" s="422"/>
      <c r="DW1" s="422"/>
      <c r="DX1" s="422"/>
      <c r="DY1" s="422"/>
      <c r="DZ1" s="422"/>
      <c r="EA1" s="422"/>
      <c r="EB1" s="422"/>
      <c r="EC1" s="422"/>
      <c r="ED1" s="422"/>
      <c r="EE1" s="422"/>
      <c r="EF1" s="422"/>
      <c r="EG1" s="422"/>
      <c r="EH1" s="422"/>
      <c r="EI1" s="422"/>
      <c r="EJ1" s="422"/>
      <c r="EK1" s="422"/>
      <c r="EL1" s="422"/>
      <c r="EM1" s="422"/>
      <c r="EN1" s="422"/>
      <c r="EO1" s="422"/>
    </row>
    <row r="2" spans="2:146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3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  <c r="AT2" s="423"/>
      <c r="AU2" s="423"/>
      <c r="AV2" s="423"/>
      <c r="AW2" s="423"/>
      <c r="AX2" s="423"/>
      <c r="AY2" s="423"/>
      <c r="AZ2" s="423"/>
      <c r="BA2" s="423"/>
      <c r="BB2" s="423"/>
      <c r="BC2" s="423"/>
      <c r="BD2" s="423"/>
      <c r="BE2" s="423"/>
      <c r="BF2" s="423"/>
      <c r="BG2" s="423"/>
      <c r="BH2" s="423"/>
      <c r="BI2" s="423"/>
      <c r="BJ2" s="423"/>
      <c r="BK2" s="423"/>
      <c r="BL2" s="423"/>
      <c r="BM2" s="423"/>
      <c r="BN2" s="423"/>
      <c r="BO2" s="423"/>
      <c r="BP2" s="423"/>
      <c r="BQ2" s="423"/>
      <c r="BR2" s="423"/>
      <c r="BS2" s="423"/>
      <c r="BT2" s="423"/>
      <c r="BU2" s="423"/>
      <c r="BV2" s="423"/>
      <c r="BW2" s="423"/>
      <c r="BX2" s="423"/>
      <c r="BY2" s="423"/>
      <c r="BZ2" s="423"/>
      <c r="CA2" s="423"/>
      <c r="CB2" s="423"/>
      <c r="CC2" s="423"/>
      <c r="CD2" s="423"/>
      <c r="CE2" s="423"/>
      <c r="CF2" s="423"/>
      <c r="CG2" s="423"/>
      <c r="CH2" s="423"/>
      <c r="CI2" s="423"/>
      <c r="CJ2" s="423"/>
      <c r="CK2" s="423"/>
      <c r="CL2" s="423"/>
      <c r="CM2" s="423"/>
      <c r="CN2" s="423"/>
      <c r="CO2" s="423"/>
      <c r="CP2" s="423"/>
      <c r="CQ2" s="423"/>
      <c r="CR2" s="423"/>
      <c r="CS2" s="423"/>
      <c r="CT2" s="423"/>
      <c r="CU2" s="423"/>
      <c r="CV2" s="423"/>
      <c r="CW2" s="423"/>
      <c r="CX2" s="423"/>
      <c r="CY2" s="423"/>
      <c r="CZ2" s="423"/>
      <c r="DA2" s="423"/>
      <c r="DB2" s="423"/>
      <c r="DC2" s="423"/>
      <c r="DD2" s="423"/>
      <c r="DE2" s="423"/>
      <c r="DF2" s="423"/>
      <c r="DG2" s="423"/>
      <c r="DH2" s="423"/>
      <c r="DI2" s="423"/>
      <c r="DJ2" s="423"/>
      <c r="DK2" s="423"/>
      <c r="DL2" s="423"/>
      <c r="DM2" s="423"/>
      <c r="DN2" s="423"/>
      <c r="DO2" s="423"/>
      <c r="DP2" s="423"/>
      <c r="DQ2" s="423"/>
      <c r="DR2" s="423"/>
      <c r="DS2" s="423"/>
      <c r="DT2" s="423"/>
      <c r="DU2" s="423"/>
      <c r="DV2" s="423"/>
      <c r="DW2" s="423"/>
      <c r="DX2" s="423"/>
      <c r="DY2" s="423"/>
      <c r="DZ2" s="423"/>
      <c r="EA2" s="423"/>
      <c r="EB2" s="423"/>
      <c r="EC2" s="423"/>
      <c r="ED2" s="423"/>
      <c r="EE2" s="423"/>
      <c r="EF2" s="423"/>
      <c r="EG2" s="423"/>
      <c r="EH2" s="423"/>
      <c r="EI2" s="423"/>
      <c r="EJ2" s="423"/>
      <c r="EK2" s="423"/>
      <c r="EL2" s="423"/>
      <c r="EM2" s="423"/>
      <c r="EN2" s="423"/>
      <c r="EO2" s="423"/>
    </row>
    <row r="3" spans="2:146" ht="27.95" customHeight="1">
      <c r="B3" s="432" t="s">
        <v>191</v>
      </c>
      <c r="C3" s="433" t="s">
        <v>192</v>
      </c>
      <c r="D3" s="433" t="s">
        <v>156</v>
      </c>
      <c r="E3" s="433" t="s">
        <v>155</v>
      </c>
      <c r="F3" s="433" t="s">
        <v>193</v>
      </c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  <c r="V3" s="433"/>
      <c r="W3" s="433"/>
      <c r="X3" s="433"/>
      <c r="Y3" s="433"/>
      <c r="Z3" s="433"/>
      <c r="AA3" s="433"/>
      <c r="AB3" s="433"/>
      <c r="AC3" s="433"/>
      <c r="AD3" s="433"/>
      <c r="AE3" s="433"/>
      <c r="AF3" s="433"/>
      <c r="AG3" s="433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  <c r="AT3" s="433"/>
      <c r="AU3" s="433"/>
      <c r="AV3" s="433"/>
      <c r="AW3" s="433"/>
      <c r="AX3" s="433"/>
      <c r="AY3" s="433"/>
      <c r="AZ3" s="433"/>
      <c r="BA3" s="433"/>
      <c r="BB3" s="433"/>
      <c r="BC3" s="433"/>
      <c r="BD3" s="433"/>
      <c r="BE3" s="433"/>
      <c r="BF3" s="433"/>
      <c r="BG3" s="433"/>
      <c r="BH3" s="433"/>
      <c r="BI3" s="433"/>
      <c r="BJ3" s="433"/>
      <c r="BK3" s="433"/>
      <c r="BL3" s="433"/>
      <c r="BM3" s="433"/>
      <c r="BN3" s="433"/>
      <c r="BO3" s="433"/>
      <c r="BP3" s="433"/>
      <c r="BQ3" s="433"/>
      <c r="BR3" s="433"/>
      <c r="BS3" s="433"/>
      <c r="BT3" s="433"/>
      <c r="BU3" s="433"/>
      <c r="BV3" s="433"/>
      <c r="BW3" s="433"/>
      <c r="BX3" s="433"/>
      <c r="BY3" s="433"/>
      <c r="BZ3" s="433"/>
      <c r="CA3" s="433"/>
      <c r="CB3" s="433"/>
      <c r="CC3" s="433"/>
      <c r="CD3" s="433"/>
      <c r="CE3" s="433"/>
      <c r="CF3" s="433"/>
      <c r="CG3" s="433"/>
      <c r="CH3" s="433"/>
      <c r="CI3" s="433"/>
      <c r="CJ3" s="433"/>
      <c r="CK3" s="433"/>
      <c r="CL3" s="433"/>
      <c r="CM3" s="433"/>
      <c r="CN3" s="433"/>
      <c r="CO3" s="433"/>
      <c r="CP3" s="433"/>
      <c r="CQ3" s="433"/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3"/>
      <c r="DF3" s="433"/>
      <c r="DG3" s="433"/>
      <c r="DH3" s="433"/>
      <c r="DI3" s="433"/>
      <c r="DJ3" s="433"/>
      <c r="DK3" s="433"/>
      <c r="DL3" s="433"/>
      <c r="DM3" s="433"/>
      <c r="DN3" s="433"/>
      <c r="DO3" s="433"/>
      <c r="DP3" s="433"/>
      <c r="DQ3" s="433"/>
      <c r="DR3" s="433"/>
      <c r="DS3" s="433"/>
      <c r="DT3" s="433"/>
      <c r="DU3" s="433"/>
      <c r="DV3" s="433"/>
      <c r="DW3" s="433"/>
      <c r="DX3" s="433"/>
      <c r="DY3" s="433"/>
      <c r="DZ3" s="433"/>
      <c r="EA3" s="433"/>
      <c r="EB3" s="433"/>
      <c r="EC3" s="433"/>
      <c r="ED3" s="433"/>
      <c r="EE3" s="433"/>
      <c r="EF3" s="433"/>
      <c r="EG3" s="433"/>
      <c r="EH3" s="433"/>
      <c r="EI3" s="433"/>
      <c r="EJ3" s="433"/>
      <c r="EK3" s="433"/>
      <c r="EL3" s="203" t="s">
        <v>192</v>
      </c>
      <c r="EM3" s="203" t="s">
        <v>156</v>
      </c>
      <c r="EN3" s="203" t="s">
        <v>155</v>
      </c>
      <c r="EO3" s="204" t="s">
        <v>193</v>
      </c>
    </row>
    <row r="4" spans="2:146" ht="11.25" customHeight="1">
      <c r="B4" s="205" t="s">
        <v>194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/>
      <c r="CQ4" s="206"/>
      <c r="CR4" s="206"/>
      <c r="CS4" s="206"/>
      <c r="CT4" s="206"/>
      <c r="CU4" s="206"/>
      <c r="CV4" s="206"/>
      <c r="CW4" s="206"/>
      <c r="CX4" s="206"/>
      <c r="CY4" s="207"/>
      <c r="CZ4" s="207"/>
      <c r="DA4" s="207"/>
      <c r="DB4" s="207"/>
      <c r="DC4" s="207"/>
      <c r="DD4" s="207"/>
      <c r="DE4" s="207"/>
      <c r="DF4" s="207"/>
      <c r="DG4" s="207"/>
      <c r="DH4" s="207"/>
      <c r="DI4" s="207"/>
      <c r="DJ4" s="207"/>
      <c r="DK4" s="207"/>
      <c r="DL4" s="207"/>
      <c r="DM4" s="207"/>
      <c r="DN4" s="207"/>
      <c r="DO4" s="207"/>
      <c r="DP4" s="207"/>
      <c r="DQ4" s="207"/>
      <c r="DR4" s="207"/>
      <c r="DS4" s="207"/>
      <c r="DT4" s="207"/>
      <c r="DU4" s="207"/>
      <c r="DV4" s="207"/>
      <c r="DW4" s="207"/>
      <c r="DX4" s="207"/>
      <c r="DY4" s="207"/>
      <c r="DZ4" s="207"/>
      <c r="EA4" s="207"/>
      <c r="EB4" s="207"/>
      <c r="EC4" s="207"/>
      <c r="ED4" s="207"/>
      <c r="EE4" s="207"/>
      <c r="EF4" s="207"/>
      <c r="EG4" s="207"/>
      <c r="EH4" s="207"/>
      <c r="EI4" s="207"/>
      <c r="EJ4" s="207"/>
      <c r="EK4" s="207"/>
      <c r="EL4" s="208">
        <f>EL55</f>
        <v>7969</v>
      </c>
      <c r="EM4" s="208" t="str">
        <f>EM55</f>
        <v>2,181</v>
      </c>
      <c r="EN4" s="208" t="str">
        <f>EN55</f>
        <v>4,264</v>
      </c>
      <c r="EO4" s="209" t="str">
        <f>EO55</f>
        <v>1,524</v>
      </c>
      <c r="EP4" s="210"/>
    </row>
    <row r="5" spans="2:146" ht="11.25" customHeight="1">
      <c r="B5" s="211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7"/>
      <c r="CZ5" s="207"/>
      <c r="DA5" s="207"/>
      <c r="DB5" s="207"/>
      <c r="DC5" s="207"/>
      <c r="DD5" s="207"/>
      <c r="DE5" s="207"/>
      <c r="DF5" s="207"/>
      <c r="DG5" s="207"/>
      <c r="DH5" s="207"/>
      <c r="DI5" s="207"/>
      <c r="DJ5" s="207"/>
      <c r="DK5" s="207"/>
      <c r="DL5" s="207"/>
      <c r="DM5" s="207"/>
      <c r="DN5" s="207"/>
      <c r="DO5" s="207"/>
      <c r="DP5" s="207"/>
      <c r="DQ5" s="207"/>
      <c r="DR5" s="207"/>
      <c r="DS5" s="207"/>
      <c r="DT5" s="207"/>
      <c r="DU5" s="207"/>
      <c r="DV5" s="207"/>
      <c r="DW5" s="207"/>
      <c r="DX5" s="207"/>
      <c r="DY5" s="207"/>
      <c r="DZ5" s="207"/>
      <c r="EA5" s="207"/>
      <c r="EB5" s="207"/>
      <c r="EC5" s="207"/>
      <c r="ED5" s="207"/>
      <c r="EE5" s="207"/>
      <c r="EF5" s="207"/>
      <c r="EG5" s="207"/>
      <c r="EH5" s="207"/>
      <c r="EI5" s="207"/>
      <c r="EJ5" s="207"/>
      <c r="EK5" s="207"/>
      <c r="EL5" s="212"/>
      <c r="EM5" s="212"/>
      <c r="EN5" s="212"/>
      <c r="EO5" s="213"/>
      <c r="EP5" s="210"/>
    </row>
    <row r="6" spans="2:146" ht="11.25" customHeight="1">
      <c r="B6" s="211"/>
      <c r="C6" s="206"/>
      <c r="D6" s="206" t="s">
        <v>195</v>
      </c>
      <c r="E6" s="206"/>
      <c r="F6" s="206"/>
      <c r="G6" s="206" t="s">
        <v>196</v>
      </c>
      <c r="H6" s="206"/>
      <c r="I6" s="206"/>
      <c r="J6" s="206" t="s">
        <v>197</v>
      </c>
      <c r="K6" s="206"/>
      <c r="L6" s="206"/>
      <c r="M6" s="206" t="s">
        <v>198</v>
      </c>
      <c r="N6" s="206"/>
      <c r="O6" s="206" t="s">
        <v>199</v>
      </c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 t="s">
        <v>200</v>
      </c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206"/>
      <c r="AU6" s="206"/>
      <c r="AV6" s="206"/>
      <c r="AW6" s="206"/>
      <c r="AX6" s="206"/>
      <c r="AY6" s="206"/>
      <c r="AZ6" s="206"/>
      <c r="BA6" s="206"/>
      <c r="BB6" s="206"/>
      <c r="BC6" s="206"/>
      <c r="BD6" s="206"/>
      <c r="BE6" s="206"/>
      <c r="BF6" s="206"/>
      <c r="BG6" s="206"/>
      <c r="BH6" s="206"/>
      <c r="BI6" s="206"/>
      <c r="BJ6" s="206"/>
      <c r="BK6" s="206"/>
      <c r="BL6" s="206"/>
      <c r="BM6" s="206"/>
      <c r="BN6" s="206"/>
      <c r="BO6" s="206"/>
      <c r="BP6" s="206"/>
      <c r="BQ6" s="206"/>
      <c r="BR6" s="206"/>
      <c r="BS6" s="206"/>
      <c r="BT6" s="206"/>
      <c r="BU6" s="206"/>
      <c r="BV6" s="206"/>
      <c r="BW6" s="206"/>
      <c r="BX6" s="206"/>
      <c r="BY6" s="206"/>
      <c r="BZ6" s="206"/>
      <c r="CA6" s="206"/>
      <c r="CB6" s="206"/>
      <c r="CC6" s="206"/>
      <c r="CD6" s="206"/>
      <c r="CE6" s="206"/>
      <c r="CF6" s="206"/>
      <c r="CG6" s="206"/>
      <c r="CH6" s="206"/>
      <c r="CI6" s="206"/>
      <c r="CJ6" s="206"/>
      <c r="CK6" s="206"/>
      <c r="CL6" s="206"/>
      <c r="CM6" s="206"/>
      <c r="CN6" s="206"/>
      <c r="CO6" s="206"/>
      <c r="CP6" s="206"/>
      <c r="CQ6" s="206"/>
      <c r="CR6" s="206"/>
      <c r="CS6" s="206"/>
      <c r="CT6" s="206"/>
      <c r="CU6" s="206"/>
      <c r="CV6" s="206"/>
      <c r="CW6" s="206"/>
      <c r="CX6" s="206"/>
      <c r="CY6" s="207"/>
      <c r="CZ6" s="207"/>
      <c r="DA6" s="207"/>
      <c r="DB6" s="207"/>
      <c r="DC6" s="207"/>
      <c r="DD6" s="207"/>
      <c r="DE6" s="207"/>
      <c r="DF6" s="207"/>
      <c r="DG6" s="207"/>
      <c r="DH6" s="207"/>
      <c r="DI6" s="207"/>
      <c r="DJ6" s="207"/>
      <c r="DK6" s="207"/>
      <c r="DL6" s="207"/>
      <c r="DM6" s="207"/>
      <c r="DN6" s="207"/>
      <c r="DO6" s="207"/>
      <c r="DP6" s="207"/>
      <c r="DQ6" s="207"/>
      <c r="DR6" s="207"/>
      <c r="DS6" s="207"/>
      <c r="DT6" s="207"/>
      <c r="DU6" s="207"/>
      <c r="DV6" s="207"/>
      <c r="DW6" s="207"/>
      <c r="DX6" s="207"/>
      <c r="DY6" s="207"/>
      <c r="DZ6" s="207"/>
      <c r="EA6" s="207"/>
      <c r="EB6" s="207"/>
      <c r="EC6" s="207"/>
      <c r="ED6" s="207"/>
      <c r="EE6" s="207"/>
      <c r="EF6" s="207"/>
      <c r="EG6" s="207"/>
      <c r="EH6" s="207"/>
      <c r="EI6" s="207"/>
      <c r="EJ6" s="207"/>
      <c r="EK6" s="207"/>
      <c r="EL6" s="212"/>
      <c r="EM6" s="212"/>
      <c r="EN6" s="212"/>
      <c r="EO6" s="213"/>
      <c r="EP6" s="210"/>
    </row>
    <row r="7" spans="2:146" ht="11.25" customHeight="1">
      <c r="B7" s="211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206"/>
      <c r="AI7" s="206"/>
      <c r="AJ7" s="206"/>
      <c r="AK7" s="206"/>
      <c r="AL7" s="206"/>
      <c r="AM7" s="206"/>
      <c r="AN7" s="206"/>
      <c r="AO7" s="206"/>
      <c r="AP7" s="206"/>
      <c r="AQ7" s="206"/>
      <c r="AR7" s="206"/>
      <c r="AS7" s="206"/>
      <c r="AT7" s="206"/>
      <c r="AU7" s="206"/>
      <c r="AV7" s="206"/>
      <c r="AW7" s="206"/>
      <c r="AX7" s="206"/>
      <c r="AY7" s="206"/>
      <c r="AZ7" s="206"/>
      <c r="BA7" s="206"/>
      <c r="BB7" s="206"/>
      <c r="BC7" s="206"/>
      <c r="BD7" s="206"/>
      <c r="BE7" s="206"/>
      <c r="BF7" s="206"/>
      <c r="BG7" s="206"/>
      <c r="BH7" s="206"/>
      <c r="BI7" s="206"/>
      <c r="BJ7" s="206"/>
      <c r="BK7" s="206"/>
      <c r="BL7" s="206"/>
      <c r="BM7" s="206"/>
      <c r="BN7" s="206"/>
      <c r="BO7" s="206"/>
      <c r="BP7" s="206"/>
      <c r="BQ7" s="206"/>
      <c r="BR7" s="206"/>
      <c r="BS7" s="206"/>
      <c r="BT7" s="206"/>
      <c r="BU7" s="206"/>
      <c r="BV7" s="206"/>
      <c r="BW7" s="206"/>
      <c r="BX7" s="206"/>
      <c r="BY7" s="206"/>
      <c r="BZ7" s="206"/>
      <c r="CA7" s="206"/>
      <c r="CB7" s="206"/>
      <c r="CC7" s="206"/>
      <c r="CD7" s="206"/>
      <c r="CE7" s="206"/>
      <c r="CF7" s="206"/>
      <c r="CG7" s="206"/>
      <c r="CH7" s="206"/>
      <c r="CI7" s="206"/>
      <c r="CJ7" s="206"/>
      <c r="CK7" s="206"/>
      <c r="CL7" s="206"/>
      <c r="CM7" s="206"/>
      <c r="CN7" s="206"/>
      <c r="CO7" s="206"/>
      <c r="CP7" s="206"/>
      <c r="CQ7" s="206"/>
      <c r="CR7" s="206"/>
      <c r="CS7" s="206"/>
      <c r="CT7" s="206"/>
      <c r="CU7" s="206"/>
      <c r="CV7" s="206"/>
      <c r="CW7" s="206"/>
      <c r="CX7" s="206"/>
      <c r="CY7" s="207"/>
      <c r="CZ7" s="207"/>
      <c r="DA7" s="207"/>
      <c r="DB7" s="207"/>
      <c r="DC7" s="207"/>
      <c r="DD7" s="207"/>
      <c r="DE7" s="207"/>
      <c r="DF7" s="207"/>
      <c r="DG7" s="207"/>
      <c r="DH7" s="207"/>
      <c r="DI7" s="207"/>
      <c r="DJ7" s="207"/>
      <c r="DK7" s="207"/>
      <c r="DL7" s="207"/>
      <c r="DM7" s="207"/>
      <c r="DN7" s="207"/>
      <c r="DO7" s="207"/>
      <c r="DP7" s="207"/>
      <c r="DQ7" s="207"/>
      <c r="DR7" s="207"/>
      <c r="DS7" s="207"/>
      <c r="DT7" s="207"/>
      <c r="DU7" s="207"/>
      <c r="DV7" s="207"/>
      <c r="DW7" s="207"/>
      <c r="DX7" s="207"/>
      <c r="DY7" s="207"/>
      <c r="DZ7" s="207"/>
      <c r="EA7" s="207"/>
      <c r="EB7" s="207"/>
      <c r="EC7" s="207"/>
      <c r="ED7" s="207"/>
      <c r="EE7" s="207"/>
      <c r="EF7" s="207"/>
      <c r="EG7" s="207"/>
      <c r="EH7" s="207"/>
      <c r="EI7" s="207"/>
      <c r="EJ7" s="207"/>
      <c r="EK7" s="207"/>
      <c r="EL7" s="212"/>
      <c r="EM7" s="212"/>
      <c r="EN7" s="212"/>
      <c r="EO7" s="213"/>
      <c r="EP7" s="210"/>
    </row>
    <row r="8" spans="2:146" ht="11.25" customHeight="1">
      <c r="B8" s="211"/>
      <c r="C8" s="206"/>
      <c r="D8" s="206"/>
      <c r="E8" s="206"/>
      <c r="F8" s="206"/>
      <c r="G8" s="206" t="s">
        <v>201</v>
      </c>
      <c r="H8" s="206"/>
      <c r="I8" s="206"/>
      <c r="J8" s="206" t="s">
        <v>202</v>
      </c>
      <c r="K8" s="206"/>
      <c r="L8" s="206" t="str">
        <f>TEXT(0.7,"#,##0.#######")</f>
        <v>0.7</v>
      </c>
      <c r="M8" s="206"/>
      <c r="N8" s="206"/>
      <c r="O8" s="206"/>
      <c r="P8" s="206"/>
      <c r="Q8" s="206"/>
      <c r="R8" s="206"/>
      <c r="S8" s="206"/>
      <c r="T8" s="206" t="s">
        <v>203</v>
      </c>
      <c r="U8" s="206"/>
      <c r="V8" s="206" t="s">
        <v>202</v>
      </c>
      <c r="W8" s="206"/>
      <c r="X8" s="206" t="str">
        <f>TEXT(1,"#,##0.#######")</f>
        <v>1.</v>
      </c>
      <c r="Y8" s="206"/>
      <c r="Z8" s="206" t="s">
        <v>204</v>
      </c>
      <c r="AA8" s="206"/>
      <c r="AB8" s="206" t="str">
        <f>TEXT(1.5,"#,##0.#######")</f>
        <v>1.5</v>
      </c>
      <c r="AC8" s="206"/>
      <c r="AD8" s="206"/>
      <c r="AE8" s="206"/>
      <c r="AF8" s="206" t="s">
        <v>202</v>
      </c>
      <c r="AG8" s="206"/>
      <c r="AH8" s="206" t="str">
        <f>TEXT(ROUND(X8/AB8,2),"#,##0.#######")</f>
        <v>0.67</v>
      </c>
      <c r="AI8" s="206"/>
      <c r="AJ8" s="206"/>
      <c r="AK8" s="206"/>
      <c r="AL8" s="206"/>
      <c r="AM8" s="206"/>
      <c r="AN8" s="206"/>
      <c r="AO8" s="206"/>
      <c r="AP8" s="206"/>
      <c r="AQ8" s="206"/>
      <c r="AR8" s="206"/>
      <c r="AS8" s="206" t="s">
        <v>205</v>
      </c>
      <c r="AT8" s="206"/>
      <c r="AU8" s="206" t="s">
        <v>202</v>
      </c>
      <c r="AV8" s="206"/>
      <c r="AW8" s="206" t="str">
        <f>TEXT(0.55,"#,##0.#######")</f>
        <v>0.55</v>
      </c>
      <c r="AX8" s="206"/>
      <c r="AY8" s="206"/>
      <c r="AZ8" s="206"/>
      <c r="BA8" s="206"/>
      <c r="BB8" s="206"/>
      <c r="BC8" s="206"/>
      <c r="BD8" s="206"/>
      <c r="BE8" s="206"/>
      <c r="BF8" s="206"/>
      <c r="BG8" s="206"/>
      <c r="BH8" s="206"/>
      <c r="BI8" s="206"/>
      <c r="BJ8" s="206"/>
      <c r="BK8" s="206"/>
      <c r="BL8" s="206"/>
      <c r="BM8" s="206"/>
      <c r="BN8" s="206"/>
      <c r="BO8" s="206"/>
      <c r="BP8" s="206"/>
      <c r="BQ8" s="206"/>
      <c r="BR8" s="206"/>
      <c r="BS8" s="206"/>
      <c r="BT8" s="206"/>
      <c r="BU8" s="206"/>
      <c r="BV8" s="206"/>
      <c r="BW8" s="206"/>
      <c r="BX8" s="206"/>
      <c r="BY8" s="206"/>
      <c r="BZ8" s="206"/>
      <c r="CA8" s="206"/>
      <c r="CB8" s="206"/>
      <c r="CC8" s="206"/>
      <c r="CD8" s="206"/>
      <c r="CE8" s="206"/>
      <c r="CF8" s="206"/>
      <c r="CG8" s="206"/>
      <c r="CH8" s="206"/>
      <c r="CI8" s="206"/>
      <c r="CJ8" s="206"/>
      <c r="CK8" s="206"/>
      <c r="CL8" s="206"/>
      <c r="CM8" s="206"/>
      <c r="CN8" s="206"/>
      <c r="CO8" s="206"/>
      <c r="CP8" s="206"/>
      <c r="CQ8" s="206"/>
      <c r="CR8" s="206"/>
      <c r="CS8" s="206"/>
      <c r="CT8" s="206"/>
      <c r="CU8" s="206"/>
      <c r="CV8" s="206"/>
      <c r="CW8" s="206"/>
      <c r="CX8" s="206"/>
      <c r="CY8" s="207"/>
      <c r="CZ8" s="207"/>
      <c r="DA8" s="207"/>
      <c r="DB8" s="207"/>
      <c r="DC8" s="207"/>
      <c r="DD8" s="207"/>
      <c r="DE8" s="207"/>
      <c r="DF8" s="207"/>
      <c r="DG8" s="207"/>
      <c r="DH8" s="207"/>
      <c r="DI8" s="207"/>
      <c r="DJ8" s="207"/>
      <c r="DK8" s="207"/>
      <c r="DL8" s="207"/>
      <c r="DM8" s="207"/>
      <c r="DN8" s="207"/>
      <c r="DO8" s="207"/>
      <c r="DP8" s="207"/>
      <c r="DQ8" s="207"/>
      <c r="DR8" s="207"/>
      <c r="DS8" s="207"/>
      <c r="DT8" s="207"/>
      <c r="DU8" s="207"/>
      <c r="DV8" s="207"/>
      <c r="DW8" s="207"/>
      <c r="DX8" s="207"/>
      <c r="DY8" s="207"/>
      <c r="DZ8" s="207"/>
      <c r="EA8" s="207"/>
      <c r="EB8" s="207"/>
      <c r="EC8" s="207"/>
      <c r="ED8" s="207"/>
      <c r="EE8" s="207"/>
      <c r="EF8" s="207"/>
      <c r="EG8" s="207"/>
      <c r="EH8" s="207"/>
      <c r="EI8" s="207"/>
      <c r="EJ8" s="207"/>
      <c r="EK8" s="207"/>
      <c r="EL8" s="212"/>
      <c r="EM8" s="212"/>
      <c r="EN8" s="212"/>
      <c r="EO8" s="213"/>
      <c r="EP8" s="210"/>
    </row>
    <row r="9" spans="2:146" ht="11.25" customHeight="1">
      <c r="B9" s="211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6"/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6"/>
      <c r="AO9" s="206"/>
      <c r="AP9" s="206"/>
      <c r="AQ9" s="206"/>
      <c r="AR9" s="206"/>
      <c r="AS9" s="206"/>
      <c r="AT9" s="206"/>
      <c r="AU9" s="206"/>
      <c r="AV9" s="206"/>
      <c r="AW9" s="206"/>
      <c r="AX9" s="206"/>
      <c r="AY9" s="206"/>
      <c r="AZ9" s="206"/>
      <c r="BA9" s="206"/>
      <c r="BB9" s="206"/>
      <c r="BC9" s="206"/>
      <c r="BD9" s="206"/>
      <c r="BE9" s="206"/>
      <c r="BF9" s="206"/>
      <c r="BG9" s="206"/>
      <c r="BH9" s="206"/>
      <c r="BI9" s="206"/>
      <c r="BJ9" s="206"/>
      <c r="BK9" s="206"/>
      <c r="BL9" s="206"/>
      <c r="BM9" s="206"/>
      <c r="BN9" s="206"/>
      <c r="BO9" s="206"/>
      <c r="BP9" s="206"/>
      <c r="BQ9" s="206"/>
      <c r="BR9" s="206"/>
      <c r="BS9" s="206"/>
      <c r="BT9" s="206"/>
      <c r="BU9" s="206"/>
      <c r="BV9" s="206"/>
      <c r="BW9" s="206"/>
      <c r="BX9" s="206"/>
      <c r="BY9" s="206"/>
      <c r="BZ9" s="206"/>
      <c r="CA9" s="206"/>
      <c r="CB9" s="206"/>
      <c r="CC9" s="206"/>
      <c r="CD9" s="206"/>
      <c r="CE9" s="206"/>
      <c r="CF9" s="206"/>
      <c r="CG9" s="206"/>
      <c r="CH9" s="206"/>
      <c r="CI9" s="206"/>
      <c r="CJ9" s="206"/>
      <c r="CK9" s="206"/>
      <c r="CL9" s="206"/>
      <c r="CM9" s="206"/>
      <c r="CN9" s="206"/>
      <c r="CO9" s="206"/>
      <c r="CP9" s="206"/>
      <c r="CQ9" s="206"/>
      <c r="CR9" s="206"/>
      <c r="CS9" s="206"/>
      <c r="CT9" s="206"/>
      <c r="CU9" s="206"/>
      <c r="CV9" s="206"/>
      <c r="CW9" s="206"/>
      <c r="CX9" s="206"/>
      <c r="CY9" s="207"/>
      <c r="CZ9" s="207"/>
      <c r="DA9" s="207"/>
      <c r="DB9" s="207"/>
      <c r="DC9" s="207"/>
      <c r="DD9" s="207"/>
      <c r="DE9" s="207"/>
      <c r="DF9" s="207"/>
      <c r="DG9" s="207"/>
      <c r="DH9" s="207"/>
      <c r="DI9" s="207"/>
      <c r="DJ9" s="207"/>
      <c r="DK9" s="207"/>
      <c r="DL9" s="207"/>
      <c r="DM9" s="207"/>
      <c r="DN9" s="207"/>
      <c r="DO9" s="207"/>
      <c r="DP9" s="207"/>
      <c r="DQ9" s="207"/>
      <c r="DR9" s="207"/>
      <c r="DS9" s="207"/>
      <c r="DT9" s="207"/>
      <c r="DU9" s="207"/>
      <c r="DV9" s="207"/>
      <c r="DW9" s="207"/>
      <c r="DX9" s="207"/>
      <c r="DY9" s="207"/>
      <c r="DZ9" s="207"/>
      <c r="EA9" s="207"/>
      <c r="EB9" s="207"/>
      <c r="EC9" s="207"/>
      <c r="ED9" s="207"/>
      <c r="EE9" s="207"/>
      <c r="EF9" s="207"/>
      <c r="EG9" s="207"/>
      <c r="EH9" s="207"/>
      <c r="EI9" s="207"/>
      <c r="EJ9" s="207"/>
      <c r="EK9" s="207"/>
      <c r="EL9" s="212"/>
      <c r="EM9" s="212"/>
      <c r="EN9" s="212"/>
      <c r="EO9" s="213"/>
      <c r="EP9" s="210"/>
    </row>
    <row r="10" spans="2:146" ht="11.25" customHeight="1">
      <c r="B10" s="211"/>
      <c r="C10" s="206"/>
      <c r="D10" s="206"/>
      <c r="E10" s="206"/>
      <c r="F10" s="206"/>
      <c r="G10" s="206" t="s">
        <v>206</v>
      </c>
      <c r="H10" s="206"/>
      <c r="I10" s="206"/>
      <c r="J10" s="206" t="s">
        <v>202</v>
      </c>
      <c r="K10" s="206"/>
      <c r="L10" s="206" t="str">
        <f>TEXT(0.45,"#,##0.#######")</f>
        <v>0.45</v>
      </c>
      <c r="M10" s="206"/>
      <c r="N10" s="206"/>
      <c r="O10" s="206"/>
      <c r="P10" s="206"/>
      <c r="Q10" s="206"/>
      <c r="R10" s="206"/>
      <c r="S10" s="206"/>
      <c r="T10" s="206"/>
      <c r="U10" s="206" t="s">
        <v>207</v>
      </c>
      <c r="V10" s="206"/>
      <c r="W10" s="206"/>
      <c r="X10" s="206"/>
      <c r="Y10" s="206" t="s">
        <v>202</v>
      </c>
      <c r="Z10" s="206"/>
      <c r="AA10" s="206" t="str">
        <f>TEXT(20,"#,##0.#######")</f>
        <v>20.</v>
      </c>
      <c r="AB10" s="206"/>
      <c r="AC10" s="206" t="s">
        <v>208</v>
      </c>
      <c r="AD10" s="206"/>
      <c r="AE10" s="206"/>
      <c r="AF10" s="206" t="s">
        <v>209</v>
      </c>
      <c r="AG10" s="206" t="s">
        <v>210</v>
      </c>
      <c r="AH10" s="206"/>
      <c r="AI10" s="206"/>
      <c r="AJ10" s="206" t="s">
        <v>211</v>
      </c>
      <c r="AK10" s="206"/>
      <c r="AL10" s="206" t="s">
        <v>212</v>
      </c>
      <c r="AM10" s="206"/>
      <c r="AN10" s="206"/>
      <c r="AO10" s="206"/>
      <c r="AP10" s="206"/>
      <c r="AQ10" s="206"/>
      <c r="AR10" s="206"/>
      <c r="AS10" s="206"/>
      <c r="AT10" s="206"/>
      <c r="AU10" s="206"/>
      <c r="AV10" s="206"/>
      <c r="AW10" s="206"/>
      <c r="AX10" s="206"/>
      <c r="AY10" s="206"/>
      <c r="AZ10" s="206"/>
      <c r="BA10" s="206"/>
      <c r="BB10" s="206"/>
      <c r="BC10" s="206"/>
      <c r="BD10" s="206"/>
      <c r="BE10" s="206"/>
      <c r="BF10" s="206"/>
      <c r="BG10" s="206"/>
      <c r="BH10" s="206"/>
      <c r="BI10" s="206"/>
      <c r="BJ10" s="206"/>
      <c r="BK10" s="206"/>
      <c r="BL10" s="206"/>
      <c r="BM10" s="206"/>
      <c r="BN10" s="206"/>
      <c r="BO10" s="206"/>
      <c r="BP10" s="206"/>
      <c r="BQ10" s="206"/>
      <c r="BR10" s="206"/>
      <c r="BS10" s="206"/>
      <c r="BT10" s="206"/>
      <c r="BU10" s="206"/>
      <c r="BV10" s="206"/>
      <c r="BW10" s="206"/>
      <c r="BX10" s="206"/>
      <c r="BY10" s="206"/>
      <c r="BZ10" s="206"/>
      <c r="CA10" s="206"/>
      <c r="CB10" s="206"/>
      <c r="CC10" s="206"/>
      <c r="CD10" s="206"/>
      <c r="CE10" s="206"/>
      <c r="CF10" s="206"/>
      <c r="CG10" s="206"/>
      <c r="CH10" s="206"/>
      <c r="CI10" s="206"/>
      <c r="CJ10" s="206"/>
      <c r="CK10" s="206"/>
      <c r="CL10" s="206"/>
      <c r="CM10" s="206"/>
      <c r="CN10" s="206"/>
      <c r="CO10" s="206"/>
      <c r="CP10" s="206"/>
      <c r="CQ10" s="206"/>
      <c r="CR10" s="206"/>
      <c r="CS10" s="206"/>
      <c r="CT10" s="206"/>
      <c r="CU10" s="206"/>
      <c r="CV10" s="206"/>
      <c r="CW10" s="206"/>
      <c r="CX10" s="206"/>
      <c r="CY10" s="207"/>
      <c r="CZ10" s="207"/>
      <c r="DA10" s="207"/>
      <c r="DB10" s="207"/>
      <c r="DC10" s="207"/>
      <c r="DD10" s="207"/>
      <c r="DE10" s="207"/>
      <c r="DF10" s="207"/>
      <c r="DG10" s="207"/>
      <c r="DH10" s="207"/>
      <c r="DI10" s="207"/>
      <c r="DJ10" s="207"/>
      <c r="DK10" s="207"/>
      <c r="DL10" s="207"/>
      <c r="DM10" s="207"/>
      <c r="DN10" s="207"/>
      <c r="DO10" s="207"/>
      <c r="DP10" s="207"/>
      <c r="DQ10" s="207"/>
      <c r="DR10" s="207"/>
      <c r="DS10" s="207"/>
      <c r="DT10" s="207"/>
      <c r="DU10" s="207"/>
      <c r="DV10" s="207"/>
      <c r="DW10" s="207"/>
      <c r="DX10" s="207"/>
      <c r="DY10" s="207"/>
      <c r="DZ10" s="207"/>
      <c r="EA10" s="207"/>
      <c r="EB10" s="207"/>
      <c r="EC10" s="207"/>
      <c r="ED10" s="207"/>
      <c r="EE10" s="207"/>
      <c r="EF10" s="207"/>
      <c r="EG10" s="207"/>
      <c r="EH10" s="207"/>
      <c r="EI10" s="207"/>
      <c r="EJ10" s="207"/>
      <c r="EK10" s="207"/>
      <c r="EL10" s="212"/>
      <c r="EM10" s="212"/>
      <c r="EN10" s="212"/>
      <c r="EO10" s="213"/>
      <c r="EP10" s="210"/>
    </row>
    <row r="11" spans="2:146" ht="11.25" customHeight="1">
      <c r="B11" s="211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6"/>
      <c r="BM11" s="206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206"/>
      <c r="BZ11" s="206"/>
      <c r="CA11" s="206"/>
      <c r="CB11" s="206"/>
      <c r="CC11" s="206"/>
      <c r="CD11" s="206"/>
      <c r="CE11" s="206"/>
      <c r="CF11" s="206"/>
      <c r="CG11" s="206"/>
      <c r="CH11" s="206"/>
      <c r="CI11" s="206"/>
      <c r="CJ11" s="206"/>
      <c r="CK11" s="206"/>
      <c r="CL11" s="206"/>
      <c r="CM11" s="206"/>
      <c r="CN11" s="206"/>
      <c r="CO11" s="206"/>
      <c r="CP11" s="206"/>
      <c r="CQ11" s="206"/>
      <c r="CR11" s="206"/>
      <c r="CS11" s="206"/>
      <c r="CT11" s="206"/>
      <c r="CU11" s="206"/>
      <c r="CV11" s="206"/>
      <c r="CW11" s="206"/>
      <c r="CX11" s="206"/>
      <c r="CY11" s="207"/>
      <c r="CZ11" s="207"/>
      <c r="DA11" s="207"/>
      <c r="DB11" s="207"/>
      <c r="DC11" s="207"/>
      <c r="DD11" s="207"/>
      <c r="DE11" s="207"/>
      <c r="DF11" s="207"/>
      <c r="DG11" s="207"/>
      <c r="DH11" s="207"/>
      <c r="DI11" s="207"/>
      <c r="DJ11" s="207"/>
      <c r="DK11" s="207"/>
      <c r="DL11" s="207"/>
      <c r="DM11" s="207"/>
      <c r="DN11" s="207"/>
      <c r="DO11" s="207"/>
      <c r="DP11" s="207"/>
      <c r="DQ11" s="207"/>
      <c r="DR11" s="207"/>
      <c r="DS11" s="207"/>
      <c r="DT11" s="207"/>
      <c r="DU11" s="207"/>
      <c r="DV11" s="207"/>
      <c r="DW11" s="207"/>
      <c r="DX11" s="207"/>
      <c r="DY11" s="207"/>
      <c r="DZ11" s="207"/>
      <c r="EA11" s="207"/>
      <c r="EB11" s="207"/>
      <c r="EC11" s="207"/>
      <c r="ED11" s="207"/>
      <c r="EE11" s="207"/>
      <c r="EF11" s="207"/>
      <c r="EG11" s="207"/>
      <c r="EH11" s="207"/>
      <c r="EI11" s="207"/>
      <c r="EJ11" s="207"/>
      <c r="EK11" s="207"/>
      <c r="EL11" s="212"/>
      <c r="EM11" s="212"/>
      <c r="EN11" s="212"/>
      <c r="EO11" s="213"/>
      <c r="EP11" s="210"/>
    </row>
    <row r="12" spans="2:146" ht="11.25" customHeight="1">
      <c r="B12" s="211"/>
      <c r="C12" s="206"/>
      <c r="D12" s="206"/>
      <c r="E12" s="206"/>
      <c r="F12" s="206"/>
      <c r="G12" s="206"/>
      <c r="H12" s="206"/>
      <c r="I12" s="206"/>
      <c r="J12" s="206"/>
      <c r="K12" s="206"/>
      <c r="L12" s="206" t="str">
        <f>TEXT(3600,"#,##0.#######")</f>
        <v>3,600.</v>
      </c>
      <c r="M12" s="206"/>
      <c r="N12" s="206"/>
      <c r="O12" s="206"/>
      <c r="P12" s="206"/>
      <c r="Q12" s="206" t="s">
        <v>213</v>
      </c>
      <c r="R12" s="206"/>
      <c r="S12" s="206" t="s">
        <v>201</v>
      </c>
      <c r="T12" s="206"/>
      <c r="U12" s="206" t="s">
        <v>213</v>
      </c>
      <c r="V12" s="206"/>
      <c r="W12" s="206" t="s">
        <v>205</v>
      </c>
      <c r="X12" s="206" t="s">
        <v>213</v>
      </c>
      <c r="Y12" s="206"/>
      <c r="Z12" s="206" t="s">
        <v>203</v>
      </c>
      <c r="AA12" s="206" t="s">
        <v>213</v>
      </c>
      <c r="AB12" s="206"/>
      <c r="AC12" s="206" t="s">
        <v>206</v>
      </c>
      <c r="AD12" s="206"/>
      <c r="AE12" s="206"/>
      <c r="AF12" s="206"/>
      <c r="AG12" s="206"/>
      <c r="AH12" s="206"/>
      <c r="AI12" s="206"/>
      <c r="AJ12" s="206"/>
      <c r="AK12" s="206" t="str">
        <f>TEXT(L12,"#,##0.#######")</f>
        <v>3,600.</v>
      </c>
      <c r="AL12" s="206"/>
      <c r="AM12" s="206"/>
      <c r="AN12" s="206"/>
      <c r="AO12" s="206"/>
      <c r="AP12" s="206" t="s">
        <v>213</v>
      </c>
      <c r="AQ12" s="206"/>
      <c r="AR12" s="206" t="str">
        <f>TEXT(L8,"#,##0.#######")</f>
        <v>0.7</v>
      </c>
      <c r="AS12" s="206"/>
      <c r="AT12" s="206"/>
      <c r="AU12" s="206" t="s">
        <v>213</v>
      </c>
      <c r="AV12" s="206"/>
      <c r="AW12" s="206" t="str">
        <f>TEXT(AW8,"#,##0.#######")</f>
        <v>0.55</v>
      </c>
      <c r="AX12" s="206"/>
      <c r="AY12" s="206"/>
      <c r="AZ12" s="206"/>
      <c r="BA12" s="206" t="s">
        <v>213</v>
      </c>
      <c r="BB12" s="206"/>
      <c r="BC12" s="206" t="str">
        <f>TEXT(AH8,"#,##0.#######")</f>
        <v>0.67</v>
      </c>
      <c r="BD12" s="206"/>
      <c r="BE12" s="206"/>
      <c r="BF12" s="206"/>
      <c r="BG12" s="206" t="s">
        <v>213</v>
      </c>
      <c r="BH12" s="206"/>
      <c r="BI12" s="206" t="str">
        <f>TEXT(L10,"#,##0.#######")</f>
        <v>0.45</v>
      </c>
      <c r="BJ12" s="206"/>
      <c r="BK12" s="206"/>
      <c r="BL12" s="206"/>
      <c r="BM12" s="206"/>
      <c r="BN12" s="206"/>
      <c r="BO12" s="206"/>
      <c r="BP12" s="206"/>
      <c r="BQ12" s="206"/>
      <c r="BR12" s="206"/>
      <c r="BS12" s="206"/>
      <c r="BT12" s="206"/>
      <c r="BU12" s="206"/>
      <c r="BV12" s="206"/>
      <c r="BW12" s="206"/>
      <c r="BX12" s="206"/>
      <c r="BY12" s="206"/>
      <c r="BZ12" s="206"/>
      <c r="CA12" s="206"/>
      <c r="CB12" s="206"/>
      <c r="CC12" s="206"/>
      <c r="CD12" s="206"/>
      <c r="CE12" s="206"/>
      <c r="CF12" s="206"/>
      <c r="CG12" s="206"/>
      <c r="CH12" s="206"/>
      <c r="CI12" s="206"/>
      <c r="CJ12" s="206"/>
      <c r="CK12" s="206"/>
      <c r="CL12" s="206"/>
      <c r="CM12" s="206"/>
      <c r="CN12" s="206"/>
      <c r="CO12" s="206"/>
      <c r="CP12" s="206"/>
      <c r="CQ12" s="206"/>
      <c r="CR12" s="206"/>
      <c r="CS12" s="206"/>
      <c r="CT12" s="206"/>
      <c r="CU12" s="206"/>
      <c r="CV12" s="206"/>
      <c r="CW12" s="206"/>
      <c r="CX12" s="206"/>
      <c r="CY12" s="207"/>
      <c r="CZ12" s="207"/>
      <c r="DA12" s="207"/>
      <c r="DB12" s="207"/>
      <c r="DC12" s="207"/>
      <c r="DD12" s="207"/>
      <c r="DE12" s="207"/>
      <c r="DF12" s="207"/>
      <c r="DG12" s="207"/>
      <c r="DH12" s="207"/>
      <c r="DI12" s="207"/>
      <c r="DJ12" s="207"/>
      <c r="DK12" s="207"/>
      <c r="DL12" s="207"/>
      <c r="DM12" s="207"/>
      <c r="DN12" s="207"/>
      <c r="DO12" s="207"/>
      <c r="DP12" s="207"/>
      <c r="DQ12" s="207"/>
      <c r="DR12" s="207"/>
      <c r="DS12" s="207"/>
      <c r="DT12" s="207"/>
      <c r="DU12" s="207"/>
      <c r="DV12" s="207"/>
      <c r="DW12" s="207"/>
      <c r="DX12" s="207"/>
      <c r="DY12" s="207"/>
      <c r="DZ12" s="207"/>
      <c r="EA12" s="207"/>
      <c r="EB12" s="207"/>
      <c r="EC12" s="207"/>
      <c r="ED12" s="207"/>
      <c r="EE12" s="207"/>
      <c r="EF12" s="207"/>
      <c r="EG12" s="207"/>
      <c r="EH12" s="207"/>
      <c r="EI12" s="207"/>
      <c r="EJ12" s="207"/>
      <c r="EK12" s="207"/>
      <c r="EL12" s="212"/>
      <c r="EM12" s="212"/>
      <c r="EN12" s="212"/>
      <c r="EO12" s="213"/>
      <c r="EP12" s="210"/>
    </row>
    <row r="13" spans="2:146" ht="11.25" customHeight="1">
      <c r="B13" s="211"/>
      <c r="C13" s="206"/>
      <c r="D13" s="206"/>
      <c r="E13" s="206"/>
      <c r="F13" s="206"/>
      <c r="G13" s="206" t="s">
        <v>214</v>
      </c>
      <c r="H13" s="206"/>
      <c r="I13" s="206" t="s">
        <v>202</v>
      </c>
      <c r="J13" s="206"/>
      <c r="K13" s="206" t="s">
        <v>215</v>
      </c>
      <c r="L13" s="206"/>
      <c r="M13" s="206" t="s">
        <v>215</v>
      </c>
      <c r="N13" s="206"/>
      <c r="O13" s="206" t="s">
        <v>215</v>
      </c>
      <c r="P13" s="206"/>
      <c r="Q13" s="206" t="s">
        <v>215</v>
      </c>
      <c r="R13" s="206"/>
      <c r="S13" s="206" t="s">
        <v>215</v>
      </c>
      <c r="T13" s="206"/>
      <c r="U13" s="206" t="s">
        <v>215</v>
      </c>
      <c r="V13" s="206"/>
      <c r="W13" s="206" t="s">
        <v>215</v>
      </c>
      <c r="X13" s="206"/>
      <c r="Y13" s="206" t="s">
        <v>215</v>
      </c>
      <c r="Z13" s="206"/>
      <c r="AA13" s="206" t="s">
        <v>215</v>
      </c>
      <c r="AB13" s="206"/>
      <c r="AC13" s="206" t="s">
        <v>215</v>
      </c>
      <c r="AD13" s="206"/>
      <c r="AE13" s="206" t="s">
        <v>215</v>
      </c>
      <c r="AF13" s="206"/>
      <c r="AG13" s="206"/>
      <c r="AH13" s="206" t="s">
        <v>202</v>
      </c>
      <c r="AI13" s="206"/>
      <c r="AJ13" s="206" t="s">
        <v>215</v>
      </c>
      <c r="AK13" s="206"/>
      <c r="AL13" s="206" t="s">
        <v>215</v>
      </c>
      <c r="AM13" s="206"/>
      <c r="AN13" s="206" t="s">
        <v>215</v>
      </c>
      <c r="AO13" s="206"/>
      <c r="AP13" s="206" t="s">
        <v>215</v>
      </c>
      <c r="AQ13" s="206"/>
      <c r="AR13" s="206" t="s">
        <v>215</v>
      </c>
      <c r="AS13" s="206"/>
      <c r="AT13" s="206" t="s">
        <v>215</v>
      </c>
      <c r="AU13" s="206"/>
      <c r="AV13" s="206" t="s">
        <v>215</v>
      </c>
      <c r="AW13" s="206"/>
      <c r="AX13" s="206" t="s">
        <v>215</v>
      </c>
      <c r="AY13" s="206"/>
      <c r="AZ13" s="206" t="s">
        <v>215</v>
      </c>
      <c r="BA13" s="206"/>
      <c r="BB13" s="206" t="s">
        <v>215</v>
      </c>
      <c r="BC13" s="206"/>
      <c r="BD13" s="206" t="s">
        <v>215</v>
      </c>
      <c r="BE13" s="206"/>
      <c r="BF13" s="206" t="s">
        <v>215</v>
      </c>
      <c r="BG13" s="206"/>
      <c r="BH13" s="206" t="s">
        <v>215</v>
      </c>
      <c r="BI13" s="206"/>
      <c r="BJ13" s="206" t="s">
        <v>215</v>
      </c>
      <c r="BK13" s="206"/>
      <c r="BL13" s="206" t="s">
        <v>215</v>
      </c>
      <c r="BM13" s="206"/>
      <c r="BN13" s="206"/>
      <c r="BO13" s="206" t="s">
        <v>202</v>
      </c>
      <c r="BP13" s="206"/>
      <c r="BQ13" s="206" t="str">
        <f>TEXT(ROUND((3600*L8*AW8*AH8*L10)/(AA10),2),"#,##0.#######")</f>
        <v>20.89</v>
      </c>
      <c r="BR13" s="206"/>
      <c r="BS13" s="206"/>
      <c r="BT13" s="206"/>
      <c r="BU13" s="206"/>
      <c r="BV13" s="206"/>
      <c r="BW13" s="206"/>
      <c r="BX13" s="206"/>
      <c r="BY13" s="206" t="s">
        <v>216</v>
      </c>
      <c r="BZ13" s="206"/>
      <c r="CA13" s="206" t="s">
        <v>204</v>
      </c>
      <c r="CB13" s="206" t="s">
        <v>217</v>
      </c>
      <c r="CC13" s="206"/>
      <c r="CD13" s="206"/>
      <c r="CE13" s="206"/>
      <c r="CF13" s="206"/>
      <c r="CG13" s="206"/>
      <c r="CH13" s="206"/>
      <c r="CI13" s="206"/>
      <c r="CJ13" s="206"/>
      <c r="CK13" s="206"/>
      <c r="CL13" s="206"/>
      <c r="CM13" s="206"/>
      <c r="CN13" s="206"/>
      <c r="CO13" s="206"/>
      <c r="CP13" s="206"/>
      <c r="CQ13" s="206"/>
      <c r="CR13" s="206"/>
      <c r="CS13" s="206"/>
      <c r="CT13" s="206"/>
      <c r="CU13" s="206"/>
      <c r="CV13" s="206"/>
      <c r="CW13" s="206"/>
      <c r="CX13" s="206"/>
      <c r="CY13" s="207"/>
      <c r="CZ13" s="207"/>
      <c r="DA13" s="207"/>
      <c r="DB13" s="207"/>
      <c r="DC13" s="207"/>
      <c r="DD13" s="207"/>
      <c r="DE13" s="207"/>
      <c r="DF13" s="207"/>
      <c r="DG13" s="207"/>
      <c r="DH13" s="207"/>
      <c r="DI13" s="207"/>
      <c r="DJ13" s="207"/>
      <c r="DK13" s="207"/>
      <c r="DL13" s="207"/>
      <c r="DM13" s="207"/>
      <c r="DN13" s="207"/>
      <c r="DO13" s="207"/>
      <c r="DP13" s="207"/>
      <c r="DQ13" s="207"/>
      <c r="DR13" s="207"/>
      <c r="DS13" s="207"/>
      <c r="DT13" s="207"/>
      <c r="DU13" s="207"/>
      <c r="DV13" s="207"/>
      <c r="DW13" s="207"/>
      <c r="DX13" s="207"/>
      <c r="DY13" s="207"/>
      <c r="DZ13" s="207"/>
      <c r="EA13" s="207"/>
      <c r="EB13" s="207"/>
      <c r="EC13" s="207"/>
      <c r="ED13" s="207"/>
      <c r="EE13" s="207"/>
      <c r="EF13" s="207"/>
      <c r="EG13" s="207"/>
      <c r="EH13" s="207"/>
      <c r="EI13" s="207"/>
      <c r="EJ13" s="207"/>
      <c r="EK13" s="207"/>
      <c r="EL13" s="212"/>
      <c r="EM13" s="212"/>
      <c r="EN13" s="212"/>
      <c r="EO13" s="213"/>
      <c r="EP13" s="210"/>
    </row>
    <row r="14" spans="2:146" ht="11.25" customHeight="1">
      <c r="B14" s="211"/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 t="s">
        <v>207</v>
      </c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6" t="str">
        <f>TEXT(AA10,"#,##0.#######")</f>
        <v>20.</v>
      </c>
      <c r="AY14" s="206"/>
      <c r="AZ14" s="206"/>
      <c r="BA14" s="206"/>
      <c r="BB14" s="206"/>
      <c r="BC14" s="206"/>
      <c r="BD14" s="206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6"/>
      <c r="CH14" s="206"/>
      <c r="CI14" s="206"/>
      <c r="CJ14" s="206"/>
      <c r="CK14" s="206"/>
      <c r="CL14" s="206"/>
      <c r="CM14" s="206"/>
      <c r="CN14" s="206"/>
      <c r="CO14" s="206"/>
      <c r="CP14" s="206"/>
      <c r="CQ14" s="206"/>
      <c r="CR14" s="206"/>
      <c r="CS14" s="206"/>
      <c r="CT14" s="206"/>
      <c r="CU14" s="206"/>
      <c r="CV14" s="206"/>
      <c r="CW14" s="206"/>
      <c r="CX14" s="206"/>
      <c r="CY14" s="207"/>
      <c r="CZ14" s="207"/>
      <c r="DA14" s="207"/>
      <c r="DB14" s="207"/>
      <c r="DC14" s="207"/>
      <c r="DD14" s="207"/>
      <c r="DE14" s="207"/>
      <c r="DF14" s="207"/>
      <c r="DG14" s="207"/>
      <c r="DH14" s="207"/>
      <c r="DI14" s="207"/>
      <c r="DJ14" s="207"/>
      <c r="DK14" s="207"/>
      <c r="DL14" s="207"/>
      <c r="DM14" s="207"/>
      <c r="DN14" s="207"/>
      <c r="DO14" s="207"/>
      <c r="DP14" s="207"/>
      <c r="DQ14" s="207"/>
      <c r="DR14" s="207"/>
      <c r="DS14" s="207"/>
      <c r="DT14" s="207"/>
      <c r="DU14" s="207"/>
      <c r="DV14" s="207"/>
      <c r="DW14" s="207"/>
      <c r="DX14" s="207"/>
      <c r="DY14" s="207"/>
      <c r="DZ14" s="207"/>
      <c r="EA14" s="207"/>
      <c r="EB14" s="207"/>
      <c r="EC14" s="207"/>
      <c r="ED14" s="207"/>
      <c r="EE14" s="207"/>
      <c r="EF14" s="207"/>
      <c r="EG14" s="207"/>
      <c r="EH14" s="207"/>
      <c r="EI14" s="207"/>
      <c r="EJ14" s="207"/>
      <c r="EK14" s="207"/>
      <c r="EL14" s="212"/>
      <c r="EM14" s="212"/>
      <c r="EN14" s="212"/>
      <c r="EO14" s="213"/>
      <c r="EP14" s="210"/>
    </row>
    <row r="15" spans="2:146" ht="11.25" customHeight="1">
      <c r="B15" s="211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06"/>
      <c r="BA15" s="206"/>
      <c r="BB15" s="206"/>
      <c r="BC15" s="206"/>
      <c r="BD15" s="206"/>
      <c r="BE15" s="206"/>
      <c r="BF15" s="206"/>
      <c r="BG15" s="206"/>
      <c r="BH15" s="206"/>
      <c r="BI15" s="206"/>
      <c r="BJ15" s="206"/>
      <c r="BK15" s="206"/>
      <c r="BL15" s="206"/>
      <c r="BM15" s="206"/>
      <c r="BN15" s="206"/>
      <c r="BO15" s="206"/>
      <c r="BP15" s="206"/>
      <c r="BQ15" s="206"/>
      <c r="BR15" s="206"/>
      <c r="BS15" s="206"/>
      <c r="BT15" s="206"/>
      <c r="BU15" s="206"/>
      <c r="BV15" s="206"/>
      <c r="BW15" s="206"/>
      <c r="BX15" s="206"/>
      <c r="BY15" s="206"/>
      <c r="BZ15" s="206"/>
      <c r="CA15" s="206"/>
      <c r="CB15" s="206"/>
      <c r="CC15" s="206"/>
      <c r="CD15" s="206"/>
      <c r="CE15" s="206"/>
      <c r="CF15" s="206"/>
      <c r="CG15" s="206"/>
      <c r="CH15" s="206"/>
      <c r="CI15" s="206"/>
      <c r="CJ15" s="206"/>
      <c r="CK15" s="206"/>
      <c r="CL15" s="206"/>
      <c r="CM15" s="206"/>
      <c r="CN15" s="206"/>
      <c r="CO15" s="206"/>
      <c r="CP15" s="206"/>
      <c r="CQ15" s="206"/>
      <c r="CR15" s="206"/>
      <c r="CS15" s="206"/>
      <c r="CT15" s="206"/>
      <c r="CU15" s="206"/>
      <c r="CV15" s="206"/>
      <c r="CW15" s="206"/>
      <c r="CX15" s="206"/>
      <c r="CY15" s="207"/>
      <c r="CZ15" s="207"/>
      <c r="DA15" s="207"/>
      <c r="DB15" s="207"/>
      <c r="DC15" s="207"/>
      <c r="DD15" s="207"/>
      <c r="DE15" s="207"/>
      <c r="DF15" s="207"/>
      <c r="DG15" s="207"/>
      <c r="DH15" s="207"/>
      <c r="DI15" s="207"/>
      <c r="DJ15" s="207"/>
      <c r="DK15" s="207"/>
      <c r="DL15" s="207"/>
      <c r="DM15" s="207"/>
      <c r="DN15" s="207"/>
      <c r="DO15" s="207"/>
      <c r="DP15" s="207"/>
      <c r="DQ15" s="207"/>
      <c r="DR15" s="207"/>
      <c r="DS15" s="207"/>
      <c r="DT15" s="207"/>
      <c r="DU15" s="207"/>
      <c r="DV15" s="207"/>
      <c r="DW15" s="207"/>
      <c r="DX15" s="207"/>
      <c r="DY15" s="207"/>
      <c r="DZ15" s="207"/>
      <c r="EA15" s="207"/>
      <c r="EB15" s="207"/>
      <c r="EC15" s="207"/>
      <c r="ED15" s="207"/>
      <c r="EE15" s="207"/>
      <c r="EF15" s="207"/>
      <c r="EG15" s="207"/>
      <c r="EH15" s="207"/>
      <c r="EI15" s="207"/>
      <c r="EJ15" s="207"/>
      <c r="EK15" s="207"/>
      <c r="EL15" s="212"/>
      <c r="EM15" s="212"/>
      <c r="EN15" s="212"/>
      <c r="EO15" s="213"/>
      <c r="EP15" s="210"/>
    </row>
    <row r="16" spans="2:146" ht="11.25" customHeight="1">
      <c r="B16" s="211"/>
      <c r="C16" s="206"/>
      <c r="D16" s="206"/>
      <c r="E16" s="206"/>
      <c r="F16" s="206" t="s">
        <v>218</v>
      </c>
      <c r="G16" s="206"/>
      <c r="H16" s="206"/>
      <c r="I16" s="206" t="s">
        <v>219</v>
      </c>
      <c r="J16" s="206"/>
      <c r="K16" s="206"/>
      <c r="L16" s="206"/>
      <c r="M16" s="206"/>
      <c r="N16" s="206"/>
      <c r="O16" s="206"/>
      <c r="P16" s="206"/>
      <c r="Q16" s="206"/>
      <c r="R16" s="206" t="s">
        <v>220</v>
      </c>
      <c r="S16" s="206"/>
      <c r="T16" s="206"/>
      <c r="U16" s="206"/>
      <c r="V16" s="206"/>
      <c r="W16" s="206"/>
      <c r="X16" s="206"/>
      <c r="Y16" s="206" t="s">
        <v>221</v>
      </c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6"/>
      <c r="AW16" s="206"/>
      <c r="AX16" s="206"/>
      <c r="AY16" s="206"/>
      <c r="AZ16" s="206"/>
      <c r="BA16" s="206"/>
      <c r="BB16" s="206"/>
      <c r="BC16" s="206"/>
      <c r="BD16" s="206"/>
      <c r="BE16" s="206"/>
      <c r="BF16" s="206"/>
      <c r="BG16" s="206"/>
      <c r="BH16" s="206"/>
      <c r="BI16" s="206"/>
      <c r="BJ16" s="206"/>
      <c r="BK16" s="206"/>
      <c r="BL16" s="206"/>
      <c r="BM16" s="206"/>
      <c r="BN16" s="206"/>
      <c r="BO16" s="206"/>
      <c r="BP16" s="206"/>
      <c r="BQ16" s="206"/>
      <c r="BR16" s="206"/>
      <c r="BS16" s="206"/>
      <c r="BT16" s="206"/>
      <c r="BU16" s="206"/>
      <c r="BV16" s="206"/>
      <c r="BW16" s="206"/>
      <c r="BX16" s="206"/>
      <c r="BY16" s="206"/>
      <c r="BZ16" s="206"/>
      <c r="CA16" s="206"/>
      <c r="CB16" s="206"/>
      <c r="CC16" s="206"/>
      <c r="CD16" s="206"/>
      <c r="CE16" s="206"/>
      <c r="CF16" s="206"/>
      <c r="CG16" s="206"/>
      <c r="CH16" s="206"/>
      <c r="CI16" s="206"/>
      <c r="CJ16" s="206"/>
      <c r="CK16" s="206"/>
      <c r="CL16" s="206"/>
      <c r="CM16" s="206"/>
      <c r="CN16" s="206"/>
      <c r="CO16" s="206"/>
      <c r="CP16" s="206"/>
      <c r="CQ16" s="206"/>
      <c r="CR16" s="206"/>
      <c r="CS16" s="206"/>
      <c r="CT16" s="206"/>
      <c r="CU16" s="206"/>
      <c r="CV16" s="206"/>
      <c r="CW16" s="206"/>
      <c r="CX16" s="206"/>
      <c r="CY16" s="207"/>
      <c r="CZ16" s="207"/>
      <c r="DA16" s="207"/>
      <c r="DB16" s="207"/>
      <c r="DC16" s="207"/>
      <c r="DD16" s="207"/>
      <c r="DE16" s="207"/>
      <c r="DF16" s="207"/>
      <c r="DG16" s="207"/>
      <c r="DH16" s="207"/>
      <c r="DI16" s="207"/>
      <c r="DJ16" s="207"/>
      <c r="DK16" s="207"/>
      <c r="DL16" s="207"/>
      <c r="DM16" s="207"/>
      <c r="DN16" s="207"/>
      <c r="DO16" s="207"/>
      <c r="DP16" s="207"/>
      <c r="DQ16" s="207"/>
      <c r="DR16" s="207"/>
      <c r="DS16" s="207"/>
      <c r="DT16" s="207"/>
      <c r="DU16" s="207"/>
      <c r="DV16" s="207"/>
      <c r="DW16" s="207"/>
      <c r="DX16" s="207"/>
      <c r="DY16" s="207"/>
      <c r="DZ16" s="207"/>
      <c r="EA16" s="207"/>
      <c r="EB16" s="207"/>
      <c r="EC16" s="207"/>
      <c r="ED16" s="207"/>
      <c r="EE16" s="207"/>
      <c r="EF16" s="207"/>
      <c r="EG16" s="207"/>
      <c r="EH16" s="207"/>
      <c r="EI16" s="207"/>
      <c r="EJ16" s="207"/>
      <c r="EK16" s="207"/>
      <c r="EL16" s="212"/>
      <c r="EM16" s="212"/>
      <c r="EN16" s="212"/>
      <c r="EO16" s="213"/>
      <c r="EP16" s="210"/>
    </row>
    <row r="17" spans="2:146" ht="11.25" customHeight="1">
      <c r="B17" s="211"/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06"/>
      <c r="BA17" s="206"/>
      <c r="BB17" s="206"/>
      <c r="BC17" s="206"/>
      <c r="BD17" s="206"/>
      <c r="BE17" s="206"/>
      <c r="BF17" s="206"/>
      <c r="BG17" s="206"/>
      <c r="BH17" s="206"/>
      <c r="BI17" s="206"/>
      <c r="BJ17" s="206"/>
      <c r="BK17" s="206"/>
      <c r="BL17" s="206"/>
      <c r="BM17" s="206"/>
      <c r="BN17" s="206"/>
      <c r="BO17" s="206"/>
      <c r="BP17" s="206"/>
      <c r="BQ17" s="206"/>
      <c r="BR17" s="206"/>
      <c r="BS17" s="206"/>
      <c r="BT17" s="206"/>
      <c r="BU17" s="206"/>
      <c r="BV17" s="206"/>
      <c r="BW17" s="206"/>
      <c r="BX17" s="206"/>
      <c r="BY17" s="206"/>
      <c r="BZ17" s="206"/>
      <c r="CA17" s="206"/>
      <c r="CB17" s="206"/>
      <c r="CC17" s="206"/>
      <c r="CD17" s="206"/>
      <c r="CE17" s="206"/>
      <c r="CF17" s="206"/>
      <c r="CG17" s="206"/>
      <c r="CH17" s="206"/>
      <c r="CI17" s="206"/>
      <c r="CJ17" s="206"/>
      <c r="CK17" s="206"/>
      <c r="CL17" s="206"/>
      <c r="CM17" s="206"/>
      <c r="CN17" s="206"/>
      <c r="CO17" s="206"/>
      <c r="CP17" s="206"/>
      <c r="CQ17" s="206"/>
      <c r="CR17" s="206"/>
      <c r="CS17" s="206"/>
      <c r="CT17" s="206"/>
      <c r="CU17" s="206"/>
      <c r="CV17" s="206"/>
      <c r="CW17" s="206"/>
      <c r="CX17" s="206"/>
      <c r="CY17" s="207"/>
      <c r="CZ17" s="207"/>
      <c r="DA17" s="207"/>
      <c r="DB17" s="207"/>
      <c r="DC17" s="207"/>
      <c r="DD17" s="207"/>
      <c r="DE17" s="207"/>
      <c r="DF17" s="207"/>
      <c r="DG17" s="207"/>
      <c r="DH17" s="207"/>
      <c r="DI17" s="207"/>
      <c r="DJ17" s="207"/>
      <c r="DK17" s="207"/>
      <c r="DL17" s="207"/>
      <c r="DM17" s="207"/>
      <c r="DN17" s="207"/>
      <c r="DO17" s="207"/>
      <c r="DP17" s="207"/>
      <c r="DQ17" s="207"/>
      <c r="DR17" s="207"/>
      <c r="DS17" s="207"/>
      <c r="DT17" s="207"/>
      <c r="DU17" s="207"/>
      <c r="DV17" s="207"/>
      <c r="DW17" s="207"/>
      <c r="DX17" s="207"/>
      <c r="DY17" s="207"/>
      <c r="DZ17" s="207"/>
      <c r="EA17" s="207"/>
      <c r="EB17" s="207"/>
      <c r="EC17" s="207"/>
      <c r="ED17" s="207"/>
      <c r="EE17" s="207"/>
      <c r="EF17" s="207"/>
      <c r="EG17" s="207"/>
      <c r="EH17" s="207"/>
      <c r="EI17" s="207"/>
      <c r="EJ17" s="207"/>
      <c r="EK17" s="207"/>
      <c r="EL17" s="212"/>
      <c r="EM17" s="212"/>
      <c r="EN17" s="212"/>
      <c r="EO17" s="213"/>
      <c r="EP17" s="210"/>
    </row>
    <row r="18" spans="2:146" ht="11.25" customHeight="1">
      <c r="B18" s="211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06"/>
      <c r="BA18" s="206"/>
      <c r="BB18" s="206"/>
      <c r="BC18" s="206"/>
      <c r="BD18" s="206"/>
      <c r="BE18" s="206"/>
      <c r="BF18" s="206"/>
      <c r="BG18" s="206"/>
      <c r="BH18" s="206"/>
      <c r="BI18" s="206"/>
      <c r="BJ18" s="206"/>
      <c r="BK18" s="206"/>
      <c r="BL18" s="206"/>
      <c r="BM18" s="206"/>
      <c r="BN18" s="206"/>
      <c r="BO18" s="206"/>
      <c r="BP18" s="206"/>
      <c r="BQ18" s="206"/>
      <c r="BR18" s="206"/>
      <c r="BS18" s="206"/>
      <c r="BT18" s="206"/>
      <c r="BU18" s="206"/>
      <c r="BV18" s="206"/>
      <c r="BW18" s="206"/>
      <c r="BX18" s="206"/>
      <c r="BY18" s="206"/>
      <c r="BZ18" s="206"/>
      <c r="CA18" s="206"/>
      <c r="CB18" s="206"/>
      <c r="CC18" s="206"/>
      <c r="CD18" s="206"/>
      <c r="CE18" s="206"/>
      <c r="CF18" s="206"/>
      <c r="CG18" s="206"/>
      <c r="CH18" s="206"/>
      <c r="CI18" s="206"/>
      <c r="CJ18" s="206"/>
      <c r="CK18" s="206"/>
      <c r="CL18" s="206"/>
      <c r="CM18" s="206"/>
      <c r="CN18" s="206"/>
      <c r="CO18" s="206"/>
      <c r="CP18" s="206"/>
      <c r="CQ18" s="206"/>
      <c r="CR18" s="206"/>
      <c r="CS18" s="206"/>
      <c r="CT18" s="206"/>
      <c r="CU18" s="206"/>
      <c r="CV18" s="206"/>
      <c r="CW18" s="206"/>
      <c r="CX18" s="206"/>
      <c r="CY18" s="207"/>
      <c r="CZ18" s="207"/>
      <c r="DA18" s="207"/>
      <c r="DB18" s="207"/>
      <c r="DC18" s="207"/>
      <c r="DD18" s="207"/>
      <c r="DE18" s="207"/>
      <c r="DF18" s="207"/>
      <c r="DG18" s="207"/>
      <c r="DH18" s="207"/>
      <c r="DI18" s="207"/>
      <c r="DJ18" s="207"/>
      <c r="DK18" s="207"/>
      <c r="DL18" s="207"/>
      <c r="DM18" s="207"/>
      <c r="DN18" s="207"/>
      <c r="DO18" s="207"/>
      <c r="DP18" s="207"/>
      <c r="DQ18" s="207"/>
      <c r="DR18" s="207"/>
      <c r="DS18" s="207"/>
      <c r="DT18" s="207"/>
      <c r="DU18" s="207"/>
      <c r="DV18" s="207"/>
      <c r="DW18" s="207"/>
      <c r="DX18" s="207"/>
      <c r="DY18" s="207"/>
      <c r="DZ18" s="207"/>
      <c r="EA18" s="207"/>
      <c r="EB18" s="207"/>
      <c r="EC18" s="207"/>
      <c r="ED18" s="207"/>
      <c r="EE18" s="207"/>
      <c r="EF18" s="207"/>
      <c r="EG18" s="207"/>
      <c r="EH18" s="207"/>
      <c r="EI18" s="207"/>
      <c r="EJ18" s="207"/>
      <c r="EK18" s="207"/>
      <c r="EL18" s="212"/>
      <c r="EM18" s="212"/>
      <c r="EN18" s="212"/>
      <c r="EO18" s="213"/>
      <c r="EP18" s="210"/>
    </row>
    <row r="19" spans="2:146" ht="11.25" customHeight="1">
      <c r="B19" s="211"/>
      <c r="C19" s="206"/>
      <c r="D19" s="206" t="s">
        <v>222</v>
      </c>
      <c r="E19" s="206"/>
      <c r="F19" s="206"/>
      <c r="G19" s="206" t="s">
        <v>223</v>
      </c>
      <c r="H19" s="206"/>
      <c r="I19" s="206"/>
      <c r="J19" s="206" t="s">
        <v>224</v>
      </c>
      <c r="K19" s="206"/>
      <c r="L19" s="206"/>
      <c r="M19" s="206" t="s">
        <v>198</v>
      </c>
      <c r="N19" s="206"/>
      <c r="O19" s="206" t="s">
        <v>225</v>
      </c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 t="s">
        <v>226</v>
      </c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  <c r="BB19" s="206"/>
      <c r="BC19" s="206"/>
      <c r="BD19" s="206"/>
      <c r="BE19" s="206"/>
      <c r="BF19" s="206"/>
      <c r="BG19" s="206"/>
      <c r="BH19" s="206"/>
      <c r="BI19" s="206"/>
      <c r="BJ19" s="206"/>
      <c r="BK19" s="206"/>
      <c r="BL19" s="206"/>
      <c r="BM19" s="206"/>
      <c r="BN19" s="206"/>
      <c r="BO19" s="206"/>
      <c r="BP19" s="206"/>
      <c r="BQ19" s="206"/>
      <c r="BR19" s="206"/>
      <c r="BS19" s="206"/>
      <c r="BT19" s="206"/>
      <c r="BU19" s="206"/>
      <c r="BV19" s="206"/>
      <c r="BW19" s="206"/>
      <c r="BX19" s="206"/>
      <c r="BY19" s="206"/>
      <c r="BZ19" s="206"/>
      <c r="CA19" s="206"/>
      <c r="CB19" s="206"/>
      <c r="CC19" s="206"/>
      <c r="CD19" s="206"/>
      <c r="CE19" s="206"/>
      <c r="CF19" s="206"/>
      <c r="CG19" s="206"/>
      <c r="CH19" s="206"/>
      <c r="CI19" s="206"/>
      <c r="CJ19" s="206"/>
      <c r="CK19" s="206"/>
      <c r="CL19" s="206"/>
      <c r="CM19" s="206"/>
      <c r="CN19" s="206"/>
      <c r="CO19" s="206"/>
      <c r="CP19" s="206"/>
      <c r="CQ19" s="206"/>
      <c r="CR19" s="206"/>
      <c r="CS19" s="206"/>
      <c r="CT19" s="206"/>
      <c r="CU19" s="206"/>
      <c r="CV19" s="206"/>
      <c r="CW19" s="206"/>
      <c r="CX19" s="206"/>
      <c r="CY19" s="207"/>
      <c r="CZ19" s="207"/>
      <c r="DA19" s="207"/>
      <c r="DB19" s="207"/>
      <c r="DC19" s="207"/>
      <c r="DD19" s="207"/>
      <c r="DE19" s="207"/>
      <c r="DF19" s="207"/>
      <c r="DG19" s="207"/>
      <c r="DH19" s="207"/>
      <c r="DI19" s="207"/>
      <c r="DJ19" s="207"/>
      <c r="DK19" s="207"/>
      <c r="DL19" s="207"/>
      <c r="DM19" s="207"/>
      <c r="DN19" s="207"/>
      <c r="DO19" s="207"/>
      <c r="DP19" s="207"/>
      <c r="DQ19" s="207"/>
      <c r="DR19" s="207"/>
      <c r="DS19" s="207"/>
      <c r="DT19" s="207"/>
      <c r="DU19" s="207"/>
      <c r="DV19" s="207"/>
      <c r="DW19" s="207"/>
      <c r="DX19" s="207"/>
      <c r="DY19" s="207"/>
      <c r="DZ19" s="207"/>
      <c r="EA19" s="207"/>
      <c r="EB19" s="207"/>
      <c r="EC19" s="207"/>
      <c r="ED19" s="207"/>
      <c r="EE19" s="207"/>
      <c r="EF19" s="207"/>
      <c r="EG19" s="207"/>
      <c r="EH19" s="207"/>
      <c r="EI19" s="207"/>
      <c r="EJ19" s="207"/>
      <c r="EK19" s="207"/>
      <c r="EL19" s="212"/>
      <c r="EM19" s="212"/>
      <c r="EN19" s="212"/>
      <c r="EO19" s="213"/>
      <c r="EP19" s="210"/>
    </row>
    <row r="20" spans="2:146" ht="11.25" customHeight="1">
      <c r="B20" s="211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06"/>
      <c r="BA20" s="206"/>
      <c r="BB20" s="206"/>
      <c r="BC20" s="206"/>
      <c r="BD20" s="206"/>
      <c r="BE20" s="206"/>
      <c r="BF20" s="206"/>
      <c r="BG20" s="206"/>
      <c r="BH20" s="206"/>
      <c r="BI20" s="206"/>
      <c r="BJ20" s="206"/>
      <c r="BK20" s="206"/>
      <c r="BL20" s="206"/>
      <c r="BM20" s="206"/>
      <c r="BN20" s="206"/>
      <c r="BO20" s="206"/>
      <c r="BP20" s="206"/>
      <c r="BQ20" s="206"/>
      <c r="BR20" s="206"/>
      <c r="BS20" s="206"/>
      <c r="BT20" s="206"/>
      <c r="BU20" s="206"/>
      <c r="BV20" s="206"/>
      <c r="BW20" s="206"/>
      <c r="BX20" s="206"/>
      <c r="BY20" s="206"/>
      <c r="BZ20" s="206"/>
      <c r="CA20" s="206"/>
      <c r="CB20" s="206"/>
      <c r="CC20" s="206"/>
      <c r="CD20" s="206"/>
      <c r="CE20" s="206"/>
      <c r="CF20" s="206"/>
      <c r="CG20" s="206"/>
      <c r="CH20" s="206"/>
      <c r="CI20" s="206"/>
      <c r="CJ20" s="206"/>
      <c r="CK20" s="206"/>
      <c r="CL20" s="206"/>
      <c r="CM20" s="206"/>
      <c r="CN20" s="206"/>
      <c r="CO20" s="206"/>
      <c r="CP20" s="206"/>
      <c r="CQ20" s="206"/>
      <c r="CR20" s="206"/>
      <c r="CS20" s="206"/>
      <c r="CT20" s="206"/>
      <c r="CU20" s="206"/>
      <c r="CV20" s="206"/>
      <c r="CW20" s="206"/>
      <c r="CX20" s="206"/>
      <c r="CY20" s="207"/>
      <c r="CZ20" s="207"/>
      <c r="DA20" s="207"/>
      <c r="DB20" s="207"/>
      <c r="DC20" s="207"/>
      <c r="DD20" s="207"/>
      <c r="DE20" s="207"/>
      <c r="DF20" s="207"/>
      <c r="DG20" s="207"/>
      <c r="DH20" s="207"/>
      <c r="DI20" s="207"/>
      <c r="DJ20" s="207"/>
      <c r="DK20" s="207"/>
      <c r="DL20" s="207"/>
      <c r="DM20" s="207"/>
      <c r="DN20" s="207"/>
      <c r="DO20" s="207"/>
      <c r="DP20" s="207"/>
      <c r="DQ20" s="207"/>
      <c r="DR20" s="207"/>
      <c r="DS20" s="207"/>
      <c r="DT20" s="207"/>
      <c r="DU20" s="207"/>
      <c r="DV20" s="207"/>
      <c r="DW20" s="207"/>
      <c r="DX20" s="207"/>
      <c r="DY20" s="207"/>
      <c r="DZ20" s="207"/>
      <c r="EA20" s="207"/>
      <c r="EB20" s="207"/>
      <c r="EC20" s="207"/>
      <c r="ED20" s="207"/>
      <c r="EE20" s="207"/>
      <c r="EF20" s="207"/>
      <c r="EG20" s="207"/>
      <c r="EH20" s="207"/>
      <c r="EI20" s="207"/>
      <c r="EJ20" s="207"/>
      <c r="EK20" s="207"/>
      <c r="EL20" s="212"/>
      <c r="EM20" s="212"/>
      <c r="EN20" s="212"/>
      <c r="EO20" s="213"/>
      <c r="EP20" s="210"/>
    </row>
    <row r="21" spans="2:146" ht="11.25" customHeight="1">
      <c r="B21" s="211"/>
      <c r="C21" s="206"/>
      <c r="D21" s="206"/>
      <c r="E21" s="206"/>
      <c r="F21" s="206"/>
      <c r="G21" s="206" t="s">
        <v>227</v>
      </c>
      <c r="H21" s="206"/>
      <c r="I21" s="206" t="s">
        <v>202</v>
      </c>
      <c r="J21" s="206"/>
      <c r="K21" s="206" t="str">
        <f>TEXT(10,"#,##0.#######")</f>
        <v>10.</v>
      </c>
      <c r="L21" s="206"/>
      <c r="M21" s="206" t="s">
        <v>228</v>
      </c>
      <c r="N21" s="206"/>
      <c r="O21" s="206"/>
      <c r="P21" s="206"/>
      <c r="Q21" s="206"/>
      <c r="R21" s="206"/>
      <c r="S21" s="206" t="s">
        <v>229</v>
      </c>
      <c r="T21" s="206"/>
      <c r="U21" s="206"/>
      <c r="V21" s="206" t="s">
        <v>202</v>
      </c>
      <c r="W21" s="206"/>
      <c r="X21" s="206" t="str">
        <f>TEXT(30,"#,##0.#######")</f>
        <v>30.</v>
      </c>
      <c r="Y21" s="206"/>
      <c r="Z21" s="206" t="s">
        <v>228</v>
      </c>
      <c r="AA21" s="206"/>
      <c r="AB21" s="206" t="s">
        <v>204</v>
      </c>
      <c r="AC21" s="206" t="s">
        <v>217</v>
      </c>
      <c r="AD21" s="206"/>
      <c r="AE21" s="206"/>
      <c r="AF21" s="206"/>
      <c r="AG21" s="206"/>
      <c r="AH21" s="206"/>
      <c r="AI21" s="206"/>
      <c r="AJ21" s="206" t="s">
        <v>230</v>
      </c>
      <c r="AK21" s="206"/>
      <c r="AL21" s="206"/>
      <c r="AM21" s="206" t="s">
        <v>202</v>
      </c>
      <c r="AN21" s="206"/>
      <c r="AO21" s="206" t="str">
        <f>TEXT(35,"#,##0.#######")</f>
        <v>35.</v>
      </c>
      <c r="AP21" s="206"/>
      <c r="AQ21" s="206" t="s">
        <v>228</v>
      </c>
      <c r="AR21" s="206"/>
      <c r="AS21" s="206" t="s">
        <v>204</v>
      </c>
      <c r="AT21" s="206" t="s">
        <v>217</v>
      </c>
      <c r="AU21" s="206"/>
      <c r="AV21" s="206"/>
      <c r="AW21" s="206"/>
      <c r="AX21" s="206"/>
      <c r="AY21" s="206"/>
      <c r="AZ21" s="206"/>
      <c r="BA21" s="206"/>
      <c r="BB21" s="206"/>
      <c r="BC21" s="206"/>
      <c r="BD21" s="206"/>
      <c r="BE21" s="206"/>
      <c r="BF21" s="206"/>
      <c r="BG21" s="206"/>
      <c r="BH21" s="206"/>
      <c r="BI21" s="206"/>
      <c r="BJ21" s="206"/>
      <c r="BK21" s="206"/>
      <c r="BL21" s="206"/>
      <c r="BM21" s="206"/>
      <c r="BN21" s="206"/>
      <c r="BO21" s="206"/>
      <c r="BP21" s="206"/>
      <c r="BQ21" s="206"/>
      <c r="BR21" s="206"/>
      <c r="BS21" s="206"/>
      <c r="BT21" s="206"/>
      <c r="BU21" s="206"/>
      <c r="BV21" s="206"/>
      <c r="BW21" s="206"/>
      <c r="BX21" s="206"/>
      <c r="BY21" s="206"/>
      <c r="BZ21" s="206"/>
      <c r="CA21" s="206"/>
      <c r="CB21" s="206"/>
      <c r="CC21" s="206"/>
      <c r="CD21" s="206"/>
      <c r="CE21" s="206"/>
      <c r="CF21" s="206"/>
      <c r="CG21" s="206"/>
      <c r="CH21" s="206"/>
      <c r="CI21" s="206"/>
      <c r="CJ21" s="206"/>
      <c r="CK21" s="206"/>
      <c r="CL21" s="206"/>
      <c r="CM21" s="206"/>
      <c r="CN21" s="206"/>
      <c r="CO21" s="206"/>
      <c r="CP21" s="206"/>
      <c r="CQ21" s="206"/>
      <c r="CR21" s="206"/>
      <c r="CS21" s="206"/>
      <c r="CT21" s="206"/>
      <c r="CU21" s="206"/>
      <c r="CV21" s="206"/>
      <c r="CW21" s="206"/>
      <c r="CX21" s="206"/>
      <c r="CY21" s="207"/>
      <c r="CZ21" s="207"/>
      <c r="DA21" s="207"/>
      <c r="DB21" s="207"/>
      <c r="DC21" s="207"/>
      <c r="DD21" s="207"/>
      <c r="DE21" s="207"/>
      <c r="DF21" s="207"/>
      <c r="DG21" s="207"/>
      <c r="DH21" s="207"/>
      <c r="DI21" s="207"/>
      <c r="DJ21" s="207"/>
      <c r="DK21" s="207"/>
      <c r="DL21" s="207"/>
      <c r="DM21" s="207"/>
      <c r="DN21" s="207"/>
      <c r="DO21" s="207"/>
      <c r="DP21" s="207"/>
      <c r="DQ21" s="207"/>
      <c r="DR21" s="207"/>
      <c r="DS21" s="207"/>
      <c r="DT21" s="207"/>
      <c r="DU21" s="207"/>
      <c r="DV21" s="207"/>
      <c r="DW21" s="207"/>
      <c r="DX21" s="207"/>
      <c r="DY21" s="207"/>
      <c r="DZ21" s="207"/>
      <c r="EA21" s="207"/>
      <c r="EB21" s="207"/>
      <c r="EC21" s="207"/>
      <c r="ED21" s="207"/>
      <c r="EE21" s="207"/>
      <c r="EF21" s="207"/>
      <c r="EG21" s="207"/>
      <c r="EH21" s="207"/>
      <c r="EI21" s="207"/>
      <c r="EJ21" s="207"/>
      <c r="EK21" s="207"/>
      <c r="EL21" s="212"/>
      <c r="EM21" s="212"/>
      <c r="EN21" s="212"/>
      <c r="EO21" s="213"/>
      <c r="EP21" s="210"/>
    </row>
    <row r="22" spans="2:146" ht="11.25" customHeight="1">
      <c r="B22" s="211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06"/>
      <c r="AL22" s="206"/>
      <c r="AM22" s="206"/>
      <c r="AN22" s="206"/>
      <c r="AO22" s="206"/>
      <c r="AP22" s="206"/>
      <c r="AQ22" s="206"/>
      <c r="AR22" s="206"/>
      <c r="AS22" s="206"/>
      <c r="AT22" s="206"/>
      <c r="AU22" s="206"/>
      <c r="AV22" s="206"/>
      <c r="AW22" s="206"/>
      <c r="AX22" s="206"/>
      <c r="AY22" s="206"/>
      <c r="AZ22" s="206"/>
      <c r="BA22" s="206"/>
      <c r="BB22" s="206"/>
      <c r="BC22" s="206"/>
      <c r="BD22" s="206"/>
      <c r="BE22" s="206"/>
      <c r="BF22" s="206"/>
      <c r="BG22" s="206"/>
      <c r="BH22" s="206"/>
      <c r="BI22" s="206"/>
      <c r="BJ22" s="206"/>
      <c r="BK22" s="206"/>
      <c r="BL22" s="206"/>
      <c r="BM22" s="206"/>
      <c r="BN22" s="206"/>
      <c r="BO22" s="206"/>
      <c r="BP22" s="206"/>
      <c r="BQ22" s="206"/>
      <c r="BR22" s="206"/>
      <c r="BS22" s="206"/>
      <c r="BT22" s="206"/>
      <c r="BU22" s="206"/>
      <c r="BV22" s="206"/>
      <c r="BW22" s="206"/>
      <c r="BX22" s="206"/>
      <c r="BY22" s="206"/>
      <c r="BZ22" s="206"/>
      <c r="CA22" s="206"/>
      <c r="CB22" s="206"/>
      <c r="CC22" s="206"/>
      <c r="CD22" s="206"/>
      <c r="CE22" s="206"/>
      <c r="CF22" s="206"/>
      <c r="CG22" s="206"/>
      <c r="CH22" s="206"/>
      <c r="CI22" s="206"/>
      <c r="CJ22" s="206"/>
      <c r="CK22" s="206"/>
      <c r="CL22" s="206"/>
      <c r="CM22" s="206"/>
      <c r="CN22" s="206"/>
      <c r="CO22" s="206"/>
      <c r="CP22" s="206"/>
      <c r="CQ22" s="206"/>
      <c r="CR22" s="206"/>
      <c r="CS22" s="206"/>
      <c r="CT22" s="206"/>
      <c r="CU22" s="206"/>
      <c r="CV22" s="206"/>
      <c r="CW22" s="206"/>
      <c r="CX22" s="206"/>
      <c r="CY22" s="207"/>
      <c r="CZ22" s="207"/>
      <c r="DA22" s="207"/>
      <c r="DB22" s="207"/>
      <c r="DC22" s="207"/>
      <c r="DD22" s="207"/>
      <c r="DE22" s="207"/>
      <c r="DF22" s="207"/>
      <c r="DG22" s="207"/>
      <c r="DH22" s="207"/>
      <c r="DI22" s="207"/>
      <c r="DJ22" s="207"/>
      <c r="DK22" s="207"/>
      <c r="DL22" s="207"/>
      <c r="DM22" s="207"/>
      <c r="DN22" s="207"/>
      <c r="DO22" s="207"/>
      <c r="DP22" s="207"/>
      <c r="DQ22" s="207"/>
      <c r="DR22" s="207"/>
      <c r="DS22" s="207"/>
      <c r="DT22" s="207"/>
      <c r="DU22" s="207"/>
      <c r="DV22" s="207"/>
      <c r="DW22" s="207"/>
      <c r="DX22" s="207"/>
      <c r="DY22" s="207"/>
      <c r="DZ22" s="207"/>
      <c r="EA22" s="207"/>
      <c r="EB22" s="207"/>
      <c r="EC22" s="207"/>
      <c r="ED22" s="207"/>
      <c r="EE22" s="207"/>
      <c r="EF22" s="207"/>
      <c r="EG22" s="207"/>
      <c r="EH22" s="207"/>
      <c r="EI22" s="207"/>
      <c r="EJ22" s="207"/>
      <c r="EK22" s="207"/>
      <c r="EL22" s="212"/>
      <c r="EM22" s="212"/>
      <c r="EN22" s="212"/>
      <c r="EO22" s="213"/>
      <c r="EP22" s="210"/>
    </row>
    <row r="23" spans="2:146" ht="11.25" customHeight="1">
      <c r="B23" s="211"/>
      <c r="C23" s="206"/>
      <c r="D23" s="206"/>
      <c r="E23" s="206"/>
      <c r="F23" s="206"/>
      <c r="G23" s="206" t="s">
        <v>231</v>
      </c>
      <c r="H23" s="206"/>
      <c r="I23" s="206" t="s">
        <v>202</v>
      </c>
      <c r="J23" s="206"/>
      <c r="K23" s="206" t="str">
        <f>TEXT(15,"#,##0.#######")</f>
        <v>15.</v>
      </c>
      <c r="L23" s="206"/>
      <c r="M23" s="206" t="s">
        <v>232</v>
      </c>
      <c r="N23" s="206"/>
      <c r="O23" s="206"/>
      <c r="P23" s="206"/>
      <c r="Q23" s="206"/>
      <c r="R23" s="206"/>
      <c r="S23" s="206" t="s">
        <v>233</v>
      </c>
      <c r="T23" s="206"/>
      <c r="U23" s="206"/>
      <c r="V23" s="206" t="s">
        <v>202</v>
      </c>
      <c r="W23" s="206"/>
      <c r="X23" s="206" t="str">
        <f>TEXT(2.35,"#,##0.#######")</f>
        <v>2.35</v>
      </c>
      <c r="Y23" s="206"/>
      <c r="Z23" s="206"/>
      <c r="AA23" s="206"/>
      <c r="AB23" s="206" t="s">
        <v>232</v>
      </c>
      <c r="AC23" s="206"/>
      <c r="AD23" s="206"/>
      <c r="AE23" s="206" t="s">
        <v>204</v>
      </c>
      <c r="AF23" s="206" t="s">
        <v>216</v>
      </c>
      <c r="AG23" s="206"/>
      <c r="AH23" s="206"/>
      <c r="AI23" s="206"/>
      <c r="AJ23" s="206" t="s">
        <v>234</v>
      </c>
      <c r="AK23" s="206"/>
      <c r="AL23" s="206"/>
      <c r="AM23" s="206" t="s">
        <v>202</v>
      </c>
      <c r="AN23" s="206"/>
      <c r="AO23" s="206" t="str">
        <f>TEXT(1.5,"#,##0.#######")</f>
        <v>1.5</v>
      </c>
      <c r="AP23" s="206"/>
      <c r="AQ23" s="206"/>
      <c r="AR23" s="206"/>
      <c r="AS23" s="206"/>
      <c r="AT23" s="206"/>
      <c r="AU23" s="206"/>
      <c r="AV23" s="206" t="s">
        <v>235</v>
      </c>
      <c r="AW23" s="206"/>
      <c r="AX23" s="206" t="s">
        <v>202</v>
      </c>
      <c r="AY23" s="206"/>
      <c r="AZ23" s="206" t="str">
        <f>TEXT(0.9,"#,##0.#######")</f>
        <v>0.9</v>
      </c>
      <c r="BA23" s="206"/>
      <c r="BB23" s="206"/>
      <c r="BC23" s="206"/>
      <c r="BD23" s="206"/>
      <c r="BE23" s="206"/>
      <c r="BF23" s="206"/>
      <c r="BG23" s="206"/>
      <c r="BH23" s="206"/>
      <c r="BI23" s="206"/>
      <c r="BJ23" s="206"/>
      <c r="BK23" s="206"/>
      <c r="BL23" s="206"/>
      <c r="BM23" s="206"/>
      <c r="BN23" s="206"/>
      <c r="BO23" s="206"/>
      <c r="BP23" s="206"/>
      <c r="BQ23" s="206"/>
      <c r="BR23" s="206"/>
      <c r="BS23" s="206"/>
      <c r="BT23" s="206"/>
      <c r="BU23" s="206"/>
      <c r="BV23" s="206"/>
      <c r="BW23" s="206"/>
      <c r="BX23" s="206"/>
      <c r="BY23" s="206"/>
      <c r="BZ23" s="206"/>
      <c r="CA23" s="206"/>
      <c r="CB23" s="206"/>
      <c r="CC23" s="206"/>
      <c r="CD23" s="206"/>
      <c r="CE23" s="206"/>
      <c r="CF23" s="206"/>
      <c r="CG23" s="206"/>
      <c r="CH23" s="206"/>
      <c r="CI23" s="206"/>
      <c r="CJ23" s="206"/>
      <c r="CK23" s="206"/>
      <c r="CL23" s="206"/>
      <c r="CM23" s="206"/>
      <c r="CN23" s="206"/>
      <c r="CO23" s="206"/>
      <c r="CP23" s="206"/>
      <c r="CQ23" s="206"/>
      <c r="CR23" s="206"/>
      <c r="CS23" s="206"/>
      <c r="CT23" s="206"/>
      <c r="CU23" s="206"/>
      <c r="CV23" s="206"/>
      <c r="CW23" s="206"/>
      <c r="CX23" s="206"/>
      <c r="CY23" s="207"/>
      <c r="CZ23" s="207"/>
      <c r="DA23" s="207"/>
      <c r="DB23" s="207"/>
      <c r="DC23" s="207"/>
      <c r="DD23" s="207"/>
      <c r="DE23" s="207"/>
      <c r="DF23" s="207"/>
      <c r="DG23" s="207"/>
      <c r="DH23" s="207"/>
      <c r="DI23" s="207"/>
      <c r="DJ23" s="207"/>
      <c r="DK23" s="207"/>
      <c r="DL23" s="207"/>
      <c r="DM23" s="207"/>
      <c r="DN23" s="207"/>
      <c r="DO23" s="207"/>
      <c r="DP23" s="207"/>
      <c r="DQ23" s="207"/>
      <c r="DR23" s="207"/>
      <c r="DS23" s="207"/>
      <c r="DT23" s="207"/>
      <c r="DU23" s="207"/>
      <c r="DV23" s="207"/>
      <c r="DW23" s="207"/>
      <c r="DX23" s="207"/>
      <c r="DY23" s="207"/>
      <c r="DZ23" s="207"/>
      <c r="EA23" s="207"/>
      <c r="EB23" s="207"/>
      <c r="EC23" s="207"/>
      <c r="ED23" s="207"/>
      <c r="EE23" s="207"/>
      <c r="EF23" s="207"/>
      <c r="EG23" s="207"/>
      <c r="EH23" s="207"/>
      <c r="EI23" s="207"/>
      <c r="EJ23" s="207"/>
      <c r="EK23" s="207"/>
      <c r="EL23" s="212"/>
      <c r="EM23" s="212"/>
      <c r="EN23" s="212"/>
      <c r="EO23" s="213"/>
      <c r="EP23" s="210"/>
    </row>
    <row r="24" spans="2:146" ht="11.25" customHeight="1">
      <c r="B24" s="211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06"/>
      <c r="AF24" s="206"/>
      <c r="AG24" s="206"/>
      <c r="AH24" s="206"/>
      <c r="AI24" s="206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  <c r="AT24" s="206"/>
      <c r="AU24" s="206"/>
      <c r="AV24" s="206"/>
      <c r="AW24" s="206"/>
      <c r="AX24" s="206"/>
      <c r="AY24" s="206"/>
      <c r="AZ24" s="206"/>
      <c r="BA24" s="206"/>
      <c r="BB24" s="206"/>
      <c r="BC24" s="206"/>
      <c r="BD24" s="206"/>
      <c r="BE24" s="206"/>
      <c r="BF24" s="206"/>
      <c r="BG24" s="206"/>
      <c r="BH24" s="206"/>
      <c r="BI24" s="206"/>
      <c r="BJ24" s="206"/>
      <c r="BK24" s="206"/>
      <c r="BL24" s="206"/>
      <c r="BM24" s="206"/>
      <c r="BN24" s="206"/>
      <c r="BO24" s="206"/>
      <c r="BP24" s="206"/>
      <c r="BQ24" s="206"/>
      <c r="BR24" s="206"/>
      <c r="BS24" s="206"/>
      <c r="BT24" s="206"/>
      <c r="BU24" s="206"/>
      <c r="BV24" s="206"/>
      <c r="BW24" s="206"/>
      <c r="BX24" s="206"/>
      <c r="BY24" s="206"/>
      <c r="BZ24" s="206"/>
      <c r="CA24" s="206"/>
      <c r="CB24" s="206"/>
      <c r="CC24" s="206"/>
      <c r="CD24" s="206"/>
      <c r="CE24" s="206"/>
      <c r="CF24" s="206"/>
      <c r="CG24" s="206"/>
      <c r="CH24" s="206"/>
      <c r="CI24" s="206"/>
      <c r="CJ24" s="206"/>
      <c r="CK24" s="206"/>
      <c r="CL24" s="206"/>
      <c r="CM24" s="206"/>
      <c r="CN24" s="206"/>
      <c r="CO24" s="206"/>
      <c r="CP24" s="206"/>
      <c r="CQ24" s="206"/>
      <c r="CR24" s="206"/>
      <c r="CS24" s="206"/>
      <c r="CT24" s="206"/>
      <c r="CU24" s="206"/>
      <c r="CV24" s="206"/>
      <c r="CW24" s="206"/>
      <c r="CX24" s="206"/>
      <c r="CY24" s="207"/>
      <c r="CZ24" s="207"/>
      <c r="DA24" s="207"/>
      <c r="DB24" s="207"/>
      <c r="DC24" s="207"/>
      <c r="DD24" s="207"/>
      <c r="DE24" s="207"/>
      <c r="DF24" s="207"/>
      <c r="DG24" s="207"/>
      <c r="DH24" s="207"/>
      <c r="DI24" s="207"/>
      <c r="DJ24" s="207"/>
      <c r="DK24" s="207"/>
      <c r="DL24" s="207"/>
      <c r="DM24" s="207"/>
      <c r="DN24" s="207"/>
      <c r="DO24" s="207"/>
      <c r="DP24" s="207"/>
      <c r="DQ24" s="207"/>
      <c r="DR24" s="207"/>
      <c r="DS24" s="207"/>
      <c r="DT24" s="207"/>
      <c r="DU24" s="207"/>
      <c r="DV24" s="207"/>
      <c r="DW24" s="207"/>
      <c r="DX24" s="207"/>
      <c r="DY24" s="207"/>
      <c r="DZ24" s="207"/>
      <c r="EA24" s="207"/>
      <c r="EB24" s="207"/>
      <c r="EC24" s="207"/>
      <c r="ED24" s="207"/>
      <c r="EE24" s="207"/>
      <c r="EF24" s="207"/>
      <c r="EG24" s="207"/>
      <c r="EH24" s="207"/>
      <c r="EI24" s="207"/>
      <c r="EJ24" s="207"/>
      <c r="EK24" s="207"/>
      <c r="EL24" s="212"/>
      <c r="EM24" s="212"/>
      <c r="EN24" s="212"/>
      <c r="EO24" s="213"/>
      <c r="EP24" s="210"/>
    </row>
    <row r="25" spans="2:146" ht="11.25" customHeight="1">
      <c r="B25" s="211"/>
      <c r="C25" s="206"/>
      <c r="D25" s="206"/>
      <c r="E25" s="206"/>
      <c r="F25" s="206"/>
      <c r="G25" s="206" t="s">
        <v>236</v>
      </c>
      <c r="H25" s="206"/>
      <c r="I25" s="206" t="s">
        <v>202</v>
      </c>
      <c r="J25" s="206"/>
      <c r="K25" s="206" t="s">
        <v>231</v>
      </c>
      <c r="L25" s="206" t="s">
        <v>204</v>
      </c>
      <c r="M25" s="206" t="s">
        <v>233</v>
      </c>
      <c r="N25" s="206"/>
      <c r="O25" s="206" t="s">
        <v>213</v>
      </c>
      <c r="P25" s="206"/>
      <c r="Q25" s="206" t="s">
        <v>234</v>
      </c>
      <c r="R25" s="206"/>
      <c r="S25" s="206"/>
      <c r="T25" s="206" t="s">
        <v>202</v>
      </c>
      <c r="U25" s="206"/>
      <c r="V25" s="206" t="str">
        <f>TEXT(K23,"#,##0.#######")</f>
        <v>15.</v>
      </c>
      <c r="W25" s="206"/>
      <c r="X25" s="206" t="s">
        <v>204</v>
      </c>
      <c r="Y25" s="206" t="str">
        <f>TEXT(X23,"#,##0.#######")</f>
        <v>2.35</v>
      </c>
      <c r="Z25" s="206"/>
      <c r="AA25" s="206"/>
      <c r="AB25" s="206"/>
      <c r="AC25" s="206" t="s">
        <v>213</v>
      </c>
      <c r="AD25" s="206"/>
      <c r="AE25" s="206" t="str">
        <f>TEXT(AO23,"#,##0.#######")</f>
        <v>1.5</v>
      </c>
      <c r="AF25" s="206"/>
      <c r="AG25" s="206"/>
      <c r="AH25" s="206"/>
      <c r="AI25" s="206" t="s">
        <v>202</v>
      </c>
      <c r="AJ25" s="206"/>
      <c r="AK25" s="206" t="str">
        <f>TEXT(ROUND(K23/X23*AO23,2),"#,##0.#######")</f>
        <v>9.57</v>
      </c>
      <c r="AL25" s="206"/>
      <c r="AM25" s="206"/>
      <c r="AN25" s="206"/>
      <c r="AO25" s="206"/>
      <c r="AP25" s="206"/>
      <c r="AQ25" s="206" t="s">
        <v>216</v>
      </c>
      <c r="AR25" s="206"/>
      <c r="AS25" s="206"/>
      <c r="AT25" s="206"/>
      <c r="AU25" s="206"/>
      <c r="AV25" s="206"/>
      <c r="AW25" s="206"/>
      <c r="AX25" s="206"/>
      <c r="AY25" s="206"/>
      <c r="AZ25" s="206"/>
      <c r="BA25" s="206"/>
      <c r="BB25" s="206"/>
      <c r="BC25" s="206"/>
      <c r="BD25" s="206"/>
      <c r="BE25" s="206"/>
      <c r="BF25" s="206"/>
      <c r="BG25" s="206"/>
      <c r="BH25" s="206"/>
      <c r="BI25" s="206"/>
      <c r="BJ25" s="206"/>
      <c r="BK25" s="206"/>
      <c r="BL25" s="206"/>
      <c r="BM25" s="206"/>
      <c r="BN25" s="206"/>
      <c r="BO25" s="206"/>
      <c r="BP25" s="206"/>
      <c r="BQ25" s="206"/>
      <c r="BR25" s="206"/>
      <c r="BS25" s="206"/>
      <c r="BT25" s="206"/>
      <c r="BU25" s="206"/>
      <c r="BV25" s="206"/>
      <c r="BW25" s="206"/>
      <c r="BX25" s="206"/>
      <c r="BY25" s="206"/>
      <c r="BZ25" s="206"/>
      <c r="CA25" s="206"/>
      <c r="CB25" s="206"/>
      <c r="CC25" s="206"/>
      <c r="CD25" s="206"/>
      <c r="CE25" s="206"/>
      <c r="CF25" s="206"/>
      <c r="CG25" s="206"/>
      <c r="CH25" s="206"/>
      <c r="CI25" s="206"/>
      <c r="CJ25" s="206"/>
      <c r="CK25" s="206"/>
      <c r="CL25" s="206"/>
      <c r="CM25" s="206"/>
      <c r="CN25" s="206"/>
      <c r="CO25" s="206"/>
      <c r="CP25" s="206"/>
      <c r="CQ25" s="206"/>
      <c r="CR25" s="206"/>
      <c r="CS25" s="206"/>
      <c r="CT25" s="206"/>
      <c r="CU25" s="206"/>
      <c r="CV25" s="206"/>
      <c r="CW25" s="206"/>
      <c r="CX25" s="206"/>
      <c r="CY25" s="207"/>
      <c r="CZ25" s="207"/>
      <c r="DA25" s="207"/>
      <c r="DB25" s="207"/>
      <c r="DC25" s="207"/>
      <c r="DD25" s="207"/>
      <c r="DE25" s="207"/>
      <c r="DF25" s="207"/>
      <c r="DG25" s="207"/>
      <c r="DH25" s="207"/>
      <c r="DI25" s="207"/>
      <c r="DJ25" s="207"/>
      <c r="DK25" s="207"/>
      <c r="DL25" s="207"/>
      <c r="DM25" s="207"/>
      <c r="DN25" s="207"/>
      <c r="DO25" s="207"/>
      <c r="DP25" s="207"/>
      <c r="DQ25" s="207"/>
      <c r="DR25" s="207"/>
      <c r="DS25" s="207"/>
      <c r="DT25" s="207"/>
      <c r="DU25" s="207"/>
      <c r="DV25" s="207"/>
      <c r="DW25" s="207"/>
      <c r="DX25" s="207"/>
      <c r="DY25" s="207"/>
      <c r="DZ25" s="207"/>
      <c r="EA25" s="207"/>
      <c r="EB25" s="207"/>
      <c r="EC25" s="207"/>
      <c r="ED25" s="207"/>
      <c r="EE25" s="207"/>
      <c r="EF25" s="207"/>
      <c r="EG25" s="207"/>
      <c r="EH25" s="207"/>
      <c r="EI25" s="207"/>
      <c r="EJ25" s="207"/>
      <c r="EK25" s="207"/>
      <c r="EL25" s="212"/>
      <c r="EM25" s="212"/>
      <c r="EN25" s="212"/>
      <c r="EO25" s="213"/>
      <c r="EP25" s="210"/>
    </row>
    <row r="26" spans="2:146" ht="11.25" customHeight="1">
      <c r="B26" s="211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6"/>
      <c r="AK26" s="206"/>
      <c r="AL26" s="206"/>
      <c r="AM26" s="206"/>
      <c r="AN26" s="206"/>
      <c r="AO26" s="206"/>
      <c r="AP26" s="206"/>
      <c r="AQ26" s="206"/>
      <c r="AR26" s="206"/>
      <c r="AS26" s="206"/>
      <c r="AT26" s="206"/>
      <c r="AU26" s="206"/>
      <c r="AV26" s="206"/>
      <c r="AW26" s="206"/>
      <c r="AX26" s="206"/>
      <c r="AY26" s="206"/>
      <c r="AZ26" s="206"/>
      <c r="BA26" s="206"/>
      <c r="BB26" s="206"/>
      <c r="BC26" s="206"/>
      <c r="BD26" s="206"/>
      <c r="BE26" s="206"/>
      <c r="BF26" s="206"/>
      <c r="BG26" s="206"/>
      <c r="BH26" s="206"/>
      <c r="BI26" s="206"/>
      <c r="BJ26" s="206"/>
      <c r="BK26" s="206"/>
      <c r="BL26" s="206"/>
      <c r="BM26" s="206"/>
      <c r="BN26" s="206"/>
      <c r="BO26" s="206"/>
      <c r="BP26" s="206"/>
      <c r="BQ26" s="206"/>
      <c r="BR26" s="206"/>
      <c r="BS26" s="206"/>
      <c r="BT26" s="206"/>
      <c r="BU26" s="206"/>
      <c r="BV26" s="206"/>
      <c r="BW26" s="206"/>
      <c r="BX26" s="206"/>
      <c r="BY26" s="206"/>
      <c r="BZ26" s="206"/>
      <c r="CA26" s="206"/>
      <c r="CB26" s="206"/>
      <c r="CC26" s="206"/>
      <c r="CD26" s="206"/>
      <c r="CE26" s="206"/>
      <c r="CF26" s="206"/>
      <c r="CG26" s="206"/>
      <c r="CH26" s="206"/>
      <c r="CI26" s="206"/>
      <c r="CJ26" s="206"/>
      <c r="CK26" s="206"/>
      <c r="CL26" s="206"/>
      <c r="CM26" s="206"/>
      <c r="CN26" s="206"/>
      <c r="CO26" s="206"/>
      <c r="CP26" s="206"/>
      <c r="CQ26" s="206"/>
      <c r="CR26" s="206"/>
      <c r="CS26" s="206"/>
      <c r="CT26" s="206"/>
      <c r="CU26" s="206"/>
      <c r="CV26" s="206"/>
      <c r="CW26" s="206"/>
      <c r="CX26" s="206"/>
      <c r="CY26" s="207"/>
      <c r="CZ26" s="207"/>
      <c r="DA26" s="207"/>
      <c r="DB26" s="207"/>
      <c r="DC26" s="207"/>
      <c r="DD26" s="207"/>
      <c r="DE26" s="207"/>
      <c r="DF26" s="207"/>
      <c r="DG26" s="207"/>
      <c r="DH26" s="207"/>
      <c r="DI26" s="207"/>
      <c r="DJ26" s="207"/>
      <c r="DK26" s="207"/>
      <c r="DL26" s="207"/>
      <c r="DM26" s="207"/>
      <c r="DN26" s="207"/>
      <c r="DO26" s="207"/>
      <c r="DP26" s="207"/>
      <c r="DQ26" s="207"/>
      <c r="DR26" s="207"/>
      <c r="DS26" s="207"/>
      <c r="DT26" s="207"/>
      <c r="DU26" s="207"/>
      <c r="DV26" s="207"/>
      <c r="DW26" s="207"/>
      <c r="DX26" s="207"/>
      <c r="DY26" s="207"/>
      <c r="DZ26" s="207"/>
      <c r="EA26" s="207"/>
      <c r="EB26" s="207"/>
      <c r="EC26" s="207"/>
      <c r="ED26" s="207"/>
      <c r="EE26" s="207"/>
      <c r="EF26" s="207"/>
      <c r="EG26" s="207"/>
      <c r="EH26" s="207"/>
      <c r="EI26" s="207"/>
      <c r="EJ26" s="207"/>
      <c r="EK26" s="207"/>
      <c r="EL26" s="212"/>
      <c r="EM26" s="212"/>
      <c r="EN26" s="212"/>
      <c r="EO26" s="213"/>
      <c r="EP26" s="210"/>
    </row>
    <row r="27" spans="2:146" ht="11.25" customHeight="1">
      <c r="B27" s="211"/>
      <c r="C27" s="206"/>
      <c r="D27" s="206"/>
      <c r="E27" s="206"/>
      <c r="F27" s="206"/>
      <c r="G27" s="206" t="s">
        <v>237</v>
      </c>
      <c r="H27" s="206"/>
      <c r="I27" s="206" t="s">
        <v>202</v>
      </c>
      <c r="J27" s="206"/>
      <c r="K27" s="206" t="s">
        <v>236</v>
      </c>
      <c r="L27" s="206"/>
      <c r="M27" s="206" t="s">
        <v>204</v>
      </c>
      <c r="N27" s="206"/>
      <c r="O27" s="206" t="s">
        <v>209</v>
      </c>
      <c r="P27" s="206"/>
      <c r="Q27" s="206" t="s">
        <v>201</v>
      </c>
      <c r="R27" s="206"/>
      <c r="S27" s="206"/>
      <c r="T27" s="206" t="s">
        <v>213</v>
      </c>
      <c r="U27" s="206"/>
      <c r="V27" s="206"/>
      <c r="W27" s="206" t="s">
        <v>205</v>
      </c>
      <c r="X27" s="206"/>
      <c r="Y27" s="206" t="s">
        <v>212</v>
      </c>
      <c r="Z27" s="206"/>
      <c r="AA27" s="206" t="s">
        <v>202</v>
      </c>
      <c r="AB27" s="206"/>
      <c r="AC27" s="206" t="str">
        <f>TEXT(AK25,"#,##0.#######")</f>
        <v>9.57</v>
      </c>
      <c r="AD27" s="206"/>
      <c r="AE27" s="206"/>
      <c r="AF27" s="206"/>
      <c r="AG27" s="206"/>
      <c r="AH27" s="206" t="s">
        <v>204</v>
      </c>
      <c r="AI27" s="206"/>
      <c r="AJ27" s="206" t="s">
        <v>209</v>
      </c>
      <c r="AK27" s="206"/>
      <c r="AL27" s="206" t="str">
        <f>TEXT(L8,"#,##0.#######")</f>
        <v>0.7</v>
      </c>
      <c r="AM27" s="206"/>
      <c r="AN27" s="206"/>
      <c r="AO27" s="206"/>
      <c r="AP27" s="206" t="s">
        <v>213</v>
      </c>
      <c r="AQ27" s="206"/>
      <c r="AR27" s="206"/>
      <c r="AS27" s="206" t="str">
        <f>TEXT(AW8,"#,##0.#######")</f>
        <v>0.55</v>
      </c>
      <c r="AT27" s="206"/>
      <c r="AU27" s="206"/>
      <c r="AV27" s="206"/>
      <c r="AW27" s="206"/>
      <c r="AX27" s="206" t="s">
        <v>212</v>
      </c>
      <c r="AY27" s="206"/>
      <c r="AZ27" s="206" t="s">
        <v>202</v>
      </c>
      <c r="BA27" s="206"/>
      <c r="BB27" s="206" t="str">
        <f>TEXT(ROUND(AK25/(L8*AW8),2),"#,##0.#######")</f>
        <v>24.86</v>
      </c>
      <c r="BC27" s="206"/>
      <c r="BD27" s="206"/>
      <c r="BE27" s="206"/>
      <c r="BF27" s="206"/>
      <c r="BG27" s="206"/>
      <c r="BH27" s="206"/>
      <c r="BI27" s="206" t="s">
        <v>238</v>
      </c>
      <c r="BJ27" s="206"/>
      <c r="BK27" s="206"/>
      <c r="BL27" s="206"/>
      <c r="BM27" s="206"/>
      <c r="BN27" s="206"/>
      <c r="BO27" s="206"/>
      <c r="BP27" s="206"/>
      <c r="BQ27" s="206"/>
      <c r="BR27" s="206"/>
      <c r="BS27" s="206"/>
      <c r="BT27" s="206"/>
      <c r="BU27" s="206"/>
      <c r="BV27" s="206"/>
      <c r="BW27" s="206"/>
      <c r="BX27" s="206"/>
      <c r="BY27" s="206"/>
      <c r="BZ27" s="206"/>
      <c r="CA27" s="206"/>
      <c r="CB27" s="206"/>
      <c r="CC27" s="206"/>
      <c r="CD27" s="206"/>
      <c r="CE27" s="206"/>
      <c r="CF27" s="206"/>
      <c r="CG27" s="206"/>
      <c r="CH27" s="206"/>
      <c r="CI27" s="206"/>
      <c r="CJ27" s="206"/>
      <c r="CK27" s="206"/>
      <c r="CL27" s="206"/>
      <c r="CM27" s="206"/>
      <c r="CN27" s="206"/>
      <c r="CO27" s="206"/>
      <c r="CP27" s="206"/>
      <c r="CQ27" s="206"/>
      <c r="CR27" s="206"/>
      <c r="CS27" s="206"/>
      <c r="CT27" s="206"/>
      <c r="CU27" s="206"/>
      <c r="CV27" s="206"/>
      <c r="CW27" s="206"/>
      <c r="CX27" s="206"/>
      <c r="CY27" s="207"/>
      <c r="CZ27" s="207"/>
      <c r="DA27" s="207"/>
      <c r="DB27" s="207"/>
      <c r="DC27" s="207"/>
      <c r="DD27" s="207"/>
      <c r="DE27" s="207"/>
      <c r="DF27" s="207"/>
      <c r="DG27" s="207"/>
      <c r="DH27" s="207"/>
      <c r="DI27" s="207"/>
      <c r="DJ27" s="207"/>
      <c r="DK27" s="207"/>
      <c r="DL27" s="207"/>
      <c r="DM27" s="207"/>
      <c r="DN27" s="207"/>
      <c r="DO27" s="207"/>
      <c r="DP27" s="207"/>
      <c r="DQ27" s="207"/>
      <c r="DR27" s="207"/>
      <c r="DS27" s="207"/>
      <c r="DT27" s="207"/>
      <c r="DU27" s="207"/>
      <c r="DV27" s="207"/>
      <c r="DW27" s="207"/>
      <c r="DX27" s="207"/>
      <c r="DY27" s="207"/>
      <c r="DZ27" s="207"/>
      <c r="EA27" s="207"/>
      <c r="EB27" s="207"/>
      <c r="EC27" s="207"/>
      <c r="ED27" s="207"/>
      <c r="EE27" s="207"/>
      <c r="EF27" s="207"/>
      <c r="EG27" s="207"/>
      <c r="EH27" s="207"/>
      <c r="EI27" s="207"/>
      <c r="EJ27" s="207"/>
      <c r="EK27" s="207"/>
      <c r="EL27" s="212"/>
      <c r="EM27" s="212"/>
      <c r="EN27" s="212"/>
      <c r="EO27" s="213"/>
      <c r="EP27" s="210"/>
    </row>
    <row r="28" spans="2:146" ht="11.25" customHeight="1">
      <c r="B28" s="211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  <c r="AG28" s="206"/>
      <c r="AH28" s="206"/>
      <c r="AI28" s="206"/>
      <c r="AJ28" s="206"/>
      <c r="AK28" s="206"/>
      <c r="AL28" s="206"/>
      <c r="AM28" s="206"/>
      <c r="AN28" s="206"/>
      <c r="AO28" s="206"/>
      <c r="AP28" s="206"/>
      <c r="AQ28" s="206"/>
      <c r="AR28" s="206"/>
      <c r="AS28" s="206"/>
      <c r="AT28" s="206"/>
      <c r="AU28" s="206"/>
      <c r="AV28" s="206"/>
      <c r="AW28" s="206"/>
      <c r="AX28" s="206"/>
      <c r="AY28" s="206"/>
      <c r="AZ28" s="206"/>
      <c r="BA28" s="206"/>
      <c r="BB28" s="206"/>
      <c r="BC28" s="206"/>
      <c r="BD28" s="206"/>
      <c r="BE28" s="206"/>
      <c r="BF28" s="206"/>
      <c r="BG28" s="206"/>
      <c r="BH28" s="206"/>
      <c r="BI28" s="206"/>
      <c r="BJ28" s="206"/>
      <c r="BK28" s="206"/>
      <c r="BL28" s="206"/>
      <c r="BM28" s="206"/>
      <c r="BN28" s="206"/>
      <c r="BO28" s="206"/>
      <c r="BP28" s="206"/>
      <c r="BQ28" s="206"/>
      <c r="BR28" s="206"/>
      <c r="BS28" s="206"/>
      <c r="BT28" s="206"/>
      <c r="BU28" s="206"/>
      <c r="BV28" s="206"/>
      <c r="BW28" s="206"/>
      <c r="BX28" s="206"/>
      <c r="BY28" s="206"/>
      <c r="BZ28" s="206"/>
      <c r="CA28" s="206"/>
      <c r="CB28" s="206"/>
      <c r="CC28" s="206"/>
      <c r="CD28" s="206"/>
      <c r="CE28" s="206"/>
      <c r="CF28" s="206"/>
      <c r="CG28" s="206"/>
      <c r="CH28" s="206"/>
      <c r="CI28" s="206"/>
      <c r="CJ28" s="206"/>
      <c r="CK28" s="206"/>
      <c r="CL28" s="206"/>
      <c r="CM28" s="206"/>
      <c r="CN28" s="206"/>
      <c r="CO28" s="206"/>
      <c r="CP28" s="206"/>
      <c r="CQ28" s="206"/>
      <c r="CR28" s="206"/>
      <c r="CS28" s="206"/>
      <c r="CT28" s="206"/>
      <c r="CU28" s="206"/>
      <c r="CV28" s="206"/>
      <c r="CW28" s="206"/>
      <c r="CX28" s="206"/>
      <c r="CY28" s="207"/>
      <c r="CZ28" s="207"/>
      <c r="DA28" s="207"/>
      <c r="DB28" s="207"/>
      <c r="DC28" s="207"/>
      <c r="DD28" s="207"/>
      <c r="DE28" s="207"/>
      <c r="DF28" s="207"/>
      <c r="DG28" s="207"/>
      <c r="DH28" s="207"/>
      <c r="DI28" s="207"/>
      <c r="DJ28" s="207"/>
      <c r="DK28" s="207"/>
      <c r="DL28" s="207"/>
      <c r="DM28" s="207"/>
      <c r="DN28" s="207"/>
      <c r="DO28" s="207"/>
      <c r="DP28" s="207"/>
      <c r="DQ28" s="207"/>
      <c r="DR28" s="207"/>
      <c r="DS28" s="207"/>
      <c r="DT28" s="207"/>
      <c r="DU28" s="207"/>
      <c r="DV28" s="207"/>
      <c r="DW28" s="207"/>
      <c r="DX28" s="207"/>
      <c r="DY28" s="207"/>
      <c r="DZ28" s="207"/>
      <c r="EA28" s="207"/>
      <c r="EB28" s="207"/>
      <c r="EC28" s="207"/>
      <c r="ED28" s="207"/>
      <c r="EE28" s="207"/>
      <c r="EF28" s="207"/>
      <c r="EG28" s="207"/>
      <c r="EH28" s="207"/>
      <c r="EI28" s="207"/>
      <c r="EJ28" s="207"/>
      <c r="EK28" s="207"/>
      <c r="EL28" s="212"/>
      <c r="EM28" s="212"/>
      <c r="EN28" s="212"/>
      <c r="EO28" s="213"/>
      <c r="EP28" s="210"/>
    </row>
    <row r="29" spans="2:146" ht="11.25" customHeight="1">
      <c r="B29" s="211"/>
      <c r="C29" s="206"/>
      <c r="D29" s="206"/>
      <c r="E29" s="206"/>
      <c r="F29" s="206"/>
      <c r="G29" s="206" t="s">
        <v>239</v>
      </c>
      <c r="H29" s="206"/>
      <c r="I29" s="206"/>
      <c r="J29" s="206" t="s">
        <v>202</v>
      </c>
      <c r="K29" s="206"/>
      <c r="L29" s="206" t="s">
        <v>207</v>
      </c>
      <c r="M29" s="206"/>
      <c r="N29" s="206"/>
      <c r="O29" s="206"/>
      <c r="P29" s="206" t="s">
        <v>213</v>
      </c>
      <c r="Q29" s="206"/>
      <c r="R29" s="206"/>
      <c r="S29" s="206" t="s">
        <v>237</v>
      </c>
      <c r="T29" s="206"/>
      <c r="U29" s="206" t="s">
        <v>204</v>
      </c>
      <c r="V29" s="206"/>
      <c r="W29" s="206" t="s">
        <v>209</v>
      </c>
      <c r="X29" s="206"/>
      <c r="Y29" s="206" t="str">
        <f>TEXT(60,"#,##0.#######")</f>
        <v>60.</v>
      </c>
      <c r="Z29" s="206"/>
      <c r="AA29" s="206"/>
      <c r="AB29" s="206" t="s">
        <v>213</v>
      </c>
      <c r="AC29" s="206"/>
      <c r="AD29" s="206"/>
      <c r="AE29" s="206" t="s">
        <v>206</v>
      </c>
      <c r="AF29" s="206"/>
      <c r="AG29" s="206"/>
      <c r="AH29" s="206" t="s">
        <v>212</v>
      </c>
      <c r="AI29" s="206"/>
      <c r="AJ29" s="206" t="s">
        <v>202</v>
      </c>
      <c r="AK29" s="206"/>
      <c r="AL29" s="206" t="str">
        <f>TEXT(AA10,"#,##0.#######")</f>
        <v>20.</v>
      </c>
      <c r="AM29" s="206"/>
      <c r="AN29" s="206"/>
      <c r="AO29" s="206" t="s">
        <v>213</v>
      </c>
      <c r="AP29" s="206"/>
      <c r="AQ29" s="206"/>
      <c r="AR29" s="206" t="str">
        <f>TEXT(BB27,"#,##0.#######")</f>
        <v>24.86</v>
      </c>
      <c r="AS29" s="206"/>
      <c r="AT29" s="206"/>
      <c r="AU29" s="206"/>
      <c r="AV29" s="206"/>
      <c r="AW29" s="206"/>
      <c r="AX29" s="206" t="s">
        <v>204</v>
      </c>
      <c r="AY29" s="206"/>
      <c r="AZ29" s="206" t="s">
        <v>209</v>
      </c>
      <c r="BA29" s="206"/>
      <c r="BB29" s="206" t="str">
        <f>TEXT(Y29,"#,##0.#######")</f>
        <v>60.</v>
      </c>
      <c r="BC29" s="206"/>
      <c r="BD29" s="206"/>
      <c r="BE29" s="206" t="s">
        <v>213</v>
      </c>
      <c r="BF29" s="206"/>
      <c r="BG29" s="206"/>
      <c r="BH29" s="206" t="str">
        <f>TEXT(L10,"#,##0.#######")</f>
        <v>0.45</v>
      </c>
      <c r="BI29" s="206"/>
      <c r="BJ29" s="206"/>
      <c r="BK29" s="206"/>
      <c r="BL29" s="206"/>
      <c r="BM29" s="206" t="s">
        <v>212</v>
      </c>
      <c r="BN29" s="206"/>
      <c r="BO29" s="206" t="s">
        <v>202</v>
      </c>
      <c r="BP29" s="206"/>
      <c r="BQ29" s="206" t="str">
        <f>TEXT(ROUND(AA10*BB27/(Y29*L10),2),"#,##0.#######")</f>
        <v>18.41</v>
      </c>
      <c r="BR29" s="206"/>
      <c r="BS29" s="206"/>
      <c r="BT29" s="206"/>
      <c r="BU29" s="206"/>
      <c r="BV29" s="206"/>
      <c r="BW29" s="206"/>
      <c r="BX29" s="206"/>
      <c r="BY29" s="206"/>
      <c r="BZ29" s="206"/>
      <c r="CA29" s="206"/>
      <c r="CB29" s="206"/>
      <c r="CC29" s="206"/>
      <c r="CD29" s="206"/>
      <c r="CE29" s="206"/>
      <c r="CF29" s="206"/>
      <c r="CG29" s="206"/>
      <c r="CH29" s="206"/>
      <c r="CI29" s="206"/>
      <c r="CJ29" s="206"/>
      <c r="CK29" s="206"/>
      <c r="CL29" s="206"/>
      <c r="CM29" s="206"/>
      <c r="CN29" s="206"/>
      <c r="CO29" s="206"/>
      <c r="CP29" s="206"/>
      <c r="CQ29" s="206"/>
      <c r="CR29" s="206"/>
      <c r="CS29" s="206"/>
      <c r="CT29" s="206"/>
      <c r="CU29" s="206"/>
      <c r="CV29" s="206"/>
      <c r="CW29" s="206"/>
      <c r="CX29" s="206"/>
      <c r="CY29" s="207"/>
      <c r="CZ29" s="207"/>
      <c r="DA29" s="207"/>
      <c r="DB29" s="207"/>
      <c r="DC29" s="207"/>
      <c r="DD29" s="207"/>
      <c r="DE29" s="207"/>
      <c r="DF29" s="207"/>
      <c r="DG29" s="207"/>
      <c r="DH29" s="207"/>
      <c r="DI29" s="207"/>
      <c r="DJ29" s="207"/>
      <c r="DK29" s="207"/>
      <c r="DL29" s="207"/>
      <c r="DM29" s="207"/>
      <c r="DN29" s="207"/>
      <c r="DO29" s="207"/>
      <c r="DP29" s="207"/>
      <c r="DQ29" s="207"/>
      <c r="DR29" s="207"/>
      <c r="DS29" s="207"/>
      <c r="DT29" s="207"/>
      <c r="DU29" s="207"/>
      <c r="DV29" s="207"/>
      <c r="DW29" s="207"/>
      <c r="DX29" s="207"/>
      <c r="DY29" s="207"/>
      <c r="DZ29" s="207"/>
      <c r="EA29" s="207"/>
      <c r="EB29" s="207"/>
      <c r="EC29" s="207"/>
      <c r="ED29" s="207"/>
      <c r="EE29" s="207"/>
      <c r="EF29" s="207"/>
      <c r="EG29" s="207"/>
      <c r="EH29" s="207"/>
      <c r="EI29" s="207"/>
      <c r="EJ29" s="207"/>
      <c r="EK29" s="207"/>
      <c r="EL29" s="212"/>
      <c r="EM29" s="212"/>
      <c r="EN29" s="212"/>
      <c r="EO29" s="213"/>
      <c r="EP29" s="210"/>
    </row>
    <row r="30" spans="2:146" ht="11.25" customHeight="1">
      <c r="B30" s="211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6"/>
      <c r="AE30" s="206"/>
      <c r="AF30" s="206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6"/>
      <c r="AR30" s="206"/>
      <c r="AS30" s="206"/>
      <c r="AT30" s="206"/>
      <c r="AU30" s="206"/>
      <c r="AV30" s="206"/>
      <c r="AW30" s="206"/>
      <c r="AX30" s="206"/>
      <c r="AY30" s="206"/>
      <c r="AZ30" s="206"/>
      <c r="BA30" s="206"/>
      <c r="BB30" s="206"/>
      <c r="BC30" s="206"/>
      <c r="BD30" s="206"/>
      <c r="BE30" s="206"/>
      <c r="BF30" s="206"/>
      <c r="BG30" s="206"/>
      <c r="BH30" s="206"/>
      <c r="BI30" s="206"/>
      <c r="BJ30" s="206"/>
      <c r="BK30" s="206"/>
      <c r="BL30" s="206"/>
      <c r="BM30" s="206"/>
      <c r="BN30" s="206"/>
      <c r="BO30" s="206"/>
      <c r="BP30" s="206"/>
      <c r="BQ30" s="206"/>
      <c r="BR30" s="206"/>
      <c r="BS30" s="206"/>
      <c r="BT30" s="206"/>
      <c r="BU30" s="206"/>
      <c r="BV30" s="206"/>
      <c r="BW30" s="206"/>
      <c r="BX30" s="206"/>
      <c r="BY30" s="206"/>
      <c r="BZ30" s="206"/>
      <c r="CA30" s="206"/>
      <c r="CB30" s="206"/>
      <c r="CC30" s="206"/>
      <c r="CD30" s="206"/>
      <c r="CE30" s="206"/>
      <c r="CF30" s="206"/>
      <c r="CG30" s="206"/>
      <c r="CH30" s="206"/>
      <c r="CI30" s="206"/>
      <c r="CJ30" s="206"/>
      <c r="CK30" s="206"/>
      <c r="CL30" s="206"/>
      <c r="CM30" s="206"/>
      <c r="CN30" s="206"/>
      <c r="CO30" s="206"/>
      <c r="CP30" s="206"/>
      <c r="CQ30" s="206"/>
      <c r="CR30" s="206"/>
      <c r="CS30" s="206"/>
      <c r="CT30" s="206"/>
      <c r="CU30" s="206"/>
      <c r="CV30" s="206"/>
      <c r="CW30" s="206"/>
      <c r="CX30" s="206"/>
      <c r="CY30" s="207"/>
      <c r="CZ30" s="207"/>
      <c r="DA30" s="207"/>
      <c r="DB30" s="207"/>
      <c r="DC30" s="207"/>
      <c r="DD30" s="207"/>
      <c r="DE30" s="207"/>
      <c r="DF30" s="207"/>
      <c r="DG30" s="207"/>
      <c r="DH30" s="207"/>
      <c r="DI30" s="207"/>
      <c r="DJ30" s="207"/>
      <c r="DK30" s="207"/>
      <c r="DL30" s="207"/>
      <c r="DM30" s="207"/>
      <c r="DN30" s="207"/>
      <c r="DO30" s="207"/>
      <c r="DP30" s="207"/>
      <c r="DQ30" s="207"/>
      <c r="DR30" s="207"/>
      <c r="DS30" s="207"/>
      <c r="DT30" s="207"/>
      <c r="DU30" s="207"/>
      <c r="DV30" s="207"/>
      <c r="DW30" s="207"/>
      <c r="DX30" s="207"/>
      <c r="DY30" s="207"/>
      <c r="DZ30" s="207"/>
      <c r="EA30" s="207"/>
      <c r="EB30" s="207"/>
      <c r="EC30" s="207"/>
      <c r="ED30" s="207"/>
      <c r="EE30" s="207"/>
      <c r="EF30" s="207"/>
      <c r="EG30" s="207"/>
      <c r="EH30" s="207"/>
      <c r="EI30" s="207"/>
      <c r="EJ30" s="207"/>
      <c r="EK30" s="207"/>
      <c r="EL30" s="212"/>
      <c r="EM30" s="212"/>
      <c r="EN30" s="212"/>
      <c r="EO30" s="213"/>
      <c r="EP30" s="210"/>
    </row>
    <row r="31" spans="2:146" ht="11.25" customHeight="1">
      <c r="B31" s="211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 t="s">
        <v>227</v>
      </c>
      <c r="O31" s="206"/>
      <c r="P31" s="206"/>
      <c r="Q31" s="206"/>
      <c r="R31" s="206"/>
      <c r="S31" s="206"/>
      <c r="T31" s="206"/>
      <c r="U31" s="206" t="s">
        <v>227</v>
      </c>
      <c r="V31" s="206"/>
      <c r="W31" s="206"/>
      <c r="X31" s="206"/>
      <c r="Y31" s="206"/>
      <c r="Z31" s="206"/>
      <c r="AA31" s="206"/>
      <c r="AB31" s="206"/>
      <c r="AC31" s="206"/>
      <c r="AD31" s="206"/>
      <c r="AE31" s="206"/>
      <c r="AF31" s="206"/>
      <c r="AG31" s="206"/>
      <c r="AH31" s="206" t="str">
        <f>TEXT(K21,"#,##0.#######")</f>
        <v>10.</v>
      </c>
      <c r="AI31" s="206"/>
      <c r="AJ31" s="206"/>
      <c r="AK31" s="206"/>
      <c r="AL31" s="206"/>
      <c r="AM31" s="206"/>
      <c r="AN31" s="206"/>
      <c r="AO31" s="206" t="str">
        <f>TEXT(K21,"#,##0.#######")</f>
        <v>10.</v>
      </c>
      <c r="AP31" s="206"/>
      <c r="AQ31" s="206"/>
      <c r="AR31" s="206"/>
      <c r="AS31" s="206"/>
      <c r="AT31" s="206"/>
      <c r="AU31" s="206"/>
      <c r="AV31" s="206"/>
      <c r="AW31" s="206"/>
      <c r="AX31" s="206"/>
      <c r="AY31" s="206"/>
      <c r="AZ31" s="206"/>
      <c r="BA31" s="206"/>
      <c r="BB31" s="206"/>
      <c r="BC31" s="206"/>
      <c r="BD31" s="206"/>
      <c r="BE31" s="206"/>
      <c r="BF31" s="206"/>
      <c r="BG31" s="206"/>
      <c r="BH31" s="206"/>
      <c r="BI31" s="206"/>
      <c r="BJ31" s="206"/>
      <c r="BK31" s="206"/>
      <c r="BL31" s="206"/>
      <c r="BM31" s="206"/>
      <c r="BN31" s="206"/>
      <c r="BO31" s="206"/>
      <c r="BP31" s="206"/>
      <c r="BQ31" s="206"/>
      <c r="BR31" s="206"/>
      <c r="BS31" s="206"/>
      <c r="BT31" s="206"/>
      <c r="BU31" s="206"/>
      <c r="BV31" s="206"/>
      <c r="BW31" s="206"/>
      <c r="BX31" s="206"/>
      <c r="BY31" s="206"/>
      <c r="BZ31" s="206"/>
      <c r="CA31" s="206"/>
      <c r="CB31" s="206"/>
      <c r="CC31" s="206"/>
      <c r="CD31" s="206"/>
      <c r="CE31" s="206"/>
      <c r="CF31" s="206"/>
      <c r="CG31" s="206"/>
      <c r="CH31" s="206"/>
      <c r="CI31" s="206"/>
      <c r="CJ31" s="206"/>
      <c r="CK31" s="206"/>
      <c r="CL31" s="206"/>
      <c r="CM31" s="206"/>
      <c r="CN31" s="206"/>
      <c r="CO31" s="206"/>
      <c r="CP31" s="206"/>
      <c r="CQ31" s="206"/>
      <c r="CR31" s="206"/>
      <c r="CS31" s="206"/>
      <c r="CT31" s="206"/>
      <c r="CU31" s="206"/>
      <c r="CV31" s="206"/>
      <c r="CW31" s="206"/>
      <c r="CX31" s="206"/>
      <c r="CY31" s="207"/>
      <c r="CZ31" s="207"/>
      <c r="DA31" s="207"/>
      <c r="DB31" s="207"/>
      <c r="DC31" s="207"/>
      <c r="DD31" s="207"/>
      <c r="DE31" s="207"/>
      <c r="DF31" s="207"/>
      <c r="DG31" s="207"/>
      <c r="DH31" s="207"/>
      <c r="DI31" s="207"/>
      <c r="DJ31" s="207"/>
      <c r="DK31" s="207"/>
      <c r="DL31" s="207"/>
      <c r="DM31" s="207"/>
      <c r="DN31" s="207"/>
      <c r="DO31" s="207"/>
      <c r="DP31" s="207"/>
      <c r="DQ31" s="207"/>
      <c r="DR31" s="207"/>
      <c r="DS31" s="207"/>
      <c r="DT31" s="207"/>
      <c r="DU31" s="207"/>
      <c r="DV31" s="207"/>
      <c r="DW31" s="207"/>
      <c r="DX31" s="207"/>
      <c r="DY31" s="207"/>
      <c r="DZ31" s="207"/>
      <c r="EA31" s="207"/>
      <c r="EB31" s="207"/>
      <c r="EC31" s="207"/>
      <c r="ED31" s="207"/>
      <c r="EE31" s="207"/>
      <c r="EF31" s="207"/>
      <c r="EG31" s="207"/>
      <c r="EH31" s="207"/>
      <c r="EI31" s="207"/>
      <c r="EJ31" s="207"/>
      <c r="EK31" s="207"/>
      <c r="EL31" s="212"/>
      <c r="EM31" s="212"/>
      <c r="EN31" s="212"/>
      <c r="EO31" s="213"/>
      <c r="EP31" s="210"/>
    </row>
    <row r="32" spans="2:146" ht="11.25" customHeight="1">
      <c r="B32" s="211"/>
      <c r="C32" s="206"/>
      <c r="D32" s="206"/>
      <c r="E32" s="206"/>
      <c r="F32" s="206"/>
      <c r="G32" s="206" t="s">
        <v>240</v>
      </c>
      <c r="H32" s="206"/>
      <c r="I32" s="206"/>
      <c r="J32" s="206" t="s">
        <v>202</v>
      </c>
      <c r="K32" s="206"/>
      <c r="L32" s="206" t="s">
        <v>209</v>
      </c>
      <c r="M32" s="206" t="s">
        <v>215</v>
      </c>
      <c r="N32" s="206"/>
      <c r="O32" s="206" t="s">
        <v>215</v>
      </c>
      <c r="P32" s="206"/>
      <c r="Q32" s="206"/>
      <c r="R32" s="206" t="s">
        <v>241</v>
      </c>
      <c r="S32" s="206"/>
      <c r="T32" s="206" t="s">
        <v>215</v>
      </c>
      <c r="U32" s="206"/>
      <c r="V32" s="206" t="s">
        <v>215</v>
      </c>
      <c r="W32" s="206"/>
      <c r="X32" s="206" t="s">
        <v>212</v>
      </c>
      <c r="Y32" s="206" t="s">
        <v>213</v>
      </c>
      <c r="Z32" s="206"/>
      <c r="AA32" s="206" t="str">
        <f>TEXT(60,"#,##0.#######")</f>
        <v>60.</v>
      </c>
      <c r="AB32" s="206"/>
      <c r="AC32" s="206"/>
      <c r="AD32" s="206" t="s">
        <v>202</v>
      </c>
      <c r="AE32" s="206"/>
      <c r="AF32" s="206" t="s">
        <v>209</v>
      </c>
      <c r="AG32" s="206" t="s">
        <v>215</v>
      </c>
      <c r="AH32" s="206"/>
      <c r="AI32" s="206" t="s">
        <v>215</v>
      </c>
      <c r="AJ32" s="206"/>
      <c r="AK32" s="206"/>
      <c r="AL32" s="206" t="s">
        <v>241</v>
      </c>
      <c r="AM32" s="206"/>
      <c r="AN32" s="206" t="s">
        <v>215</v>
      </c>
      <c r="AO32" s="206"/>
      <c r="AP32" s="206" t="s">
        <v>215</v>
      </c>
      <c r="AQ32" s="206"/>
      <c r="AR32" s="206" t="s">
        <v>212</v>
      </c>
      <c r="AS32" s="206" t="s">
        <v>213</v>
      </c>
      <c r="AT32" s="206"/>
      <c r="AU32" s="206" t="str">
        <f>TEXT(60,"#,##0.#######")</f>
        <v>60.</v>
      </c>
      <c r="AV32" s="206"/>
      <c r="AW32" s="206"/>
      <c r="AX32" s="206" t="s">
        <v>202</v>
      </c>
      <c r="AY32" s="206"/>
      <c r="AZ32" s="206" t="str">
        <f>TEXT(ROUND(((K21)/(X21)+(K21)/(AO21))*AA32,2),"#,##0.#######")</f>
        <v>37.14</v>
      </c>
      <c r="BA32" s="206"/>
      <c r="BB32" s="206"/>
      <c r="BC32" s="206"/>
      <c r="BD32" s="206"/>
      <c r="BE32" s="206"/>
      <c r="BF32" s="206"/>
      <c r="BG32" s="206"/>
      <c r="BH32" s="206"/>
      <c r="BI32" s="206"/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206"/>
      <c r="BZ32" s="206"/>
      <c r="CA32" s="206"/>
      <c r="CB32" s="206"/>
      <c r="CC32" s="206"/>
      <c r="CD32" s="206"/>
      <c r="CE32" s="206"/>
      <c r="CF32" s="206"/>
      <c r="CG32" s="206"/>
      <c r="CH32" s="206"/>
      <c r="CI32" s="206"/>
      <c r="CJ32" s="206"/>
      <c r="CK32" s="206"/>
      <c r="CL32" s="206"/>
      <c r="CM32" s="206"/>
      <c r="CN32" s="206"/>
      <c r="CO32" s="206"/>
      <c r="CP32" s="206"/>
      <c r="CQ32" s="206"/>
      <c r="CR32" s="206"/>
      <c r="CS32" s="206"/>
      <c r="CT32" s="206"/>
      <c r="CU32" s="206"/>
      <c r="CV32" s="206"/>
      <c r="CW32" s="206"/>
      <c r="CX32" s="206"/>
      <c r="CY32" s="207"/>
      <c r="CZ32" s="207"/>
      <c r="DA32" s="207"/>
      <c r="DB32" s="207"/>
      <c r="DC32" s="207"/>
      <c r="DD32" s="207"/>
      <c r="DE32" s="207"/>
      <c r="DF32" s="207"/>
      <c r="DG32" s="207"/>
      <c r="DH32" s="207"/>
      <c r="DI32" s="207"/>
      <c r="DJ32" s="207"/>
      <c r="DK32" s="207"/>
      <c r="DL32" s="207"/>
      <c r="DM32" s="207"/>
      <c r="DN32" s="207"/>
      <c r="DO32" s="207"/>
      <c r="DP32" s="207"/>
      <c r="DQ32" s="207"/>
      <c r="DR32" s="207"/>
      <c r="DS32" s="207"/>
      <c r="DT32" s="207"/>
      <c r="DU32" s="207"/>
      <c r="DV32" s="207"/>
      <c r="DW32" s="207"/>
      <c r="DX32" s="207"/>
      <c r="DY32" s="207"/>
      <c r="DZ32" s="207"/>
      <c r="EA32" s="207"/>
      <c r="EB32" s="207"/>
      <c r="EC32" s="207"/>
      <c r="ED32" s="207"/>
      <c r="EE32" s="207"/>
      <c r="EF32" s="207"/>
      <c r="EG32" s="207"/>
      <c r="EH32" s="207"/>
      <c r="EI32" s="207"/>
      <c r="EJ32" s="207"/>
      <c r="EK32" s="207"/>
      <c r="EL32" s="212"/>
      <c r="EM32" s="212"/>
      <c r="EN32" s="212"/>
      <c r="EO32" s="213"/>
      <c r="EP32" s="210"/>
    </row>
    <row r="33" spans="2:146" ht="11.25" customHeight="1">
      <c r="B33" s="211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 t="s">
        <v>229</v>
      </c>
      <c r="O33" s="206"/>
      <c r="P33" s="206"/>
      <c r="Q33" s="206"/>
      <c r="R33" s="206"/>
      <c r="S33" s="206"/>
      <c r="T33" s="206"/>
      <c r="U33" s="206" t="s">
        <v>230</v>
      </c>
      <c r="V33" s="206"/>
      <c r="W33" s="206"/>
      <c r="X33" s="206"/>
      <c r="Y33" s="206"/>
      <c r="Z33" s="206"/>
      <c r="AA33" s="206"/>
      <c r="AB33" s="206"/>
      <c r="AC33" s="206"/>
      <c r="AD33" s="206"/>
      <c r="AE33" s="206"/>
      <c r="AF33" s="206"/>
      <c r="AG33" s="206"/>
      <c r="AH33" s="206" t="str">
        <f>TEXT(X21,"#,##0.#######")</f>
        <v>30.</v>
      </c>
      <c r="AI33" s="206"/>
      <c r="AJ33" s="206"/>
      <c r="AK33" s="206"/>
      <c r="AL33" s="206"/>
      <c r="AM33" s="206"/>
      <c r="AN33" s="206"/>
      <c r="AO33" s="206" t="str">
        <f>TEXT(AO21,"#,##0.#######")</f>
        <v>35.</v>
      </c>
      <c r="AP33" s="206"/>
      <c r="AQ33" s="206"/>
      <c r="AR33" s="206"/>
      <c r="AS33" s="206"/>
      <c r="AT33" s="206"/>
      <c r="AU33" s="206"/>
      <c r="AV33" s="206"/>
      <c r="AW33" s="206"/>
      <c r="AX33" s="206"/>
      <c r="AY33" s="206"/>
      <c r="AZ33" s="206"/>
      <c r="BA33" s="206"/>
      <c r="BB33" s="206"/>
      <c r="BC33" s="206"/>
      <c r="BD33" s="206"/>
      <c r="BE33" s="206"/>
      <c r="BF33" s="206"/>
      <c r="BG33" s="206"/>
      <c r="BH33" s="206"/>
      <c r="BI33" s="206"/>
      <c r="BJ33" s="206"/>
      <c r="BK33" s="206"/>
      <c r="BL33" s="206"/>
      <c r="BM33" s="206"/>
      <c r="BN33" s="206"/>
      <c r="BO33" s="206"/>
      <c r="BP33" s="206"/>
      <c r="BQ33" s="206"/>
      <c r="BR33" s="206"/>
      <c r="BS33" s="206"/>
      <c r="BT33" s="206"/>
      <c r="BU33" s="206"/>
      <c r="BV33" s="206"/>
      <c r="BW33" s="206"/>
      <c r="BX33" s="206"/>
      <c r="BY33" s="206"/>
      <c r="BZ33" s="206"/>
      <c r="CA33" s="206"/>
      <c r="CB33" s="206"/>
      <c r="CC33" s="206"/>
      <c r="CD33" s="206"/>
      <c r="CE33" s="206"/>
      <c r="CF33" s="206"/>
      <c r="CG33" s="206"/>
      <c r="CH33" s="206"/>
      <c r="CI33" s="206"/>
      <c r="CJ33" s="206"/>
      <c r="CK33" s="206"/>
      <c r="CL33" s="206"/>
      <c r="CM33" s="206"/>
      <c r="CN33" s="206"/>
      <c r="CO33" s="206"/>
      <c r="CP33" s="206"/>
      <c r="CQ33" s="206"/>
      <c r="CR33" s="206"/>
      <c r="CS33" s="206"/>
      <c r="CT33" s="206"/>
      <c r="CU33" s="206"/>
      <c r="CV33" s="206"/>
      <c r="CW33" s="206"/>
      <c r="CX33" s="206"/>
      <c r="CY33" s="207"/>
      <c r="CZ33" s="207"/>
      <c r="DA33" s="207"/>
      <c r="DB33" s="207"/>
      <c r="DC33" s="207"/>
      <c r="DD33" s="207"/>
      <c r="DE33" s="207"/>
      <c r="DF33" s="207"/>
      <c r="DG33" s="207"/>
      <c r="DH33" s="207"/>
      <c r="DI33" s="207"/>
      <c r="DJ33" s="207"/>
      <c r="DK33" s="207"/>
      <c r="DL33" s="207"/>
      <c r="DM33" s="207"/>
      <c r="DN33" s="207"/>
      <c r="DO33" s="207"/>
      <c r="DP33" s="207"/>
      <c r="DQ33" s="207"/>
      <c r="DR33" s="207"/>
      <c r="DS33" s="207"/>
      <c r="DT33" s="207"/>
      <c r="DU33" s="207"/>
      <c r="DV33" s="207"/>
      <c r="DW33" s="207"/>
      <c r="DX33" s="207"/>
      <c r="DY33" s="207"/>
      <c r="DZ33" s="207"/>
      <c r="EA33" s="207"/>
      <c r="EB33" s="207"/>
      <c r="EC33" s="207"/>
      <c r="ED33" s="207"/>
      <c r="EE33" s="207"/>
      <c r="EF33" s="207"/>
      <c r="EG33" s="207"/>
      <c r="EH33" s="207"/>
      <c r="EI33" s="207"/>
      <c r="EJ33" s="207"/>
      <c r="EK33" s="207"/>
      <c r="EL33" s="212"/>
      <c r="EM33" s="212"/>
      <c r="EN33" s="212"/>
      <c r="EO33" s="213"/>
      <c r="EP33" s="210"/>
    </row>
    <row r="34" spans="2:146" ht="11.25" customHeight="1">
      <c r="B34" s="211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  <c r="AF34" s="206"/>
      <c r="AG34" s="206"/>
      <c r="AH34" s="206"/>
      <c r="AI34" s="206"/>
      <c r="AJ34" s="206"/>
      <c r="AK34" s="206"/>
      <c r="AL34" s="206"/>
      <c r="AM34" s="206"/>
      <c r="AN34" s="206"/>
      <c r="AO34" s="206"/>
      <c r="AP34" s="206"/>
      <c r="AQ34" s="206"/>
      <c r="AR34" s="206"/>
      <c r="AS34" s="206"/>
      <c r="AT34" s="206"/>
      <c r="AU34" s="206"/>
      <c r="AV34" s="206"/>
      <c r="AW34" s="206"/>
      <c r="AX34" s="206"/>
      <c r="AY34" s="206"/>
      <c r="AZ34" s="206"/>
      <c r="BA34" s="206"/>
      <c r="BB34" s="206"/>
      <c r="BC34" s="206"/>
      <c r="BD34" s="206"/>
      <c r="BE34" s="206"/>
      <c r="BF34" s="206"/>
      <c r="BG34" s="206"/>
      <c r="BH34" s="206"/>
      <c r="BI34" s="206"/>
      <c r="BJ34" s="206"/>
      <c r="BK34" s="206"/>
      <c r="BL34" s="206"/>
      <c r="BM34" s="206"/>
      <c r="BN34" s="206"/>
      <c r="BO34" s="206"/>
      <c r="BP34" s="206"/>
      <c r="BQ34" s="206"/>
      <c r="BR34" s="206"/>
      <c r="BS34" s="206"/>
      <c r="BT34" s="206"/>
      <c r="BU34" s="206"/>
      <c r="BV34" s="206"/>
      <c r="BW34" s="206"/>
      <c r="BX34" s="206"/>
      <c r="BY34" s="206"/>
      <c r="BZ34" s="206"/>
      <c r="CA34" s="206"/>
      <c r="CB34" s="206"/>
      <c r="CC34" s="206"/>
      <c r="CD34" s="206"/>
      <c r="CE34" s="206"/>
      <c r="CF34" s="206"/>
      <c r="CG34" s="206"/>
      <c r="CH34" s="206"/>
      <c r="CI34" s="206"/>
      <c r="CJ34" s="206"/>
      <c r="CK34" s="206"/>
      <c r="CL34" s="206"/>
      <c r="CM34" s="206"/>
      <c r="CN34" s="206"/>
      <c r="CO34" s="206"/>
      <c r="CP34" s="206"/>
      <c r="CQ34" s="206"/>
      <c r="CR34" s="206"/>
      <c r="CS34" s="206"/>
      <c r="CT34" s="206"/>
      <c r="CU34" s="206"/>
      <c r="CV34" s="206"/>
      <c r="CW34" s="206"/>
      <c r="CX34" s="206"/>
      <c r="CY34" s="207"/>
      <c r="CZ34" s="207"/>
      <c r="DA34" s="207"/>
      <c r="DB34" s="207"/>
      <c r="DC34" s="207"/>
      <c r="DD34" s="207"/>
      <c r="DE34" s="207"/>
      <c r="DF34" s="207"/>
      <c r="DG34" s="207"/>
      <c r="DH34" s="207"/>
      <c r="DI34" s="207"/>
      <c r="DJ34" s="207"/>
      <c r="DK34" s="207"/>
      <c r="DL34" s="207"/>
      <c r="DM34" s="207"/>
      <c r="DN34" s="207"/>
      <c r="DO34" s="207"/>
      <c r="DP34" s="207"/>
      <c r="DQ34" s="207"/>
      <c r="DR34" s="207"/>
      <c r="DS34" s="207"/>
      <c r="DT34" s="207"/>
      <c r="DU34" s="207"/>
      <c r="DV34" s="207"/>
      <c r="DW34" s="207"/>
      <c r="DX34" s="207"/>
      <c r="DY34" s="207"/>
      <c r="DZ34" s="207"/>
      <c r="EA34" s="207"/>
      <c r="EB34" s="207"/>
      <c r="EC34" s="207"/>
      <c r="ED34" s="207"/>
      <c r="EE34" s="207"/>
      <c r="EF34" s="207"/>
      <c r="EG34" s="207"/>
      <c r="EH34" s="207"/>
      <c r="EI34" s="207"/>
      <c r="EJ34" s="207"/>
      <c r="EK34" s="207"/>
      <c r="EL34" s="212"/>
      <c r="EM34" s="212"/>
      <c r="EN34" s="212"/>
      <c r="EO34" s="213"/>
      <c r="EP34" s="210"/>
    </row>
    <row r="35" spans="2:146" ht="11.25" customHeight="1">
      <c r="B35" s="211"/>
      <c r="C35" s="206"/>
      <c r="D35" s="206"/>
      <c r="E35" s="206"/>
      <c r="F35" s="206"/>
      <c r="G35" s="206" t="s">
        <v>242</v>
      </c>
      <c r="H35" s="206"/>
      <c r="I35" s="206"/>
      <c r="J35" s="206" t="s">
        <v>202</v>
      </c>
      <c r="K35" s="206"/>
      <c r="L35" s="206" t="str">
        <f>TEXT(0.8,"#,##0.#######")</f>
        <v>0.8</v>
      </c>
      <c r="M35" s="206"/>
      <c r="N35" s="206"/>
      <c r="O35" s="206"/>
      <c r="P35" s="206"/>
      <c r="Q35" s="206"/>
      <c r="R35" s="206"/>
      <c r="S35" s="206" t="s">
        <v>243</v>
      </c>
      <c r="T35" s="206"/>
      <c r="U35" s="206"/>
      <c r="V35" s="206" t="s">
        <v>202</v>
      </c>
      <c r="W35" s="206"/>
      <c r="X35" s="206" t="str">
        <f>TEXT(0.42,"#,##0.#######")</f>
        <v>0.42</v>
      </c>
      <c r="Y35" s="206"/>
      <c r="Z35" s="206"/>
      <c r="AA35" s="206"/>
      <c r="AB35" s="206"/>
      <c r="AC35" s="206"/>
      <c r="AD35" s="206"/>
      <c r="AE35" s="206"/>
      <c r="AF35" s="206" t="s">
        <v>244</v>
      </c>
      <c r="AG35" s="206"/>
      <c r="AH35" s="206"/>
      <c r="AI35" s="206" t="s">
        <v>202</v>
      </c>
      <c r="AJ35" s="206"/>
      <c r="AK35" s="206" t="str">
        <f>TEXT(0.5,"#,##0.#######")</f>
        <v>0.5</v>
      </c>
      <c r="AL35" s="206"/>
      <c r="AM35" s="206"/>
      <c r="AN35" s="206"/>
      <c r="AO35" s="206"/>
      <c r="AP35" s="206"/>
      <c r="AQ35" s="206"/>
      <c r="AR35" s="206" t="s">
        <v>245</v>
      </c>
      <c r="AS35" s="206"/>
      <c r="AT35" s="206"/>
      <c r="AU35" s="206" t="s">
        <v>202</v>
      </c>
      <c r="AV35" s="206"/>
      <c r="AW35" s="206" t="str">
        <f>TEXT(1.5,"#,##0.#######")</f>
        <v>1.5</v>
      </c>
      <c r="AX35" s="206"/>
      <c r="AY35" s="206"/>
      <c r="AZ35" s="206"/>
      <c r="BA35" s="206"/>
      <c r="BB35" s="206"/>
      <c r="BC35" s="206"/>
      <c r="BD35" s="206"/>
      <c r="BE35" s="206"/>
      <c r="BF35" s="206"/>
      <c r="BG35" s="206"/>
      <c r="BH35" s="206"/>
      <c r="BI35" s="206"/>
      <c r="BJ35" s="206"/>
      <c r="BK35" s="206"/>
      <c r="BL35" s="206"/>
      <c r="BM35" s="206"/>
      <c r="BN35" s="206"/>
      <c r="BO35" s="206"/>
      <c r="BP35" s="206"/>
      <c r="BQ35" s="206"/>
      <c r="BR35" s="206"/>
      <c r="BS35" s="206"/>
      <c r="BT35" s="206"/>
      <c r="BU35" s="206"/>
      <c r="BV35" s="206"/>
      <c r="BW35" s="206"/>
      <c r="BX35" s="206"/>
      <c r="BY35" s="206"/>
      <c r="BZ35" s="206"/>
      <c r="CA35" s="206"/>
      <c r="CB35" s="206"/>
      <c r="CC35" s="206"/>
      <c r="CD35" s="206"/>
      <c r="CE35" s="206"/>
      <c r="CF35" s="206"/>
      <c r="CG35" s="206"/>
      <c r="CH35" s="206"/>
      <c r="CI35" s="206"/>
      <c r="CJ35" s="206"/>
      <c r="CK35" s="206"/>
      <c r="CL35" s="206"/>
      <c r="CM35" s="206"/>
      <c r="CN35" s="206"/>
      <c r="CO35" s="206"/>
      <c r="CP35" s="206"/>
      <c r="CQ35" s="206"/>
      <c r="CR35" s="206"/>
      <c r="CS35" s="206"/>
      <c r="CT35" s="206"/>
      <c r="CU35" s="206"/>
      <c r="CV35" s="206"/>
      <c r="CW35" s="206"/>
      <c r="CX35" s="206"/>
      <c r="CY35" s="207"/>
      <c r="CZ35" s="207"/>
      <c r="DA35" s="207"/>
      <c r="DB35" s="207"/>
      <c r="DC35" s="207"/>
      <c r="DD35" s="207"/>
      <c r="DE35" s="207"/>
      <c r="DF35" s="207"/>
      <c r="DG35" s="207"/>
      <c r="DH35" s="207"/>
      <c r="DI35" s="207"/>
      <c r="DJ35" s="207"/>
      <c r="DK35" s="207"/>
      <c r="DL35" s="207"/>
      <c r="DM35" s="207"/>
      <c r="DN35" s="207"/>
      <c r="DO35" s="207"/>
      <c r="DP35" s="207"/>
      <c r="DQ35" s="207"/>
      <c r="DR35" s="207"/>
      <c r="DS35" s="207"/>
      <c r="DT35" s="207"/>
      <c r="DU35" s="207"/>
      <c r="DV35" s="207"/>
      <c r="DW35" s="207"/>
      <c r="DX35" s="207"/>
      <c r="DY35" s="207"/>
      <c r="DZ35" s="207"/>
      <c r="EA35" s="207"/>
      <c r="EB35" s="207"/>
      <c r="EC35" s="207"/>
      <c r="ED35" s="207"/>
      <c r="EE35" s="207"/>
      <c r="EF35" s="207"/>
      <c r="EG35" s="207"/>
      <c r="EH35" s="207"/>
      <c r="EI35" s="207"/>
      <c r="EJ35" s="207"/>
      <c r="EK35" s="207"/>
      <c r="EL35" s="212"/>
      <c r="EM35" s="212"/>
      <c r="EN35" s="212"/>
      <c r="EO35" s="213"/>
      <c r="EP35" s="210"/>
    </row>
    <row r="36" spans="2:146" ht="11.25" customHeight="1">
      <c r="B36" s="211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6"/>
      <c r="AE36" s="206"/>
      <c r="AF36" s="206"/>
      <c r="AG36" s="206"/>
      <c r="AH36" s="206"/>
      <c r="AI36" s="206"/>
      <c r="AJ36" s="206"/>
      <c r="AK36" s="206"/>
      <c r="AL36" s="206"/>
      <c r="AM36" s="206"/>
      <c r="AN36" s="206"/>
      <c r="AO36" s="206"/>
      <c r="AP36" s="206"/>
      <c r="AQ36" s="206"/>
      <c r="AR36" s="206"/>
      <c r="AS36" s="206"/>
      <c r="AT36" s="206"/>
      <c r="AU36" s="206"/>
      <c r="AV36" s="206"/>
      <c r="AW36" s="206"/>
      <c r="AX36" s="206"/>
      <c r="AY36" s="206"/>
      <c r="AZ36" s="206"/>
      <c r="BA36" s="206"/>
      <c r="BB36" s="206"/>
      <c r="BC36" s="206"/>
      <c r="BD36" s="206"/>
      <c r="BE36" s="206"/>
      <c r="BF36" s="206"/>
      <c r="BG36" s="206"/>
      <c r="BH36" s="206"/>
      <c r="BI36" s="206"/>
      <c r="BJ36" s="206"/>
      <c r="BK36" s="206"/>
      <c r="BL36" s="206"/>
      <c r="BM36" s="206"/>
      <c r="BN36" s="206"/>
      <c r="BO36" s="206"/>
      <c r="BP36" s="206"/>
      <c r="BQ36" s="206"/>
      <c r="BR36" s="206"/>
      <c r="BS36" s="206"/>
      <c r="BT36" s="206"/>
      <c r="BU36" s="206"/>
      <c r="BV36" s="206"/>
      <c r="BW36" s="206"/>
      <c r="BX36" s="206"/>
      <c r="BY36" s="206"/>
      <c r="BZ36" s="206"/>
      <c r="CA36" s="206"/>
      <c r="CB36" s="206"/>
      <c r="CC36" s="206"/>
      <c r="CD36" s="206"/>
      <c r="CE36" s="206"/>
      <c r="CF36" s="206"/>
      <c r="CG36" s="206"/>
      <c r="CH36" s="206"/>
      <c r="CI36" s="206"/>
      <c r="CJ36" s="206"/>
      <c r="CK36" s="206"/>
      <c r="CL36" s="206"/>
      <c r="CM36" s="206"/>
      <c r="CN36" s="206"/>
      <c r="CO36" s="206"/>
      <c r="CP36" s="206"/>
      <c r="CQ36" s="206"/>
      <c r="CR36" s="206"/>
      <c r="CS36" s="206"/>
      <c r="CT36" s="206"/>
      <c r="CU36" s="206"/>
      <c r="CV36" s="206"/>
      <c r="CW36" s="206"/>
      <c r="CX36" s="206"/>
      <c r="CY36" s="207"/>
      <c r="CZ36" s="207"/>
      <c r="DA36" s="207"/>
      <c r="DB36" s="207"/>
      <c r="DC36" s="207"/>
      <c r="DD36" s="207"/>
      <c r="DE36" s="207"/>
      <c r="DF36" s="207"/>
      <c r="DG36" s="207"/>
      <c r="DH36" s="207"/>
      <c r="DI36" s="207"/>
      <c r="DJ36" s="207"/>
      <c r="DK36" s="207"/>
      <c r="DL36" s="207"/>
      <c r="DM36" s="207"/>
      <c r="DN36" s="207"/>
      <c r="DO36" s="207"/>
      <c r="DP36" s="207"/>
      <c r="DQ36" s="207"/>
      <c r="DR36" s="207"/>
      <c r="DS36" s="207"/>
      <c r="DT36" s="207"/>
      <c r="DU36" s="207"/>
      <c r="DV36" s="207"/>
      <c r="DW36" s="207"/>
      <c r="DX36" s="207"/>
      <c r="DY36" s="207"/>
      <c r="DZ36" s="207"/>
      <c r="EA36" s="207"/>
      <c r="EB36" s="207"/>
      <c r="EC36" s="207"/>
      <c r="ED36" s="207"/>
      <c r="EE36" s="207"/>
      <c r="EF36" s="207"/>
      <c r="EG36" s="207"/>
      <c r="EH36" s="207"/>
      <c r="EI36" s="207"/>
      <c r="EJ36" s="207"/>
      <c r="EK36" s="207"/>
      <c r="EL36" s="212"/>
      <c r="EM36" s="212"/>
      <c r="EN36" s="212"/>
      <c r="EO36" s="213"/>
      <c r="EP36" s="210"/>
    </row>
    <row r="37" spans="2:146" ht="11.25" customHeight="1">
      <c r="B37" s="211"/>
      <c r="C37" s="206"/>
      <c r="D37" s="206"/>
      <c r="E37" s="206"/>
      <c r="F37" s="206"/>
      <c r="G37" s="206" t="s">
        <v>246</v>
      </c>
      <c r="H37" s="206"/>
      <c r="I37" s="206"/>
      <c r="J37" s="206" t="s">
        <v>202</v>
      </c>
      <c r="K37" s="206"/>
      <c r="L37" s="206" t="s">
        <v>239</v>
      </c>
      <c r="M37" s="206"/>
      <c r="N37" s="206"/>
      <c r="O37" s="206" t="s">
        <v>241</v>
      </c>
      <c r="P37" s="206"/>
      <c r="Q37" s="206" t="s">
        <v>240</v>
      </c>
      <c r="R37" s="206"/>
      <c r="S37" s="206"/>
      <c r="T37" s="206" t="s">
        <v>241</v>
      </c>
      <c r="U37" s="206"/>
      <c r="V37" s="206" t="s">
        <v>242</v>
      </c>
      <c r="W37" s="206"/>
      <c r="X37" s="206"/>
      <c r="Y37" s="206" t="s">
        <v>241</v>
      </c>
      <c r="Z37" s="206"/>
      <c r="AA37" s="206" t="s">
        <v>243</v>
      </c>
      <c r="AB37" s="206"/>
      <c r="AC37" s="206"/>
      <c r="AD37" s="206" t="s">
        <v>241</v>
      </c>
      <c r="AE37" s="206"/>
      <c r="AF37" s="206" t="s">
        <v>244</v>
      </c>
      <c r="AG37" s="206"/>
      <c r="AH37" s="206"/>
      <c r="AI37" s="206" t="s">
        <v>241</v>
      </c>
      <c r="AJ37" s="206"/>
      <c r="AK37" s="206" t="s">
        <v>245</v>
      </c>
      <c r="AL37" s="206"/>
      <c r="AM37" s="206"/>
      <c r="AN37" s="206" t="s">
        <v>202</v>
      </c>
      <c r="AO37" s="206"/>
      <c r="AP37" s="206" t="str">
        <f>TEXT(BQ29,"#,##0.#######")</f>
        <v>18.41</v>
      </c>
      <c r="AQ37" s="206"/>
      <c r="AR37" s="206"/>
      <c r="AS37" s="206"/>
      <c r="AT37" s="206"/>
      <c r="AU37" s="206"/>
      <c r="AV37" s="206" t="s">
        <v>241</v>
      </c>
      <c r="AW37" s="206"/>
      <c r="AX37" s="206" t="str">
        <f>TEXT(AZ32,"#,##0.#######")</f>
        <v>37.14</v>
      </c>
      <c r="AY37" s="206"/>
      <c r="AZ37" s="206"/>
      <c r="BA37" s="206"/>
      <c r="BB37" s="206"/>
      <c r="BC37" s="206"/>
      <c r="BD37" s="206" t="s">
        <v>241</v>
      </c>
      <c r="BE37" s="206"/>
      <c r="BF37" s="206" t="str">
        <f>TEXT(L35,"#,##0.#######")</f>
        <v>0.8</v>
      </c>
      <c r="BG37" s="206"/>
      <c r="BH37" s="206"/>
      <c r="BI37" s="206"/>
      <c r="BJ37" s="206" t="s">
        <v>241</v>
      </c>
      <c r="BK37" s="206"/>
      <c r="BL37" s="206" t="str">
        <f>TEXT(X35,"#,##0.#######")</f>
        <v>0.42</v>
      </c>
      <c r="BM37" s="206"/>
      <c r="BN37" s="206"/>
      <c r="BO37" s="206"/>
      <c r="BP37" s="206"/>
      <c r="BQ37" s="206" t="s">
        <v>241</v>
      </c>
      <c r="BR37" s="206"/>
      <c r="BS37" s="206" t="str">
        <f>TEXT(AK35,"#,##0.#######")</f>
        <v>0.5</v>
      </c>
      <c r="BT37" s="206"/>
      <c r="BU37" s="206"/>
      <c r="BV37" s="206"/>
      <c r="BW37" s="206" t="s">
        <v>241</v>
      </c>
      <c r="BX37" s="206"/>
      <c r="BY37" s="206" t="str">
        <f>TEXT(AW35,"#,##0.#######")</f>
        <v>1.5</v>
      </c>
      <c r="BZ37" s="206"/>
      <c r="CA37" s="206"/>
      <c r="CB37" s="206"/>
      <c r="CC37" s="206" t="s">
        <v>202</v>
      </c>
      <c r="CD37" s="206"/>
      <c r="CE37" s="206" t="str">
        <f>TEXT(ROUND(BQ29+AZ32+L35+X35+AK35+AW35,2),"#,##0.#######")</f>
        <v>58.77</v>
      </c>
      <c r="CF37" s="206"/>
      <c r="CG37" s="206"/>
      <c r="CH37" s="206"/>
      <c r="CI37" s="206"/>
      <c r="CJ37" s="206"/>
      <c r="CK37" s="206"/>
      <c r="CL37" s="206"/>
      <c r="CM37" s="206"/>
      <c r="CN37" s="206"/>
      <c r="CO37" s="206"/>
      <c r="CP37" s="206"/>
      <c r="CQ37" s="206"/>
      <c r="CR37" s="206"/>
      <c r="CS37" s="206"/>
      <c r="CT37" s="206"/>
      <c r="CU37" s="206"/>
      <c r="CV37" s="206"/>
      <c r="CW37" s="206"/>
      <c r="CX37" s="206"/>
      <c r="CY37" s="207"/>
      <c r="CZ37" s="207"/>
      <c r="DA37" s="207"/>
      <c r="DB37" s="207"/>
      <c r="DC37" s="207"/>
      <c r="DD37" s="207"/>
      <c r="DE37" s="207"/>
      <c r="DF37" s="207"/>
      <c r="DG37" s="207"/>
      <c r="DH37" s="207"/>
      <c r="DI37" s="207"/>
      <c r="DJ37" s="207"/>
      <c r="DK37" s="207"/>
      <c r="DL37" s="207"/>
      <c r="DM37" s="207"/>
      <c r="DN37" s="207"/>
      <c r="DO37" s="207"/>
      <c r="DP37" s="207"/>
      <c r="DQ37" s="207"/>
      <c r="DR37" s="207"/>
      <c r="DS37" s="207"/>
      <c r="DT37" s="207"/>
      <c r="DU37" s="207"/>
      <c r="DV37" s="207"/>
      <c r="DW37" s="207"/>
      <c r="DX37" s="207"/>
      <c r="DY37" s="207"/>
      <c r="DZ37" s="207"/>
      <c r="EA37" s="207"/>
      <c r="EB37" s="207"/>
      <c r="EC37" s="207"/>
      <c r="ED37" s="207"/>
      <c r="EE37" s="207"/>
      <c r="EF37" s="207"/>
      <c r="EG37" s="207"/>
      <c r="EH37" s="207"/>
      <c r="EI37" s="207"/>
      <c r="EJ37" s="207"/>
      <c r="EK37" s="207"/>
      <c r="EL37" s="212"/>
      <c r="EM37" s="212"/>
      <c r="EN37" s="212"/>
      <c r="EO37" s="213"/>
      <c r="EP37" s="210"/>
    </row>
    <row r="38" spans="2:146" ht="11.25" customHeight="1">
      <c r="B38" s="211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6"/>
      <c r="AO38" s="206"/>
      <c r="AP38" s="206"/>
      <c r="AQ38" s="206"/>
      <c r="AR38" s="206"/>
      <c r="AS38" s="206"/>
      <c r="AT38" s="206"/>
      <c r="AU38" s="206"/>
      <c r="AV38" s="206"/>
      <c r="AW38" s="206"/>
      <c r="AX38" s="206"/>
      <c r="AY38" s="206"/>
      <c r="AZ38" s="206"/>
      <c r="BA38" s="206"/>
      <c r="BB38" s="206"/>
      <c r="BC38" s="206"/>
      <c r="BD38" s="206"/>
      <c r="BE38" s="206"/>
      <c r="BF38" s="206"/>
      <c r="BG38" s="206"/>
      <c r="BH38" s="206"/>
      <c r="BI38" s="206"/>
      <c r="BJ38" s="206"/>
      <c r="BK38" s="206"/>
      <c r="BL38" s="206"/>
      <c r="BM38" s="206"/>
      <c r="BN38" s="206"/>
      <c r="BO38" s="206"/>
      <c r="BP38" s="206"/>
      <c r="BQ38" s="206"/>
      <c r="BR38" s="206"/>
      <c r="BS38" s="206"/>
      <c r="BT38" s="206"/>
      <c r="BU38" s="206"/>
      <c r="BV38" s="206"/>
      <c r="BW38" s="206"/>
      <c r="BX38" s="206"/>
      <c r="BY38" s="206"/>
      <c r="BZ38" s="206"/>
      <c r="CA38" s="206"/>
      <c r="CB38" s="206"/>
      <c r="CC38" s="206"/>
      <c r="CD38" s="206"/>
      <c r="CE38" s="206"/>
      <c r="CF38" s="206"/>
      <c r="CG38" s="206"/>
      <c r="CH38" s="206"/>
      <c r="CI38" s="206"/>
      <c r="CJ38" s="206"/>
      <c r="CK38" s="206"/>
      <c r="CL38" s="206"/>
      <c r="CM38" s="206"/>
      <c r="CN38" s="206"/>
      <c r="CO38" s="206"/>
      <c r="CP38" s="206"/>
      <c r="CQ38" s="206"/>
      <c r="CR38" s="206"/>
      <c r="CS38" s="206"/>
      <c r="CT38" s="206"/>
      <c r="CU38" s="206"/>
      <c r="CV38" s="206"/>
      <c r="CW38" s="206"/>
      <c r="CX38" s="206"/>
      <c r="CY38" s="207"/>
      <c r="CZ38" s="207"/>
      <c r="DA38" s="207"/>
      <c r="DB38" s="207"/>
      <c r="DC38" s="207"/>
      <c r="DD38" s="207"/>
      <c r="DE38" s="207"/>
      <c r="DF38" s="207"/>
      <c r="DG38" s="207"/>
      <c r="DH38" s="207"/>
      <c r="DI38" s="207"/>
      <c r="DJ38" s="207"/>
      <c r="DK38" s="207"/>
      <c r="DL38" s="207"/>
      <c r="DM38" s="207"/>
      <c r="DN38" s="207"/>
      <c r="DO38" s="207"/>
      <c r="DP38" s="207"/>
      <c r="DQ38" s="207"/>
      <c r="DR38" s="207"/>
      <c r="DS38" s="207"/>
      <c r="DT38" s="207"/>
      <c r="DU38" s="207"/>
      <c r="DV38" s="207"/>
      <c r="DW38" s="207"/>
      <c r="DX38" s="207"/>
      <c r="DY38" s="207"/>
      <c r="DZ38" s="207"/>
      <c r="EA38" s="207"/>
      <c r="EB38" s="207"/>
      <c r="EC38" s="207"/>
      <c r="ED38" s="207"/>
      <c r="EE38" s="207"/>
      <c r="EF38" s="207"/>
      <c r="EG38" s="207"/>
      <c r="EH38" s="207"/>
      <c r="EI38" s="207"/>
      <c r="EJ38" s="207"/>
      <c r="EK38" s="207"/>
      <c r="EL38" s="212"/>
      <c r="EM38" s="212"/>
      <c r="EN38" s="212"/>
      <c r="EO38" s="213"/>
      <c r="EP38" s="210"/>
    </row>
    <row r="39" spans="2:146" ht="11.25" customHeight="1">
      <c r="B39" s="211"/>
      <c r="C39" s="206"/>
      <c r="D39" s="206"/>
      <c r="E39" s="206"/>
      <c r="F39" s="206"/>
      <c r="G39" s="206"/>
      <c r="H39" s="206"/>
      <c r="I39" s="206"/>
      <c r="J39" s="206"/>
      <c r="K39" s="206"/>
      <c r="L39" s="206" t="str">
        <f>TEXT(60,"#,##0.#######")</f>
        <v>60.</v>
      </c>
      <c r="M39" s="206"/>
      <c r="N39" s="206" t="s">
        <v>213</v>
      </c>
      <c r="O39" s="206"/>
      <c r="P39" s="206" t="s">
        <v>236</v>
      </c>
      <c r="Q39" s="206" t="s">
        <v>213</v>
      </c>
      <c r="R39" s="206"/>
      <c r="S39" s="206" t="s">
        <v>203</v>
      </c>
      <c r="T39" s="206" t="s">
        <v>213</v>
      </c>
      <c r="U39" s="206"/>
      <c r="V39" s="206" t="s">
        <v>235</v>
      </c>
      <c r="W39" s="206"/>
      <c r="X39" s="206"/>
      <c r="Y39" s="206"/>
      <c r="Z39" s="206"/>
      <c r="AA39" s="206"/>
      <c r="AB39" s="206"/>
      <c r="AC39" s="206"/>
      <c r="AD39" s="206" t="str">
        <f>TEXT(L39,"#,##0.#######")</f>
        <v>60.</v>
      </c>
      <c r="AE39" s="206"/>
      <c r="AF39" s="206" t="s">
        <v>213</v>
      </c>
      <c r="AG39" s="206"/>
      <c r="AH39" s="206" t="str">
        <f>TEXT(AK25,"#,##0.#######")</f>
        <v>9.57</v>
      </c>
      <c r="AI39" s="206"/>
      <c r="AJ39" s="206"/>
      <c r="AK39" s="206"/>
      <c r="AL39" s="206" t="s">
        <v>213</v>
      </c>
      <c r="AM39" s="206"/>
      <c r="AN39" s="206" t="str">
        <f>TEXT(AH8,"#,##0.#######")</f>
        <v>0.67</v>
      </c>
      <c r="AO39" s="206"/>
      <c r="AP39" s="206"/>
      <c r="AQ39" s="206"/>
      <c r="AR39" s="206" t="s">
        <v>213</v>
      </c>
      <c r="AS39" s="206"/>
      <c r="AT39" s="206" t="str">
        <f>TEXT(AZ23,"#,##0.#######")</f>
        <v>0.9</v>
      </c>
      <c r="AU39" s="206"/>
      <c r="AV39" s="206"/>
      <c r="AW39" s="206"/>
      <c r="AX39" s="206"/>
      <c r="AY39" s="206"/>
      <c r="AZ39" s="206"/>
      <c r="BA39" s="206"/>
      <c r="BB39" s="206"/>
      <c r="BC39" s="206"/>
      <c r="BD39" s="206"/>
      <c r="BE39" s="206"/>
      <c r="BF39" s="206"/>
      <c r="BG39" s="206"/>
      <c r="BH39" s="206"/>
      <c r="BI39" s="206"/>
      <c r="BJ39" s="206"/>
      <c r="BK39" s="206"/>
      <c r="BL39" s="206"/>
      <c r="BM39" s="206"/>
      <c r="BN39" s="206"/>
      <c r="BO39" s="206"/>
      <c r="BP39" s="206"/>
      <c r="BQ39" s="206"/>
      <c r="BR39" s="206"/>
      <c r="BS39" s="206"/>
      <c r="BT39" s="206"/>
      <c r="BU39" s="206"/>
      <c r="BV39" s="206"/>
      <c r="BW39" s="206"/>
      <c r="BX39" s="206"/>
      <c r="BY39" s="206"/>
      <c r="BZ39" s="206"/>
      <c r="CA39" s="206"/>
      <c r="CB39" s="206"/>
      <c r="CC39" s="206"/>
      <c r="CD39" s="206"/>
      <c r="CE39" s="206"/>
      <c r="CF39" s="206"/>
      <c r="CG39" s="206"/>
      <c r="CH39" s="206"/>
      <c r="CI39" s="206"/>
      <c r="CJ39" s="206"/>
      <c r="CK39" s="206"/>
      <c r="CL39" s="206"/>
      <c r="CM39" s="206"/>
      <c r="CN39" s="206"/>
      <c r="CO39" s="206"/>
      <c r="CP39" s="206"/>
      <c r="CQ39" s="206"/>
      <c r="CR39" s="206"/>
      <c r="CS39" s="206"/>
      <c r="CT39" s="206"/>
      <c r="CU39" s="206"/>
      <c r="CV39" s="206"/>
      <c r="CW39" s="206"/>
      <c r="CX39" s="206"/>
      <c r="CY39" s="207"/>
      <c r="CZ39" s="207"/>
      <c r="DA39" s="207"/>
      <c r="DB39" s="207"/>
      <c r="DC39" s="207"/>
      <c r="DD39" s="207"/>
      <c r="DE39" s="207"/>
      <c r="DF39" s="207"/>
      <c r="DG39" s="207"/>
      <c r="DH39" s="207"/>
      <c r="DI39" s="207"/>
      <c r="DJ39" s="207"/>
      <c r="DK39" s="207"/>
      <c r="DL39" s="207"/>
      <c r="DM39" s="207"/>
      <c r="DN39" s="207"/>
      <c r="DO39" s="207"/>
      <c r="DP39" s="207"/>
      <c r="DQ39" s="207"/>
      <c r="DR39" s="207"/>
      <c r="DS39" s="207"/>
      <c r="DT39" s="207"/>
      <c r="DU39" s="207"/>
      <c r="DV39" s="207"/>
      <c r="DW39" s="207"/>
      <c r="DX39" s="207"/>
      <c r="DY39" s="207"/>
      <c r="DZ39" s="207"/>
      <c r="EA39" s="207"/>
      <c r="EB39" s="207"/>
      <c r="EC39" s="207"/>
      <c r="ED39" s="207"/>
      <c r="EE39" s="207"/>
      <c r="EF39" s="207"/>
      <c r="EG39" s="207"/>
      <c r="EH39" s="207"/>
      <c r="EI39" s="207"/>
      <c r="EJ39" s="207"/>
      <c r="EK39" s="207"/>
      <c r="EL39" s="212"/>
      <c r="EM39" s="212"/>
      <c r="EN39" s="212"/>
      <c r="EO39" s="213"/>
      <c r="EP39" s="210"/>
    </row>
    <row r="40" spans="2:146" ht="11.25" customHeight="1">
      <c r="B40" s="211"/>
      <c r="C40" s="206"/>
      <c r="D40" s="206"/>
      <c r="E40" s="206"/>
      <c r="F40" s="206"/>
      <c r="G40" s="206" t="s">
        <v>247</v>
      </c>
      <c r="H40" s="206"/>
      <c r="I40" s="206"/>
      <c r="J40" s="206" t="s">
        <v>202</v>
      </c>
      <c r="K40" s="206"/>
      <c r="L40" s="206" t="s">
        <v>215</v>
      </c>
      <c r="M40" s="206"/>
      <c r="N40" s="206" t="s">
        <v>215</v>
      </c>
      <c r="O40" s="206"/>
      <c r="P40" s="206" t="s">
        <v>215</v>
      </c>
      <c r="Q40" s="206"/>
      <c r="R40" s="206" t="s">
        <v>215</v>
      </c>
      <c r="S40" s="206"/>
      <c r="T40" s="206" t="s">
        <v>215</v>
      </c>
      <c r="U40" s="206"/>
      <c r="V40" s="206" t="s">
        <v>215</v>
      </c>
      <c r="W40" s="206"/>
      <c r="X40" s="206" t="s">
        <v>215</v>
      </c>
      <c r="Y40" s="206"/>
      <c r="Z40" s="206"/>
      <c r="AA40" s="206"/>
      <c r="AB40" s="206" t="s">
        <v>202</v>
      </c>
      <c r="AC40" s="206"/>
      <c r="AD40" s="206" t="s">
        <v>215</v>
      </c>
      <c r="AE40" s="206"/>
      <c r="AF40" s="206" t="s">
        <v>215</v>
      </c>
      <c r="AG40" s="206"/>
      <c r="AH40" s="206" t="s">
        <v>215</v>
      </c>
      <c r="AI40" s="206"/>
      <c r="AJ40" s="206" t="s">
        <v>215</v>
      </c>
      <c r="AK40" s="206"/>
      <c r="AL40" s="206" t="s">
        <v>215</v>
      </c>
      <c r="AM40" s="206"/>
      <c r="AN40" s="206" t="s">
        <v>215</v>
      </c>
      <c r="AO40" s="206"/>
      <c r="AP40" s="206" t="s">
        <v>215</v>
      </c>
      <c r="AQ40" s="206"/>
      <c r="AR40" s="206" t="s">
        <v>215</v>
      </c>
      <c r="AS40" s="206"/>
      <c r="AT40" s="206" t="s">
        <v>215</v>
      </c>
      <c r="AU40" s="206"/>
      <c r="AV40" s="206" t="s">
        <v>215</v>
      </c>
      <c r="AW40" s="206"/>
      <c r="AX40" s="206" t="s">
        <v>202</v>
      </c>
      <c r="AY40" s="206"/>
      <c r="AZ40" s="206" t="str">
        <f>TEXT(ROUND((60*AK25*AH8*AZ23)/(CE37),2),"#,##0.#######")</f>
        <v>5.89</v>
      </c>
      <c r="BA40" s="206"/>
      <c r="BB40" s="206"/>
      <c r="BC40" s="206"/>
      <c r="BD40" s="206"/>
      <c r="BE40" s="206"/>
      <c r="BF40" s="206"/>
      <c r="BG40" s="206" t="s">
        <v>216</v>
      </c>
      <c r="BH40" s="206"/>
      <c r="BI40" s="206" t="s">
        <v>204</v>
      </c>
      <c r="BJ40" s="206" t="s">
        <v>217</v>
      </c>
      <c r="BK40" s="206"/>
      <c r="BL40" s="206"/>
      <c r="BM40" s="206"/>
      <c r="BN40" s="206"/>
      <c r="BO40" s="206"/>
      <c r="BP40" s="206"/>
      <c r="BQ40" s="206"/>
      <c r="BR40" s="206"/>
      <c r="BS40" s="206"/>
      <c r="BT40" s="206"/>
      <c r="BU40" s="206"/>
      <c r="BV40" s="206"/>
      <c r="BW40" s="206"/>
      <c r="BX40" s="206"/>
      <c r="BY40" s="206"/>
      <c r="BZ40" s="206"/>
      <c r="CA40" s="206"/>
      <c r="CB40" s="206"/>
      <c r="CC40" s="206"/>
      <c r="CD40" s="206"/>
      <c r="CE40" s="206"/>
      <c r="CF40" s="206"/>
      <c r="CG40" s="206"/>
      <c r="CH40" s="206"/>
      <c r="CI40" s="206"/>
      <c r="CJ40" s="206"/>
      <c r="CK40" s="206"/>
      <c r="CL40" s="206"/>
      <c r="CM40" s="206"/>
      <c r="CN40" s="206"/>
      <c r="CO40" s="206"/>
      <c r="CP40" s="206"/>
      <c r="CQ40" s="206"/>
      <c r="CR40" s="206"/>
      <c r="CS40" s="206"/>
      <c r="CT40" s="206"/>
      <c r="CU40" s="206"/>
      <c r="CV40" s="206"/>
      <c r="CW40" s="206"/>
      <c r="CX40" s="206"/>
      <c r="CY40" s="207"/>
      <c r="CZ40" s="207"/>
      <c r="DA40" s="207"/>
      <c r="DB40" s="207"/>
      <c r="DC40" s="207"/>
      <c r="DD40" s="207"/>
      <c r="DE40" s="207"/>
      <c r="DF40" s="207"/>
      <c r="DG40" s="207"/>
      <c r="DH40" s="207"/>
      <c r="DI40" s="207"/>
      <c r="DJ40" s="207"/>
      <c r="DK40" s="207"/>
      <c r="DL40" s="207"/>
      <c r="DM40" s="207"/>
      <c r="DN40" s="207"/>
      <c r="DO40" s="207"/>
      <c r="DP40" s="207"/>
      <c r="DQ40" s="207"/>
      <c r="DR40" s="207"/>
      <c r="DS40" s="207"/>
      <c r="DT40" s="207"/>
      <c r="DU40" s="207"/>
      <c r="DV40" s="207"/>
      <c r="DW40" s="207"/>
      <c r="DX40" s="207"/>
      <c r="DY40" s="207"/>
      <c r="DZ40" s="207"/>
      <c r="EA40" s="207"/>
      <c r="EB40" s="207"/>
      <c r="EC40" s="207"/>
      <c r="ED40" s="207"/>
      <c r="EE40" s="207"/>
      <c r="EF40" s="207"/>
      <c r="EG40" s="207"/>
      <c r="EH40" s="207"/>
      <c r="EI40" s="207"/>
      <c r="EJ40" s="207"/>
      <c r="EK40" s="207"/>
      <c r="EL40" s="212"/>
      <c r="EM40" s="212"/>
      <c r="EN40" s="212"/>
      <c r="EO40" s="213"/>
      <c r="EP40" s="210"/>
    </row>
    <row r="41" spans="2:146" ht="11.25" customHeight="1">
      <c r="B41" s="211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 t="s">
        <v>246</v>
      </c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  <c r="AJ41" s="206"/>
      <c r="AK41" s="206" t="str">
        <f>TEXT(CE37,"#,##0.#######")</f>
        <v>58.77</v>
      </c>
      <c r="AL41" s="206"/>
      <c r="AM41" s="206"/>
      <c r="AN41" s="206"/>
      <c r="AO41" s="206"/>
      <c r="AP41" s="206"/>
      <c r="AQ41" s="206"/>
      <c r="AR41" s="206"/>
      <c r="AS41" s="206"/>
      <c r="AT41" s="206"/>
      <c r="AU41" s="206"/>
      <c r="AV41" s="206"/>
      <c r="AW41" s="206"/>
      <c r="AX41" s="206"/>
      <c r="AY41" s="206"/>
      <c r="AZ41" s="206"/>
      <c r="BA41" s="206"/>
      <c r="BB41" s="206"/>
      <c r="BC41" s="206"/>
      <c r="BD41" s="206"/>
      <c r="BE41" s="206"/>
      <c r="BF41" s="206"/>
      <c r="BG41" s="206"/>
      <c r="BH41" s="206"/>
      <c r="BI41" s="206"/>
      <c r="BJ41" s="206"/>
      <c r="BK41" s="206"/>
      <c r="BL41" s="206"/>
      <c r="BM41" s="206"/>
      <c r="BN41" s="206"/>
      <c r="BO41" s="206"/>
      <c r="BP41" s="206"/>
      <c r="BQ41" s="206"/>
      <c r="BR41" s="206"/>
      <c r="BS41" s="206"/>
      <c r="BT41" s="206"/>
      <c r="BU41" s="206"/>
      <c r="BV41" s="206"/>
      <c r="BW41" s="206"/>
      <c r="BX41" s="206"/>
      <c r="BY41" s="206"/>
      <c r="BZ41" s="206"/>
      <c r="CA41" s="206"/>
      <c r="CB41" s="206"/>
      <c r="CC41" s="206"/>
      <c r="CD41" s="206"/>
      <c r="CE41" s="206"/>
      <c r="CF41" s="206"/>
      <c r="CG41" s="206"/>
      <c r="CH41" s="206"/>
      <c r="CI41" s="206"/>
      <c r="CJ41" s="206"/>
      <c r="CK41" s="206"/>
      <c r="CL41" s="206"/>
      <c r="CM41" s="206"/>
      <c r="CN41" s="206"/>
      <c r="CO41" s="206"/>
      <c r="CP41" s="206"/>
      <c r="CQ41" s="206"/>
      <c r="CR41" s="206"/>
      <c r="CS41" s="206"/>
      <c r="CT41" s="206"/>
      <c r="CU41" s="206"/>
      <c r="CV41" s="206"/>
      <c r="CW41" s="206"/>
      <c r="CX41" s="206"/>
      <c r="CY41" s="207"/>
      <c r="CZ41" s="207"/>
      <c r="DA41" s="207"/>
      <c r="DB41" s="207"/>
      <c r="DC41" s="207"/>
      <c r="DD41" s="207"/>
      <c r="DE41" s="207"/>
      <c r="DF41" s="207"/>
      <c r="DG41" s="207"/>
      <c r="DH41" s="207"/>
      <c r="DI41" s="207"/>
      <c r="DJ41" s="207"/>
      <c r="DK41" s="207"/>
      <c r="DL41" s="207"/>
      <c r="DM41" s="207"/>
      <c r="DN41" s="207"/>
      <c r="DO41" s="207"/>
      <c r="DP41" s="207"/>
      <c r="DQ41" s="207"/>
      <c r="DR41" s="207"/>
      <c r="DS41" s="207"/>
      <c r="DT41" s="207"/>
      <c r="DU41" s="207"/>
      <c r="DV41" s="207"/>
      <c r="DW41" s="207"/>
      <c r="DX41" s="207"/>
      <c r="DY41" s="207"/>
      <c r="DZ41" s="207"/>
      <c r="EA41" s="207"/>
      <c r="EB41" s="207"/>
      <c r="EC41" s="207"/>
      <c r="ED41" s="207"/>
      <c r="EE41" s="207"/>
      <c r="EF41" s="207"/>
      <c r="EG41" s="207"/>
      <c r="EH41" s="207"/>
      <c r="EI41" s="207"/>
      <c r="EJ41" s="207"/>
      <c r="EK41" s="207"/>
      <c r="EL41" s="212"/>
      <c r="EM41" s="212"/>
      <c r="EN41" s="212"/>
      <c r="EO41" s="213"/>
      <c r="EP41" s="210"/>
    </row>
    <row r="42" spans="2:146" ht="11.25" customHeight="1">
      <c r="B42" s="211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206"/>
      <c r="AU42" s="206"/>
      <c r="AV42" s="206"/>
      <c r="AW42" s="206"/>
      <c r="AX42" s="206"/>
      <c r="AY42" s="206"/>
      <c r="AZ42" s="206"/>
      <c r="BA42" s="206"/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06"/>
      <c r="BP42" s="206"/>
      <c r="BQ42" s="206"/>
      <c r="BR42" s="206"/>
      <c r="BS42" s="206"/>
      <c r="BT42" s="206"/>
      <c r="BU42" s="206"/>
      <c r="BV42" s="206"/>
      <c r="BW42" s="206"/>
      <c r="BX42" s="206"/>
      <c r="BY42" s="206"/>
      <c r="BZ42" s="206"/>
      <c r="CA42" s="206"/>
      <c r="CB42" s="206"/>
      <c r="CC42" s="206"/>
      <c r="CD42" s="206"/>
      <c r="CE42" s="206"/>
      <c r="CF42" s="206"/>
      <c r="CG42" s="206"/>
      <c r="CH42" s="206"/>
      <c r="CI42" s="206"/>
      <c r="CJ42" s="206"/>
      <c r="CK42" s="206"/>
      <c r="CL42" s="206"/>
      <c r="CM42" s="206"/>
      <c r="CN42" s="206"/>
      <c r="CO42" s="206"/>
      <c r="CP42" s="206"/>
      <c r="CQ42" s="206"/>
      <c r="CR42" s="206"/>
      <c r="CS42" s="206"/>
      <c r="CT42" s="206"/>
      <c r="CU42" s="206"/>
      <c r="CV42" s="206"/>
      <c r="CW42" s="206"/>
      <c r="CX42" s="206"/>
      <c r="CY42" s="207"/>
      <c r="CZ42" s="207"/>
      <c r="DA42" s="207"/>
      <c r="DB42" s="207"/>
      <c r="DC42" s="207"/>
      <c r="DD42" s="207"/>
      <c r="DE42" s="207"/>
      <c r="DF42" s="207"/>
      <c r="DG42" s="207"/>
      <c r="DH42" s="207"/>
      <c r="DI42" s="207"/>
      <c r="DJ42" s="207"/>
      <c r="DK42" s="207"/>
      <c r="DL42" s="207"/>
      <c r="DM42" s="207"/>
      <c r="DN42" s="207"/>
      <c r="DO42" s="207"/>
      <c r="DP42" s="207"/>
      <c r="DQ42" s="207"/>
      <c r="DR42" s="207"/>
      <c r="DS42" s="207"/>
      <c r="DT42" s="207"/>
      <c r="DU42" s="207"/>
      <c r="DV42" s="207"/>
      <c r="DW42" s="207"/>
      <c r="DX42" s="207"/>
      <c r="DY42" s="207"/>
      <c r="DZ42" s="207"/>
      <c r="EA42" s="207"/>
      <c r="EB42" s="207"/>
      <c r="EC42" s="207"/>
      <c r="ED42" s="207"/>
      <c r="EE42" s="207"/>
      <c r="EF42" s="207"/>
      <c r="EG42" s="207"/>
      <c r="EH42" s="207"/>
      <c r="EI42" s="207"/>
      <c r="EJ42" s="207"/>
      <c r="EK42" s="207"/>
      <c r="EL42" s="212"/>
      <c r="EM42" s="212"/>
      <c r="EN42" s="212"/>
      <c r="EO42" s="213"/>
      <c r="EP42" s="210"/>
    </row>
    <row r="43" spans="2:146" ht="11.25" customHeight="1">
      <c r="B43" s="211"/>
      <c r="C43" s="206"/>
      <c r="D43" s="206"/>
      <c r="E43" s="206"/>
      <c r="F43" s="206"/>
      <c r="G43" s="206" t="s">
        <v>214</v>
      </c>
      <c r="H43" s="206"/>
      <c r="I43" s="206" t="s">
        <v>202</v>
      </c>
      <c r="J43" s="206"/>
      <c r="K43" s="206" t="s">
        <v>247</v>
      </c>
      <c r="L43" s="206"/>
      <c r="M43" s="206"/>
      <c r="N43" s="206" t="s">
        <v>213</v>
      </c>
      <c r="O43" s="206"/>
      <c r="P43" s="206" t="s">
        <v>233</v>
      </c>
      <c r="Q43" s="206"/>
      <c r="R43" s="206"/>
      <c r="S43" s="206" t="s">
        <v>202</v>
      </c>
      <c r="T43" s="206"/>
      <c r="U43" s="206" t="str">
        <f>TEXT(AZ40,"#,##0.#######")</f>
        <v>5.89</v>
      </c>
      <c r="V43" s="206"/>
      <c r="W43" s="206"/>
      <c r="X43" s="206"/>
      <c r="Y43" s="206"/>
      <c r="Z43" s="206" t="s">
        <v>213</v>
      </c>
      <c r="AA43" s="206"/>
      <c r="AB43" s="206" t="str">
        <f>TEXT(X23,"#,##0.#######")</f>
        <v>2.35</v>
      </c>
      <c r="AC43" s="206"/>
      <c r="AD43" s="206"/>
      <c r="AE43" s="206"/>
      <c r="AF43" s="206"/>
      <c r="AG43" s="206" t="s">
        <v>202</v>
      </c>
      <c r="AH43" s="206"/>
      <c r="AI43" s="206" t="str">
        <f>TEXT(ROUND(AZ40*X23,2),"#,##0.#######")</f>
        <v>13.84</v>
      </c>
      <c r="AJ43" s="206"/>
      <c r="AK43" s="206"/>
      <c r="AL43" s="206"/>
      <c r="AM43" s="206"/>
      <c r="AN43" s="206"/>
      <c r="AO43" s="206"/>
      <c r="AP43" s="206"/>
      <c r="AQ43" s="206" t="s">
        <v>9</v>
      </c>
      <c r="AR43" s="206"/>
      <c r="AS43" s="206"/>
      <c r="AT43" s="206" t="s">
        <v>204</v>
      </c>
      <c r="AU43" s="206" t="s">
        <v>217</v>
      </c>
      <c r="AV43" s="206"/>
      <c r="AW43" s="206"/>
      <c r="AX43" s="206"/>
      <c r="AY43" s="206"/>
      <c r="AZ43" s="206"/>
      <c r="BA43" s="206"/>
      <c r="BB43" s="206"/>
      <c r="BC43" s="206"/>
      <c r="BD43" s="206"/>
      <c r="BE43" s="206"/>
      <c r="BF43" s="206"/>
      <c r="BG43" s="206"/>
      <c r="BH43" s="206"/>
      <c r="BI43" s="206"/>
      <c r="BJ43" s="206"/>
      <c r="BK43" s="206"/>
      <c r="BL43" s="206"/>
      <c r="BM43" s="206"/>
      <c r="BN43" s="206"/>
      <c r="BO43" s="206"/>
      <c r="BP43" s="206"/>
      <c r="BQ43" s="206"/>
      <c r="BR43" s="206"/>
      <c r="BS43" s="206"/>
      <c r="BT43" s="206"/>
      <c r="BU43" s="206"/>
      <c r="BV43" s="206"/>
      <c r="BW43" s="206"/>
      <c r="BX43" s="206"/>
      <c r="BY43" s="206"/>
      <c r="BZ43" s="206"/>
      <c r="CA43" s="206"/>
      <c r="CB43" s="206"/>
      <c r="CC43" s="206"/>
      <c r="CD43" s="206"/>
      <c r="CE43" s="206"/>
      <c r="CF43" s="206"/>
      <c r="CG43" s="206"/>
      <c r="CH43" s="206"/>
      <c r="CI43" s="206"/>
      <c r="CJ43" s="206"/>
      <c r="CK43" s="206"/>
      <c r="CL43" s="206"/>
      <c r="CM43" s="206"/>
      <c r="CN43" s="206"/>
      <c r="CO43" s="206"/>
      <c r="CP43" s="206"/>
      <c r="CQ43" s="206"/>
      <c r="CR43" s="206"/>
      <c r="CS43" s="206"/>
      <c r="CT43" s="206"/>
      <c r="CU43" s="206"/>
      <c r="CV43" s="206"/>
      <c r="CW43" s="206"/>
      <c r="CX43" s="206"/>
      <c r="CY43" s="207"/>
      <c r="CZ43" s="207"/>
      <c r="DA43" s="207"/>
      <c r="DB43" s="207"/>
      <c r="DC43" s="207"/>
      <c r="DD43" s="207"/>
      <c r="DE43" s="207"/>
      <c r="DF43" s="207"/>
      <c r="DG43" s="207"/>
      <c r="DH43" s="207"/>
      <c r="DI43" s="207"/>
      <c r="DJ43" s="207"/>
      <c r="DK43" s="207"/>
      <c r="DL43" s="207"/>
      <c r="DM43" s="207"/>
      <c r="DN43" s="207"/>
      <c r="DO43" s="207"/>
      <c r="DP43" s="207"/>
      <c r="DQ43" s="207"/>
      <c r="DR43" s="207"/>
      <c r="DS43" s="207"/>
      <c r="DT43" s="207"/>
      <c r="DU43" s="207"/>
      <c r="DV43" s="207"/>
      <c r="DW43" s="207"/>
      <c r="DX43" s="207"/>
      <c r="DY43" s="207"/>
      <c r="DZ43" s="207"/>
      <c r="EA43" s="207"/>
      <c r="EB43" s="207"/>
      <c r="EC43" s="207"/>
      <c r="ED43" s="207"/>
      <c r="EE43" s="207"/>
      <c r="EF43" s="207"/>
      <c r="EG43" s="207"/>
      <c r="EH43" s="207"/>
      <c r="EI43" s="207"/>
      <c r="EJ43" s="207"/>
      <c r="EK43" s="207"/>
      <c r="EL43" s="212"/>
      <c r="EM43" s="212"/>
      <c r="EN43" s="212"/>
      <c r="EO43" s="213"/>
      <c r="EP43" s="210"/>
    </row>
    <row r="44" spans="2:146" ht="11.25" customHeight="1">
      <c r="B44" s="211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6"/>
      <c r="AE44" s="206"/>
      <c r="AF44" s="206"/>
      <c r="AG44" s="206"/>
      <c r="AH44" s="206"/>
      <c r="AI44" s="206"/>
      <c r="AJ44" s="206"/>
      <c r="AK44" s="206"/>
      <c r="AL44" s="206"/>
      <c r="AM44" s="206"/>
      <c r="AN44" s="206"/>
      <c r="AO44" s="206"/>
      <c r="AP44" s="206"/>
      <c r="AQ44" s="206"/>
      <c r="AR44" s="206"/>
      <c r="AS44" s="206"/>
      <c r="AT44" s="206"/>
      <c r="AU44" s="206"/>
      <c r="AV44" s="206"/>
      <c r="AW44" s="206"/>
      <c r="AX44" s="206"/>
      <c r="AY44" s="206"/>
      <c r="AZ44" s="206"/>
      <c r="BA44" s="206"/>
      <c r="BB44" s="206"/>
      <c r="BC44" s="206"/>
      <c r="BD44" s="206"/>
      <c r="BE44" s="206"/>
      <c r="BF44" s="206"/>
      <c r="BG44" s="206"/>
      <c r="BH44" s="206"/>
      <c r="BI44" s="206"/>
      <c r="BJ44" s="206"/>
      <c r="BK44" s="206"/>
      <c r="BL44" s="206"/>
      <c r="BM44" s="206"/>
      <c r="BN44" s="206"/>
      <c r="BO44" s="206"/>
      <c r="BP44" s="206"/>
      <c r="BQ44" s="206"/>
      <c r="BR44" s="206"/>
      <c r="BS44" s="206"/>
      <c r="BT44" s="206"/>
      <c r="BU44" s="206"/>
      <c r="BV44" s="206"/>
      <c r="BW44" s="206"/>
      <c r="BX44" s="206"/>
      <c r="BY44" s="206"/>
      <c r="BZ44" s="206"/>
      <c r="CA44" s="206"/>
      <c r="CB44" s="206"/>
      <c r="CC44" s="206"/>
      <c r="CD44" s="206"/>
      <c r="CE44" s="206"/>
      <c r="CF44" s="206"/>
      <c r="CG44" s="206"/>
      <c r="CH44" s="206"/>
      <c r="CI44" s="206"/>
      <c r="CJ44" s="206"/>
      <c r="CK44" s="206"/>
      <c r="CL44" s="206"/>
      <c r="CM44" s="206"/>
      <c r="CN44" s="206"/>
      <c r="CO44" s="206"/>
      <c r="CP44" s="206"/>
      <c r="CQ44" s="206"/>
      <c r="CR44" s="206"/>
      <c r="CS44" s="206"/>
      <c r="CT44" s="206"/>
      <c r="CU44" s="206"/>
      <c r="CV44" s="206"/>
      <c r="CW44" s="206"/>
      <c r="CX44" s="206"/>
      <c r="CY44" s="207"/>
      <c r="CZ44" s="207"/>
      <c r="DA44" s="207"/>
      <c r="DB44" s="207"/>
      <c r="DC44" s="207"/>
      <c r="DD44" s="207"/>
      <c r="DE44" s="207"/>
      <c r="DF44" s="207"/>
      <c r="DG44" s="207"/>
      <c r="DH44" s="207"/>
      <c r="DI44" s="207"/>
      <c r="DJ44" s="207"/>
      <c r="DK44" s="207"/>
      <c r="DL44" s="207"/>
      <c r="DM44" s="207"/>
      <c r="DN44" s="207"/>
      <c r="DO44" s="207"/>
      <c r="DP44" s="207"/>
      <c r="DQ44" s="207"/>
      <c r="DR44" s="207"/>
      <c r="DS44" s="207"/>
      <c r="DT44" s="207"/>
      <c r="DU44" s="207"/>
      <c r="DV44" s="207"/>
      <c r="DW44" s="207"/>
      <c r="DX44" s="207"/>
      <c r="DY44" s="207"/>
      <c r="DZ44" s="207"/>
      <c r="EA44" s="207"/>
      <c r="EB44" s="207"/>
      <c r="EC44" s="207"/>
      <c r="ED44" s="207"/>
      <c r="EE44" s="207"/>
      <c r="EF44" s="207"/>
      <c r="EG44" s="207"/>
      <c r="EH44" s="207"/>
      <c r="EI44" s="207"/>
      <c r="EJ44" s="207"/>
      <c r="EK44" s="207"/>
      <c r="EL44" s="212"/>
      <c r="EM44" s="212"/>
      <c r="EN44" s="212"/>
      <c r="EO44" s="213"/>
      <c r="EP44" s="210"/>
    </row>
    <row r="45" spans="2:146" ht="11.25" customHeight="1">
      <c r="B45" s="211"/>
      <c r="C45" s="206"/>
      <c r="D45" s="206"/>
      <c r="E45" s="206"/>
      <c r="F45" s="206"/>
      <c r="G45" s="206" t="s">
        <v>155</v>
      </c>
      <c r="H45" s="206"/>
      <c r="I45" s="206"/>
      <c r="J45" s="206"/>
      <c r="K45" s="206"/>
      <c r="L45" s="206"/>
      <c r="M45" s="206"/>
      <c r="N45" s="206" t="s">
        <v>198</v>
      </c>
      <c r="O45" s="206"/>
      <c r="P45" s="206" t="str">
        <f>TEXT(기계경비총괄표!H5,"#,##0")</f>
        <v>59,020</v>
      </c>
      <c r="Q45" s="206"/>
      <c r="R45" s="206"/>
      <c r="S45" s="206"/>
      <c r="T45" s="206"/>
      <c r="U45" s="206"/>
      <c r="V45" s="206"/>
      <c r="W45" s="206"/>
      <c r="X45" s="206"/>
      <c r="Y45" s="206" t="s">
        <v>248</v>
      </c>
      <c r="Z45" s="206"/>
      <c r="AA45" s="206"/>
      <c r="AB45" s="206" t="str">
        <f>TEXT(AI43,"#,##0.#######")</f>
        <v>13.84</v>
      </c>
      <c r="AC45" s="206"/>
      <c r="AD45" s="206"/>
      <c r="AE45" s="206"/>
      <c r="AF45" s="206"/>
      <c r="AG45" s="206"/>
      <c r="AH45" s="206"/>
      <c r="AI45" s="206"/>
      <c r="AJ45" s="206" t="s">
        <v>202</v>
      </c>
      <c r="AK45" s="206"/>
      <c r="AL45" s="206" t="str">
        <f>TEXT(TRUNC(P45/AI43,1),"#,##0.#")</f>
        <v>4,264.4</v>
      </c>
      <c r="AM45" s="206"/>
      <c r="AN45" s="206"/>
      <c r="AO45" s="206"/>
      <c r="AP45" s="206"/>
      <c r="AQ45" s="206"/>
      <c r="AR45" s="206"/>
      <c r="AS45" s="206"/>
      <c r="AT45" s="206"/>
      <c r="AU45" s="206"/>
      <c r="AV45" s="206"/>
      <c r="AW45" s="206"/>
      <c r="AX45" s="206"/>
      <c r="AY45" s="206"/>
      <c r="AZ45" s="206"/>
      <c r="BA45" s="206"/>
      <c r="BB45" s="206"/>
      <c r="BC45" s="206"/>
      <c r="BD45" s="206"/>
      <c r="BE45" s="206"/>
      <c r="BF45" s="206"/>
      <c r="BG45" s="206"/>
      <c r="BH45" s="206"/>
      <c r="BI45" s="206"/>
      <c r="BJ45" s="206"/>
      <c r="BK45" s="206"/>
      <c r="BL45" s="206"/>
      <c r="BM45" s="206"/>
      <c r="BN45" s="206"/>
      <c r="BO45" s="206"/>
      <c r="BP45" s="206"/>
      <c r="BQ45" s="206"/>
      <c r="BR45" s="206"/>
      <c r="BS45" s="206"/>
      <c r="BT45" s="206"/>
      <c r="BU45" s="206"/>
      <c r="BV45" s="206"/>
      <c r="BW45" s="206"/>
      <c r="BX45" s="206"/>
      <c r="BY45" s="206"/>
      <c r="BZ45" s="206"/>
      <c r="CA45" s="206"/>
      <c r="CB45" s="206"/>
      <c r="CC45" s="206"/>
      <c r="CD45" s="206"/>
      <c r="CE45" s="206"/>
      <c r="CF45" s="206"/>
      <c r="CG45" s="206"/>
      <c r="CH45" s="206"/>
      <c r="CI45" s="206"/>
      <c r="CJ45" s="206"/>
      <c r="CK45" s="206"/>
      <c r="CL45" s="206"/>
      <c r="CM45" s="206"/>
      <c r="CN45" s="206"/>
      <c r="CO45" s="206"/>
      <c r="CP45" s="206"/>
      <c r="CQ45" s="206"/>
      <c r="CR45" s="206"/>
      <c r="CS45" s="206"/>
      <c r="CT45" s="206"/>
      <c r="CU45" s="206"/>
      <c r="CV45" s="206"/>
      <c r="CW45" s="206"/>
      <c r="CX45" s="206"/>
      <c r="CY45" s="207"/>
      <c r="CZ45" s="207"/>
      <c r="DA45" s="207"/>
      <c r="DB45" s="207"/>
      <c r="DC45" s="207"/>
      <c r="DD45" s="207"/>
      <c r="DE45" s="207"/>
      <c r="DF45" s="207"/>
      <c r="DG45" s="207"/>
      <c r="DH45" s="207"/>
      <c r="DI45" s="207"/>
      <c r="DJ45" s="207"/>
      <c r="DK45" s="207"/>
      <c r="DL45" s="207"/>
      <c r="DM45" s="207"/>
      <c r="DN45" s="207"/>
      <c r="DO45" s="207"/>
      <c r="DP45" s="207"/>
      <c r="DQ45" s="207"/>
      <c r="DR45" s="207"/>
      <c r="DS45" s="207"/>
      <c r="DT45" s="207"/>
      <c r="DU45" s="207"/>
      <c r="DV45" s="207"/>
      <c r="DW45" s="207"/>
      <c r="DX45" s="207"/>
      <c r="DY45" s="207"/>
      <c r="DZ45" s="207"/>
      <c r="EA45" s="207"/>
      <c r="EB45" s="207"/>
      <c r="EC45" s="207"/>
      <c r="ED45" s="207"/>
      <c r="EE45" s="207"/>
      <c r="EF45" s="207"/>
      <c r="EG45" s="207"/>
      <c r="EH45" s="207"/>
      <c r="EI45" s="207"/>
      <c r="EJ45" s="207"/>
      <c r="EK45" s="207"/>
      <c r="EL45" s="212"/>
      <c r="EM45" s="212"/>
      <c r="EN45" s="212"/>
      <c r="EO45" s="213"/>
      <c r="EP45" s="210"/>
    </row>
    <row r="46" spans="2:146" ht="11.25" customHeight="1">
      <c r="B46" s="211"/>
      <c r="C46" s="206"/>
      <c r="D46" s="206"/>
      <c r="E46" s="206"/>
      <c r="F46" s="206"/>
      <c r="G46" s="206" t="s">
        <v>156</v>
      </c>
      <c r="H46" s="206"/>
      <c r="I46" s="206"/>
      <c r="J46" s="206"/>
      <c r="K46" s="206"/>
      <c r="L46" s="206"/>
      <c r="M46" s="206"/>
      <c r="N46" s="206" t="s">
        <v>198</v>
      </c>
      <c r="O46" s="206"/>
      <c r="P46" s="206" t="str">
        <f>TEXT(기계경비총괄표!G5,"#,##0")</f>
        <v>30,192</v>
      </c>
      <c r="Q46" s="206"/>
      <c r="R46" s="206"/>
      <c r="S46" s="206"/>
      <c r="T46" s="206"/>
      <c r="U46" s="206"/>
      <c r="V46" s="206"/>
      <c r="W46" s="206"/>
      <c r="X46" s="206"/>
      <c r="Y46" s="206" t="s">
        <v>248</v>
      </c>
      <c r="Z46" s="206"/>
      <c r="AA46" s="206"/>
      <c r="AB46" s="206" t="str">
        <f>TEXT(AI43,"#,##0.#######")</f>
        <v>13.84</v>
      </c>
      <c r="AC46" s="206"/>
      <c r="AD46" s="206"/>
      <c r="AE46" s="206"/>
      <c r="AF46" s="206"/>
      <c r="AG46" s="206"/>
      <c r="AH46" s="206"/>
      <c r="AI46" s="206"/>
      <c r="AJ46" s="206" t="s">
        <v>202</v>
      </c>
      <c r="AK46" s="206"/>
      <c r="AL46" s="206" t="str">
        <f>TEXT(TRUNC(P46/AI43,1),"#,##0.#")</f>
        <v>2,181.5</v>
      </c>
      <c r="AM46" s="206"/>
      <c r="AN46" s="206"/>
      <c r="AO46" s="206"/>
      <c r="AP46" s="206"/>
      <c r="AQ46" s="206"/>
      <c r="AR46" s="206"/>
      <c r="AS46" s="206"/>
      <c r="AT46" s="206"/>
      <c r="AU46" s="206"/>
      <c r="AV46" s="206"/>
      <c r="AW46" s="206"/>
      <c r="AX46" s="206"/>
      <c r="AY46" s="206"/>
      <c r="AZ46" s="206"/>
      <c r="BA46" s="206"/>
      <c r="BB46" s="206"/>
      <c r="BC46" s="206"/>
      <c r="BD46" s="206"/>
      <c r="BE46" s="206"/>
      <c r="BF46" s="206"/>
      <c r="BG46" s="206"/>
      <c r="BH46" s="206"/>
      <c r="BI46" s="206"/>
      <c r="BJ46" s="206"/>
      <c r="BK46" s="206"/>
      <c r="BL46" s="206"/>
      <c r="BM46" s="206"/>
      <c r="BN46" s="206"/>
      <c r="BO46" s="206"/>
      <c r="BP46" s="206"/>
      <c r="BQ46" s="206"/>
      <c r="BR46" s="206"/>
      <c r="BS46" s="206"/>
      <c r="BT46" s="206"/>
      <c r="BU46" s="206"/>
      <c r="BV46" s="206"/>
      <c r="BW46" s="206"/>
      <c r="BX46" s="206"/>
      <c r="BY46" s="206"/>
      <c r="BZ46" s="206"/>
      <c r="CA46" s="206"/>
      <c r="CB46" s="206"/>
      <c r="CC46" s="206"/>
      <c r="CD46" s="206"/>
      <c r="CE46" s="206"/>
      <c r="CF46" s="206"/>
      <c r="CG46" s="206"/>
      <c r="CH46" s="206"/>
      <c r="CI46" s="206"/>
      <c r="CJ46" s="206"/>
      <c r="CK46" s="206"/>
      <c r="CL46" s="206"/>
      <c r="CM46" s="206"/>
      <c r="CN46" s="206"/>
      <c r="CO46" s="206"/>
      <c r="CP46" s="206"/>
      <c r="CQ46" s="206"/>
      <c r="CR46" s="206"/>
      <c r="CS46" s="206"/>
      <c r="CT46" s="206"/>
      <c r="CU46" s="206"/>
      <c r="CV46" s="206"/>
      <c r="CW46" s="206"/>
      <c r="CX46" s="206"/>
      <c r="CY46" s="207"/>
      <c r="CZ46" s="207"/>
      <c r="DA46" s="207"/>
      <c r="DB46" s="207"/>
      <c r="DC46" s="207"/>
      <c r="DD46" s="207"/>
      <c r="DE46" s="207"/>
      <c r="DF46" s="207"/>
      <c r="DG46" s="207"/>
      <c r="DH46" s="207"/>
      <c r="DI46" s="207"/>
      <c r="DJ46" s="207"/>
      <c r="DK46" s="207"/>
      <c r="DL46" s="207"/>
      <c r="DM46" s="207"/>
      <c r="DN46" s="207"/>
      <c r="DO46" s="207"/>
      <c r="DP46" s="207"/>
      <c r="DQ46" s="207"/>
      <c r="DR46" s="207"/>
      <c r="DS46" s="207"/>
      <c r="DT46" s="207"/>
      <c r="DU46" s="207"/>
      <c r="DV46" s="207"/>
      <c r="DW46" s="207"/>
      <c r="DX46" s="207"/>
      <c r="DY46" s="207"/>
      <c r="DZ46" s="207"/>
      <c r="EA46" s="207"/>
      <c r="EB46" s="207"/>
      <c r="EC46" s="207"/>
      <c r="ED46" s="207"/>
      <c r="EE46" s="207"/>
      <c r="EF46" s="207"/>
      <c r="EG46" s="207"/>
      <c r="EH46" s="207"/>
      <c r="EI46" s="207"/>
      <c r="EJ46" s="207"/>
      <c r="EK46" s="207"/>
      <c r="EL46" s="212"/>
      <c r="EM46" s="212"/>
      <c r="EN46" s="212"/>
      <c r="EO46" s="213"/>
      <c r="EP46" s="210"/>
    </row>
    <row r="47" spans="2:146" ht="11.25" customHeight="1">
      <c r="B47" s="211"/>
      <c r="C47" s="206"/>
      <c r="D47" s="206"/>
      <c r="E47" s="206"/>
      <c r="F47" s="206"/>
      <c r="G47" s="206" t="s">
        <v>50</v>
      </c>
      <c r="H47" s="206"/>
      <c r="I47" s="206"/>
      <c r="J47" s="206"/>
      <c r="K47" s="206" t="s">
        <v>42</v>
      </c>
      <c r="L47" s="206"/>
      <c r="M47" s="206"/>
      <c r="N47" s="206" t="s">
        <v>198</v>
      </c>
      <c r="O47" s="206"/>
      <c r="P47" s="206" t="str">
        <f>TEXT(기계경비총괄표!I5,"#,##0")</f>
        <v>21,098</v>
      </c>
      <c r="Q47" s="206"/>
      <c r="R47" s="206"/>
      <c r="S47" s="206"/>
      <c r="T47" s="206"/>
      <c r="U47" s="206"/>
      <c r="V47" s="206"/>
      <c r="W47" s="206"/>
      <c r="X47" s="206"/>
      <c r="Y47" s="206" t="s">
        <v>248</v>
      </c>
      <c r="Z47" s="206"/>
      <c r="AA47" s="206"/>
      <c r="AB47" s="206" t="str">
        <f>TEXT(AI43,"#,##0.#######")</f>
        <v>13.84</v>
      </c>
      <c r="AC47" s="206"/>
      <c r="AD47" s="206"/>
      <c r="AE47" s="206"/>
      <c r="AF47" s="206"/>
      <c r="AG47" s="206"/>
      <c r="AH47" s="206"/>
      <c r="AI47" s="206"/>
      <c r="AJ47" s="206" t="s">
        <v>202</v>
      </c>
      <c r="AK47" s="206"/>
      <c r="AL47" s="206" t="str">
        <f>TEXT(TRUNC(P47/AI43,1),"#,##0.#")</f>
        <v>1,524.4</v>
      </c>
      <c r="AM47" s="206"/>
      <c r="AN47" s="206"/>
      <c r="AO47" s="206"/>
      <c r="AP47" s="206"/>
      <c r="AQ47" s="206"/>
      <c r="AR47" s="206"/>
      <c r="AS47" s="206"/>
      <c r="AT47" s="206"/>
      <c r="AU47" s="206"/>
      <c r="AV47" s="206"/>
      <c r="AW47" s="206"/>
      <c r="AX47" s="206"/>
      <c r="AY47" s="206"/>
      <c r="AZ47" s="206"/>
      <c r="BA47" s="206"/>
      <c r="BB47" s="206"/>
      <c r="BC47" s="206"/>
      <c r="BD47" s="206"/>
      <c r="BE47" s="206"/>
      <c r="BF47" s="206"/>
      <c r="BG47" s="206"/>
      <c r="BH47" s="206"/>
      <c r="BI47" s="206"/>
      <c r="BJ47" s="206"/>
      <c r="BK47" s="206"/>
      <c r="BL47" s="206"/>
      <c r="BM47" s="206"/>
      <c r="BN47" s="206"/>
      <c r="BO47" s="206"/>
      <c r="BP47" s="206"/>
      <c r="BQ47" s="206"/>
      <c r="BR47" s="206"/>
      <c r="BS47" s="206"/>
      <c r="BT47" s="206"/>
      <c r="BU47" s="206"/>
      <c r="BV47" s="206"/>
      <c r="BW47" s="206"/>
      <c r="BX47" s="206"/>
      <c r="BY47" s="206"/>
      <c r="BZ47" s="206"/>
      <c r="CA47" s="206"/>
      <c r="CB47" s="206"/>
      <c r="CC47" s="206"/>
      <c r="CD47" s="206"/>
      <c r="CE47" s="206"/>
      <c r="CF47" s="206"/>
      <c r="CG47" s="206"/>
      <c r="CH47" s="206"/>
      <c r="CI47" s="206"/>
      <c r="CJ47" s="206"/>
      <c r="CK47" s="206"/>
      <c r="CL47" s="206"/>
      <c r="CM47" s="206"/>
      <c r="CN47" s="206"/>
      <c r="CO47" s="206"/>
      <c r="CP47" s="206"/>
      <c r="CQ47" s="206"/>
      <c r="CR47" s="206"/>
      <c r="CS47" s="206"/>
      <c r="CT47" s="206"/>
      <c r="CU47" s="206"/>
      <c r="CV47" s="206"/>
      <c r="CW47" s="206"/>
      <c r="CX47" s="206"/>
      <c r="CY47" s="207"/>
      <c r="CZ47" s="207"/>
      <c r="DA47" s="207"/>
      <c r="DB47" s="207"/>
      <c r="DC47" s="207"/>
      <c r="DD47" s="207"/>
      <c r="DE47" s="207"/>
      <c r="DF47" s="207"/>
      <c r="DG47" s="207"/>
      <c r="DH47" s="207"/>
      <c r="DI47" s="207"/>
      <c r="DJ47" s="207"/>
      <c r="DK47" s="207"/>
      <c r="DL47" s="207"/>
      <c r="DM47" s="207"/>
      <c r="DN47" s="207"/>
      <c r="DO47" s="207"/>
      <c r="DP47" s="207"/>
      <c r="DQ47" s="207"/>
      <c r="DR47" s="207"/>
      <c r="DS47" s="207"/>
      <c r="DT47" s="207"/>
      <c r="DU47" s="207"/>
      <c r="DV47" s="207"/>
      <c r="DW47" s="207"/>
      <c r="DX47" s="207"/>
      <c r="DY47" s="207"/>
      <c r="DZ47" s="207"/>
      <c r="EA47" s="207"/>
      <c r="EB47" s="207"/>
      <c r="EC47" s="207"/>
      <c r="ED47" s="207"/>
      <c r="EE47" s="207"/>
      <c r="EF47" s="207"/>
      <c r="EG47" s="207"/>
      <c r="EH47" s="207"/>
      <c r="EI47" s="207"/>
      <c r="EJ47" s="207"/>
      <c r="EK47" s="207"/>
      <c r="EL47" s="212"/>
      <c r="EM47" s="212"/>
      <c r="EN47" s="212"/>
      <c r="EO47" s="213"/>
      <c r="EP47" s="210"/>
    </row>
    <row r="48" spans="2:146" ht="11.25" customHeight="1">
      <c r="B48" s="211"/>
      <c r="C48" s="206"/>
      <c r="D48" s="206"/>
      <c r="E48" s="206"/>
      <c r="F48" s="206"/>
      <c r="G48" s="206" t="s">
        <v>249</v>
      </c>
      <c r="H48" s="206"/>
      <c r="I48" s="206"/>
      <c r="J48" s="206"/>
      <c r="K48" s="206" t="s">
        <v>250</v>
      </c>
      <c r="L48" s="206"/>
      <c r="M48" s="206"/>
      <c r="N48" s="206" t="s">
        <v>198</v>
      </c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206"/>
      <c r="AF48" s="206" t="str">
        <f>TEXT(AL45+AL46+AL47,"#,##0.#######")</f>
        <v>7,970.3</v>
      </c>
      <c r="AG48" s="206"/>
      <c r="AH48" s="206"/>
      <c r="AI48" s="206"/>
      <c r="AJ48" s="206"/>
      <c r="AK48" s="206"/>
      <c r="AL48" s="206"/>
      <c r="AM48" s="206"/>
      <c r="AN48" s="206"/>
      <c r="AO48" s="206"/>
      <c r="AP48" s="206"/>
      <c r="AQ48" s="206"/>
      <c r="AR48" s="206"/>
      <c r="AS48" s="206"/>
      <c r="AT48" s="206"/>
      <c r="AU48" s="206"/>
      <c r="AV48" s="206"/>
      <c r="AW48" s="206"/>
      <c r="AX48" s="206"/>
      <c r="AY48" s="206"/>
      <c r="AZ48" s="206"/>
      <c r="BA48" s="206"/>
      <c r="BB48" s="206"/>
      <c r="BC48" s="206"/>
      <c r="BD48" s="206"/>
      <c r="BE48" s="206"/>
      <c r="BF48" s="206"/>
      <c r="BG48" s="206"/>
      <c r="BH48" s="206"/>
      <c r="BI48" s="206"/>
      <c r="BJ48" s="206"/>
      <c r="BK48" s="206"/>
      <c r="BL48" s="206"/>
      <c r="BM48" s="206"/>
      <c r="BN48" s="206"/>
      <c r="BO48" s="206"/>
      <c r="BP48" s="206"/>
      <c r="BQ48" s="206"/>
      <c r="BR48" s="206"/>
      <c r="BS48" s="206"/>
      <c r="BT48" s="206"/>
      <c r="BU48" s="206"/>
      <c r="BV48" s="206"/>
      <c r="BW48" s="206"/>
      <c r="BX48" s="206"/>
      <c r="BY48" s="206"/>
      <c r="BZ48" s="206"/>
      <c r="CA48" s="206"/>
      <c r="CB48" s="206"/>
      <c r="CC48" s="206"/>
      <c r="CD48" s="206"/>
      <c r="CE48" s="206"/>
      <c r="CF48" s="206"/>
      <c r="CG48" s="206"/>
      <c r="CH48" s="206"/>
      <c r="CI48" s="206"/>
      <c r="CJ48" s="206"/>
      <c r="CK48" s="206"/>
      <c r="CL48" s="206"/>
      <c r="CM48" s="206"/>
      <c r="CN48" s="206"/>
      <c r="CO48" s="206"/>
      <c r="CP48" s="206"/>
      <c r="CQ48" s="206"/>
      <c r="CR48" s="206"/>
      <c r="CS48" s="206"/>
      <c r="CT48" s="206"/>
      <c r="CU48" s="206"/>
      <c r="CV48" s="206"/>
      <c r="CW48" s="206"/>
      <c r="CX48" s="206"/>
      <c r="CY48" s="207"/>
      <c r="CZ48" s="207"/>
      <c r="DA48" s="207"/>
      <c r="DB48" s="207"/>
      <c r="DC48" s="207"/>
      <c r="DD48" s="207"/>
      <c r="DE48" s="207"/>
      <c r="DF48" s="207"/>
      <c r="DG48" s="207"/>
      <c r="DH48" s="207"/>
      <c r="DI48" s="207"/>
      <c r="DJ48" s="207"/>
      <c r="DK48" s="207"/>
      <c r="DL48" s="207"/>
      <c r="DM48" s="207"/>
      <c r="DN48" s="207"/>
      <c r="DO48" s="207"/>
      <c r="DP48" s="207"/>
      <c r="DQ48" s="207"/>
      <c r="DR48" s="207"/>
      <c r="DS48" s="207"/>
      <c r="DT48" s="207"/>
      <c r="DU48" s="207"/>
      <c r="DV48" s="207"/>
      <c r="DW48" s="207"/>
      <c r="DX48" s="207"/>
      <c r="DY48" s="207"/>
      <c r="DZ48" s="207"/>
      <c r="EA48" s="207"/>
      <c r="EB48" s="207"/>
      <c r="EC48" s="207"/>
      <c r="ED48" s="207"/>
      <c r="EE48" s="207"/>
      <c r="EF48" s="207"/>
      <c r="EG48" s="207"/>
      <c r="EH48" s="207"/>
      <c r="EI48" s="207"/>
      <c r="EJ48" s="207"/>
      <c r="EK48" s="207"/>
      <c r="EL48" s="212">
        <f>EN48+EM48+EO48</f>
        <v>7970.2999999999993</v>
      </c>
      <c r="EM48" s="212" t="str">
        <f>TEXT(AL46,"#,###.0")</f>
        <v>2,181.5</v>
      </c>
      <c r="EN48" s="212" t="str">
        <f>TEXT(AL45,"#,###.0")</f>
        <v>4,264.4</v>
      </c>
      <c r="EO48" s="213" t="str">
        <f>TEXT(AL47,"#,###.0")</f>
        <v>1,524.4</v>
      </c>
      <c r="EP48" s="210"/>
    </row>
    <row r="49" spans="2:146" ht="11.25" customHeight="1">
      <c r="B49" s="211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6"/>
      <c r="AE49" s="206"/>
      <c r="AF49" s="206"/>
      <c r="AG49" s="206"/>
      <c r="AH49" s="206"/>
      <c r="AI49" s="206"/>
      <c r="AJ49" s="206"/>
      <c r="AK49" s="206"/>
      <c r="AL49" s="206"/>
      <c r="AM49" s="206"/>
      <c r="AN49" s="206"/>
      <c r="AO49" s="206"/>
      <c r="AP49" s="206"/>
      <c r="AQ49" s="206"/>
      <c r="AR49" s="206"/>
      <c r="AS49" s="206"/>
      <c r="AT49" s="206"/>
      <c r="AU49" s="206"/>
      <c r="AV49" s="206"/>
      <c r="AW49" s="206"/>
      <c r="AX49" s="206"/>
      <c r="AY49" s="206"/>
      <c r="AZ49" s="206"/>
      <c r="BA49" s="206"/>
      <c r="BB49" s="206"/>
      <c r="BC49" s="206"/>
      <c r="BD49" s="206"/>
      <c r="BE49" s="206"/>
      <c r="BF49" s="206"/>
      <c r="BG49" s="206"/>
      <c r="BH49" s="206"/>
      <c r="BI49" s="206"/>
      <c r="BJ49" s="206"/>
      <c r="BK49" s="206"/>
      <c r="BL49" s="206"/>
      <c r="BM49" s="206"/>
      <c r="BN49" s="206"/>
      <c r="BO49" s="206"/>
      <c r="BP49" s="206"/>
      <c r="BQ49" s="206"/>
      <c r="BR49" s="206"/>
      <c r="BS49" s="206"/>
      <c r="BT49" s="206"/>
      <c r="BU49" s="206"/>
      <c r="BV49" s="206"/>
      <c r="BW49" s="206"/>
      <c r="BX49" s="206"/>
      <c r="BY49" s="206"/>
      <c r="BZ49" s="206"/>
      <c r="CA49" s="206"/>
      <c r="CB49" s="206"/>
      <c r="CC49" s="206"/>
      <c r="CD49" s="206"/>
      <c r="CE49" s="206"/>
      <c r="CF49" s="206"/>
      <c r="CG49" s="206"/>
      <c r="CH49" s="206"/>
      <c r="CI49" s="206"/>
      <c r="CJ49" s="206"/>
      <c r="CK49" s="206"/>
      <c r="CL49" s="206"/>
      <c r="CM49" s="206"/>
      <c r="CN49" s="206"/>
      <c r="CO49" s="206"/>
      <c r="CP49" s="206"/>
      <c r="CQ49" s="206"/>
      <c r="CR49" s="206"/>
      <c r="CS49" s="206"/>
      <c r="CT49" s="206"/>
      <c r="CU49" s="206"/>
      <c r="CV49" s="206"/>
      <c r="CW49" s="206"/>
      <c r="CX49" s="206"/>
      <c r="CY49" s="207"/>
      <c r="CZ49" s="207"/>
      <c r="DA49" s="207"/>
      <c r="DB49" s="207"/>
      <c r="DC49" s="207"/>
      <c r="DD49" s="207"/>
      <c r="DE49" s="207"/>
      <c r="DF49" s="207"/>
      <c r="DG49" s="207"/>
      <c r="DH49" s="207"/>
      <c r="DI49" s="207"/>
      <c r="DJ49" s="207"/>
      <c r="DK49" s="207"/>
      <c r="DL49" s="207"/>
      <c r="DM49" s="207"/>
      <c r="DN49" s="207"/>
      <c r="DO49" s="207"/>
      <c r="DP49" s="207"/>
      <c r="DQ49" s="207"/>
      <c r="DR49" s="207"/>
      <c r="DS49" s="207"/>
      <c r="DT49" s="207"/>
      <c r="DU49" s="207"/>
      <c r="DV49" s="207"/>
      <c r="DW49" s="207"/>
      <c r="DX49" s="207"/>
      <c r="DY49" s="207"/>
      <c r="DZ49" s="207"/>
      <c r="EA49" s="207"/>
      <c r="EB49" s="207"/>
      <c r="EC49" s="207"/>
      <c r="ED49" s="207"/>
      <c r="EE49" s="207"/>
      <c r="EF49" s="207"/>
      <c r="EG49" s="207"/>
      <c r="EH49" s="207"/>
      <c r="EI49" s="207"/>
      <c r="EJ49" s="207"/>
      <c r="EK49" s="207"/>
      <c r="EL49" s="212"/>
      <c r="EM49" s="212"/>
      <c r="EN49" s="212"/>
      <c r="EO49" s="213"/>
      <c r="EP49" s="210"/>
    </row>
    <row r="50" spans="2:146" ht="11.25" customHeight="1">
      <c r="B50" s="211"/>
      <c r="C50" s="206"/>
      <c r="D50" s="206" t="s">
        <v>251</v>
      </c>
      <c r="E50" s="206"/>
      <c r="F50" s="206"/>
      <c r="G50" s="206" t="s">
        <v>252</v>
      </c>
      <c r="H50" s="206"/>
      <c r="I50" s="206"/>
      <c r="J50" s="206"/>
      <c r="K50" s="206" t="s">
        <v>250</v>
      </c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6"/>
      <c r="AE50" s="206"/>
      <c r="AF50" s="206"/>
      <c r="AG50" s="206"/>
      <c r="AH50" s="206"/>
      <c r="AI50" s="206"/>
      <c r="AJ50" s="206"/>
      <c r="AK50" s="206"/>
      <c r="AL50" s="206"/>
      <c r="AM50" s="206"/>
      <c r="AN50" s="206"/>
      <c r="AO50" s="206"/>
      <c r="AP50" s="206"/>
      <c r="AQ50" s="206"/>
      <c r="AR50" s="206"/>
      <c r="AS50" s="206"/>
      <c r="AT50" s="206"/>
      <c r="AU50" s="206"/>
      <c r="AV50" s="206"/>
      <c r="AW50" s="206"/>
      <c r="AX50" s="206"/>
      <c r="AY50" s="206"/>
      <c r="AZ50" s="206"/>
      <c r="BA50" s="206"/>
      <c r="BB50" s="206"/>
      <c r="BC50" s="206"/>
      <c r="BD50" s="206"/>
      <c r="BE50" s="206"/>
      <c r="BF50" s="206"/>
      <c r="BG50" s="206"/>
      <c r="BH50" s="206"/>
      <c r="BI50" s="206"/>
      <c r="BJ50" s="206"/>
      <c r="BK50" s="206"/>
      <c r="BL50" s="206"/>
      <c r="BM50" s="206"/>
      <c r="BN50" s="206"/>
      <c r="BO50" s="206"/>
      <c r="BP50" s="206"/>
      <c r="BQ50" s="206"/>
      <c r="BR50" s="206"/>
      <c r="BS50" s="206"/>
      <c r="BT50" s="206"/>
      <c r="BU50" s="206"/>
      <c r="BV50" s="206"/>
      <c r="BW50" s="206"/>
      <c r="BX50" s="206"/>
      <c r="BY50" s="206"/>
      <c r="BZ50" s="206"/>
      <c r="CA50" s="206"/>
      <c r="CB50" s="206"/>
      <c r="CC50" s="206"/>
      <c r="CD50" s="206"/>
      <c r="CE50" s="206"/>
      <c r="CF50" s="206"/>
      <c r="CG50" s="206"/>
      <c r="CH50" s="206"/>
      <c r="CI50" s="206"/>
      <c r="CJ50" s="206"/>
      <c r="CK50" s="206"/>
      <c r="CL50" s="206"/>
      <c r="CM50" s="206"/>
      <c r="CN50" s="206"/>
      <c r="CO50" s="206"/>
      <c r="CP50" s="206"/>
      <c r="CQ50" s="206"/>
      <c r="CR50" s="206"/>
      <c r="CS50" s="206"/>
      <c r="CT50" s="206"/>
      <c r="CU50" s="206"/>
      <c r="CV50" s="206"/>
      <c r="CW50" s="206"/>
      <c r="CX50" s="206"/>
      <c r="CY50" s="207"/>
      <c r="CZ50" s="207"/>
      <c r="DA50" s="207"/>
      <c r="DB50" s="207"/>
      <c r="DC50" s="207"/>
      <c r="DD50" s="207"/>
      <c r="DE50" s="207"/>
      <c r="DF50" s="207"/>
      <c r="DG50" s="207"/>
      <c r="DH50" s="207"/>
      <c r="DI50" s="207"/>
      <c r="DJ50" s="207"/>
      <c r="DK50" s="207"/>
      <c r="DL50" s="207"/>
      <c r="DM50" s="207"/>
      <c r="DN50" s="207"/>
      <c r="DO50" s="207"/>
      <c r="DP50" s="207"/>
      <c r="DQ50" s="207"/>
      <c r="DR50" s="207"/>
      <c r="DS50" s="207"/>
      <c r="DT50" s="207"/>
      <c r="DU50" s="207"/>
      <c r="DV50" s="207"/>
      <c r="DW50" s="207"/>
      <c r="DX50" s="207"/>
      <c r="DY50" s="207"/>
      <c r="DZ50" s="207"/>
      <c r="EA50" s="207"/>
      <c r="EB50" s="207"/>
      <c r="EC50" s="207"/>
      <c r="ED50" s="207"/>
      <c r="EE50" s="207"/>
      <c r="EF50" s="207"/>
      <c r="EG50" s="207"/>
      <c r="EH50" s="207"/>
      <c r="EI50" s="207"/>
      <c r="EJ50" s="207"/>
      <c r="EK50" s="207"/>
      <c r="EL50" s="212"/>
      <c r="EM50" s="212"/>
      <c r="EN50" s="212"/>
      <c r="EO50" s="213"/>
      <c r="EP50" s="210"/>
    </row>
    <row r="51" spans="2:146" ht="11.25" customHeight="1">
      <c r="B51" s="211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6"/>
      <c r="T51" s="206"/>
      <c r="U51" s="206"/>
      <c r="V51" s="206"/>
      <c r="W51" s="206"/>
      <c r="X51" s="206"/>
      <c r="Y51" s="206"/>
      <c r="Z51" s="206"/>
      <c r="AA51" s="206"/>
      <c r="AB51" s="206"/>
      <c r="AC51" s="206"/>
      <c r="AD51" s="206"/>
      <c r="AE51" s="206"/>
      <c r="AF51" s="206"/>
      <c r="AG51" s="206"/>
      <c r="AH51" s="206"/>
      <c r="AI51" s="206"/>
      <c r="AJ51" s="206"/>
      <c r="AK51" s="206"/>
      <c r="AL51" s="206"/>
      <c r="AM51" s="206"/>
      <c r="AN51" s="206"/>
      <c r="AO51" s="206"/>
      <c r="AP51" s="206"/>
      <c r="AQ51" s="206"/>
      <c r="AR51" s="206"/>
      <c r="AS51" s="206"/>
      <c r="AT51" s="206"/>
      <c r="AU51" s="206"/>
      <c r="AV51" s="206"/>
      <c r="AW51" s="206"/>
      <c r="AX51" s="206"/>
      <c r="AY51" s="206"/>
      <c r="AZ51" s="206"/>
      <c r="BA51" s="206"/>
      <c r="BB51" s="206"/>
      <c r="BC51" s="206"/>
      <c r="BD51" s="206"/>
      <c r="BE51" s="206"/>
      <c r="BF51" s="206"/>
      <c r="BG51" s="206"/>
      <c r="BH51" s="206"/>
      <c r="BI51" s="206"/>
      <c r="BJ51" s="206"/>
      <c r="BK51" s="206"/>
      <c r="BL51" s="206"/>
      <c r="BM51" s="206"/>
      <c r="BN51" s="206"/>
      <c r="BO51" s="206"/>
      <c r="BP51" s="206"/>
      <c r="BQ51" s="206"/>
      <c r="BR51" s="206"/>
      <c r="BS51" s="206"/>
      <c r="BT51" s="206"/>
      <c r="BU51" s="206"/>
      <c r="BV51" s="206"/>
      <c r="BW51" s="206"/>
      <c r="BX51" s="206"/>
      <c r="BY51" s="206"/>
      <c r="BZ51" s="206"/>
      <c r="CA51" s="206"/>
      <c r="CB51" s="206"/>
      <c r="CC51" s="206"/>
      <c r="CD51" s="206"/>
      <c r="CE51" s="206"/>
      <c r="CF51" s="206"/>
      <c r="CG51" s="206"/>
      <c r="CH51" s="206"/>
      <c r="CI51" s="206"/>
      <c r="CJ51" s="206"/>
      <c r="CK51" s="206"/>
      <c r="CL51" s="206"/>
      <c r="CM51" s="206"/>
      <c r="CN51" s="206"/>
      <c r="CO51" s="206"/>
      <c r="CP51" s="206"/>
      <c r="CQ51" s="206"/>
      <c r="CR51" s="206"/>
      <c r="CS51" s="206"/>
      <c r="CT51" s="206"/>
      <c r="CU51" s="206"/>
      <c r="CV51" s="206"/>
      <c r="CW51" s="206"/>
      <c r="CX51" s="206"/>
      <c r="CY51" s="207"/>
      <c r="CZ51" s="207"/>
      <c r="DA51" s="207"/>
      <c r="DB51" s="207"/>
      <c r="DC51" s="207"/>
      <c r="DD51" s="207"/>
      <c r="DE51" s="207"/>
      <c r="DF51" s="207"/>
      <c r="DG51" s="207"/>
      <c r="DH51" s="207"/>
      <c r="DI51" s="207"/>
      <c r="DJ51" s="207"/>
      <c r="DK51" s="207"/>
      <c r="DL51" s="207"/>
      <c r="DM51" s="207"/>
      <c r="DN51" s="207"/>
      <c r="DO51" s="207"/>
      <c r="DP51" s="207"/>
      <c r="DQ51" s="207"/>
      <c r="DR51" s="207"/>
      <c r="DS51" s="207"/>
      <c r="DT51" s="207"/>
      <c r="DU51" s="207"/>
      <c r="DV51" s="207"/>
      <c r="DW51" s="207"/>
      <c r="DX51" s="207"/>
      <c r="DY51" s="207"/>
      <c r="DZ51" s="207"/>
      <c r="EA51" s="207"/>
      <c r="EB51" s="207"/>
      <c r="EC51" s="207"/>
      <c r="ED51" s="207"/>
      <c r="EE51" s="207"/>
      <c r="EF51" s="207"/>
      <c r="EG51" s="207"/>
      <c r="EH51" s="207"/>
      <c r="EI51" s="207"/>
      <c r="EJ51" s="207"/>
      <c r="EK51" s="207"/>
      <c r="EL51" s="212"/>
      <c r="EM51" s="212"/>
      <c r="EN51" s="212"/>
      <c r="EO51" s="213"/>
      <c r="EP51" s="210"/>
    </row>
    <row r="52" spans="2:146" ht="11.25" customHeight="1">
      <c r="B52" s="211"/>
      <c r="C52" s="206"/>
      <c r="D52" s="206"/>
      <c r="E52" s="206"/>
      <c r="F52" s="206"/>
      <c r="G52" s="206"/>
      <c r="H52" s="206"/>
      <c r="I52" s="206" t="s">
        <v>155</v>
      </c>
      <c r="J52" s="206"/>
      <c r="K52" s="206"/>
      <c r="L52" s="206"/>
      <c r="M52" s="206"/>
      <c r="N52" s="206"/>
      <c r="O52" s="206"/>
      <c r="P52" s="206" t="s">
        <v>198</v>
      </c>
      <c r="Q52" s="206"/>
      <c r="R52" s="206" t="str">
        <f>TEXT(TRUNC(EN48,0),"#,##0")</f>
        <v>4,264</v>
      </c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6"/>
      <c r="AE52" s="206"/>
      <c r="AF52" s="206"/>
      <c r="AG52" s="206"/>
      <c r="AH52" s="206"/>
      <c r="AI52" s="206"/>
      <c r="AJ52" s="206"/>
      <c r="AK52" s="206"/>
      <c r="AL52" s="206"/>
      <c r="AM52" s="206"/>
      <c r="AN52" s="206"/>
      <c r="AO52" s="206"/>
      <c r="AP52" s="206"/>
      <c r="AQ52" s="206"/>
      <c r="AR52" s="206"/>
      <c r="AS52" s="206"/>
      <c r="AT52" s="206"/>
      <c r="AU52" s="206"/>
      <c r="AV52" s="206"/>
      <c r="AW52" s="206"/>
      <c r="AX52" s="206"/>
      <c r="AY52" s="206"/>
      <c r="AZ52" s="206"/>
      <c r="BA52" s="206"/>
      <c r="BB52" s="206"/>
      <c r="BC52" s="206"/>
      <c r="BD52" s="206"/>
      <c r="BE52" s="206"/>
      <c r="BF52" s="206"/>
      <c r="BG52" s="206"/>
      <c r="BH52" s="206"/>
      <c r="BI52" s="206"/>
      <c r="BJ52" s="206"/>
      <c r="BK52" s="206"/>
      <c r="BL52" s="206"/>
      <c r="BM52" s="206"/>
      <c r="BN52" s="206"/>
      <c r="BO52" s="206"/>
      <c r="BP52" s="206"/>
      <c r="BQ52" s="206"/>
      <c r="BR52" s="206"/>
      <c r="BS52" s="206"/>
      <c r="BT52" s="206"/>
      <c r="BU52" s="206"/>
      <c r="BV52" s="206"/>
      <c r="BW52" s="206"/>
      <c r="BX52" s="206"/>
      <c r="BY52" s="206"/>
      <c r="BZ52" s="206"/>
      <c r="CA52" s="206"/>
      <c r="CB52" s="206"/>
      <c r="CC52" s="206"/>
      <c r="CD52" s="206"/>
      <c r="CE52" s="206"/>
      <c r="CF52" s="206"/>
      <c r="CG52" s="206"/>
      <c r="CH52" s="206"/>
      <c r="CI52" s="206"/>
      <c r="CJ52" s="206"/>
      <c r="CK52" s="206"/>
      <c r="CL52" s="206"/>
      <c r="CM52" s="206"/>
      <c r="CN52" s="206"/>
      <c r="CO52" s="206"/>
      <c r="CP52" s="206"/>
      <c r="CQ52" s="206"/>
      <c r="CR52" s="206"/>
      <c r="CS52" s="206"/>
      <c r="CT52" s="206"/>
      <c r="CU52" s="206"/>
      <c r="CV52" s="206"/>
      <c r="CW52" s="206"/>
      <c r="CX52" s="206"/>
      <c r="CY52" s="207"/>
      <c r="CZ52" s="207"/>
      <c r="DA52" s="207"/>
      <c r="DB52" s="207"/>
      <c r="DC52" s="207"/>
      <c r="DD52" s="207"/>
      <c r="DE52" s="207"/>
      <c r="DF52" s="207"/>
      <c r="DG52" s="207"/>
      <c r="DH52" s="207"/>
      <c r="DI52" s="207"/>
      <c r="DJ52" s="207"/>
      <c r="DK52" s="207"/>
      <c r="DL52" s="207"/>
      <c r="DM52" s="207"/>
      <c r="DN52" s="207"/>
      <c r="DO52" s="207"/>
      <c r="DP52" s="207"/>
      <c r="DQ52" s="207"/>
      <c r="DR52" s="207"/>
      <c r="DS52" s="207"/>
      <c r="DT52" s="207"/>
      <c r="DU52" s="207"/>
      <c r="DV52" s="207"/>
      <c r="DW52" s="207"/>
      <c r="DX52" s="207"/>
      <c r="DY52" s="207"/>
      <c r="DZ52" s="207"/>
      <c r="EA52" s="207"/>
      <c r="EB52" s="207"/>
      <c r="EC52" s="207"/>
      <c r="ED52" s="207"/>
      <c r="EE52" s="207"/>
      <c r="EF52" s="207"/>
      <c r="EG52" s="207"/>
      <c r="EH52" s="207"/>
      <c r="EI52" s="207"/>
      <c r="EJ52" s="207"/>
      <c r="EK52" s="207"/>
      <c r="EL52" s="212"/>
      <c r="EM52" s="212"/>
      <c r="EN52" s="212"/>
      <c r="EO52" s="213"/>
      <c r="EP52" s="210"/>
    </row>
    <row r="53" spans="2:146" ht="11.25" customHeight="1">
      <c r="B53" s="211"/>
      <c r="C53" s="206"/>
      <c r="D53" s="206"/>
      <c r="E53" s="206"/>
      <c r="F53" s="206"/>
      <c r="G53" s="206"/>
      <c r="H53" s="206"/>
      <c r="I53" s="206" t="s">
        <v>156</v>
      </c>
      <c r="J53" s="206"/>
      <c r="K53" s="206"/>
      <c r="L53" s="206"/>
      <c r="M53" s="206"/>
      <c r="N53" s="206"/>
      <c r="O53" s="206"/>
      <c r="P53" s="206" t="s">
        <v>198</v>
      </c>
      <c r="Q53" s="206"/>
      <c r="R53" s="206" t="str">
        <f>TEXT(TRUNC(EM48,0),"#,##0")</f>
        <v>2,181</v>
      </c>
      <c r="S53" s="206"/>
      <c r="T53" s="206"/>
      <c r="U53" s="206"/>
      <c r="V53" s="206"/>
      <c r="W53" s="206"/>
      <c r="X53" s="206"/>
      <c r="Y53" s="206"/>
      <c r="Z53" s="206"/>
      <c r="AA53" s="206"/>
      <c r="AB53" s="206"/>
      <c r="AC53" s="206"/>
      <c r="AD53" s="206"/>
      <c r="AE53" s="206"/>
      <c r="AF53" s="206"/>
      <c r="AG53" s="206"/>
      <c r="AH53" s="206"/>
      <c r="AI53" s="206"/>
      <c r="AJ53" s="206"/>
      <c r="AK53" s="206"/>
      <c r="AL53" s="206"/>
      <c r="AM53" s="206"/>
      <c r="AN53" s="206"/>
      <c r="AO53" s="206"/>
      <c r="AP53" s="206"/>
      <c r="AQ53" s="206"/>
      <c r="AR53" s="206"/>
      <c r="AS53" s="206"/>
      <c r="AT53" s="206"/>
      <c r="AU53" s="206"/>
      <c r="AV53" s="206"/>
      <c r="AW53" s="206"/>
      <c r="AX53" s="206"/>
      <c r="AY53" s="206"/>
      <c r="AZ53" s="206"/>
      <c r="BA53" s="206"/>
      <c r="BB53" s="206"/>
      <c r="BC53" s="206"/>
      <c r="BD53" s="206"/>
      <c r="BE53" s="206"/>
      <c r="BF53" s="206"/>
      <c r="BG53" s="206"/>
      <c r="BH53" s="206"/>
      <c r="BI53" s="206"/>
      <c r="BJ53" s="206"/>
      <c r="BK53" s="206"/>
      <c r="BL53" s="206"/>
      <c r="BM53" s="206"/>
      <c r="BN53" s="206"/>
      <c r="BO53" s="206"/>
      <c r="BP53" s="206"/>
      <c r="BQ53" s="206"/>
      <c r="BR53" s="206"/>
      <c r="BS53" s="206"/>
      <c r="BT53" s="206"/>
      <c r="BU53" s="206"/>
      <c r="BV53" s="206"/>
      <c r="BW53" s="206"/>
      <c r="BX53" s="206"/>
      <c r="BY53" s="206"/>
      <c r="BZ53" s="206"/>
      <c r="CA53" s="206"/>
      <c r="CB53" s="206"/>
      <c r="CC53" s="206"/>
      <c r="CD53" s="206"/>
      <c r="CE53" s="206"/>
      <c r="CF53" s="206"/>
      <c r="CG53" s="206"/>
      <c r="CH53" s="206"/>
      <c r="CI53" s="206"/>
      <c r="CJ53" s="206"/>
      <c r="CK53" s="206"/>
      <c r="CL53" s="206"/>
      <c r="CM53" s="206"/>
      <c r="CN53" s="206"/>
      <c r="CO53" s="206"/>
      <c r="CP53" s="206"/>
      <c r="CQ53" s="206"/>
      <c r="CR53" s="206"/>
      <c r="CS53" s="206"/>
      <c r="CT53" s="206"/>
      <c r="CU53" s="206"/>
      <c r="CV53" s="206"/>
      <c r="CW53" s="206"/>
      <c r="CX53" s="206"/>
      <c r="CY53" s="207"/>
      <c r="CZ53" s="207"/>
      <c r="DA53" s="207"/>
      <c r="DB53" s="207"/>
      <c r="DC53" s="207"/>
      <c r="DD53" s="207"/>
      <c r="DE53" s="207"/>
      <c r="DF53" s="207"/>
      <c r="DG53" s="207"/>
      <c r="DH53" s="207"/>
      <c r="DI53" s="207"/>
      <c r="DJ53" s="207"/>
      <c r="DK53" s="207"/>
      <c r="DL53" s="207"/>
      <c r="DM53" s="207"/>
      <c r="DN53" s="207"/>
      <c r="DO53" s="207"/>
      <c r="DP53" s="207"/>
      <c r="DQ53" s="207"/>
      <c r="DR53" s="207"/>
      <c r="DS53" s="207"/>
      <c r="DT53" s="207"/>
      <c r="DU53" s="207"/>
      <c r="DV53" s="207"/>
      <c r="DW53" s="207"/>
      <c r="DX53" s="207"/>
      <c r="DY53" s="207"/>
      <c r="DZ53" s="207"/>
      <c r="EA53" s="207"/>
      <c r="EB53" s="207"/>
      <c r="EC53" s="207"/>
      <c r="ED53" s="207"/>
      <c r="EE53" s="207"/>
      <c r="EF53" s="207"/>
      <c r="EG53" s="207"/>
      <c r="EH53" s="207"/>
      <c r="EI53" s="207"/>
      <c r="EJ53" s="207"/>
      <c r="EK53" s="207"/>
      <c r="EL53" s="212"/>
      <c r="EM53" s="212"/>
      <c r="EN53" s="212"/>
      <c r="EO53" s="213"/>
      <c r="EP53" s="210"/>
    </row>
    <row r="54" spans="2:146" ht="11.25" customHeight="1">
      <c r="B54" s="211"/>
      <c r="C54" s="206"/>
      <c r="D54" s="206"/>
      <c r="E54" s="206"/>
      <c r="F54" s="206"/>
      <c r="G54" s="206"/>
      <c r="H54" s="206"/>
      <c r="I54" s="206" t="s">
        <v>50</v>
      </c>
      <c r="J54" s="206"/>
      <c r="K54" s="206"/>
      <c r="L54" s="206"/>
      <c r="M54" s="206" t="s">
        <v>42</v>
      </c>
      <c r="N54" s="206"/>
      <c r="O54" s="206"/>
      <c r="P54" s="206" t="s">
        <v>198</v>
      </c>
      <c r="Q54" s="206"/>
      <c r="R54" s="206" t="str">
        <f>TEXT(TRUNC(EO48,0),"#,##0")</f>
        <v>1,524</v>
      </c>
      <c r="S54" s="206"/>
      <c r="T54" s="206"/>
      <c r="U54" s="206"/>
      <c r="V54" s="206"/>
      <c r="W54" s="206"/>
      <c r="X54" s="206"/>
      <c r="Y54" s="206"/>
      <c r="Z54" s="206"/>
      <c r="AA54" s="206"/>
      <c r="AB54" s="206"/>
      <c r="AC54" s="206"/>
      <c r="AD54" s="206"/>
      <c r="AE54" s="206"/>
      <c r="AF54" s="206"/>
      <c r="AG54" s="206"/>
      <c r="AH54" s="206"/>
      <c r="AI54" s="206"/>
      <c r="AJ54" s="206"/>
      <c r="AK54" s="206"/>
      <c r="AL54" s="206"/>
      <c r="AM54" s="206"/>
      <c r="AN54" s="206"/>
      <c r="AO54" s="206"/>
      <c r="AP54" s="206"/>
      <c r="AQ54" s="206"/>
      <c r="AR54" s="206"/>
      <c r="AS54" s="206"/>
      <c r="AT54" s="206"/>
      <c r="AU54" s="206"/>
      <c r="AV54" s="206"/>
      <c r="AW54" s="206"/>
      <c r="AX54" s="206"/>
      <c r="AY54" s="206"/>
      <c r="AZ54" s="206"/>
      <c r="BA54" s="206"/>
      <c r="BB54" s="206"/>
      <c r="BC54" s="206"/>
      <c r="BD54" s="206"/>
      <c r="BE54" s="206"/>
      <c r="BF54" s="206"/>
      <c r="BG54" s="206"/>
      <c r="BH54" s="206"/>
      <c r="BI54" s="206"/>
      <c r="BJ54" s="206"/>
      <c r="BK54" s="206"/>
      <c r="BL54" s="206"/>
      <c r="BM54" s="206"/>
      <c r="BN54" s="206"/>
      <c r="BO54" s="206"/>
      <c r="BP54" s="206"/>
      <c r="BQ54" s="206"/>
      <c r="BR54" s="206"/>
      <c r="BS54" s="206"/>
      <c r="BT54" s="206"/>
      <c r="BU54" s="206"/>
      <c r="BV54" s="206"/>
      <c r="BW54" s="206"/>
      <c r="BX54" s="206"/>
      <c r="BY54" s="206"/>
      <c r="BZ54" s="206"/>
      <c r="CA54" s="206"/>
      <c r="CB54" s="206"/>
      <c r="CC54" s="206"/>
      <c r="CD54" s="206"/>
      <c r="CE54" s="206"/>
      <c r="CF54" s="206"/>
      <c r="CG54" s="206"/>
      <c r="CH54" s="206"/>
      <c r="CI54" s="206"/>
      <c r="CJ54" s="206"/>
      <c r="CK54" s="206"/>
      <c r="CL54" s="206"/>
      <c r="CM54" s="206"/>
      <c r="CN54" s="206"/>
      <c r="CO54" s="206"/>
      <c r="CP54" s="206"/>
      <c r="CQ54" s="206"/>
      <c r="CR54" s="206"/>
      <c r="CS54" s="206"/>
      <c r="CT54" s="206"/>
      <c r="CU54" s="206"/>
      <c r="CV54" s="206"/>
      <c r="CW54" s="206"/>
      <c r="CX54" s="206"/>
      <c r="CY54" s="207"/>
      <c r="CZ54" s="207"/>
      <c r="DA54" s="207"/>
      <c r="DB54" s="207"/>
      <c r="DC54" s="207"/>
      <c r="DD54" s="207"/>
      <c r="DE54" s="207"/>
      <c r="DF54" s="207"/>
      <c r="DG54" s="207"/>
      <c r="DH54" s="207"/>
      <c r="DI54" s="207"/>
      <c r="DJ54" s="207"/>
      <c r="DK54" s="207"/>
      <c r="DL54" s="207"/>
      <c r="DM54" s="207"/>
      <c r="DN54" s="207"/>
      <c r="DO54" s="207"/>
      <c r="DP54" s="207"/>
      <c r="DQ54" s="207"/>
      <c r="DR54" s="207"/>
      <c r="DS54" s="207"/>
      <c r="DT54" s="207"/>
      <c r="DU54" s="207"/>
      <c r="DV54" s="207"/>
      <c r="DW54" s="207"/>
      <c r="DX54" s="207"/>
      <c r="DY54" s="207"/>
      <c r="DZ54" s="207"/>
      <c r="EA54" s="207"/>
      <c r="EB54" s="207"/>
      <c r="EC54" s="207"/>
      <c r="ED54" s="207"/>
      <c r="EE54" s="207"/>
      <c r="EF54" s="207"/>
      <c r="EG54" s="207"/>
      <c r="EH54" s="207"/>
      <c r="EI54" s="207"/>
      <c r="EJ54" s="207"/>
      <c r="EK54" s="207"/>
      <c r="EL54" s="212"/>
      <c r="EM54" s="212"/>
      <c r="EN54" s="212"/>
      <c r="EO54" s="213"/>
      <c r="EP54" s="210"/>
    </row>
    <row r="55" spans="2:146" ht="11.25" customHeight="1">
      <c r="B55" s="211"/>
      <c r="C55" s="206"/>
      <c r="D55" s="206"/>
      <c r="E55" s="206"/>
      <c r="F55" s="206"/>
      <c r="G55" s="206"/>
      <c r="H55" s="206"/>
      <c r="I55" s="206"/>
      <c r="J55" s="206"/>
      <c r="K55" s="206" t="s">
        <v>250</v>
      </c>
      <c r="L55" s="206"/>
      <c r="M55" s="206"/>
      <c r="N55" s="206"/>
      <c r="O55" s="206"/>
      <c r="P55" s="206" t="s">
        <v>198</v>
      </c>
      <c r="Q55" s="206"/>
      <c r="R55" s="206"/>
      <c r="S55" s="206" t="str">
        <f>TEXT(R52+R53+R54,"#,##0")</f>
        <v>7,969</v>
      </c>
      <c r="T55" s="206"/>
      <c r="U55" s="206"/>
      <c r="V55" s="206"/>
      <c r="W55" s="206"/>
      <c r="X55" s="206"/>
      <c r="Y55" s="206"/>
      <c r="Z55" s="206"/>
      <c r="AA55" s="206"/>
      <c r="AB55" s="206"/>
      <c r="AC55" s="206"/>
      <c r="AD55" s="206"/>
      <c r="AE55" s="206"/>
      <c r="AF55" s="206"/>
      <c r="AG55" s="206"/>
      <c r="AH55" s="206"/>
      <c r="AI55" s="206"/>
      <c r="AJ55" s="206"/>
      <c r="AK55" s="206"/>
      <c r="AL55" s="206"/>
      <c r="AM55" s="206"/>
      <c r="AN55" s="206"/>
      <c r="AO55" s="206"/>
      <c r="AP55" s="206"/>
      <c r="AQ55" s="206"/>
      <c r="AR55" s="206"/>
      <c r="AS55" s="206"/>
      <c r="AT55" s="206"/>
      <c r="AU55" s="206"/>
      <c r="AV55" s="206"/>
      <c r="AW55" s="206"/>
      <c r="AX55" s="206"/>
      <c r="AY55" s="206"/>
      <c r="AZ55" s="206"/>
      <c r="BA55" s="206"/>
      <c r="BB55" s="206"/>
      <c r="BC55" s="206"/>
      <c r="BD55" s="206"/>
      <c r="BE55" s="206"/>
      <c r="BF55" s="206"/>
      <c r="BG55" s="206"/>
      <c r="BH55" s="206"/>
      <c r="BI55" s="206"/>
      <c r="BJ55" s="206"/>
      <c r="BK55" s="206"/>
      <c r="BL55" s="206"/>
      <c r="BM55" s="206"/>
      <c r="BN55" s="206"/>
      <c r="BO55" s="206"/>
      <c r="BP55" s="206"/>
      <c r="BQ55" s="206"/>
      <c r="BR55" s="206"/>
      <c r="BS55" s="206"/>
      <c r="BT55" s="206"/>
      <c r="BU55" s="206"/>
      <c r="BV55" s="206"/>
      <c r="BW55" s="206"/>
      <c r="BX55" s="206"/>
      <c r="BY55" s="206"/>
      <c r="BZ55" s="206"/>
      <c r="CA55" s="206"/>
      <c r="CB55" s="206"/>
      <c r="CC55" s="206"/>
      <c r="CD55" s="206"/>
      <c r="CE55" s="206"/>
      <c r="CF55" s="206"/>
      <c r="CG55" s="206"/>
      <c r="CH55" s="206"/>
      <c r="CI55" s="206"/>
      <c r="CJ55" s="206"/>
      <c r="CK55" s="206"/>
      <c r="CL55" s="206"/>
      <c r="CM55" s="206"/>
      <c r="CN55" s="206"/>
      <c r="CO55" s="206"/>
      <c r="CP55" s="206"/>
      <c r="CQ55" s="206"/>
      <c r="CR55" s="206"/>
      <c r="CS55" s="206"/>
      <c r="CT55" s="206"/>
      <c r="CU55" s="206"/>
      <c r="CV55" s="206"/>
      <c r="CW55" s="206"/>
      <c r="CX55" s="206"/>
      <c r="CY55" s="207"/>
      <c r="CZ55" s="207"/>
      <c r="DA55" s="207"/>
      <c r="DB55" s="207"/>
      <c r="DC55" s="207"/>
      <c r="DD55" s="207"/>
      <c r="DE55" s="207"/>
      <c r="DF55" s="207"/>
      <c r="DG55" s="207"/>
      <c r="DH55" s="207"/>
      <c r="DI55" s="207"/>
      <c r="DJ55" s="207"/>
      <c r="DK55" s="207"/>
      <c r="DL55" s="207"/>
      <c r="DM55" s="207"/>
      <c r="DN55" s="207"/>
      <c r="DO55" s="207"/>
      <c r="DP55" s="207"/>
      <c r="DQ55" s="207"/>
      <c r="DR55" s="207"/>
      <c r="DS55" s="207"/>
      <c r="DT55" s="207"/>
      <c r="DU55" s="207"/>
      <c r="DV55" s="207"/>
      <c r="DW55" s="207"/>
      <c r="DX55" s="207"/>
      <c r="DY55" s="207"/>
      <c r="DZ55" s="207"/>
      <c r="EA55" s="207"/>
      <c r="EB55" s="207"/>
      <c r="EC55" s="207"/>
      <c r="ED55" s="207"/>
      <c r="EE55" s="207"/>
      <c r="EF55" s="207"/>
      <c r="EG55" s="207"/>
      <c r="EH55" s="207"/>
      <c r="EI55" s="207"/>
      <c r="EJ55" s="207"/>
      <c r="EK55" s="207"/>
      <c r="EL55" s="214">
        <f>EN55+EM55+EO55</f>
        <v>7969</v>
      </c>
      <c r="EM55" s="212" t="str">
        <f>TEXT(R53,"#,##0")</f>
        <v>2,181</v>
      </c>
      <c r="EN55" s="212" t="str">
        <f>TEXT(R52,"#,##0")</f>
        <v>4,264</v>
      </c>
      <c r="EO55" s="213" t="str">
        <f>TEXT(R54,"#,##0")</f>
        <v>1,524</v>
      </c>
      <c r="EP55" s="210"/>
    </row>
    <row r="56" spans="2:146" ht="11.25" customHeight="1">
      <c r="B56" s="211"/>
      <c r="C56" s="206"/>
      <c r="D56" s="206"/>
      <c r="E56" s="206"/>
      <c r="F56" s="206"/>
      <c r="G56" s="206"/>
      <c r="H56" s="206"/>
      <c r="I56" s="206"/>
      <c r="J56" s="206"/>
      <c r="K56" s="206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Y56" s="206"/>
      <c r="Z56" s="206"/>
      <c r="AA56" s="206"/>
      <c r="AB56" s="206"/>
      <c r="AC56" s="206"/>
      <c r="AD56" s="206"/>
      <c r="AE56" s="206"/>
      <c r="AF56" s="206"/>
      <c r="AG56" s="206"/>
      <c r="AH56" s="206"/>
      <c r="AI56" s="206"/>
      <c r="AJ56" s="206"/>
      <c r="AK56" s="206"/>
      <c r="AL56" s="206"/>
      <c r="AM56" s="206"/>
      <c r="AN56" s="206"/>
      <c r="AO56" s="206"/>
      <c r="AP56" s="206"/>
      <c r="AQ56" s="206"/>
      <c r="AR56" s="206"/>
      <c r="AS56" s="206"/>
      <c r="AT56" s="206"/>
      <c r="AU56" s="206"/>
      <c r="AV56" s="206"/>
      <c r="AW56" s="206"/>
      <c r="AX56" s="206"/>
      <c r="AY56" s="206"/>
      <c r="AZ56" s="206"/>
      <c r="BA56" s="206"/>
      <c r="BB56" s="206"/>
      <c r="BC56" s="206"/>
      <c r="BD56" s="206"/>
      <c r="BE56" s="206"/>
      <c r="BF56" s="206"/>
      <c r="BG56" s="206"/>
      <c r="BH56" s="206"/>
      <c r="BI56" s="206"/>
      <c r="BJ56" s="206"/>
      <c r="BK56" s="206"/>
      <c r="BL56" s="206"/>
      <c r="BM56" s="206"/>
      <c r="BN56" s="206"/>
      <c r="BO56" s="206"/>
      <c r="BP56" s="206"/>
      <c r="BQ56" s="206"/>
      <c r="BR56" s="206"/>
      <c r="BS56" s="206"/>
      <c r="BT56" s="206"/>
      <c r="BU56" s="206"/>
      <c r="BV56" s="206"/>
      <c r="BW56" s="206"/>
      <c r="BX56" s="206"/>
      <c r="BY56" s="206"/>
      <c r="BZ56" s="206"/>
      <c r="CA56" s="206"/>
      <c r="CB56" s="206"/>
      <c r="CC56" s="206"/>
      <c r="CD56" s="206"/>
      <c r="CE56" s="206"/>
      <c r="CF56" s="206"/>
      <c r="CG56" s="206"/>
      <c r="CH56" s="206"/>
      <c r="CI56" s="206"/>
      <c r="CJ56" s="206"/>
      <c r="CK56" s="206"/>
      <c r="CL56" s="206"/>
      <c r="CM56" s="206"/>
      <c r="CN56" s="206"/>
      <c r="CO56" s="206"/>
      <c r="CP56" s="206"/>
      <c r="CQ56" s="206"/>
      <c r="CR56" s="206"/>
      <c r="CS56" s="206"/>
      <c r="CT56" s="206"/>
      <c r="CU56" s="206"/>
      <c r="CV56" s="206"/>
      <c r="CW56" s="206"/>
      <c r="CX56" s="206"/>
      <c r="CY56" s="207"/>
      <c r="CZ56" s="207"/>
      <c r="DA56" s="207"/>
      <c r="DB56" s="207"/>
      <c r="DC56" s="207"/>
      <c r="DD56" s="207"/>
      <c r="DE56" s="207"/>
      <c r="DF56" s="207"/>
      <c r="DG56" s="207"/>
      <c r="DH56" s="207"/>
      <c r="DI56" s="207"/>
      <c r="DJ56" s="207"/>
      <c r="DK56" s="207"/>
      <c r="DL56" s="207"/>
      <c r="DM56" s="207"/>
      <c r="DN56" s="207"/>
      <c r="DO56" s="207"/>
      <c r="DP56" s="207"/>
      <c r="DQ56" s="207"/>
      <c r="DR56" s="207"/>
      <c r="DS56" s="207"/>
      <c r="DT56" s="207"/>
      <c r="DU56" s="207"/>
      <c r="DV56" s="207"/>
      <c r="DW56" s="207"/>
      <c r="DX56" s="207"/>
      <c r="DY56" s="207"/>
      <c r="DZ56" s="207"/>
      <c r="EA56" s="207"/>
      <c r="EB56" s="207"/>
      <c r="EC56" s="207"/>
      <c r="ED56" s="207"/>
      <c r="EE56" s="207"/>
      <c r="EF56" s="207"/>
      <c r="EG56" s="207"/>
      <c r="EH56" s="207"/>
      <c r="EI56" s="207"/>
      <c r="EJ56" s="207"/>
      <c r="EK56" s="207"/>
      <c r="EL56" s="212"/>
      <c r="EM56" s="212"/>
      <c r="EN56" s="212"/>
      <c r="EO56" s="213"/>
      <c r="EP56" s="210"/>
    </row>
    <row r="57" spans="2:146" ht="11.25" customHeight="1">
      <c r="B57" s="205" t="s">
        <v>253</v>
      </c>
      <c r="C57" s="20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6"/>
      <c r="AE57" s="206"/>
      <c r="AF57" s="206"/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06"/>
      <c r="AR57" s="206"/>
      <c r="AS57" s="206"/>
      <c r="AT57" s="206"/>
      <c r="AU57" s="206"/>
      <c r="AV57" s="206"/>
      <c r="AW57" s="206"/>
      <c r="AX57" s="206"/>
      <c r="AY57" s="206"/>
      <c r="AZ57" s="206"/>
      <c r="BA57" s="206"/>
      <c r="BB57" s="206"/>
      <c r="BC57" s="206"/>
      <c r="BD57" s="206"/>
      <c r="BE57" s="206"/>
      <c r="BF57" s="206"/>
      <c r="BG57" s="206"/>
      <c r="BH57" s="206"/>
      <c r="BI57" s="206"/>
      <c r="BJ57" s="206"/>
      <c r="BK57" s="206"/>
      <c r="BL57" s="206"/>
      <c r="BM57" s="206"/>
      <c r="BN57" s="206"/>
      <c r="BO57" s="206"/>
      <c r="BP57" s="206"/>
      <c r="BQ57" s="206"/>
      <c r="BR57" s="206"/>
      <c r="BS57" s="206"/>
      <c r="BT57" s="206"/>
      <c r="BU57" s="206"/>
      <c r="BV57" s="206"/>
      <c r="BW57" s="206"/>
      <c r="BX57" s="206"/>
      <c r="BY57" s="206"/>
      <c r="BZ57" s="206"/>
      <c r="CA57" s="206"/>
      <c r="CB57" s="206"/>
      <c r="CC57" s="206"/>
      <c r="CD57" s="206"/>
      <c r="CE57" s="206"/>
      <c r="CF57" s="206"/>
      <c r="CG57" s="206"/>
      <c r="CH57" s="206"/>
      <c r="CI57" s="206"/>
      <c r="CJ57" s="206"/>
      <c r="CK57" s="206"/>
      <c r="CL57" s="206"/>
      <c r="CM57" s="206"/>
      <c r="CN57" s="206"/>
      <c r="CO57" s="206"/>
      <c r="CP57" s="206"/>
      <c r="CQ57" s="206"/>
      <c r="CR57" s="206"/>
      <c r="CS57" s="206"/>
      <c r="CT57" s="206"/>
      <c r="CU57" s="206"/>
      <c r="CV57" s="206"/>
      <c r="CW57" s="206"/>
      <c r="CX57" s="206"/>
      <c r="CY57" s="207"/>
      <c r="CZ57" s="207"/>
      <c r="DA57" s="207"/>
      <c r="DB57" s="207"/>
      <c r="DC57" s="207"/>
      <c r="DD57" s="207"/>
      <c r="DE57" s="207"/>
      <c r="DF57" s="207"/>
      <c r="DG57" s="207"/>
      <c r="DH57" s="207"/>
      <c r="DI57" s="207"/>
      <c r="DJ57" s="207"/>
      <c r="DK57" s="207"/>
      <c r="DL57" s="207"/>
      <c r="DM57" s="207"/>
      <c r="DN57" s="207"/>
      <c r="DO57" s="207"/>
      <c r="DP57" s="207"/>
      <c r="DQ57" s="207"/>
      <c r="DR57" s="207"/>
      <c r="DS57" s="207"/>
      <c r="DT57" s="207"/>
      <c r="DU57" s="207"/>
      <c r="DV57" s="207"/>
      <c r="DW57" s="207"/>
      <c r="DX57" s="207"/>
      <c r="DY57" s="207"/>
      <c r="DZ57" s="207"/>
      <c r="EA57" s="207"/>
      <c r="EB57" s="207"/>
      <c r="EC57" s="207"/>
      <c r="ED57" s="207"/>
      <c r="EE57" s="207"/>
      <c r="EF57" s="207"/>
      <c r="EG57" s="207"/>
      <c r="EH57" s="207"/>
      <c r="EI57" s="207"/>
      <c r="EJ57" s="207"/>
      <c r="EK57" s="207"/>
      <c r="EL57" s="208">
        <f>EL108</f>
        <v>8974</v>
      </c>
      <c r="EM57" s="208" t="str">
        <f>EM108</f>
        <v>2,456</v>
      </c>
      <c r="EN57" s="208" t="str">
        <f>EN108</f>
        <v>4,802</v>
      </c>
      <c r="EO57" s="209" t="str">
        <f>EO108</f>
        <v>1,716</v>
      </c>
      <c r="EP57" s="210"/>
    </row>
    <row r="58" spans="2:146" ht="11.25" customHeight="1">
      <c r="B58" s="211"/>
      <c r="C58" s="206"/>
      <c r="D58" s="206"/>
      <c r="E58" s="206"/>
      <c r="F58" s="206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6"/>
      <c r="AE58" s="206"/>
      <c r="AF58" s="206"/>
      <c r="AG58" s="206"/>
      <c r="AH58" s="206"/>
      <c r="AI58" s="206"/>
      <c r="AJ58" s="206"/>
      <c r="AK58" s="206"/>
      <c r="AL58" s="206"/>
      <c r="AM58" s="206"/>
      <c r="AN58" s="206"/>
      <c r="AO58" s="206"/>
      <c r="AP58" s="206"/>
      <c r="AQ58" s="206"/>
      <c r="AR58" s="206"/>
      <c r="AS58" s="206"/>
      <c r="AT58" s="206"/>
      <c r="AU58" s="206"/>
      <c r="AV58" s="206"/>
      <c r="AW58" s="206"/>
      <c r="AX58" s="206"/>
      <c r="AY58" s="206"/>
      <c r="AZ58" s="206"/>
      <c r="BA58" s="206"/>
      <c r="BB58" s="206"/>
      <c r="BC58" s="206"/>
      <c r="BD58" s="206"/>
      <c r="BE58" s="206"/>
      <c r="BF58" s="206"/>
      <c r="BG58" s="206"/>
      <c r="BH58" s="206"/>
      <c r="BI58" s="206"/>
      <c r="BJ58" s="206"/>
      <c r="BK58" s="206"/>
      <c r="BL58" s="206"/>
      <c r="BM58" s="206"/>
      <c r="BN58" s="206"/>
      <c r="BO58" s="206"/>
      <c r="BP58" s="206"/>
      <c r="BQ58" s="206"/>
      <c r="BR58" s="206"/>
      <c r="BS58" s="206"/>
      <c r="BT58" s="206"/>
      <c r="BU58" s="206"/>
      <c r="BV58" s="206"/>
      <c r="BW58" s="206"/>
      <c r="BX58" s="206"/>
      <c r="BY58" s="206"/>
      <c r="BZ58" s="206"/>
      <c r="CA58" s="206"/>
      <c r="CB58" s="206"/>
      <c r="CC58" s="206"/>
      <c r="CD58" s="206"/>
      <c r="CE58" s="206"/>
      <c r="CF58" s="206"/>
      <c r="CG58" s="206"/>
      <c r="CH58" s="206"/>
      <c r="CI58" s="206"/>
      <c r="CJ58" s="206"/>
      <c r="CK58" s="206"/>
      <c r="CL58" s="206"/>
      <c r="CM58" s="206"/>
      <c r="CN58" s="206"/>
      <c r="CO58" s="206"/>
      <c r="CP58" s="206"/>
      <c r="CQ58" s="206"/>
      <c r="CR58" s="206"/>
      <c r="CS58" s="206"/>
      <c r="CT58" s="206"/>
      <c r="CU58" s="206"/>
      <c r="CV58" s="206"/>
      <c r="CW58" s="206"/>
      <c r="CX58" s="206"/>
      <c r="CY58" s="207"/>
      <c r="CZ58" s="207"/>
      <c r="DA58" s="207"/>
      <c r="DB58" s="207"/>
      <c r="DC58" s="207"/>
      <c r="DD58" s="207"/>
      <c r="DE58" s="207"/>
      <c r="DF58" s="207"/>
      <c r="DG58" s="207"/>
      <c r="DH58" s="207"/>
      <c r="DI58" s="207"/>
      <c r="DJ58" s="207"/>
      <c r="DK58" s="207"/>
      <c r="DL58" s="207"/>
      <c r="DM58" s="207"/>
      <c r="DN58" s="207"/>
      <c r="DO58" s="207"/>
      <c r="DP58" s="207"/>
      <c r="DQ58" s="207"/>
      <c r="DR58" s="207"/>
      <c r="DS58" s="207"/>
      <c r="DT58" s="207"/>
      <c r="DU58" s="207"/>
      <c r="DV58" s="207"/>
      <c r="DW58" s="207"/>
      <c r="DX58" s="207"/>
      <c r="DY58" s="207"/>
      <c r="DZ58" s="207"/>
      <c r="EA58" s="207"/>
      <c r="EB58" s="207"/>
      <c r="EC58" s="207"/>
      <c r="ED58" s="207"/>
      <c r="EE58" s="207"/>
      <c r="EF58" s="207"/>
      <c r="EG58" s="207"/>
      <c r="EH58" s="207"/>
      <c r="EI58" s="207"/>
      <c r="EJ58" s="207"/>
      <c r="EK58" s="207"/>
      <c r="EL58" s="212"/>
      <c r="EM58" s="212"/>
      <c r="EN58" s="212"/>
      <c r="EO58" s="213"/>
      <c r="EP58" s="210"/>
    </row>
    <row r="59" spans="2:146" ht="11.25" customHeight="1">
      <c r="B59" s="211"/>
      <c r="C59" s="206"/>
      <c r="D59" s="206" t="s">
        <v>195</v>
      </c>
      <c r="E59" s="206"/>
      <c r="F59" s="206"/>
      <c r="G59" s="206" t="s">
        <v>196</v>
      </c>
      <c r="H59" s="206"/>
      <c r="I59" s="206"/>
      <c r="J59" s="206" t="s">
        <v>197</v>
      </c>
      <c r="K59" s="206"/>
      <c r="L59" s="206"/>
      <c r="M59" s="206" t="s">
        <v>198</v>
      </c>
      <c r="N59" s="206"/>
      <c r="O59" s="206" t="s">
        <v>199</v>
      </c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6"/>
      <c r="AE59" s="206"/>
      <c r="AF59" s="206"/>
      <c r="AG59" s="206"/>
      <c r="AH59" s="206" t="s">
        <v>200</v>
      </c>
      <c r="AI59" s="206"/>
      <c r="AJ59" s="206"/>
      <c r="AK59" s="206"/>
      <c r="AL59" s="206"/>
      <c r="AM59" s="206"/>
      <c r="AN59" s="206"/>
      <c r="AO59" s="206"/>
      <c r="AP59" s="206"/>
      <c r="AQ59" s="206"/>
      <c r="AR59" s="206"/>
      <c r="AS59" s="206"/>
      <c r="AT59" s="206"/>
      <c r="AU59" s="206"/>
      <c r="AV59" s="206"/>
      <c r="AW59" s="206"/>
      <c r="AX59" s="206"/>
      <c r="AY59" s="206"/>
      <c r="AZ59" s="206"/>
      <c r="BA59" s="206"/>
      <c r="BB59" s="206"/>
      <c r="BC59" s="206"/>
      <c r="BD59" s="206"/>
      <c r="BE59" s="206"/>
      <c r="BF59" s="206"/>
      <c r="BG59" s="206"/>
      <c r="BH59" s="206"/>
      <c r="BI59" s="206"/>
      <c r="BJ59" s="206"/>
      <c r="BK59" s="206"/>
      <c r="BL59" s="206"/>
      <c r="BM59" s="206"/>
      <c r="BN59" s="206"/>
      <c r="BO59" s="206"/>
      <c r="BP59" s="206"/>
      <c r="BQ59" s="206"/>
      <c r="BR59" s="206"/>
      <c r="BS59" s="206"/>
      <c r="BT59" s="206"/>
      <c r="BU59" s="206"/>
      <c r="BV59" s="206"/>
      <c r="BW59" s="206"/>
      <c r="BX59" s="206"/>
      <c r="BY59" s="206"/>
      <c r="BZ59" s="206"/>
      <c r="CA59" s="206"/>
      <c r="CB59" s="206"/>
      <c r="CC59" s="206"/>
      <c r="CD59" s="206"/>
      <c r="CE59" s="206"/>
      <c r="CF59" s="206"/>
      <c r="CG59" s="206"/>
      <c r="CH59" s="206"/>
      <c r="CI59" s="206"/>
      <c r="CJ59" s="206"/>
      <c r="CK59" s="206"/>
      <c r="CL59" s="206"/>
      <c r="CM59" s="206"/>
      <c r="CN59" s="206"/>
      <c r="CO59" s="206"/>
      <c r="CP59" s="206"/>
      <c r="CQ59" s="206"/>
      <c r="CR59" s="206"/>
      <c r="CS59" s="206"/>
      <c r="CT59" s="206"/>
      <c r="CU59" s="206"/>
      <c r="CV59" s="206"/>
      <c r="CW59" s="206"/>
      <c r="CX59" s="206"/>
      <c r="CY59" s="207"/>
      <c r="CZ59" s="207"/>
      <c r="DA59" s="207"/>
      <c r="DB59" s="207"/>
      <c r="DC59" s="207"/>
      <c r="DD59" s="207"/>
      <c r="DE59" s="207"/>
      <c r="DF59" s="207"/>
      <c r="DG59" s="207"/>
      <c r="DH59" s="207"/>
      <c r="DI59" s="207"/>
      <c r="DJ59" s="207"/>
      <c r="DK59" s="207"/>
      <c r="DL59" s="207"/>
      <c r="DM59" s="207"/>
      <c r="DN59" s="207"/>
      <c r="DO59" s="207"/>
      <c r="DP59" s="207"/>
      <c r="DQ59" s="207"/>
      <c r="DR59" s="207"/>
      <c r="DS59" s="207"/>
      <c r="DT59" s="207"/>
      <c r="DU59" s="207"/>
      <c r="DV59" s="207"/>
      <c r="DW59" s="207"/>
      <c r="DX59" s="207"/>
      <c r="DY59" s="207"/>
      <c r="DZ59" s="207"/>
      <c r="EA59" s="207"/>
      <c r="EB59" s="207"/>
      <c r="EC59" s="207"/>
      <c r="ED59" s="207"/>
      <c r="EE59" s="207"/>
      <c r="EF59" s="207"/>
      <c r="EG59" s="207"/>
      <c r="EH59" s="207"/>
      <c r="EI59" s="207"/>
      <c r="EJ59" s="207"/>
      <c r="EK59" s="207"/>
      <c r="EL59" s="212"/>
      <c r="EM59" s="212"/>
      <c r="EN59" s="212"/>
      <c r="EO59" s="213"/>
      <c r="EP59" s="210"/>
    </row>
    <row r="60" spans="2:146" ht="11.25" customHeight="1">
      <c r="B60" s="211"/>
      <c r="C60" s="20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6"/>
      <c r="AE60" s="206"/>
      <c r="AF60" s="206"/>
      <c r="AG60" s="206"/>
      <c r="AH60" s="206"/>
      <c r="AI60" s="206"/>
      <c r="AJ60" s="206"/>
      <c r="AK60" s="206"/>
      <c r="AL60" s="206"/>
      <c r="AM60" s="206"/>
      <c r="AN60" s="206"/>
      <c r="AO60" s="206"/>
      <c r="AP60" s="206"/>
      <c r="AQ60" s="206"/>
      <c r="AR60" s="206"/>
      <c r="AS60" s="206"/>
      <c r="AT60" s="206"/>
      <c r="AU60" s="206"/>
      <c r="AV60" s="206"/>
      <c r="AW60" s="206"/>
      <c r="AX60" s="206"/>
      <c r="AY60" s="206"/>
      <c r="AZ60" s="206"/>
      <c r="BA60" s="206"/>
      <c r="BB60" s="206"/>
      <c r="BC60" s="206"/>
      <c r="BD60" s="206"/>
      <c r="BE60" s="206"/>
      <c r="BF60" s="206"/>
      <c r="BG60" s="206"/>
      <c r="BH60" s="206"/>
      <c r="BI60" s="206"/>
      <c r="BJ60" s="206"/>
      <c r="BK60" s="206"/>
      <c r="BL60" s="206"/>
      <c r="BM60" s="206"/>
      <c r="BN60" s="206"/>
      <c r="BO60" s="206"/>
      <c r="BP60" s="206"/>
      <c r="BQ60" s="206"/>
      <c r="BR60" s="206"/>
      <c r="BS60" s="206"/>
      <c r="BT60" s="206"/>
      <c r="BU60" s="206"/>
      <c r="BV60" s="206"/>
      <c r="BW60" s="206"/>
      <c r="BX60" s="206"/>
      <c r="BY60" s="206"/>
      <c r="BZ60" s="206"/>
      <c r="CA60" s="206"/>
      <c r="CB60" s="206"/>
      <c r="CC60" s="206"/>
      <c r="CD60" s="206"/>
      <c r="CE60" s="206"/>
      <c r="CF60" s="206"/>
      <c r="CG60" s="206"/>
      <c r="CH60" s="206"/>
      <c r="CI60" s="206"/>
      <c r="CJ60" s="206"/>
      <c r="CK60" s="206"/>
      <c r="CL60" s="206"/>
      <c r="CM60" s="206"/>
      <c r="CN60" s="206"/>
      <c r="CO60" s="206"/>
      <c r="CP60" s="206"/>
      <c r="CQ60" s="206"/>
      <c r="CR60" s="206"/>
      <c r="CS60" s="206"/>
      <c r="CT60" s="206"/>
      <c r="CU60" s="206"/>
      <c r="CV60" s="206"/>
      <c r="CW60" s="206"/>
      <c r="CX60" s="206"/>
      <c r="CY60" s="207"/>
      <c r="CZ60" s="207"/>
      <c r="DA60" s="207"/>
      <c r="DB60" s="207"/>
      <c r="DC60" s="207"/>
      <c r="DD60" s="207"/>
      <c r="DE60" s="207"/>
      <c r="DF60" s="207"/>
      <c r="DG60" s="207"/>
      <c r="DH60" s="207"/>
      <c r="DI60" s="207"/>
      <c r="DJ60" s="207"/>
      <c r="DK60" s="207"/>
      <c r="DL60" s="207"/>
      <c r="DM60" s="207"/>
      <c r="DN60" s="207"/>
      <c r="DO60" s="207"/>
      <c r="DP60" s="207"/>
      <c r="DQ60" s="207"/>
      <c r="DR60" s="207"/>
      <c r="DS60" s="207"/>
      <c r="DT60" s="207"/>
      <c r="DU60" s="207"/>
      <c r="DV60" s="207"/>
      <c r="DW60" s="207"/>
      <c r="DX60" s="207"/>
      <c r="DY60" s="207"/>
      <c r="DZ60" s="207"/>
      <c r="EA60" s="207"/>
      <c r="EB60" s="207"/>
      <c r="EC60" s="207"/>
      <c r="ED60" s="207"/>
      <c r="EE60" s="207"/>
      <c r="EF60" s="207"/>
      <c r="EG60" s="207"/>
      <c r="EH60" s="207"/>
      <c r="EI60" s="207"/>
      <c r="EJ60" s="207"/>
      <c r="EK60" s="207"/>
      <c r="EL60" s="212"/>
      <c r="EM60" s="212"/>
      <c r="EN60" s="212"/>
      <c r="EO60" s="213"/>
      <c r="EP60" s="210"/>
    </row>
    <row r="61" spans="2:146" ht="11.25" customHeight="1">
      <c r="B61" s="215"/>
      <c r="C61" s="216"/>
      <c r="D61" s="216"/>
      <c r="E61" s="216"/>
      <c r="F61" s="216"/>
      <c r="G61" s="216" t="s">
        <v>201</v>
      </c>
      <c r="H61" s="216"/>
      <c r="I61" s="216"/>
      <c r="J61" s="216" t="s">
        <v>202</v>
      </c>
      <c r="K61" s="216"/>
      <c r="L61" s="216" t="str">
        <f>TEXT(0.7,"#,##0.#######")</f>
        <v>0.7</v>
      </c>
      <c r="M61" s="216"/>
      <c r="N61" s="216"/>
      <c r="O61" s="216"/>
      <c r="P61" s="216"/>
      <c r="Q61" s="216"/>
      <c r="R61" s="216"/>
      <c r="S61" s="216"/>
      <c r="T61" s="216" t="s">
        <v>203</v>
      </c>
      <c r="U61" s="216"/>
      <c r="V61" s="216" t="s">
        <v>202</v>
      </c>
      <c r="W61" s="216"/>
      <c r="X61" s="216" t="str">
        <f>TEXT(1,"#,##0.#######")</f>
        <v>1.</v>
      </c>
      <c r="Y61" s="216"/>
      <c r="Z61" s="216" t="s">
        <v>204</v>
      </c>
      <c r="AA61" s="216"/>
      <c r="AB61" s="216" t="str">
        <f>TEXT(1.5,"#,##0.#######")</f>
        <v>1.5</v>
      </c>
      <c r="AC61" s="216"/>
      <c r="AD61" s="216"/>
      <c r="AE61" s="216"/>
      <c r="AF61" s="216" t="s">
        <v>202</v>
      </c>
      <c r="AG61" s="216"/>
      <c r="AH61" s="216" t="str">
        <f>TEXT(ROUND(X61/AB61,2),"#,##0.#######")</f>
        <v>0.67</v>
      </c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 t="s">
        <v>205</v>
      </c>
      <c r="AT61" s="216"/>
      <c r="AU61" s="216" t="s">
        <v>202</v>
      </c>
      <c r="AV61" s="216"/>
      <c r="AW61" s="216" t="str">
        <f>TEXT(0.55,"#,##0.#######")</f>
        <v>0.55</v>
      </c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  <c r="BI61" s="216"/>
      <c r="BJ61" s="216"/>
      <c r="BK61" s="216"/>
      <c r="BL61" s="216"/>
      <c r="BM61" s="216"/>
      <c r="BN61" s="216"/>
      <c r="BO61" s="216"/>
      <c r="BP61" s="216"/>
      <c r="BQ61" s="216"/>
      <c r="BR61" s="216"/>
      <c r="BS61" s="216"/>
      <c r="BT61" s="216"/>
      <c r="BU61" s="216"/>
      <c r="BV61" s="216"/>
      <c r="BW61" s="216"/>
      <c r="BX61" s="216"/>
      <c r="BY61" s="216"/>
      <c r="BZ61" s="216"/>
      <c r="CA61" s="216"/>
      <c r="CB61" s="216"/>
      <c r="CC61" s="216"/>
      <c r="CD61" s="216"/>
      <c r="CE61" s="216"/>
      <c r="CF61" s="216"/>
      <c r="CG61" s="216"/>
      <c r="CH61" s="216"/>
      <c r="CI61" s="216"/>
      <c r="CJ61" s="216"/>
      <c r="CK61" s="216"/>
      <c r="CL61" s="216"/>
      <c r="CM61" s="216"/>
      <c r="CN61" s="216"/>
      <c r="CO61" s="216"/>
      <c r="CP61" s="216"/>
      <c r="CQ61" s="216"/>
      <c r="CR61" s="216"/>
      <c r="CS61" s="216"/>
      <c r="CT61" s="216"/>
      <c r="CU61" s="216"/>
      <c r="CV61" s="216"/>
      <c r="CW61" s="216"/>
      <c r="CX61" s="216"/>
      <c r="CY61" s="217"/>
      <c r="CZ61" s="217"/>
      <c r="DA61" s="217"/>
      <c r="DB61" s="217"/>
      <c r="DC61" s="217"/>
      <c r="DD61" s="217"/>
      <c r="DE61" s="217"/>
      <c r="DF61" s="217"/>
      <c r="DG61" s="217"/>
      <c r="DH61" s="217"/>
      <c r="DI61" s="217"/>
      <c r="DJ61" s="217"/>
      <c r="DK61" s="217"/>
      <c r="DL61" s="217"/>
      <c r="DM61" s="217"/>
      <c r="DN61" s="217"/>
      <c r="DO61" s="217"/>
      <c r="DP61" s="217"/>
      <c r="DQ61" s="217"/>
      <c r="DR61" s="217"/>
      <c r="DS61" s="217"/>
      <c r="DT61" s="217"/>
      <c r="DU61" s="217"/>
      <c r="DV61" s="217"/>
      <c r="DW61" s="217"/>
      <c r="DX61" s="217"/>
      <c r="DY61" s="217"/>
      <c r="DZ61" s="217"/>
      <c r="EA61" s="217"/>
      <c r="EB61" s="217"/>
      <c r="EC61" s="217"/>
      <c r="ED61" s="217"/>
      <c r="EE61" s="217"/>
      <c r="EF61" s="217"/>
      <c r="EG61" s="217"/>
      <c r="EH61" s="217"/>
      <c r="EI61" s="217"/>
      <c r="EJ61" s="217"/>
      <c r="EK61" s="217"/>
      <c r="EL61" s="218"/>
      <c r="EM61" s="218"/>
      <c r="EN61" s="218"/>
      <c r="EO61" s="219"/>
      <c r="EP61" s="210"/>
    </row>
    <row r="62" spans="2:146" ht="11.25" customHeight="1">
      <c r="B62" s="211"/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6"/>
      <c r="AE62" s="206"/>
      <c r="AF62" s="206"/>
      <c r="AG62" s="206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6"/>
      <c r="AT62" s="206"/>
      <c r="AU62" s="206"/>
      <c r="AV62" s="206"/>
      <c r="AW62" s="206"/>
      <c r="AX62" s="206"/>
      <c r="AY62" s="206"/>
      <c r="AZ62" s="206"/>
      <c r="BA62" s="206"/>
      <c r="BB62" s="206"/>
      <c r="BC62" s="206"/>
      <c r="BD62" s="206"/>
      <c r="BE62" s="206"/>
      <c r="BF62" s="206"/>
      <c r="BG62" s="206"/>
      <c r="BH62" s="206"/>
      <c r="BI62" s="206"/>
      <c r="BJ62" s="206"/>
      <c r="BK62" s="206"/>
      <c r="BL62" s="206"/>
      <c r="BM62" s="206"/>
      <c r="BN62" s="206"/>
      <c r="BO62" s="206"/>
      <c r="BP62" s="206"/>
      <c r="BQ62" s="206"/>
      <c r="BR62" s="206"/>
      <c r="BS62" s="206"/>
      <c r="BT62" s="206"/>
      <c r="BU62" s="206"/>
      <c r="BV62" s="206"/>
      <c r="BW62" s="206"/>
      <c r="BX62" s="206"/>
      <c r="BY62" s="206"/>
      <c r="BZ62" s="206"/>
      <c r="CA62" s="206"/>
      <c r="CB62" s="206"/>
      <c r="CC62" s="206"/>
      <c r="CD62" s="206"/>
      <c r="CE62" s="206"/>
      <c r="CF62" s="206"/>
      <c r="CG62" s="206"/>
      <c r="CH62" s="206"/>
      <c r="CI62" s="206"/>
      <c r="CJ62" s="206"/>
      <c r="CK62" s="206"/>
      <c r="CL62" s="206"/>
      <c r="CM62" s="206"/>
      <c r="CN62" s="206"/>
      <c r="CO62" s="206"/>
      <c r="CP62" s="206"/>
      <c r="CQ62" s="206"/>
      <c r="CR62" s="206"/>
      <c r="CS62" s="206"/>
      <c r="CT62" s="206"/>
      <c r="CU62" s="206"/>
      <c r="CV62" s="206"/>
      <c r="CW62" s="206"/>
      <c r="CX62" s="206"/>
      <c r="CY62" s="207"/>
      <c r="CZ62" s="207"/>
      <c r="DA62" s="207"/>
      <c r="DB62" s="207"/>
      <c r="DC62" s="207"/>
      <c r="DD62" s="207"/>
      <c r="DE62" s="207"/>
      <c r="DF62" s="207"/>
      <c r="DG62" s="207"/>
      <c r="DH62" s="207"/>
      <c r="DI62" s="207"/>
      <c r="DJ62" s="207"/>
      <c r="DK62" s="207"/>
      <c r="DL62" s="207"/>
      <c r="DM62" s="207"/>
      <c r="DN62" s="207"/>
      <c r="DO62" s="207"/>
      <c r="DP62" s="207"/>
      <c r="DQ62" s="207"/>
      <c r="DR62" s="207"/>
      <c r="DS62" s="207"/>
      <c r="DT62" s="207"/>
      <c r="DU62" s="207"/>
      <c r="DV62" s="207"/>
      <c r="DW62" s="207"/>
      <c r="DX62" s="207"/>
      <c r="DY62" s="207"/>
      <c r="DZ62" s="207"/>
      <c r="EA62" s="207"/>
      <c r="EB62" s="207"/>
      <c r="EC62" s="207"/>
      <c r="ED62" s="207"/>
      <c r="EE62" s="207"/>
      <c r="EF62" s="207"/>
      <c r="EG62" s="207"/>
      <c r="EH62" s="207"/>
      <c r="EI62" s="207"/>
      <c r="EJ62" s="207"/>
      <c r="EK62" s="207"/>
      <c r="EL62" s="212"/>
      <c r="EM62" s="212"/>
      <c r="EN62" s="212"/>
      <c r="EO62" s="213"/>
      <c r="EP62" s="210"/>
    </row>
    <row r="63" spans="2:146" ht="11.25" customHeight="1">
      <c r="B63" s="211"/>
      <c r="C63" s="206"/>
      <c r="D63" s="206"/>
      <c r="E63" s="206"/>
      <c r="F63" s="206"/>
      <c r="G63" s="206" t="s">
        <v>206</v>
      </c>
      <c r="H63" s="206"/>
      <c r="I63" s="206"/>
      <c r="J63" s="206" t="s">
        <v>202</v>
      </c>
      <c r="K63" s="206"/>
      <c r="L63" s="206" t="str">
        <f>TEXT(0.45,"#,##0.#######")</f>
        <v>0.45</v>
      </c>
      <c r="M63" s="206"/>
      <c r="N63" s="206"/>
      <c r="O63" s="206"/>
      <c r="P63" s="206"/>
      <c r="Q63" s="206"/>
      <c r="R63" s="206"/>
      <c r="S63" s="206"/>
      <c r="T63" s="206"/>
      <c r="U63" s="206" t="s">
        <v>207</v>
      </c>
      <c r="V63" s="206"/>
      <c r="W63" s="206"/>
      <c r="X63" s="206"/>
      <c r="Y63" s="206" t="s">
        <v>202</v>
      </c>
      <c r="Z63" s="206"/>
      <c r="AA63" s="206" t="str">
        <f>TEXT(20,"#,##0.#######")</f>
        <v>20.</v>
      </c>
      <c r="AB63" s="206"/>
      <c r="AC63" s="206" t="s">
        <v>208</v>
      </c>
      <c r="AD63" s="206"/>
      <c r="AE63" s="206"/>
      <c r="AF63" s="206" t="s">
        <v>209</v>
      </c>
      <c r="AG63" s="206" t="s">
        <v>210</v>
      </c>
      <c r="AH63" s="206"/>
      <c r="AI63" s="206"/>
      <c r="AJ63" s="206" t="s">
        <v>211</v>
      </c>
      <c r="AK63" s="206"/>
      <c r="AL63" s="206" t="s">
        <v>212</v>
      </c>
      <c r="AM63" s="206"/>
      <c r="AN63" s="206"/>
      <c r="AO63" s="206"/>
      <c r="AP63" s="206"/>
      <c r="AQ63" s="206"/>
      <c r="AR63" s="206"/>
      <c r="AS63" s="206"/>
      <c r="AT63" s="206"/>
      <c r="AU63" s="206"/>
      <c r="AV63" s="206"/>
      <c r="AW63" s="206"/>
      <c r="AX63" s="206"/>
      <c r="AY63" s="206"/>
      <c r="AZ63" s="206"/>
      <c r="BA63" s="206"/>
      <c r="BB63" s="206"/>
      <c r="BC63" s="206"/>
      <c r="BD63" s="206"/>
      <c r="BE63" s="206"/>
      <c r="BF63" s="206"/>
      <c r="BG63" s="206"/>
      <c r="BH63" s="206"/>
      <c r="BI63" s="206"/>
      <c r="BJ63" s="206"/>
      <c r="BK63" s="206"/>
      <c r="BL63" s="206"/>
      <c r="BM63" s="206"/>
      <c r="BN63" s="206"/>
      <c r="BO63" s="206"/>
      <c r="BP63" s="206"/>
      <c r="BQ63" s="206"/>
      <c r="BR63" s="206"/>
      <c r="BS63" s="206"/>
      <c r="BT63" s="206"/>
      <c r="BU63" s="206"/>
      <c r="BV63" s="206"/>
      <c r="BW63" s="206"/>
      <c r="BX63" s="206"/>
      <c r="BY63" s="206"/>
      <c r="BZ63" s="206"/>
      <c r="CA63" s="206"/>
      <c r="CB63" s="206"/>
      <c r="CC63" s="206"/>
      <c r="CD63" s="206"/>
      <c r="CE63" s="206"/>
      <c r="CF63" s="206"/>
      <c r="CG63" s="206"/>
      <c r="CH63" s="206"/>
      <c r="CI63" s="206"/>
      <c r="CJ63" s="206"/>
      <c r="CK63" s="206"/>
      <c r="CL63" s="206"/>
      <c r="CM63" s="206"/>
      <c r="CN63" s="206"/>
      <c r="CO63" s="206"/>
      <c r="CP63" s="206"/>
      <c r="CQ63" s="206"/>
      <c r="CR63" s="206"/>
      <c r="CS63" s="206"/>
      <c r="CT63" s="206"/>
      <c r="CU63" s="206"/>
      <c r="CV63" s="206"/>
      <c r="CW63" s="206"/>
      <c r="CX63" s="206"/>
      <c r="CY63" s="207"/>
      <c r="CZ63" s="207"/>
      <c r="DA63" s="207"/>
      <c r="DB63" s="207"/>
      <c r="DC63" s="207"/>
      <c r="DD63" s="207"/>
      <c r="DE63" s="207"/>
      <c r="DF63" s="207"/>
      <c r="DG63" s="207"/>
      <c r="DH63" s="207"/>
      <c r="DI63" s="207"/>
      <c r="DJ63" s="207"/>
      <c r="DK63" s="207"/>
      <c r="DL63" s="207"/>
      <c r="DM63" s="207"/>
      <c r="DN63" s="207"/>
      <c r="DO63" s="207"/>
      <c r="DP63" s="207"/>
      <c r="DQ63" s="207"/>
      <c r="DR63" s="207"/>
      <c r="DS63" s="207"/>
      <c r="DT63" s="207"/>
      <c r="DU63" s="207"/>
      <c r="DV63" s="207"/>
      <c r="DW63" s="207"/>
      <c r="DX63" s="207"/>
      <c r="DY63" s="207"/>
      <c r="DZ63" s="207"/>
      <c r="EA63" s="207"/>
      <c r="EB63" s="207"/>
      <c r="EC63" s="207"/>
      <c r="ED63" s="207"/>
      <c r="EE63" s="207"/>
      <c r="EF63" s="207"/>
      <c r="EG63" s="207"/>
      <c r="EH63" s="207"/>
      <c r="EI63" s="207"/>
      <c r="EJ63" s="207"/>
      <c r="EK63" s="207"/>
      <c r="EL63" s="212"/>
      <c r="EM63" s="212"/>
      <c r="EN63" s="212"/>
      <c r="EO63" s="213"/>
      <c r="EP63" s="210"/>
    </row>
    <row r="64" spans="2:146" ht="11.25" customHeight="1">
      <c r="B64" s="211"/>
      <c r="C64" s="206"/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6"/>
      <c r="AE64" s="206"/>
      <c r="AF64" s="206"/>
      <c r="AG64" s="206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6"/>
      <c r="AT64" s="206"/>
      <c r="AU64" s="206"/>
      <c r="AV64" s="206"/>
      <c r="AW64" s="206"/>
      <c r="AX64" s="206"/>
      <c r="AY64" s="206"/>
      <c r="AZ64" s="206"/>
      <c r="BA64" s="206"/>
      <c r="BB64" s="206"/>
      <c r="BC64" s="206"/>
      <c r="BD64" s="206"/>
      <c r="BE64" s="206"/>
      <c r="BF64" s="206"/>
      <c r="BG64" s="206"/>
      <c r="BH64" s="206"/>
      <c r="BI64" s="206"/>
      <c r="BJ64" s="206"/>
      <c r="BK64" s="206"/>
      <c r="BL64" s="206"/>
      <c r="BM64" s="206"/>
      <c r="BN64" s="206"/>
      <c r="BO64" s="206"/>
      <c r="BP64" s="206"/>
      <c r="BQ64" s="206"/>
      <c r="BR64" s="206"/>
      <c r="BS64" s="206"/>
      <c r="BT64" s="206"/>
      <c r="BU64" s="206"/>
      <c r="BV64" s="206"/>
      <c r="BW64" s="206"/>
      <c r="BX64" s="206"/>
      <c r="BY64" s="206"/>
      <c r="BZ64" s="206"/>
      <c r="CA64" s="206"/>
      <c r="CB64" s="206"/>
      <c r="CC64" s="206"/>
      <c r="CD64" s="206"/>
      <c r="CE64" s="206"/>
      <c r="CF64" s="206"/>
      <c r="CG64" s="206"/>
      <c r="CH64" s="206"/>
      <c r="CI64" s="206"/>
      <c r="CJ64" s="206"/>
      <c r="CK64" s="206"/>
      <c r="CL64" s="206"/>
      <c r="CM64" s="206"/>
      <c r="CN64" s="206"/>
      <c r="CO64" s="206"/>
      <c r="CP64" s="206"/>
      <c r="CQ64" s="206"/>
      <c r="CR64" s="206"/>
      <c r="CS64" s="206"/>
      <c r="CT64" s="206"/>
      <c r="CU64" s="206"/>
      <c r="CV64" s="206"/>
      <c r="CW64" s="206"/>
      <c r="CX64" s="206"/>
      <c r="CY64" s="207"/>
      <c r="CZ64" s="207"/>
      <c r="DA64" s="207"/>
      <c r="DB64" s="207"/>
      <c r="DC64" s="207"/>
      <c r="DD64" s="207"/>
      <c r="DE64" s="207"/>
      <c r="DF64" s="207"/>
      <c r="DG64" s="207"/>
      <c r="DH64" s="207"/>
      <c r="DI64" s="207"/>
      <c r="DJ64" s="207"/>
      <c r="DK64" s="207"/>
      <c r="DL64" s="207"/>
      <c r="DM64" s="207"/>
      <c r="DN64" s="207"/>
      <c r="DO64" s="207"/>
      <c r="DP64" s="207"/>
      <c r="DQ64" s="207"/>
      <c r="DR64" s="207"/>
      <c r="DS64" s="207"/>
      <c r="DT64" s="207"/>
      <c r="DU64" s="207"/>
      <c r="DV64" s="207"/>
      <c r="DW64" s="207"/>
      <c r="DX64" s="207"/>
      <c r="DY64" s="207"/>
      <c r="DZ64" s="207"/>
      <c r="EA64" s="207"/>
      <c r="EB64" s="207"/>
      <c r="EC64" s="207"/>
      <c r="ED64" s="207"/>
      <c r="EE64" s="207"/>
      <c r="EF64" s="207"/>
      <c r="EG64" s="207"/>
      <c r="EH64" s="207"/>
      <c r="EI64" s="207"/>
      <c r="EJ64" s="207"/>
      <c r="EK64" s="207"/>
      <c r="EL64" s="212"/>
      <c r="EM64" s="212"/>
      <c r="EN64" s="212"/>
      <c r="EO64" s="213"/>
      <c r="EP64" s="210"/>
    </row>
    <row r="65" spans="2:146" ht="11.25" customHeight="1">
      <c r="B65" s="211"/>
      <c r="C65" s="206"/>
      <c r="D65" s="206"/>
      <c r="E65" s="206"/>
      <c r="F65" s="206"/>
      <c r="G65" s="206"/>
      <c r="H65" s="206"/>
      <c r="I65" s="206"/>
      <c r="J65" s="206"/>
      <c r="K65" s="206"/>
      <c r="L65" s="206" t="str">
        <f>TEXT(3600,"#,##0.#######")</f>
        <v>3,600.</v>
      </c>
      <c r="M65" s="206"/>
      <c r="N65" s="206"/>
      <c r="O65" s="206"/>
      <c r="P65" s="206"/>
      <c r="Q65" s="206" t="s">
        <v>213</v>
      </c>
      <c r="R65" s="206"/>
      <c r="S65" s="206" t="s">
        <v>201</v>
      </c>
      <c r="T65" s="206"/>
      <c r="U65" s="206" t="s">
        <v>213</v>
      </c>
      <c r="V65" s="206"/>
      <c r="W65" s="206" t="s">
        <v>205</v>
      </c>
      <c r="X65" s="206" t="s">
        <v>213</v>
      </c>
      <c r="Y65" s="206"/>
      <c r="Z65" s="206" t="s">
        <v>203</v>
      </c>
      <c r="AA65" s="206" t="s">
        <v>213</v>
      </c>
      <c r="AB65" s="206"/>
      <c r="AC65" s="206" t="s">
        <v>206</v>
      </c>
      <c r="AD65" s="206"/>
      <c r="AE65" s="206"/>
      <c r="AF65" s="206"/>
      <c r="AG65" s="206"/>
      <c r="AH65" s="206"/>
      <c r="AI65" s="206"/>
      <c r="AJ65" s="206"/>
      <c r="AK65" s="206" t="str">
        <f>TEXT(L65,"#,##0.#######")</f>
        <v>3,600.</v>
      </c>
      <c r="AL65" s="206"/>
      <c r="AM65" s="206"/>
      <c r="AN65" s="206"/>
      <c r="AO65" s="206"/>
      <c r="AP65" s="206" t="s">
        <v>213</v>
      </c>
      <c r="AQ65" s="206"/>
      <c r="AR65" s="206" t="str">
        <f>TEXT(L61,"#,##0.#######")</f>
        <v>0.7</v>
      </c>
      <c r="AS65" s="206"/>
      <c r="AT65" s="206"/>
      <c r="AU65" s="206" t="s">
        <v>213</v>
      </c>
      <c r="AV65" s="206"/>
      <c r="AW65" s="206" t="str">
        <f>TEXT(AW61,"#,##0.#######")</f>
        <v>0.55</v>
      </c>
      <c r="AX65" s="206"/>
      <c r="AY65" s="206"/>
      <c r="AZ65" s="206"/>
      <c r="BA65" s="206" t="s">
        <v>213</v>
      </c>
      <c r="BB65" s="206"/>
      <c r="BC65" s="206" t="str">
        <f>TEXT(AH61,"#,##0.#######")</f>
        <v>0.67</v>
      </c>
      <c r="BD65" s="206"/>
      <c r="BE65" s="206"/>
      <c r="BF65" s="206"/>
      <c r="BG65" s="206" t="s">
        <v>213</v>
      </c>
      <c r="BH65" s="206"/>
      <c r="BI65" s="206" t="str">
        <f>TEXT(L63,"#,##0.#######")</f>
        <v>0.45</v>
      </c>
      <c r="BJ65" s="206"/>
      <c r="BK65" s="206"/>
      <c r="BL65" s="206"/>
      <c r="BM65" s="206"/>
      <c r="BN65" s="206"/>
      <c r="BO65" s="206"/>
      <c r="BP65" s="206"/>
      <c r="BQ65" s="206"/>
      <c r="BR65" s="206"/>
      <c r="BS65" s="206"/>
      <c r="BT65" s="206"/>
      <c r="BU65" s="206"/>
      <c r="BV65" s="206"/>
      <c r="BW65" s="206"/>
      <c r="BX65" s="206"/>
      <c r="BY65" s="206"/>
      <c r="BZ65" s="206"/>
      <c r="CA65" s="206"/>
      <c r="CB65" s="206"/>
      <c r="CC65" s="206"/>
      <c r="CD65" s="206"/>
      <c r="CE65" s="206"/>
      <c r="CF65" s="206"/>
      <c r="CG65" s="206"/>
      <c r="CH65" s="206"/>
      <c r="CI65" s="206"/>
      <c r="CJ65" s="206"/>
      <c r="CK65" s="206"/>
      <c r="CL65" s="206"/>
      <c r="CM65" s="206"/>
      <c r="CN65" s="206"/>
      <c r="CO65" s="206"/>
      <c r="CP65" s="206"/>
      <c r="CQ65" s="206"/>
      <c r="CR65" s="206"/>
      <c r="CS65" s="206"/>
      <c r="CT65" s="206"/>
      <c r="CU65" s="206"/>
      <c r="CV65" s="206"/>
      <c r="CW65" s="206"/>
      <c r="CX65" s="206"/>
      <c r="CY65" s="207"/>
      <c r="CZ65" s="207"/>
      <c r="DA65" s="207"/>
      <c r="DB65" s="207"/>
      <c r="DC65" s="207"/>
      <c r="DD65" s="207"/>
      <c r="DE65" s="207"/>
      <c r="DF65" s="207"/>
      <c r="DG65" s="207"/>
      <c r="DH65" s="207"/>
      <c r="DI65" s="207"/>
      <c r="DJ65" s="207"/>
      <c r="DK65" s="207"/>
      <c r="DL65" s="207"/>
      <c r="DM65" s="207"/>
      <c r="DN65" s="207"/>
      <c r="DO65" s="207"/>
      <c r="DP65" s="207"/>
      <c r="DQ65" s="207"/>
      <c r="DR65" s="207"/>
      <c r="DS65" s="207"/>
      <c r="DT65" s="207"/>
      <c r="DU65" s="207"/>
      <c r="DV65" s="207"/>
      <c r="DW65" s="207"/>
      <c r="DX65" s="207"/>
      <c r="DY65" s="207"/>
      <c r="DZ65" s="207"/>
      <c r="EA65" s="207"/>
      <c r="EB65" s="207"/>
      <c r="EC65" s="207"/>
      <c r="ED65" s="207"/>
      <c r="EE65" s="207"/>
      <c r="EF65" s="207"/>
      <c r="EG65" s="207"/>
      <c r="EH65" s="207"/>
      <c r="EI65" s="207"/>
      <c r="EJ65" s="207"/>
      <c r="EK65" s="207"/>
      <c r="EL65" s="212"/>
      <c r="EM65" s="212"/>
      <c r="EN65" s="212"/>
      <c r="EO65" s="213"/>
      <c r="EP65" s="210"/>
    </row>
    <row r="66" spans="2:146" ht="11.25" customHeight="1">
      <c r="B66" s="211"/>
      <c r="C66" s="206"/>
      <c r="D66" s="206"/>
      <c r="E66" s="206"/>
      <c r="F66" s="206"/>
      <c r="G66" s="206" t="s">
        <v>214</v>
      </c>
      <c r="H66" s="206"/>
      <c r="I66" s="206" t="s">
        <v>202</v>
      </c>
      <c r="J66" s="206"/>
      <c r="K66" s="206" t="s">
        <v>215</v>
      </c>
      <c r="L66" s="206"/>
      <c r="M66" s="206" t="s">
        <v>215</v>
      </c>
      <c r="N66" s="206"/>
      <c r="O66" s="206" t="s">
        <v>215</v>
      </c>
      <c r="P66" s="206"/>
      <c r="Q66" s="206" t="s">
        <v>215</v>
      </c>
      <c r="R66" s="206"/>
      <c r="S66" s="206" t="s">
        <v>215</v>
      </c>
      <c r="T66" s="206"/>
      <c r="U66" s="206" t="s">
        <v>215</v>
      </c>
      <c r="V66" s="206"/>
      <c r="W66" s="206" t="s">
        <v>215</v>
      </c>
      <c r="X66" s="206"/>
      <c r="Y66" s="206" t="s">
        <v>215</v>
      </c>
      <c r="Z66" s="206"/>
      <c r="AA66" s="206" t="s">
        <v>215</v>
      </c>
      <c r="AB66" s="206"/>
      <c r="AC66" s="206" t="s">
        <v>215</v>
      </c>
      <c r="AD66" s="206"/>
      <c r="AE66" s="206" t="s">
        <v>215</v>
      </c>
      <c r="AF66" s="206"/>
      <c r="AG66" s="206"/>
      <c r="AH66" s="206" t="s">
        <v>202</v>
      </c>
      <c r="AI66" s="206"/>
      <c r="AJ66" s="206" t="s">
        <v>215</v>
      </c>
      <c r="AK66" s="206"/>
      <c r="AL66" s="206" t="s">
        <v>215</v>
      </c>
      <c r="AM66" s="206"/>
      <c r="AN66" s="206" t="s">
        <v>215</v>
      </c>
      <c r="AO66" s="206"/>
      <c r="AP66" s="206" t="s">
        <v>215</v>
      </c>
      <c r="AQ66" s="206"/>
      <c r="AR66" s="206" t="s">
        <v>215</v>
      </c>
      <c r="AS66" s="206"/>
      <c r="AT66" s="206" t="s">
        <v>215</v>
      </c>
      <c r="AU66" s="206"/>
      <c r="AV66" s="206" t="s">
        <v>215</v>
      </c>
      <c r="AW66" s="206"/>
      <c r="AX66" s="206" t="s">
        <v>215</v>
      </c>
      <c r="AY66" s="206"/>
      <c r="AZ66" s="206" t="s">
        <v>215</v>
      </c>
      <c r="BA66" s="206"/>
      <c r="BB66" s="206" t="s">
        <v>215</v>
      </c>
      <c r="BC66" s="206"/>
      <c r="BD66" s="206" t="s">
        <v>215</v>
      </c>
      <c r="BE66" s="206"/>
      <c r="BF66" s="206" t="s">
        <v>215</v>
      </c>
      <c r="BG66" s="206"/>
      <c r="BH66" s="206" t="s">
        <v>215</v>
      </c>
      <c r="BI66" s="206"/>
      <c r="BJ66" s="206" t="s">
        <v>215</v>
      </c>
      <c r="BK66" s="206"/>
      <c r="BL66" s="206" t="s">
        <v>215</v>
      </c>
      <c r="BM66" s="206"/>
      <c r="BN66" s="206"/>
      <c r="BO66" s="206" t="s">
        <v>202</v>
      </c>
      <c r="BP66" s="206"/>
      <c r="BQ66" s="206" t="str">
        <f>TEXT(ROUND((3600*L61*AW61*AH61*L63)/(AA63),2),"#,##0.#######")</f>
        <v>20.89</v>
      </c>
      <c r="BR66" s="206"/>
      <c r="BS66" s="206"/>
      <c r="BT66" s="206"/>
      <c r="BU66" s="206"/>
      <c r="BV66" s="206"/>
      <c r="BW66" s="206"/>
      <c r="BX66" s="206"/>
      <c r="BY66" s="206" t="s">
        <v>216</v>
      </c>
      <c r="BZ66" s="206"/>
      <c r="CA66" s="206" t="s">
        <v>204</v>
      </c>
      <c r="CB66" s="206" t="s">
        <v>217</v>
      </c>
      <c r="CC66" s="206"/>
      <c r="CD66" s="206"/>
      <c r="CE66" s="206"/>
      <c r="CF66" s="206"/>
      <c r="CG66" s="206"/>
      <c r="CH66" s="206"/>
      <c r="CI66" s="206"/>
      <c r="CJ66" s="206"/>
      <c r="CK66" s="206"/>
      <c r="CL66" s="206"/>
      <c r="CM66" s="206"/>
      <c r="CN66" s="206"/>
      <c r="CO66" s="206"/>
      <c r="CP66" s="206"/>
      <c r="CQ66" s="206"/>
      <c r="CR66" s="206"/>
      <c r="CS66" s="206"/>
      <c r="CT66" s="206"/>
      <c r="CU66" s="206"/>
      <c r="CV66" s="206"/>
      <c r="CW66" s="206"/>
      <c r="CX66" s="206"/>
      <c r="CY66" s="207"/>
      <c r="CZ66" s="207"/>
      <c r="DA66" s="207"/>
      <c r="DB66" s="207"/>
      <c r="DC66" s="207"/>
      <c r="DD66" s="207"/>
      <c r="DE66" s="207"/>
      <c r="DF66" s="207"/>
      <c r="DG66" s="207"/>
      <c r="DH66" s="207"/>
      <c r="DI66" s="207"/>
      <c r="DJ66" s="207"/>
      <c r="DK66" s="207"/>
      <c r="DL66" s="207"/>
      <c r="DM66" s="207"/>
      <c r="DN66" s="207"/>
      <c r="DO66" s="207"/>
      <c r="DP66" s="207"/>
      <c r="DQ66" s="207"/>
      <c r="DR66" s="207"/>
      <c r="DS66" s="207"/>
      <c r="DT66" s="207"/>
      <c r="DU66" s="207"/>
      <c r="DV66" s="207"/>
      <c r="DW66" s="207"/>
      <c r="DX66" s="207"/>
      <c r="DY66" s="207"/>
      <c r="DZ66" s="207"/>
      <c r="EA66" s="207"/>
      <c r="EB66" s="207"/>
      <c r="EC66" s="207"/>
      <c r="ED66" s="207"/>
      <c r="EE66" s="207"/>
      <c r="EF66" s="207"/>
      <c r="EG66" s="207"/>
      <c r="EH66" s="207"/>
      <c r="EI66" s="207"/>
      <c r="EJ66" s="207"/>
      <c r="EK66" s="207"/>
      <c r="EL66" s="212"/>
      <c r="EM66" s="212"/>
      <c r="EN66" s="212"/>
      <c r="EO66" s="213"/>
      <c r="EP66" s="210"/>
    </row>
    <row r="67" spans="2:146" ht="11.25" customHeight="1">
      <c r="B67" s="211"/>
      <c r="C67" s="206"/>
      <c r="D67" s="206"/>
      <c r="E67" s="206"/>
      <c r="F67" s="206"/>
      <c r="G67" s="206"/>
      <c r="H67" s="206"/>
      <c r="I67" s="206"/>
      <c r="J67" s="206"/>
      <c r="K67" s="206"/>
      <c r="L67" s="206"/>
      <c r="M67" s="206"/>
      <c r="N67" s="206"/>
      <c r="O67" s="206"/>
      <c r="P67" s="206"/>
      <c r="Q67" s="206"/>
      <c r="R67" s="206"/>
      <c r="S67" s="206"/>
      <c r="T67" s="206" t="s">
        <v>207</v>
      </c>
      <c r="U67" s="206"/>
      <c r="V67" s="206"/>
      <c r="W67" s="206"/>
      <c r="X67" s="206"/>
      <c r="Y67" s="206"/>
      <c r="Z67" s="206"/>
      <c r="AA67" s="206"/>
      <c r="AB67" s="206"/>
      <c r="AC67" s="206"/>
      <c r="AD67" s="206"/>
      <c r="AE67" s="206"/>
      <c r="AF67" s="206"/>
      <c r="AG67" s="206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6"/>
      <c r="AT67" s="206"/>
      <c r="AU67" s="206"/>
      <c r="AV67" s="206"/>
      <c r="AW67" s="206"/>
      <c r="AX67" s="206" t="str">
        <f>TEXT(AA63,"#,##0.#######")</f>
        <v>20.</v>
      </c>
      <c r="AY67" s="206"/>
      <c r="AZ67" s="206"/>
      <c r="BA67" s="206"/>
      <c r="BB67" s="206"/>
      <c r="BC67" s="206"/>
      <c r="BD67" s="206"/>
      <c r="BE67" s="206"/>
      <c r="BF67" s="206"/>
      <c r="BG67" s="206"/>
      <c r="BH67" s="206"/>
      <c r="BI67" s="206"/>
      <c r="BJ67" s="206"/>
      <c r="BK67" s="206"/>
      <c r="BL67" s="206"/>
      <c r="BM67" s="206"/>
      <c r="BN67" s="206"/>
      <c r="BO67" s="206"/>
      <c r="BP67" s="206"/>
      <c r="BQ67" s="206"/>
      <c r="BR67" s="206"/>
      <c r="BS67" s="206"/>
      <c r="BT67" s="206"/>
      <c r="BU67" s="206"/>
      <c r="BV67" s="206"/>
      <c r="BW67" s="206"/>
      <c r="BX67" s="206"/>
      <c r="BY67" s="206"/>
      <c r="BZ67" s="206"/>
      <c r="CA67" s="206"/>
      <c r="CB67" s="206"/>
      <c r="CC67" s="206"/>
      <c r="CD67" s="206"/>
      <c r="CE67" s="206"/>
      <c r="CF67" s="206"/>
      <c r="CG67" s="206"/>
      <c r="CH67" s="206"/>
      <c r="CI67" s="206"/>
      <c r="CJ67" s="206"/>
      <c r="CK67" s="206"/>
      <c r="CL67" s="206"/>
      <c r="CM67" s="206"/>
      <c r="CN67" s="206"/>
      <c r="CO67" s="206"/>
      <c r="CP67" s="206"/>
      <c r="CQ67" s="206"/>
      <c r="CR67" s="206"/>
      <c r="CS67" s="206"/>
      <c r="CT67" s="206"/>
      <c r="CU67" s="206"/>
      <c r="CV67" s="206"/>
      <c r="CW67" s="206"/>
      <c r="CX67" s="206"/>
      <c r="CY67" s="207"/>
      <c r="CZ67" s="207"/>
      <c r="DA67" s="207"/>
      <c r="DB67" s="207"/>
      <c r="DC67" s="207"/>
      <c r="DD67" s="207"/>
      <c r="DE67" s="207"/>
      <c r="DF67" s="207"/>
      <c r="DG67" s="207"/>
      <c r="DH67" s="207"/>
      <c r="DI67" s="207"/>
      <c r="DJ67" s="207"/>
      <c r="DK67" s="207"/>
      <c r="DL67" s="207"/>
      <c r="DM67" s="207"/>
      <c r="DN67" s="207"/>
      <c r="DO67" s="207"/>
      <c r="DP67" s="207"/>
      <c r="DQ67" s="207"/>
      <c r="DR67" s="207"/>
      <c r="DS67" s="207"/>
      <c r="DT67" s="207"/>
      <c r="DU67" s="207"/>
      <c r="DV67" s="207"/>
      <c r="DW67" s="207"/>
      <c r="DX67" s="207"/>
      <c r="DY67" s="207"/>
      <c r="DZ67" s="207"/>
      <c r="EA67" s="207"/>
      <c r="EB67" s="207"/>
      <c r="EC67" s="207"/>
      <c r="ED67" s="207"/>
      <c r="EE67" s="207"/>
      <c r="EF67" s="207"/>
      <c r="EG67" s="207"/>
      <c r="EH67" s="207"/>
      <c r="EI67" s="207"/>
      <c r="EJ67" s="207"/>
      <c r="EK67" s="207"/>
      <c r="EL67" s="212"/>
      <c r="EM67" s="212"/>
      <c r="EN67" s="212"/>
      <c r="EO67" s="213"/>
      <c r="EP67" s="210"/>
    </row>
    <row r="68" spans="2:146" ht="11.25" customHeight="1">
      <c r="B68" s="211"/>
      <c r="C68" s="206"/>
      <c r="D68" s="206"/>
      <c r="E68" s="206"/>
      <c r="F68" s="206"/>
      <c r="G68" s="206"/>
      <c r="H68" s="206"/>
      <c r="I68" s="206"/>
      <c r="J68" s="206"/>
      <c r="K68" s="206"/>
      <c r="L68" s="206"/>
      <c r="M68" s="206"/>
      <c r="N68" s="206"/>
      <c r="O68" s="206"/>
      <c r="P68" s="206"/>
      <c r="Q68" s="206"/>
      <c r="R68" s="206"/>
      <c r="S68" s="206"/>
      <c r="T68" s="206"/>
      <c r="U68" s="206"/>
      <c r="V68" s="206"/>
      <c r="W68" s="206"/>
      <c r="X68" s="206"/>
      <c r="Y68" s="206"/>
      <c r="Z68" s="206"/>
      <c r="AA68" s="206"/>
      <c r="AB68" s="206"/>
      <c r="AC68" s="206"/>
      <c r="AD68" s="206"/>
      <c r="AE68" s="206"/>
      <c r="AF68" s="206"/>
      <c r="AG68" s="206"/>
      <c r="AH68" s="206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06"/>
      <c r="AT68" s="206"/>
      <c r="AU68" s="206"/>
      <c r="AV68" s="206"/>
      <c r="AW68" s="206"/>
      <c r="AX68" s="206"/>
      <c r="AY68" s="206"/>
      <c r="AZ68" s="206"/>
      <c r="BA68" s="206"/>
      <c r="BB68" s="206"/>
      <c r="BC68" s="206"/>
      <c r="BD68" s="206"/>
      <c r="BE68" s="206"/>
      <c r="BF68" s="206"/>
      <c r="BG68" s="206"/>
      <c r="BH68" s="206"/>
      <c r="BI68" s="206"/>
      <c r="BJ68" s="206"/>
      <c r="BK68" s="206"/>
      <c r="BL68" s="206"/>
      <c r="BM68" s="206"/>
      <c r="BN68" s="206"/>
      <c r="BO68" s="206"/>
      <c r="BP68" s="206"/>
      <c r="BQ68" s="206"/>
      <c r="BR68" s="206"/>
      <c r="BS68" s="206"/>
      <c r="BT68" s="206"/>
      <c r="BU68" s="206"/>
      <c r="BV68" s="206"/>
      <c r="BW68" s="206"/>
      <c r="BX68" s="206"/>
      <c r="BY68" s="206"/>
      <c r="BZ68" s="206"/>
      <c r="CA68" s="206"/>
      <c r="CB68" s="206"/>
      <c r="CC68" s="206"/>
      <c r="CD68" s="206"/>
      <c r="CE68" s="206"/>
      <c r="CF68" s="206"/>
      <c r="CG68" s="206"/>
      <c r="CH68" s="206"/>
      <c r="CI68" s="206"/>
      <c r="CJ68" s="206"/>
      <c r="CK68" s="206"/>
      <c r="CL68" s="206"/>
      <c r="CM68" s="206"/>
      <c r="CN68" s="206"/>
      <c r="CO68" s="206"/>
      <c r="CP68" s="206"/>
      <c r="CQ68" s="206"/>
      <c r="CR68" s="206"/>
      <c r="CS68" s="206"/>
      <c r="CT68" s="206"/>
      <c r="CU68" s="206"/>
      <c r="CV68" s="206"/>
      <c r="CW68" s="206"/>
      <c r="CX68" s="206"/>
      <c r="CY68" s="207"/>
      <c r="CZ68" s="207"/>
      <c r="DA68" s="207"/>
      <c r="DB68" s="207"/>
      <c r="DC68" s="207"/>
      <c r="DD68" s="207"/>
      <c r="DE68" s="207"/>
      <c r="DF68" s="207"/>
      <c r="DG68" s="207"/>
      <c r="DH68" s="207"/>
      <c r="DI68" s="207"/>
      <c r="DJ68" s="207"/>
      <c r="DK68" s="207"/>
      <c r="DL68" s="207"/>
      <c r="DM68" s="207"/>
      <c r="DN68" s="207"/>
      <c r="DO68" s="207"/>
      <c r="DP68" s="207"/>
      <c r="DQ68" s="207"/>
      <c r="DR68" s="207"/>
      <c r="DS68" s="207"/>
      <c r="DT68" s="207"/>
      <c r="DU68" s="207"/>
      <c r="DV68" s="207"/>
      <c r="DW68" s="207"/>
      <c r="DX68" s="207"/>
      <c r="DY68" s="207"/>
      <c r="DZ68" s="207"/>
      <c r="EA68" s="207"/>
      <c r="EB68" s="207"/>
      <c r="EC68" s="207"/>
      <c r="ED68" s="207"/>
      <c r="EE68" s="207"/>
      <c r="EF68" s="207"/>
      <c r="EG68" s="207"/>
      <c r="EH68" s="207"/>
      <c r="EI68" s="207"/>
      <c r="EJ68" s="207"/>
      <c r="EK68" s="207"/>
      <c r="EL68" s="212"/>
      <c r="EM68" s="212"/>
      <c r="EN68" s="212"/>
      <c r="EO68" s="213"/>
      <c r="EP68" s="210"/>
    </row>
    <row r="69" spans="2:146" ht="11.25" customHeight="1">
      <c r="B69" s="211"/>
      <c r="C69" s="206"/>
      <c r="D69" s="206"/>
      <c r="E69" s="206"/>
      <c r="F69" s="206" t="s">
        <v>218</v>
      </c>
      <c r="G69" s="206"/>
      <c r="H69" s="206"/>
      <c r="I69" s="206" t="s">
        <v>219</v>
      </c>
      <c r="J69" s="206"/>
      <c r="K69" s="206"/>
      <c r="L69" s="206"/>
      <c r="M69" s="206"/>
      <c r="N69" s="206"/>
      <c r="O69" s="206"/>
      <c r="P69" s="206"/>
      <c r="Q69" s="206"/>
      <c r="R69" s="206" t="s">
        <v>220</v>
      </c>
      <c r="S69" s="206"/>
      <c r="T69" s="206"/>
      <c r="U69" s="206"/>
      <c r="V69" s="206"/>
      <c r="W69" s="206"/>
      <c r="X69" s="206"/>
      <c r="Y69" s="206" t="s">
        <v>221</v>
      </c>
      <c r="Z69" s="206"/>
      <c r="AA69" s="206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06"/>
      <c r="AT69" s="206"/>
      <c r="AU69" s="206"/>
      <c r="AV69" s="206"/>
      <c r="AW69" s="206"/>
      <c r="AX69" s="206"/>
      <c r="AY69" s="206"/>
      <c r="AZ69" s="206"/>
      <c r="BA69" s="206"/>
      <c r="BB69" s="206"/>
      <c r="BC69" s="206"/>
      <c r="BD69" s="206"/>
      <c r="BE69" s="206"/>
      <c r="BF69" s="206"/>
      <c r="BG69" s="206"/>
      <c r="BH69" s="206"/>
      <c r="BI69" s="206"/>
      <c r="BJ69" s="206"/>
      <c r="BK69" s="206"/>
      <c r="BL69" s="206"/>
      <c r="BM69" s="206"/>
      <c r="BN69" s="206"/>
      <c r="BO69" s="206"/>
      <c r="BP69" s="206"/>
      <c r="BQ69" s="206"/>
      <c r="BR69" s="206"/>
      <c r="BS69" s="206"/>
      <c r="BT69" s="206"/>
      <c r="BU69" s="206"/>
      <c r="BV69" s="206"/>
      <c r="BW69" s="206"/>
      <c r="BX69" s="206"/>
      <c r="BY69" s="206"/>
      <c r="BZ69" s="206"/>
      <c r="CA69" s="206"/>
      <c r="CB69" s="206"/>
      <c r="CC69" s="206"/>
      <c r="CD69" s="206"/>
      <c r="CE69" s="206"/>
      <c r="CF69" s="206"/>
      <c r="CG69" s="206"/>
      <c r="CH69" s="206"/>
      <c r="CI69" s="206"/>
      <c r="CJ69" s="206"/>
      <c r="CK69" s="206"/>
      <c r="CL69" s="206"/>
      <c r="CM69" s="206"/>
      <c r="CN69" s="206"/>
      <c r="CO69" s="206"/>
      <c r="CP69" s="206"/>
      <c r="CQ69" s="206"/>
      <c r="CR69" s="206"/>
      <c r="CS69" s="206"/>
      <c r="CT69" s="206"/>
      <c r="CU69" s="206"/>
      <c r="CV69" s="206"/>
      <c r="CW69" s="206"/>
      <c r="CX69" s="206"/>
      <c r="CY69" s="207"/>
      <c r="CZ69" s="207"/>
      <c r="DA69" s="207"/>
      <c r="DB69" s="207"/>
      <c r="DC69" s="207"/>
      <c r="DD69" s="207"/>
      <c r="DE69" s="207"/>
      <c r="DF69" s="207"/>
      <c r="DG69" s="207"/>
      <c r="DH69" s="207"/>
      <c r="DI69" s="207"/>
      <c r="DJ69" s="207"/>
      <c r="DK69" s="207"/>
      <c r="DL69" s="207"/>
      <c r="DM69" s="207"/>
      <c r="DN69" s="207"/>
      <c r="DO69" s="207"/>
      <c r="DP69" s="207"/>
      <c r="DQ69" s="207"/>
      <c r="DR69" s="207"/>
      <c r="DS69" s="207"/>
      <c r="DT69" s="207"/>
      <c r="DU69" s="207"/>
      <c r="DV69" s="207"/>
      <c r="DW69" s="207"/>
      <c r="DX69" s="207"/>
      <c r="DY69" s="207"/>
      <c r="DZ69" s="207"/>
      <c r="EA69" s="207"/>
      <c r="EB69" s="207"/>
      <c r="EC69" s="207"/>
      <c r="ED69" s="207"/>
      <c r="EE69" s="207"/>
      <c r="EF69" s="207"/>
      <c r="EG69" s="207"/>
      <c r="EH69" s="207"/>
      <c r="EI69" s="207"/>
      <c r="EJ69" s="207"/>
      <c r="EK69" s="207"/>
      <c r="EL69" s="212"/>
      <c r="EM69" s="212"/>
      <c r="EN69" s="212"/>
      <c r="EO69" s="213"/>
      <c r="EP69" s="210"/>
    </row>
    <row r="70" spans="2:146" ht="11.25" customHeight="1">
      <c r="B70" s="211"/>
      <c r="C70" s="206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6"/>
      <c r="S70" s="206"/>
      <c r="T70" s="206"/>
      <c r="U70" s="206"/>
      <c r="V70" s="206"/>
      <c r="W70" s="206"/>
      <c r="X70" s="206"/>
      <c r="Y70" s="206"/>
      <c r="Z70" s="206"/>
      <c r="AA70" s="206"/>
      <c r="AB70" s="206"/>
      <c r="AC70" s="206"/>
      <c r="AD70" s="206"/>
      <c r="AE70" s="206"/>
      <c r="AF70" s="206"/>
      <c r="AG70" s="206"/>
      <c r="AH70" s="206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06"/>
      <c r="AT70" s="206"/>
      <c r="AU70" s="206"/>
      <c r="AV70" s="206"/>
      <c r="AW70" s="206"/>
      <c r="AX70" s="206"/>
      <c r="AY70" s="206"/>
      <c r="AZ70" s="206"/>
      <c r="BA70" s="206"/>
      <c r="BB70" s="206"/>
      <c r="BC70" s="206"/>
      <c r="BD70" s="206"/>
      <c r="BE70" s="206"/>
      <c r="BF70" s="206"/>
      <c r="BG70" s="206"/>
      <c r="BH70" s="206"/>
      <c r="BI70" s="206"/>
      <c r="BJ70" s="206"/>
      <c r="BK70" s="206"/>
      <c r="BL70" s="206"/>
      <c r="BM70" s="206"/>
      <c r="BN70" s="206"/>
      <c r="BO70" s="206"/>
      <c r="BP70" s="206"/>
      <c r="BQ70" s="206"/>
      <c r="BR70" s="206"/>
      <c r="BS70" s="206"/>
      <c r="BT70" s="206"/>
      <c r="BU70" s="206"/>
      <c r="BV70" s="206"/>
      <c r="BW70" s="206"/>
      <c r="BX70" s="206"/>
      <c r="BY70" s="206"/>
      <c r="BZ70" s="206"/>
      <c r="CA70" s="206"/>
      <c r="CB70" s="206"/>
      <c r="CC70" s="206"/>
      <c r="CD70" s="206"/>
      <c r="CE70" s="206"/>
      <c r="CF70" s="206"/>
      <c r="CG70" s="206"/>
      <c r="CH70" s="206"/>
      <c r="CI70" s="206"/>
      <c r="CJ70" s="206"/>
      <c r="CK70" s="206"/>
      <c r="CL70" s="206"/>
      <c r="CM70" s="206"/>
      <c r="CN70" s="206"/>
      <c r="CO70" s="206"/>
      <c r="CP70" s="206"/>
      <c r="CQ70" s="206"/>
      <c r="CR70" s="206"/>
      <c r="CS70" s="206"/>
      <c r="CT70" s="206"/>
      <c r="CU70" s="206"/>
      <c r="CV70" s="206"/>
      <c r="CW70" s="206"/>
      <c r="CX70" s="206"/>
      <c r="CY70" s="207"/>
      <c r="CZ70" s="207"/>
      <c r="DA70" s="207"/>
      <c r="DB70" s="207"/>
      <c r="DC70" s="207"/>
      <c r="DD70" s="207"/>
      <c r="DE70" s="207"/>
      <c r="DF70" s="207"/>
      <c r="DG70" s="207"/>
      <c r="DH70" s="207"/>
      <c r="DI70" s="207"/>
      <c r="DJ70" s="207"/>
      <c r="DK70" s="207"/>
      <c r="DL70" s="207"/>
      <c r="DM70" s="207"/>
      <c r="DN70" s="207"/>
      <c r="DO70" s="207"/>
      <c r="DP70" s="207"/>
      <c r="DQ70" s="207"/>
      <c r="DR70" s="207"/>
      <c r="DS70" s="207"/>
      <c r="DT70" s="207"/>
      <c r="DU70" s="207"/>
      <c r="DV70" s="207"/>
      <c r="DW70" s="207"/>
      <c r="DX70" s="207"/>
      <c r="DY70" s="207"/>
      <c r="DZ70" s="207"/>
      <c r="EA70" s="207"/>
      <c r="EB70" s="207"/>
      <c r="EC70" s="207"/>
      <c r="ED70" s="207"/>
      <c r="EE70" s="207"/>
      <c r="EF70" s="207"/>
      <c r="EG70" s="207"/>
      <c r="EH70" s="207"/>
      <c r="EI70" s="207"/>
      <c r="EJ70" s="207"/>
      <c r="EK70" s="207"/>
      <c r="EL70" s="212"/>
      <c r="EM70" s="212"/>
      <c r="EN70" s="212"/>
      <c r="EO70" s="213"/>
      <c r="EP70" s="210"/>
    </row>
    <row r="71" spans="2:146" ht="11.25" customHeight="1">
      <c r="B71" s="211"/>
      <c r="C71" s="206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206"/>
      <c r="T71" s="206"/>
      <c r="U71" s="206"/>
      <c r="V71" s="206"/>
      <c r="W71" s="206"/>
      <c r="X71" s="206"/>
      <c r="Y71" s="206"/>
      <c r="Z71" s="206"/>
      <c r="AA71" s="206"/>
      <c r="AB71" s="206"/>
      <c r="AC71" s="206"/>
      <c r="AD71" s="206"/>
      <c r="AE71" s="206"/>
      <c r="AF71" s="206"/>
      <c r="AG71" s="206"/>
      <c r="AH71" s="206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06"/>
      <c r="AT71" s="206"/>
      <c r="AU71" s="206"/>
      <c r="AV71" s="206"/>
      <c r="AW71" s="206"/>
      <c r="AX71" s="206"/>
      <c r="AY71" s="206"/>
      <c r="AZ71" s="206"/>
      <c r="BA71" s="206"/>
      <c r="BB71" s="206"/>
      <c r="BC71" s="206"/>
      <c r="BD71" s="206"/>
      <c r="BE71" s="206"/>
      <c r="BF71" s="206"/>
      <c r="BG71" s="206"/>
      <c r="BH71" s="206"/>
      <c r="BI71" s="206"/>
      <c r="BJ71" s="206"/>
      <c r="BK71" s="206"/>
      <c r="BL71" s="206"/>
      <c r="BM71" s="206"/>
      <c r="BN71" s="206"/>
      <c r="BO71" s="206"/>
      <c r="BP71" s="206"/>
      <c r="BQ71" s="206"/>
      <c r="BR71" s="206"/>
      <c r="BS71" s="206"/>
      <c r="BT71" s="206"/>
      <c r="BU71" s="206"/>
      <c r="BV71" s="206"/>
      <c r="BW71" s="206"/>
      <c r="BX71" s="206"/>
      <c r="BY71" s="206"/>
      <c r="BZ71" s="206"/>
      <c r="CA71" s="206"/>
      <c r="CB71" s="206"/>
      <c r="CC71" s="206"/>
      <c r="CD71" s="206"/>
      <c r="CE71" s="206"/>
      <c r="CF71" s="206"/>
      <c r="CG71" s="206"/>
      <c r="CH71" s="206"/>
      <c r="CI71" s="206"/>
      <c r="CJ71" s="206"/>
      <c r="CK71" s="206"/>
      <c r="CL71" s="206"/>
      <c r="CM71" s="206"/>
      <c r="CN71" s="206"/>
      <c r="CO71" s="206"/>
      <c r="CP71" s="206"/>
      <c r="CQ71" s="206"/>
      <c r="CR71" s="206"/>
      <c r="CS71" s="206"/>
      <c r="CT71" s="206"/>
      <c r="CU71" s="206"/>
      <c r="CV71" s="206"/>
      <c r="CW71" s="206"/>
      <c r="CX71" s="206"/>
      <c r="CY71" s="207"/>
      <c r="CZ71" s="207"/>
      <c r="DA71" s="207"/>
      <c r="DB71" s="207"/>
      <c r="DC71" s="207"/>
      <c r="DD71" s="207"/>
      <c r="DE71" s="207"/>
      <c r="DF71" s="207"/>
      <c r="DG71" s="207"/>
      <c r="DH71" s="207"/>
      <c r="DI71" s="207"/>
      <c r="DJ71" s="207"/>
      <c r="DK71" s="207"/>
      <c r="DL71" s="207"/>
      <c r="DM71" s="207"/>
      <c r="DN71" s="207"/>
      <c r="DO71" s="207"/>
      <c r="DP71" s="207"/>
      <c r="DQ71" s="207"/>
      <c r="DR71" s="207"/>
      <c r="DS71" s="207"/>
      <c r="DT71" s="207"/>
      <c r="DU71" s="207"/>
      <c r="DV71" s="207"/>
      <c r="DW71" s="207"/>
      <c r="DX71" s="207"/>
      <c r="DY71" s="207"/>
      <c r="DZ71" s="207"/>
      <c r="EA71" s="207"/>
      <c r="EB71" s="207"/>
      <c r="EC71" s="207"/>
      <c r="ED71" s="207"/>
      <c r="EE71" s="207"/>
      <c r="EF71" s="207"/>
      <c r="EG71" s="207"/>
      <c r="EH71" s="207"/>
      <c r="EI71" s="207"/>
      <c r="EJ71" s="207"/>
      <c r="EK71" s="207"/>
      <c r="EL71" s="212"/>
      <c r="EM71" s="212"/>
      <c r="EN71" s="212"/>
      <c r="EO71" s="213"/>
      <c r="EP71" s="210"/>
    </row>
    <row r="72" spans="2:146" ht="11.25" customHeight="1">
      <c r="B72" s="211"/>
      <c r="C72" s="206"/>
      <c r="D72" s="206" t="s">
        <v>222</v>
      </c>
      <c r="E72" s="206"/>
      <c r="F72" s="206"/>
      <c r="G72" s="206" t="s">
        <v>223</v>
      </c>
      <c r="H72" s="206"/>
      <c r="I72" s="206"/>
      <c r="J72" s="206" t="s">
        <v>224</v>
      </c>
      <c r="K72" s="206"/>
      <c r="L72" s="206"/>
      <c r="M72" s="206" t="s">
        <v>198</v>
      </c>
      <c r="N72" s="206"/>
      <c r="O72" s="206" t="s">
        <v>225</v>
      </c>
      <c r="P72" s="206"/>
      <c r="Q72" s="206"/>
      <c r="R72" s="206"/>
      <c r="S72" s="206"/>
      <c r="T72" s="206"/>
      <c r="U72" s="206"/>
      <c r="V72" s="206"/>
      <c r="W72" s="206"/>
      <c r="X72" s="206"/>
      <c r="Y72" s="206"/>
      <c r="Z72" s="206"/>
      <c r="AA72" s="206"/>
      <c r="AB72" s="206"/>
      <c r="AC72" s="206"/>
      <c r="AD72" s="206"/>
      <c r="AE72" s="206"/>
      <c r="AF72" s="206"/>
      <c r="AG72" s="206"/>
      <c r="AH72" s="206"/>
      <c r="AI72" s="206" t="s">
        <v>226</v>
      </c>
      <c r="AJ72" s="206"/>
      <c r="AK72" s="206"/>
      <c r="AL72" s="206"/>
      <c r="AM72" s="206"/>
      <c r="AN72" s="206"/>
      <c r="AO72" s="206"/>
      <c r="AP72" s="206"/>
      <c r="AQ72" s="206"/>
      <c r="AR72" s="206"/>
      <c r="AS72" s="206"/>
      <c r="AT72" s="206"/>
      <c r="AU72" s="206"/>
      <c r="AV72" s="206"/>
      <c r="AW72" s="206"/>
      <c r="AX72" s="206"/>
      <c r="AY72" s="206"/>
      <c r="AZ72" s="206"/>
      <c r="BA72" s="206"/>
      <c r="BB72" s="206"/>
      <c r="BC72" s="206"/>
      <c r="BD72" s="206"/>
      <c r="BE72" s="206"/>
      <c r="BF72" s="206"/>
      <c r="BG72" s="206"/>
      <c r="BH72" s="206"/>
      <c r="BI72" s="206"/>
      <c r="BJ72" s="206"/>
      <c r="BK72" s="206"/>
      <c r="BL72" s="206"/>
      <c r="BM72" s="206"/>
      <c r="BN72" s="206"/>
      <c r="BO72" s="206"/>
      <c r="BP72" s="206"/>
      <c r="BQ72" s="206"/>
      <c r="BR72" s="206"/>
      <c r="BS72" s="206"/>
      <c r="BT72" s="206"/>
      <c r="BU72" s="206"/>
      <c r="BV72" s="206"/>
      <c r="BW72" s="206"/>
      <c r="BX72" s="206"/>
      <c r="BY72" s="206"/>
      <c r="BZ72" s="206"/>
      <c r="CA72" s="206"/>
      <c r="CB72" s="206"/>
      <c r="CC72" s="206"/>
      <c r="CD72" s="206"/>
      <c r="CE72" s="206"/>
      <c r="CF72" s="206"/>
      <c r="CG72" s="206"/>
      <c r="CH72" s="206"/>
      <c r="CI72" s="206"/>
      <c r="CJ72" s="206"/>
      <c r="CK72" s="206"/>
      <c r="CL72" s="206"/>
      <c r="CM72" s="206"/>
      <c r="CN72" s="206"/>
      <c r="CO72" s="206"/>
      <c r="CP72" s="206"/>
      <c r="CQ72" s="206"/>
      <c r="CR72" s="206"/>
      <c r="CS72" s="206"/>
      <c r="CT72" s="206"/>
      <c r="CU72" s="206"/>
      <c r="CV72" s="206"/>
      <c r="CW72" s="206"/>
      <c r="CX72" s="206"/>
      <c r="CY72" s="207"/>
      <c r="CZ72" s="207"/>
      <c r="DA72" s="207"/>
      <c r="DB72" s="207"/>
      <c r="DC72" s="207"/>
      <c r="DD72" s="207"/>
      <c r="DE72" s="207"/>
      <c r="DF72" s="207"/>
      <c r="DG72" s="207"/>
      <c r="DH72" s="207"/>
      <c r="DI72" s="207"/>
      <c r="DJ72" s="207"/>
      <c r="DK72" s="207"/>
      <c r="DL72" s="207"/>
      <c r="DM72" s="207"/>
      <c r="DN72" s="207"/>
      <c r="DO72" s="207"/>
      <c r="DP72" s="207"/>
      <c r="DQ72" s="207"/>
      <c r="DR72" s="207"/>
      <c r="DS72" s="207"/>
      <c r="DT72" s="207"/>
      <c r="DU72" s="207"/>
      <c r="DV72" s="207"/>
      <c r="DW72" s="207"/>
      <c r="DX72" s="207"/>
      <c r="DY72" s="207"/>
      <c r="DZ72" s="207"/>
      <c r="EA72" s="207"/>
      <c r="EB72" s="207"/>
      <c r="EC72" s="207"/>
      <c r="ED72" s="207"/>
      <c r="EE72" s="207"/>
      <c r="EF72" s="207"/>
      <c r="EG72" s="207"/>
      <c r="EH72" s="207"/>
      <c r="EI72" s="207"/>
      <c r="EJ72" s="207"/>
      <c r="EK72" s="207"/>
      <c r="EL72" s="212"/>
      <c r="EM72" s="212"/>
      <c r="EN72" s="212"/>
      <c r="EO72" s="213"/>
      <c r="EP72" s="210"/>
    </row>
    <row r="73" spans="2:146" ht="11.25" customHeight="1">
      <c r="B73" s="211"/>
      <c r="C73" s="206"/>
      <c r="D73" s="206"/>
      <c r="E73" s="206"/>
      <c r="F73" s="206"/>
      <c r="G73" s="206"/>
      <c r="H73" s="206"/>
      <c r="I73" s="206"/>
      <c r="J73" s="206"/>
      <c r="K73" s="206"/>
      <c r="L73" s="206"/>
      <c r="M73" s="206"/>
      <c r="N73" s="206"/>
      <c r="O73" s="206"/>
      <c r="P73" s="206"/>
      <c r="Q73" s="206"/>
      <c r="R73" s="206"/>
      <c r="S73" s="206"/>
      <c r="T73" s="206"/>
      <c r="U73" s="206"/>
      <c r="V73" s="206"/>
      <c r="W73" s="206"/>
      <c r="X73" s="206"/>
      <c r="Y73" s="206"/>
      <c r="Z73" s="206"/>
      <c r="AA73" s="206"/>
      <c r="AB73" s="206"/>
      <c r="AC73" s="206"/>
      <c r="AD73" s="206"/>
      <c r="AE73" s="206"/>
      <c r="AF73" s="206"/>
      <c r="AG73" s="206"/>
      <c r="AH73" s="206"/>
      <c r="AI73" s="206"/>
      <c r="AJ73" s="206"/>
      <c r="AK73" s="206"/>
      <c r="AL73" s="206"/>
      <c r="AM73" s="206"/>
      <c r="AN73" s="206"/>
      <c r="AO73" s="206"/>
      <c r="AP73" s="206"/>
      <c r="AQ73" s="206"/>
      <c r="AR73" s="206"/>
      <c r="AS73" s="206"/>
      <c r="AT73" s="206"/>
      <c r="AU73" s="206"/>
      <c r="AV73" s="206"/>
      <c r="AW73" s="206"/>
      <c r="AX73" s="206"/>
      <c r="AY73" s="206"/>
      <c r="AZ73" s="206"/>
      <c r="BA73" s="206"/>
      <c r="BB73" s="206"/>
      <c r="BC73" s="206"/>
      <c r="BD73" s="206"/>
      <c r="BE73" s="206"/>
      <c r="BF73" s="206"/>
      <c r="BG73" s="206"/>
      <c r="BH73" s="206"/>
      <c r="BI73" s="206"/>
      <c r="BJ73" s="206"/>
      <c r="BK73" s="206"/>
      <c r="BL73" s="206"/>
      <c r="BM73" s="206"/>
      <c r="BN73" s="206"/>
      <c r="BO73" s="206"/>
      <c r="BP73" s="206"/>
      <c r="BQ73" s="206"/>
      <c r="BR73" s="206"/>
      <c r="BS73" s="206"/>
      <c r="BT73" s="206"/>
      <c r="BU73" s="206"/>
      <c r="BV73" s="206"/>
      <c r="BW73" s="206"/>
      <c r="BX73" s="206"/>
      <c r="BY73" s="206"/>
      <c r="BZ73" s="206"/>
      <c r="CA73" s="206"/>
      <c r="CB73" s="206"/>
      <c r="CC73" s="206"/>
      <c r="CD73" s="206"/>
      <c r="CE73" s="206"/>
      <c r="CF73" s="206"/>
      <c r="CG73" s="206"/>
      <c r="CH73" s="206"/>
      <c r="CI73" s="206"/>
      <c r="CJ73" s="206"/>
      <c r="CK73" s="206"/>
      <c r="CL73" s="206"/>
      <c r="CM73" s="206"/>
      <c r="CN73" s="206"/>
      <c r="CO73" s="206"/>
      <c r="CP73" s="206"/>
      <c r="CQ73" s="206"/>
      <c r="CR73" s="206"/>
      <c r="CS73" s="206"/>
      <c r="CT73" s="206"/>
      <c r="CU73" s="206"/>
      <c r="CV73" s="206"/>
      <c r="CW73" s="206"/>
      <c r="CX73" s="206"/>
      <c r="CY73" s="207"/>
      <c r="CZ73" s="207"/>
      <c r="DA73" s="207"/>
      <c r="DB73" s="207"/>
      <c r="DC73" s="207"/>
      <c r="DD73" s="207"/>
      <c r="DE73" s="207"/>
      <c r="DF73" s="207"/>
      <c r="DG73" s="207"/>
      <c r="DH73" s="207"/>
      <c r="DI73" s="207"/>
      <c r="DJ73" s="207"/>
      <c r="DK73" s="207"/>
      <c r="DL73" s="207"/>
      <c r="DM73" s="207"/>
      <c r="DN73" s="207"/>
      <c r="DO73" s="207"/>
      <c r="DP73" s="207"/>
      <c r="DQ73" s="207"/>
      <c r="DR73" s="207"/>
      <c r="DS73" s="207"/>
      <c r="DT73" s="207"/>
      <c r="DU73" s="207"/>
      <c r="DV73" s="207"/>
      <c r="DW73" s="207"/>
      <c r="DX73" s="207"/>
      <c r="DY73" s="207"/>
      <c r="DZ73" s="207"/>
      <c r="EA73" s="207"/>
      <c r="EB73" s="207"/>
      <c r="EC73" s="207"/>
      <c r="ED73" s="207"/>
      <c r="EE73" s="207"/>
      <c r="EF73" s="207"/>
      <c r="EG73" s="207"/>
      <c r="EH73" s="207"/>
      <c r="EI73" s="207"/>
      <c r="EJ73" s="207"/>
      <c r="EK73" s="207"/>
      <c r="EL73" s="212"/>
      <c r="EM73" s="212"/>
      <c r="EN73" s="212"/>
      <c r="EO73" s="213"/>
      <c r="EP73" s="210"/>
    </row>
    <row r="74" spans="2:146" ht="11.25" customHeight="1">
      <c r="B74" s="211"/>
      <c r="C74" s="206"/>
      <c r="D74" s="206"/>
      <c r="E74" s="206"/>
      <c r="F74" s="206"/>
      <c r="G74" s="206" t="s">
        <v>227</v>
      </c>
      <c r="H74" s="206"/>
      <c r="I74" s="206" t="s">
        <v>202</v>
      </c>
      <c r="J74" s="206"/>
      <c r="K74" s="206" t="str">
        <f>TEXT(12,"#,##0.#######")</f>
        <v>12.</v>
      </c>
      <c r="L74" s="206"/>
      <c r="M74" s="206" t="s">
        <v>228</v>
      </c>
      <c r="N74" s="206"/>
      <c r="O74" s="206"/>
      <c r="P74" s="206"/>
      <c r="Q74" s="206"/>
      <c r="R74" s="206"/>
      <c r="S74" s="206" t="s">
        <v>229</v>
      </c>
      <c r="T74" s="206"/>
      <c r="U74" s="206"/>
      <c r="V74" s="206" t="s">
        <v>202</v>
      </c>
      <c r="W74" s="206"/>
      <c r="X74" s="206" t="str">
        <f>TEXT(30,"#,##0.#######")</f>
        <v>30.</v>
      </c>
      <c r="Y74" s="206"/>
      <c r="Z74" s="206" t="s">
        <v>228</v>
      </c>
      <c r="AA74" s="206"/>
      <c r="AB74" s="206" t="s">
        <v>204</v>
      </c>
      <c r="AC74" s="206" t="s">
        <v>217</v>
      </c>
      <c r="AD74" s="206"/>
      <c r="AE74" s="206"/>
      <c r="AF74" s="206"/>
      <c r="AG74" s="206"/>
      <c r="AH74" s="206"/>
      <c r="AI74" s="206"/>
      <c r="AJ74" s="206" t="s">
        <v>230</v>
      </c>
      <c r="AK74" s="206"/>
      <c r="AL74" s="206"/>
      <c r="AM74" s="206" t="s">
        <v>202</v>
      </c>
      <c r="AN74" s="206"/>
      <c r="AO74" s="206" t="str">
        <f>TEXT(35,"#,##0.#######")</f>
        <v>35.</v>
      </c>
      <c r="AP74" s="206"/>
      <c r="AQ74" s="206" t="s">
        <v>228</v>
      </c>
      <c r="AR74" s="206"/>
      <c r="AS74" s="206" t="s">
        <v>204</v>
      </c>
      <c r="AT74" s="206" t="s">
        <v>217</v>
      </c>
      <c r="AU74" s="206"/>
      <c r="AV74" s="206"/>
      <c r="AW74" s="206"/>
      <c r="AX74" s="206"/>
      <c r="AY74" s="206"/>
      <c r="AZ74" s="206"/>
      <c r="BA74" s="206"/>
      <c r="BB74" s="206"/>
      <c r="BC74" s="206"/>
      <c r="BD74" s="206"/>
      <c r="BE74" s="206"/>
      <c r="BF74" s="206"/>
      <c r="BG74" s="206"/>
      <c r="BH74" s="206"/>
      <c r="BI74" s="206"/>
      <c r="BJ74" s="206"/>
      <c r="BK74" s="206"/>
      <c r="BL74" s="206"/>
      <c r="BM74" s="206"/>
      <c r="BN74" s="206"/>
      <c r="BO74" s="206"/>
      <c r="BP74" s="206"/>
      <c r="BQ74" s="206"/>
      <c r="BR74" s="206"/>
      <c r="BS74" s="206"/>
      <c r="BT74" s="206"/>
      <c r="BU74" s="206"/>
      <c r="BV74" s="206"/>
      <c r="BW74" s="206"/>
      <c r="BX74" s="206"/>
      <c r="BY74" s="206"/>
      <c r="BZ74" s="206"/>
      <c r="CA74" s="206"/>
      <c r="CB74" s="206"/>
      <c r="CC74" s="206"/>
      <c r="CD74" s="206"/>
      <c r="CE74" s="206"/>
      <c r="CF74" s="206"/>
      <c r="CG74" s="206"/>
      <c r="CH74" s="206"/>
      <c r="CI74" s="206"/>
      <c r="CJ74" s="206"/>
      <c r="CK74" s="206"/>
      <c r="CL74" s="206"/>
      <c r="CM74" s="206"/>
      <c r="CN74" s="206"/>
      <c r="CO74" s="206"/>
      <c r="CP74" s="206"/>
      <c r="CQ74" s="206"/>
      <c r="CR74" s="206"/>
      <c r="CS74" s="206"/>
      <c r="CT74" s="206"/>
      <c r="CU74" s="206"/>
      <c r="CV74" s="206"/>
      <c r="CW74" s="206"/>
      <c r="CX74" s="206"/>
      <c r="CY74" s="207"/>
      <c r="CZ74" s="207"/>
      <c r="DA74" s="207"/>
      <c r="DB74" s="207"/>
      <c r="DC74" s="207"/>
      <c r="DD74" s="207"/>
      <c r="DE74" s="207"/>
      <c r="DF74" s="207"/>
      <c r="DG74" s="207"/>
      <c r="DH74" s="207"/>
      <c r="DI74" s="207"/>
      <c r="DJ74" s="207"/>
      <c r="DK74" s="207"/>
      <c r="DL74" s="207"/>
      <c r="DM74" s="207"/>
      <c r="DN74" s="207"/>
      <c r="DO74" s="207"/>
      <c r="DP74" s="207"/>
      <c r="DQ74" s="207"/>
      <c r="DR74" s="207"/>
      <c r="DS74" s="207"/>
      <c r="DT74" s="207"/>
      <c r="DU74" s="207"/>
      <c r="DV74" s="207"/>
      <c r="DW74" s="207"/>
      <c r="DX74" s="207"/>
      <c r="DY74" s="207"/>
      <c r="DZ74" s="207"/>
      <c r="EA74" s="207"/>
      <c r="EB74" s="207"/>
      <c r="EC74" s="207"/>
      <c r="ED74" s="207"/>
      <c r="EE74" s="207"/>
      <c r="EF74" s="207"/>
      <c r="EG74" s="207"/>
      <c r="EH74" s="207"/>
      <c r="EI74" s="207"/>
      <c r="EJ74" s="207"/>
      <c r="EK74" s="207"/>
      <c r="EL74" s="212"/>
      <c r="EM74" s="212"/>
      <c r="EN74" s="212"/>
      <c r="EO74" s="213"/>
      <c r="EP74" s="210"/>
    </row>
    <row r="75" spans="2:146" ht="11.25" customHeight="1">
      <c r="B75" s="211"/>
      <c r="C75" s="206"/>
      <c r="D75" s="206"/>
      <c r="E75" s="206"/>
      <c r="F75" s="206"/>
      <c r="G75" s="206"/>
      <c r="H75" s="206"/>
      <c r="I75" s="206"/>
      <c r="J75" s="206"/>
      <c r="K75" s="206"/>
      <c r="L75" s="206"/>
      <c r="M75" s="206"/>
      <c r="N75" s="206"/>
      <c r="O75" s="206"/>
      <c r="P75" s="206"/>
      <c r="Q75" s="206"/>
      <c r="R75" s="206"/>
      <c r="S75" s="206"/>
      <c r="T75" s="206"/>
      <c r="U75" s="206"/>
      <c r="V75" s="206"/>
      <c r="W75" s="206"/>
      <c r="X75" s="206"/>
      <c r="Y75" s="206"/>
      <c r="Z75" s="206"/>
      <c r="AA75" s="206"/>
      <c r="AB75" s="206"/>
      <c r="AC75" s="206"/>
      <c r="AD75" s="206"/>
      <c r="AE75" s="206"/>
      <c r="AF75" s="206"/>
      <c r="AG75" s="206"/>
      <c r="AH75" s="206"/>
      <c r="AI75" s="206"/>
      <c r="AJ75" s="206"/>
      <c r="AK75" s="206"/>
      <c r="AL75" s="206"/>
      <c r="AM75" s="206"/>
      <c r="AN75" s="206"/>
      <c r="AO75" s="206"/>
      <c r="AP75" s="206"/>
      <c r="AQ75" s="206"/>
      <c r="AR75" s="206"/>
      <c r="AS75" s="206"/>
      <c r="AT75" s="206"/>
      <c r="AU75" s="206"/>
      <c r="AV75" s="206"/>
      <c r="AW75" s="206"/>
      <c r="AX75" s="206"/>
      <c r="AY75" s="206"/>
      <c r="AZ75" s="206"/>
      <c r="BA75" s="206"/>
      <c r="BB75" s="206"/>
      <c r="BC75" s="206"/>
      <c r="BD75" s="206"/>
      <c r="BE75" s="206"/>
      <c r="BF75" s="206"/>
      <c r="BG75" s="206"/>
      <c r="BH75" s="206"/>
      <c r="BI75" s="206"/>
      <c r="BJ75" s="206"/>
      <c r="BK75" s="206"/>
      <c r="BL75" s="206"/>
      <c r="BM75" s="206"/>
      <c r="BN75" s="206"/>
      <c r="BO75" s="206"/>
      <c r="BP75" s="206"/>
      <c r="BQ75" s="206"/>
      <c r="BR75" s="206"/>
      <c r="BS75" s="206"/>
      <c r="BT75" s="206"/>
      <c r="BU75" s="206"/>
      <c r="BV75" s="206"/>
      <c r="BW75" s="206"/>
      <c r="BX75" s="206"/>
      <c r="BY75" s="206"/>
      <c r="BZ75" s="206"/>
      <c r="CA75" s="206"/>
      <c r="CB75" s="206"/>
      <c r="CC75" s="206"/>
      <c r="CD75" s="206"/>
      <c r="CE75" s="206"/>
      <c r="CF75" s="206"/>
      <c r="CG75" s="206"/>
      <c r="CH75" s="206"/>
      <c r="CI75" s="206"/>
      <c r="CJ75" s="206"/>
      <c r="CK75" s="206"/>
      <c r="CL75" s="206"/>
      <c r="CM75" s="206"/>
      <c r="CN75" s="206"/>
      <c r="CO75" s="206"/>
      <c r="CP75" s="206"/>
      <c r="CQ75" s="206"/>
      <c r="CR75" s="206"/>
      <c r="CS75" s="206"/>
      <c r="CT75" s="206"/>
      <c r="CU75" s="206"/>
      <c r="CV75" s="206"/>
      <c r="CW75" s="206"/>
      <c r="CX75" s="206"/>
      <c r="CY75" s="207"/>
      <c r="CZ75" s="207"/>
      <c r="DA75" s="207"/>
      <c r="DB75" s="207"/>
      <c r="DC75" s="207"/>
      <c r="DD75" s="207"/>
      <c r="DE75" s="207"/>
      <c r="DF75" s="207"/>
      <c r="DG75" s="207"/>
      <c r="DH75" s="207"/>
      <c r="DI75" s="207"/>
      <c r="DJ75" s="207"/>
      <c r="DK75" s="207"/>
      <c r="DL75" s="207"/>
      <c r="DM75" s="207"/>
      <c r="DN75" s="207"/>
      <c r="DO75" s="207"/>
      <c r="DP75" s="207"/>
      <c r="DQ75" s="207"/>
      <c r="DR75" s="207"/>
      <c r="DS75" s="207"/>
      <c r="DT75" s="207"/>
      <c r="DU75" s="207"/>
      <c r="DV75" s="207"/>
      <c r="DW75" s="207"/>
      <c r="DX75" s="207"/>
      <c r="DY75" s="207"/>
      <c r="DZ75" s="207"/>
      <c r="EA75" s="207"/>
      <c r="EB75" s="207"/>
      <c r="EC75" s="207"/>
      <c r="ED75" s="207"/>
      <c r="EE75" s="207"/>
      <c r="EF75" s="207"/>
      <c r="EG75" s="207"/>
      <c r="EH75" s="207"/>
      <c r="EI75" s="207"/>
      <c r="EJ75" s="207"/>
      <c r="EK75" s="207"/>
      <c r="EL75" s="212"/>
      <c r="EM75" s="212"/>
      <c r="EN75" s="212"/>
      <c r="EO75" s="213"/>
      <c r="EP75" s="210"/>
    </row>
    <row r="76" spans="2:146" ht="11.25" customHeight="1">
      <c r="B76" s="211"/>
      <c r="C76" s="206"/>
      <c r="D76" s="206"/>
      <c r="E76" s="206"/>
      <c r="F76" s="206"/>
      <c r="G76" s="206" t="s">
        <v>231</v>
      </c>
      <c r="H76" s="206"/>
      <c r="I76" s="206" t="s">
        <v>202</v>
      </c>
      <c r="J76" s="206"/>
      <c r="K76" s="206" t="str">
        <f>TEXT(15,"#,##0.#######")</f>
        <v>15.</v>
      </c>
      <c r="L76" s="206"/>
      <c r="M76" s="206" t="s">
        <v>232</v>
      </c>
      <c r="N76" s="206"/>
      <c r="O76" s="206"/>
      <c r="P76" s="206"/>
      <c r="Q76" s="206"/>
      <c r="R76" s="206"/>
      <c r="S76" s="206" t="s">
        <v>233</v>
      </c>
      <c r="T76" s="206"/>
      <c r="U76" s="206"/>
      <c r="V76" s="206" t="s">
        <v>202</v>
      </c>
      <c r="W76" s="206"/>
      <c r="X76" s="206" t="str">
        <f>TEXT(2.35,"#,##0.#######")</f>
        <v>2.35</v>
      </c>
      <c r="Y76" s="206"/>
      <c r="Z76" s="206"/>
      <c r="AA76" s="206"/>
      <c r="AB76" s="206" t="s">
        <v>232</v>
      </c>
      <c r="AC76" s="206"/>
      <c r="AD76" s="206"/>
      <c r="AE76" s="206" t="s">
        <v>204</v>
      </c>
      <c r="AF76" s="206" t="s">
        <v>216</v>
      </c>
      <c r="AG76" s="206"/>
      <c r="AH76" s="206"/>
      <c r="AI76" s="206"/>
      <c r="AJ76" s="206" t="s">
        <v>234</v>
      </c>
      <c r="AK76" s="206"/>
      <c r="AL76" s="206"/>
      <c r="AM76" s="206" t="s">
        <v>202</v>
      </c>
      <c r="AN76" s="206"/>
      <c r="AO76" s="206" t="str">
        <f>TEXT(1.5,"#,##0.#######")</f>
        <v>1.5</v>
      </c>
      <c r="AP76" s="206"/>
      <c r="AQ76" s="206"/>
      <c r="AR76" s="206"/>
      <c r="AS76" s="206"/>
      <c r="AT76" s="206"/>
      <c r="AU76" s="206"/>
      <c r="AV76" s="206" t="s">
        <v>235</v>
      </c>
      <c r="AW76" s="206"/>
      <c r="AX76" s="206" t="s">
        <v>202</v>
      </c>
      <c r="AY76" s="206"/>
      <c r="AZ76" s="206" t="str">
        <f>TEXT(0.9,"#,##0.#######")</f>
        <v>0.9</v>
      </c>
      <c r="BA76" s="206"/>
      <c r="BB76" s="206"/>
      <c r="BC76" s="206"/>
      <c r="BD76" s="206"/>
      <c r="BE76" s="206"/>
      <c r="BF76" s="206"/>
      <c r="BG76" s="206"/>
      <c r="BH76" s="206"/>
      <c r="BI76" s="206"/>
      <c r="BJ76" s="206"/>
      <c r="BK76" s="206"/>
      <c r="BL76" s="206"/>
      <c r="BM76" s="206"/>
      <c r="BN76" s="206"/>
      <c r="BO76" s="206"/>
      <c r="BP76" s="206"/>
      <c r="BQ76" s="206"/>
      <c r="BR76" s="206"/>
      <c r="BS76" s="206"/>
      <c r="BT76" s="206"/>
      <c r="BU76" s="206"/>
      <c r="BV76" s="206"/>
      <c r="BW76" s="206"/>
      <c r="BX76" s="206"/>
      <c r="BY76" s="206"/>
      <c r="BZ76" s="206"/>
      <c r="CA76" s="206"/>
      <c r="CB76" s="206"/>
      <c r="CC76" s="206"/>
      <c r="CD76" s="206"/>
      <c r="CE76" s="206"/>
      <c r="CF76" s="206"/>
      <c r="CG76" s="206"/>
      <c r="CH76" s="206"/>
      <c r="CI76" s="206"/>
      <c r="CJ76" s="206"/>
      <c r="CK76" s="206"/>
      <c r="CL76" s="206"/>
      <c r="CM76" s="206"/>
      <c r="CN76" s="206"/>
      <c r="CO76" s="206"/>
      <c r="CP76" s="206"/>
      <c r="CQ76" s="206"/>
      <c r="CR76" s="206"/>
      <c r="CS76" s="206"/>
      <c r="CT76" s="206"/>
      <c r="CU76" s="206"/>
      <c r="CV76" s="206"/>
      <c r="CW76" s="206"/>
      <c r="CX76" s="206"/>
      <c r="CY76" s="207"/>
      <c r="CZ76" s="207"/>
      <c r="DA76" s="207"/>
      <c r="DB76" s="207"/>
      <c r="DC76" s="207"/>
      <c r="DD76" s="207"/>
      <c r="DE76" s="207"/>
      <c r="DF76" s="207"/>
      <c r="DG76" s="207"/>
      <c r="DH76" s="207"/>
      <c r="DI76" s="207"/>
      <c r="DJ76" s="207"/>
      <c r="DK76" s="207"/>
      <c r="DL76" s="207"/>
      <c r="DM76" s="207"/>
      <c r="DN76" s="207"/>
      <c r="DO76" s="207"/>
      <c r="DP76" s="207"/>
      <c r="DQ76" s="207"/>
      <c r="DR76" s="207"/>
      <c r="DS76" s="207"/>
      <c r="DT76" s="207"/>
      <c r="DU76" s="207"/>
      <c r="DV76" s="207"/>
      <c r="DW76" s="207"/>
      <c r="DX76" s="207"/>
      <c r="DY76" s="207"/>
      <c r="DZ76" s="207"/>
      <c r="EA76" s="207"/>
      <c r="EB76" s="207"/>
      <c r="EC76" s="207"/>
      <c r="ED76" s="207"/>
      <c r="EE76" s="207"/>
      <c r="EF76" s="207"/>
      <c r="EG76" s="207"/>
      <c r="EH76" s="207"/>
      <c r="EI76" s="207"/>
      <c r="EJ76" s="207"/>
      <c r="EK76" s="207"/>
      <c r="EL76" s="212"/>
      <c r="EM76" s="212"/>
      <c r="EN76" s="212"/>
      <c r="EO76" s="213"/>
      <c r="EP76" s="210"/>
    </row>
    <row r="77" spans="2:146" ht="11.25" customHeight="1">
      <c r="B77" s="211"/>
      <c r="C77" s="206"/>
      <c r="D77" s="206"/>
      <c r="E77" s="206"/>
      <c r="F77" s="206"/>
      <c r="G77" s="206"/>
      <c r="H77" s="206"/>
      <c r="I77" s="206"/>
      <c r="J77" s="206"/>
      <c r="K77" s="206"/>
      <c r="L77" s="206"/>
      <c r="M77" s="206"/>
      <c r="N77" s="206"/>
      <c r="O77" s="206"/>
      <c r="P77" s="206"/>
      <c r="Q77" s="206"/>
      <c r="R77" s="206"/>
      <c r="S77" s="206"/>
      <c r="T77" s="206"/>
      <c r="U77" s="206"/>
      <c r="V77" s="206"/>
      <c r="W77" s="206"/>
      <c r="X77" s="206"/>
      <c r="Y77" s="206"/>
      <c r="Z77" s="206"/>
      <c r="AA77" s="206"/>
      <c r="AB77" s="206"/>
      <c r="AC77" s="206"/>
      <c r="AD77" s="206"/>
      <c r="AE77" s="206"/>
      <c r="AF77" s="206"/>
      <c r="AG77" s="206"/>
      <c r="AH77" s="206"/>
      <c r="AI77" s="206"/>
      <c r="AJ77" s="206"/>
      <c r="AK77" s="206"/>
      <c r="AL77" s="206"/>
      <c r="AM77" s="206"/>
      <c r="AN77" s="206"/>
      <c r="AO77" s="206"/>
      <c r="AP77" s="206"/>
      <c r="AQ77" s="206"/>
      <c r="AR77" s="206"/>
      <c r="AS77" s="206"/>
      <c r="AT77" s="206"/>
      <c r="AU77" s="206"/>
      <c r="AV77" s="206"/>
      <c r="AW77" s="206"/>
      <c r="AX77" s="206"/>
      <c r="AY77" s="206"/>
      <c r="AZ77" s="206"/>
      <c r="BA77" s="206"/>
      <c r="BB77" s="206"/>
      <c r="BC77" s="206"/>
      <c r="BD77" s="206"/>
      <c r="BE77" s="206"/>
      <c r="BF77" s="206"/>
      <c r="BG77" s="206"/>
      <c r="BH77" s="206"/>
      <c r="BI77" s="206"/>
      <c r="BJ77" s="206"/>
      <c r="BK77" s="206"/>
      <c r="BL77" s="206"/>
      <c r="BM77" s="206"/>
      <c r="BN77" s="206"/>
      <c r="BO77" s="206"/>
      <c r="BP77" s="206"/>
      <c r="BQ77" s="206"/>
      <c r="BR77" s="206"/>
      <c r="BS77" s="206"/>
      <c r="BT77" s="206"/>
      <c r="BU77" s="206"/>
      <c r="BV77" s="206"/>
      <c r="BW77" s="206"/>
      <c r="BX77" s="206"/>
      <c r="BY77" s="206"/>
      <c r="BZ77" s="206"/>
      <c r="CA77" s="206"/>
      <c r="CB77" s="206"/>
      <c r="CC77" s="206"/>
      <c r="CD77" s="206"/>
      <c r="CE77" s="206"/>
      <c r="CF77" s="206"/>
      <c r="CG77" s="206"/>
      <c r="CH77" s="206"/>
      <c r="CI77" s="206"/>
      <c r="CJ77" s="206"/>
      <c r="CK77" s="206"/>
      <c r="CL77" s="206"/>
      <c r="CM77" s="206"/>
      <c r="CN77" s="206"/>
      <c r="CO77" s="206"/>
      <c r="CP77" s="206"/>
      <c r="CQ77" s="206"/>
      <c r="CR77" s="206"/>
      <c r="CS77" s="206"/>
      <c r="CT77" s="206"/>
      <c r="CU77" s="206"/>
      <c r="CV77" s="206"/>
      <c r="CW77" s="206"/>
      <c r="CX77" s="206"/>
      <c r="CY77" s="207"/>
      <c r="CZ77" s="207"/>
      <c r="DA77" s="207"/>
      <c r="DB77" s="207"/>
      <c r="DC77" s="207"/>
      <c r="DD77" s="207"/>
      <c r="DE77" s="207"/>
      <c r="DF77" s="207"/>
      <c r="DG77" s="207"/>
      <c r="DH77" s="207"/>
      <c r="DI77" s="207"/>
      <c r="DJ77" s="207"/>
      <c r="DK77" s="207"/>
      <c r="DL77" s="207"/>
      <c r="DM77" s="207"/>
      <c r="DN77" s="207"/>
      <c r="DO77" s="207"/>
      <c r="DP77" s="207"/>
      <c r="DQ77" s="207"/>
      <c r="DR77" s="207"/>
      <c r="DS77" s="207"/>
      <c r="DT77" s="207"/>
      <c r="DU77" s="207"/>
      <c r="DV77" s="207"/>
      <c r="DW77" s="207"/>
      <c r="DX77" s="207"/>
      <c r="DY77" s="207"/>
      <c r="DZ77" s="207"/>
      <c r="EA77" s="207"/>
      <c r="EB77" s="207"/>
      <c r="EC77" s="207"/>
      <c r="ED77" s="207"/>
      <c r="EE77" s="207"/>
      <c r="EF77" s="207"/>
      <c r="EG77" s="207"/>
      <c r="EH77" s="207"/>
      <c r="EI77" s="207"/>
      <c r="EJ77" s="207"/>
      <c r="EK77" s="207"/>
      <c r="EL77" s="212"/>
      <c r="EM77" s="212"/>
      <c r="EN77" s="212"/>
      <c r="EO77" s="213"/>
      <c r="EP77" s="210"/>
    </row>
    <row r="78" spans="2:146" ht="11.25" customHeight="1">
      <c r="B78" s="211"/>
      <c r="C78" s="206"/>
      <c r="D78" s="206"/>
      <c r="E78" s="206"/>
      <c r="F78" s="206"/>
      <c r="G78" s="206" t="s">
        <v>236</v>
      </c>
      <c r="H78" s="206"/>
      <c r="I78" s="206" t="s">
        <v>202</v>
      </c>
      <c r="J78" s="206"/>
      <c r="K78" s="206" t="s">
        <v>231</v>
      </c>
      <c r="L78" s="206" t="s">
        <v>204</v>
      </c>
      <c r="M78" s="206" t="s">
        <v>233</v>
      </c>
      <c r="N78" s="206"/>
      <c r="O78" s="206" t="s">
        <v>213</v>
      </c>
      <c r="P78" s="206"/>
      <c r="Q78" s="206" t="s">
        <v>234</v>
      </c>
      <c r="R78" s="206"/>
      <c r="S78" s="206"/>
      <c r="T78" s="206" t="s">
        <v>202</v>
      </c>
      <c r="U78" s="206"/>
      <c r="V78" s="206" t="str">
        <f>TEXT(K76,"#,##0.#######")</f>
        <v>15.</v>
      </c>
      <c r="W78" s="206"/>
      <c r="X78" s="206" t="s">
        <v>204</v>
      </c>
      <c r="Y78" s="206" t="str">
        <f>TEXT(X76,"#,##0.#######")</f>
        <v>2.35</v>
      </c>
      <c r="Z78" s="206"/>
      <c r="AA78" s="206"/>
      <c r="AB78" s="206"/>
      <c r="AC78" s="206" t="s">
        <v>213</v>
      </c>
      <c r="AD78" s="206"/>
      <c r="AE78" s="206" t="str">
        <f>TEXT(AO76,"#,##0.#######")</f>
        <v>1.5</v>
      </c>
      <c r="AF78" s="206"/>
      <c r="AG78" s="206"/>
      <c r="AH78" s="206"/>
      <c r="AI78" s="206" t="s">
        <v>202</v>
      </c>
      <c r="AJ78" s="206"/>
      <c r="AK78" s="206" t="str">
        <f>TEXT(ROUND(K76/X76*AO76,2),"#,##0.#######")</f>
        <v>9.57</v>
      </c>
      <c r="AL78" s="206"/>
      <c r="AM78" s="206"/>
      <c r="AN78" s="206"/>
      <c r="AO78" s="206"/>
      <c r="AP78" s="206"/>
      <c r="AQ78" s="206" t="s">
        <v>216</v>
      </c>
      <c r="AR78" s="206"/>
      <c r="AS78" s="206"/>
      <c r="AT78" s="206"/>
      <c r="AU78" s="206"/>
      <c r="AV78" s="206"/>
      <c r="AW78" s="206"/>
      <c r="AX78" s="206"/>
      <c r="AY78" s="206"/>
      <c r="AZ78" s="206"/>
      <c r="BA78" s="206"/>
      <c r="BB78" s="206"/>
      <c r="BC78" s="206"/>
      <c r="BD78" s="206"/>
      <c r="BE78" s="206"/>
      <c r="BF78" s="206"/>
      <c r="BG78" s="206"/>
      <c r="BH78" s="206"/>
      <c r="BI78" s="206"/>
      <c r="BJ78" s="206"/>
      <c r="BK78" s="206"/>
      <c r="BL78" s="206"/>
      <c r="BM78" s="206"/>
      <c r="BN78" s="206"/>
      <c r="BO78" s="206"/>
      <c r="BP78" s="206"/>
      <c r="BQ78" s="206"/>
      <c r="BR78" s="206"/>
      <c r="BS78" s="206"/>
      <c r="BT78" s="206"/>
      <c r="BU78" s="206"/>
      <c r="BV78" s="206"/>
      <c r="BW78" s="206"/>
      <c r="BX78" s="206"/>
      <c r="BY78" s="206"/>
      <c r="BZ78" s="206"/>
      <c r="CA78" s="206"/>
      <c r="CB78" s="206"/>
      <c r="CC78" s="206"/>
      <c r="CD78" s="206"/>
      <c r="CE78" s="206"/>
      <c r="CF78" s="206"/>
      <c r="CG78" s="206"/>
      <c r="CH78" s="206"/>
      <c r="CI78" s="206"/>
      <c r="CJ78" s="206"/>
      <c r="CK78" s="206"/>
      <c r="CL78" s="206"/>
      <c r="CM78" s="206"/>
      <c r="CN78" s="206"/>
      <c r="CO78" s="206"/>
      <c r="CP78" s="206"/>
      <c r="CQ78" s="206"/>
      <c r="CR78" s="206"/>
      <c r="CS78" s="206"/>
      <c r="CT78" s="206"/>
      <c r="CU78" s="206"/>
      <c r="CV78" s="206"/>
      <c r="CW78" s="206"/>
      <c r="CX78" s="206"/>
      <c r="CY78" s="207"/>
      <c r="CZ78" s="207"/>
      <c r="DA78" s="207"/>
      <c r="DB78" s="207"/>
      <c r="DC78" s="207"/>
      <c r="DD78" s="207"/>
      <c r="DE78" s="207"/>
      <c r="DF78" s="207"/>
      <c r="DG78" s="207"/>
      <c r="DH78" s="207"/>
      <c r="DI78" s="207"/>
      <c r="DJ78" s="207"/>
      <c r="DK78" s="207"/>
      <c r="DL78" s="207"/>
      <c r="DM78" s="207"/>
      <c r="DN78" s="207"/>
      <c r="DO78" s="207"/>
      <c r="DP78" s="207"/>
      <c r="DQ78" s="207"/>
      <c r="DR78" s="207"/>
      <c r="DS78" s="207"/>
      <c r="DT78" s="207"/>
      <c r="DU78" s="207"/>
      <c r="DV78" s="207"/>
      <c r="DW78" s="207"/>
      <c r="DX78" s="207"/>
      <c r="DY78" s="207"/>
      <c r="DZ78" s="207"/>
      <c r="EA78" s="207"/>
      <c r="EB78" s="207"/>
      <c r="EC78" s="207"/>
      <c r="ED78" s="207"/>
      <c r="EE78" s="207"/>
      <c r="EF78" s="207"/>
      <c r="EG78" s="207"/>
      <c r="EH78" s="207"/>
      <c r="EI78" s="207"/>
      <c r="EJ78" s="207"/>
      <c r="EK78" s="207"/>
      <c r="EL78" s="212"/>
      <c r="EM78" s="212"/>
      <c r="EN78" s="212"/>
      <c r="EO78" s="213"/>
      <c r="EP78" s="210"/>
    </row>
    <row r="79" spans="2:146" ht="11.25" customHeight="1">
      <c r="B79" s="211"/>
      <c r="C79" s="206"/>
      <c r="D79" s="206"/>
      <c r="E79" s="206"/>
      <c r="F79" s="206"/>
      <c r="G79" s="206"/>
      <c r="H79" s="206"/>
      <c r="I79" s="206"/>
      <c r="J79" s="206"/>
      <c r="K79" s="206"/>
      <c r="L79" s="206"/>
      <c r="M79" s="206"/>
      <c r="N79" s="206"/>
      <c r="O79" s="206"/>
      <c r="P79" s="206"/>
      <c r="Q79" s="206"/>
      <c r="R79" s="206"/>
      <c r="S79" s="206"/>
      <c r="T79" s="206"/>
      <c r="U79" s="206"/>
      <c r="V79" s="206"/>
      <c r="W79" s="206"/>
      <c r="X79" s="206"/>
      <c r="Y79" s="206"/>
      <c r="Z79" s="206"/>
      <c r="AA79" s="206"/>
      <c r="AB79" s="206"/>
      <c r="AC79" s="206"/>
      <c r="AD79" s="206"/>
      <c r="AE79" s="206"/>
      <c r="AF79" s="206"/>
      <c r="AG79" s="206"/>
      <c r="AH79" s="206"/>
      <c r="AI79" s="206"/>
      <c r="AJ79" s="206"/>
      <c r="AK79" s="206"/>
      <c r="AL79" s="206"/>
      <c r="AM79" s="206"/>
      <c r="AN79" s="206"/>
      <c r="AO79" s="206"/>
      <c r="AP79" s="206"/>
      <c r="AQ79" s="206"/>
      <c r="AR79" s="206"/>
      <c r="AS79" s="206"/>
      <c r="AT79" s="206"/>
      <c r="AU79" s="206"/>
      <c r="AV79" s="206"/>
      <c r="AW79" s="206"/>
      <c r="AX79" s="206"/>
      <c r="AY79" s="206"/>
      <c r="AZ79" s="206"/>
      <c r="BA79" s="206"/>
      <c r="BB79" s="206"/>
      <c r="BC79" s="206"/>
      <c r="BD79" s="206"/>
      <c r="BE79" s="206"/>
      <c r="BF79" s="206"/>
      <c r="BG79" s="206"/>
      <c r="BH79" s="206"/>
      <c r="BI79" s="206"/>
      <c r="BJ79" s="206"/>
      <c r="BK79" s="206"/>
      <c r="BL79" s="206"/>
      <c r="BM79" s="206"/>
      <c r="BN79" s="206"/>
      <c r="BO79" s="206"/>
      <c r="BP79" s="206"/>
      <c r="BQ79" s="206"/>
      <c r="BR79" s="206"/>
      <c r="BS79" s="206"/>
      <c r="BT79" s="206"/>
      <c r="BU79" s="206"/>
      <c r="BV79" s="206"/>
      <c r="BW79" s="206"/>
      <c r="BX79" s="206"/>
      <c r="BY79" s="206"/>
      <c r="BZ79" s="206"/>
      <c r="CA79" s="206"/>
      <c r="CB79" s="206"/>
      <c r="CC79" s="206"/>
      <c r="CD79" s="206"/>
      <c r="CE79" s="206"/>
      <c r="CF79" s="206"/>
      <c r="CG79" s="206"/>
      <c r="CH79" s="206"/>
      <c r="CI79" s="206"/>
      <c r="CJ79" s="206"/>
      <c r="CK79" s="206"/>
      <c r="CL79" s="206"/>
      <c r="CM79" s="206"/>
      <c r="CN79" s="206"/>
      <c r="CO79" s="206"/>
      <c r="CP79" s="206"/>
      <c r="CQ79" s="206"/>
      <c r="CR79" s="206"/>
      <c r="CS79" s="206"/>
      <c r="CT79" s="206"/>
      <c r="CU79" s="206"/>
      <c r="CV79" s="206"/>
      <c r="CW79" s="206"/>
      <c r="CX79" s="206"/>
      <c r="CY79" s="207"/>
      <c r="CZ79" s="207"/>
      <c r="DA79" s="207"/>
      <c r="DB79" s="207"/>
      <c r="DC79" s="207"/>
      <c r="DD79" s="207"/>
      <c r="DE79" s="207"/>
      <c r="DF79" s="207"/>
      <c r="DG79" s="207"/>
      <c r="DH79" s="207"/>
      <c r="DI79" s="207"/>
      <c r="DJ79" s="207"/>
      <c r="DK79" s="207"/>
      <c r="DL79" s="207"/>
      <c r="DM79" s="207"/>
      <c r="DN79" s="207"/>
      <c r="DO79" s="207"/>
      <c r="DP79" s="207"/>
      <c r="DQ79" s="207"/>
      <c r="DR79" s="207"/>
      <c r="DS79" s="207"/>
      <c r="DT79" s="207"/>
      <c r="DU79" s="207"/>
      <c r="DV79" s="207"/>
      <c r="DW79" s="207"/>
      <c r="DX79" s="207"/>
      <c r="DY79" s="207"/>
      <c r="DZ79" s="207"/>
      <c r="EA79" s="207"/>
      <c r="EB79" s="207"/>
      <c r="EC79" s="207"/>
      <c r="ED79" s="207"/>
      <c r="EE79" s="207"/>
      <c r="EF79" s="207"/>
      <c r="EG79" s="207"/>
      <c r="EH79" s="207"/>
      <c r="EI79" s="207"/>
      <c r="EJ79" s="207"/>
      <c r="EK79" s="207"/>
      <c r="EL79" s="212"/>
      <c r="EM79" s="212"/>
      <c r="EN79" s="212"/>
      <c r="EO79" s="213"/>
      <c r="EP79" s="210"/>
    </row>
    <row r="80" spans="2:146" ht="11.25" customHeight="1">
      <c r="B80" s="211"/>
      <c r="C80" s="206"/>
      <c r="D80" s="206"/>
      <c r="E80" s="206"/>
      <c r="F80" s="206"/>
      <c r="G80" s="206" t="s">
        <v>237</v>
      </c>
      <c r="H80" s="206"/>
      <c r="I80" s="206" t="s">
        <v>202</v>
      </c>
      <c r="J80" s="206"/>
      <c r="K80" s="206" t="s">
        <v>236</v>
      </c>
      <c r="L80" s="206"/>
      <c r="M80" s="206" t="s">
        <v>204</v>
      </c>
      <c r="N80" s="206"/>
      <c r="O80" s="206" t="s">
        <v>209</v>
      </c>
      <c r="P80" s="206"/>
      <c r="Q80" s="206" t="s">
        <v>201</v>
      </c>
      <c r="R80" s="206"/>
      <c r="S80" s="206"/>
      <c r="T80" s="206" t="s">
        <v>213</v>
      </c>
      <c r="U80" s="206"/>
      <c r="V80" s="206"/>
      <c r="W80" s="206" t="s">
        <v>205</v>
      </c>
      <c r="X80" s="206"/>
      <c r="Y80" s="206" t="s">
        <v>212</v>
      </c>
      <c r="Z80" s="206"/>
      <c r="AA80" s="206" t="s">
        <v>202</v>
      </c>
      <c r="AB80" s="206"/>
      <c r="AC80" s="206" t="str">
        <f>TEXT(AK78,"#,##0.#######")</f>
        <v>9.57</v>
      </c>
      <c r="AD80" s="206"/>
      <c r="AE80" s="206"/>
      <c r="AF80" s="206"/>
      <c r="AG80" s="206"/>
      <c r="AH80" s="206" t="s">
        <v>204</v>
      </c>
      <c r="AI80" s="206"/>
      <c r="AJ80" s="206" t="s">
        <v>209</v>
      </c>
      <c r="AK80" s="206"/>
      <c r="AL80" s="206" t="str">
        <f>TEXT(L61,"#,##0.#######")</f>
        <v>0.7</v>
      </c>
      <c r="AM80" s="206"/>
      <c r="AN80" s="206"/>
      <c r="AO80" s="206"/>
      <c r="AP80" s="206" t="s">
        <v>213</v>
      </c>
      <c r="AQ80" s="206"/>
      <c r="AR80" s="206"/>
      <c r="AS80" s="206" t="str">
        <f>TEXT(AW61,"#,##0.#######")</f>
        <v>0.55</v>
      </c>
      <c r="AT80" s="206"/>
      <c r="AU80" s="206"/>
      <c r="AV80" s="206"/>
      <c r="AW80" s="206"/>
      <c r="AX80" s="206" t="s">
        <v>212</v>
      </c>
      <c r="AY80" s="206"/>
      <c r="AZ80" s="206" t="s">
        <v>202</v>
      </c>
      <c r="BA80" s="206"/>
      <c r="BB80" s="206" t="str">
        <f>TEXT(ROUND(AK78/(L61*AW61),2),"#,##0.#######")</f>
        <v>24.86</v>
      </c>
      <c r="BC80" s="206"/>
      <c r="BD80" s="206"/>
      <c r="BE80" s="206"/>
      <c r="BF80" s="206"/>
      <c r="BG80" s="206"/>
      <c r="BH80" s="206"/>
      <c r="BI80" s="206" t="s">
        <v>238</v>
      </c>
      <c r="BJ80" s="206"/>
      <c r="BK80" s="206"/>
      <c r="BL80" s="206"/>
      <c r="BM80" s="206"/>
      <c r="BN80" s="206"/>
      <c r="BO80" s="206"/>
      <c r="BP80" s="206"/>
      <c r="BQ80" s="206"/>
      <c r="BR80" s="206"/>
      <c r="BS80" s="206"/>
      <c r="BT80" s="206"/>
      <c r="BU80" s="206"/>
      <c r="BV80" s="206"/>
      <c r="BW80" s="206"/>
      <c r="BX80" s="206"/>
      <c r="BY80" s="206"/>
      <c r="BZ80" s="206"/>
      <c r="CA80" s="206"/>
      <c r="CB80" s="206"/>
      <c r="CC80" s="206"/>
      <c r="CD80" s="206"/>
      <c r="CE80" s="206"/>
      <c r="CF80" s="206"/>
      <c r="CG80" s="206"/>
      <c r="CH80" s="206"/>
      <c r="CI80" s="206"/>
      <c r="CJ80" s="206"/>
      <c r="CK80" s="206"/>
      <c r="CL80" s="206"/>
      <c r="CM80" s="206"/>
      <c r="CN80" s="206"/>
      <c r="CO80" s="206"/>
      <c r="CP80" s="206"/>
      <c r="CQ80" s="206"/>
      <c r="CR80" s="206"/>
      <c r="CS80" s="206"/>
      <c r="CT80" s="206"/>
      <c r="CU80" s="206"/>
      <c r="CV80" s="206"/>
      <c r="CW80" s="206"/>
      <c r="CX80" s="206"/>
      <c r="CY80" s="207"/>
      <c r="CZ80" s="207"/>
      <c r="DA80" s="207"/>
      <c r="DB80" s="207"/>
      <c r="DC80" s="207"/>
      <c r="DD80" s="207"/>
      <c r="DE80" s="207"/>
      <c r="DF80" s="207"/>
      <c r="DG80" s="207"/>
      <c r="DH80" s="207"/>
      <c r="DI80" s="207"/>
      <c r="DJ80" s="207"/>
      <c r="DK80" s="207"/>
      <c r="DL80" s="207"/>
      <c r="DM80" s="207"/>
      <c r="DN80" s="207"/>
      <c r="DO80" s="207"/>
      <c r="DP80" s="207"/>
      <c r="DQ80" s="207"/>
      <c r="DR80" s="207"/>
      <c r="DS80" s="207"/>
      <c r="DT80" s="207"/>
      <c r="DU80" s="207"/>
      <c r="DV80" s="207"/>
      <c r="DW80" s="207"/>
      <c r="DX80" s="207"/>
      <c r="DY80" s="207"/>
      <c r="DZ80" s="207"/>
      <c r="EA80" s="207"/>
      <c r="EB80" s="207"/>
      <c r="EC80" s="207"/>
      <c r="ED80" s="207"/>
      <c r="EE80" s="207"/>
      <c r="EF80" s="207"/>
      <c r="EG80" s="207"/>
      <c r="EH80" s="207"/>
      <c r="EI80" s="207"/>
      <c r="EJ80" s="207"/>
      <c r="EK80" s="207"/>
      <c r="EL80" s="212"/>
      <c r="EM80" s="212"/>
      <c r="EN80" s="212"/>
      <c r="EO80" s="213"/>
      <c r="EP80" s="210"/>
    </row>
    <row r="81" spans="2:146" ht="11.25" customHeight="1">
      <c r="B81" s="211"/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  <c r="O81" s="206"/>
      <c r="P81" s="206"/>
      <c r="Q81" s="206"/>
      <c r="R81" s="206"/>
      <c r="S81" s="206"/>
      <c r="T81" s="206"/>
      <c r="U81" s="206"/>
      <c r="V81" s="206"/>
      <c r="W81" s="206"/>
      <c r="X81" s="206"/>
      <c r="Y81" s="206"/>
      <c r="Z81" s="206"/>
      <c r="AA81" s="206"/>
      <c r="AB81" s="206"/>
      <c r="AC81" s="206"/>
      <c r="AD81" s="206"/>
      <c r="AE81" s="206"/>
      <c r="AF81" s="206"/>
      <c r="AG81" s="206"/>
      <c r="AH81" s="206"/>
      <c r="AI81" s="206"/>
      <c r="AJ81" s="206"/>
      <c r="AK81" s="206"/>
      <c r="AL81" s="206"/>
      <c r="AM81" s="206"/>
      <c r="AN81" s="206"/>
      <c r="AO81" s="206"/>
      <c r="AP81" s="206"/>
      <c r="AQ81" s="206"/>
      <c r="AR81" s="206"/>
      <c r="AS81" s="206"/>
      <c r="AT81" s="206"/>
      <c r="AU81" s="206"/>
      <c r="AV81" s="206"/>
      <c r="AW81" s="206"/>
      <c r="AX81" s="206"/>
      <c r="AY81" s="206"/>
      <c r="AZ81" s="206"/>
      <c r="BA81" s="206"/>
      <c r="BB81" s="206"/>
      <c r="BC81" s="206"/>
      <c r="BD81" s="206"/>
      <c r="BE81" s="206"/>
      <c r="BF81" s="206"/>
      <c r="BG81" s="206"/>
      <c r="BH81" s="206"/>
      <c r="BI81" s="206"/>
      <c r="BJ81" s="206"/>
      <c r="BK81" s="206"/>
      <c r="BL81" s="206"/>
      <c r="BM81" s="206"/>
      <c r="BN81" s="206"/>
      <c r="BO81" s="206"/>
      <c r="BP81" s="206"/>
      <c r="BQ81" s="206"/>
      <c r="BR81" s="206"/>
      <c r="BS81" s="206"/>
      <c r="BT81" s="206"/>
      <c r="BU81" s="206"/>
      <c r="BV81" s="206"/>
      <c r="BW81" s="206"/>
      <c r="BX81" s="206"/>
      <c r="BY81" s="206"/>
      <c r="BZ81" s="206"/>
      <c r="CA81" s="206"/>
      <c r="CB81" s="206"/>
      <c r="CC81" s="206"/>
      <c r="CD81" s="206"/>
      <c r="CE81" s="206"/>
      <c r="CF81" s="206"/>
      <c r="CG81" s="206"/>
      <c r="CH81" s="206"/>
      <c r="CI81" s="206"/>
      <c r="CJ81" s="206"/>
      <c r="CK81" s="206"/>
      <c r="CL81" s="206"/>
      <c r="CM81" s="206"/>
      <c r="CN81" s="206"/>
      <c r="CO81" s="206"/>
      <c r="CP81" s="206"/>
      <c r="CQ81" s="206"/>
      <c r="CR81" s="206"/>
      <c r="CS81" s="206"/>
      <c r="CT81" s="206"/>
      <c r="CU81" s="206"/>
      <c r="CV81" s="206"/>
      <c r="CW81" s="206"/>
      <c r="CX81" s="206"/>
      <c r="CY81" s="207"/>
      <c r="CZ81" s="207"/>
      <c r="DA81" s="207"/>
      <c r="DB81" s="207"/>
      <c r="DC81" s="207"/>
      <c r="DD81" s="207"/>
      <c r="DE81" s="207"/>
      <c r="DF81" s="207"/>
      <c r="DG81" s="207"/>
      <c r="DH81" s="207"/>
      <c r="DI81" s="207"/>
      <c r="DJ81" s="207"/>
      <c r="DK81" s="207"/>
      <c r="DL81" s="207"/>
      <c r="DM81" s="207"/>
      <c r="DN81" s="207"/>
      <c r="DO81" s="207"/>
      <c r="DP81" s="207"/>
      <c r="DQ81" s="207"/>
      <c r="DR81" s="207"/>
      <c r="DS81" s="207"/>
      <c r="DT81" s="207"/>
      <c r="DU81" s="207"/>
      <c r="DV81" s="207"/>
      <c r="DW81" s="207"/>
      <c r="DX81" s="207"/>
      <c r="DY81" s="207"/>
      <c r="DZ81" s="207"/>
      <c r="EA81" s="207"/>
      <c r="EB81" s="207"/>
      <c r="EC81" s="207"/>
      <c r="ED81" s="207"/>
      <c r="EE81" s="207"/>
      <c r="EF81" s="207"/>
      <c r="EG81" s="207"/>
      <c r="EH81" s="207"/>
      <c r="EI81" s="207"/>
      <c r="EJ81" s="207"/>
      <c r="EK81" s="207"/>
      <c r="EL81" s="212"/>
      <c r="EM81" s="212"/>
      <c r="EN81" s="212"/>
      <c r="EO81" s="213"/>
      <c r="EP81" s="210"/>
    </row>
    <row r="82" spans="2:146" ht="11.25" customHeight="1">
      <c r="B82" s="211"/>
      <c r="C82" s="206"/>
      <c r="D82" s="206"/>
      <c r="E82" s="206"/>
      <c r="F82" s="206"/>
      <c r="G82" s="206" t="s">
        <v>239</v>
      </c>
      <c r="H82" s="206"/>
      <c r="I82" s="206"/>
      <c r="J82" s="206" t="s">
        <v>202</v>
      </c>
      <c r="K82" s="206"/>
      <c r="L82" s="206" t="s">
        <v>207</v>
      </c>
      <c r="M82" s="206"/>
      <c r="N82" s="206"/>
      <c r="O82" s="206"/>
      <c r="P82" s="206" t="s">
        <v>213</v>
      </c>
      <c r="Q82" s="206"/>
      <c r="R82" s="206"/>
      <c r="S82" s="206" t="s">
        <v>237</v>
      </c>
      <c r="T82" s="206"/>
      <c r="U82" s="206" t="s">
        <v>204</v>
      </c>
      <c r="V82" s="206"/>
      <c r="W82" s="206" t="s">
        <v>209</v>
      </c>
      <c r="X82" s="206"/>
      <c r="Y82" s="206" t="str">
        <f>TEXT(60,"#,##0.#######")</f>
        <v>60.</v>
      </c>
      <c r="Z82" s="206"/>
      <c r="AA82" s="206"/>
      <c r="AB82" s="206" t="s">
        <v>213</v>
      </c>
      <c r="AC82" s="206"/>
      <c r="AD82" s="206"/>
      <c r="AE82" s="206" t="s">
        <v>206</v>
      </c>
      <c r="AF82" s="206"/>
      <c r="AG82" s="206"/>
      <c r="AH82" s="206" t="s">
        <v>212</v>
      </c>
      <c r="AI82" s="206"/>
      <c r="AJ82" s="206" t="s">
        <v>202</v>
      </c>
      <c r="AK82" s="206"/>
      <c r="AL82" s="206" t="str">
        <f>TEXT(AA63,"#,##0.#######")</f>
        <v>20.</v>
      </c>
      <c r="AM82" s="206"/>
      <c r="AN82" s="206"/>
      <c r="AO82" s="206" t="s">
        <v>213</v>
      </c>
      <c r="AP82" s="206"/>
      <c r="AQ82" s="206"/>
      <c r="AR82" s="206" t="str">
        <f>TEXT(BB80,"#,##0.#######")</f>
        <v>24.86</v>
      </c>
      <c r="AS82" s="206"/>
      <c r="AT82" s="206"/>
      <c r="AU82" s="206"/>
      <c r="AV82" s="206"/>
      <c r="AW82" s="206"/>
      <c r="AX82" s="206" t="s">
        <v>204</v>
      </c>
      <c r="AY82" s="206"/>
      <c r="AZ82" s="206" t="s">
        <v>209</v>
      </c>
      <c r="BA82" s="206"/>
      <c r="BB82" s="206" t="str">
        <f>TEXT(Y82,"#,##0.#######")</f>
        <v>60.</v>
      </c>
      <c r="BC82" s="206"/>
      <c r="BD82" s="206"/>
      <c r="BE82" s="206" t="s">
        <v>213</v>
      </c>
      <c r="BF82" s="206"/>
      <c r="BG82" s="206"/>
      <c r="BH82" s="206" t="str">
        <f>TEXT(L63,"#,##0.#######")</f>
        <v>0.45</v>
      </c>
      <c r="BI82" s="206"/>
      <c r="BJ82" s="206"/>
      <c r="BK82" s="206"/>
      <c r="BL82" s="206"/>
      <c r="BM82" s="206" t="s">
        <v>212</v>
      </c>
      <c r="BN82" s="206"/>
      <c r="BO82" s="206" t="s">
        <v>202</v>
      </c>
      <c r="BP82" s="206"/>
      <c r="BQ82" s="206" t="str">
        <f>TEXT(ROUND(AA63*BB80/(Y82*L63),2),"#,##0.#######")</f>
        <v>18.41</v>
      </c>
      <c r="BR82" s="206"/>
      <c r="BS82" s="206"/>
      <c r="BT82" s="206"/>
      <c r="BU82" s="206"/>
      <c r="BV82" s="206"/>
      <c r="BW82" s="206"/>
      <c r="BX82" s="206"/>
      <c r="BY82" s="206"/>
      <c r="BZ82" s="206"/>
      <c r="CA82" s="206"/>
      <c r="CB82" s="206"/>
      <c r="CC82" s="206"/>
      <c r="CD82" s="206"/>
      <c r="CE82" s="206"/>
      <c r="CF82" s="206"/>
      <c r="CG82" s="206"/>
      <c r="CH82" s="206"/>
      <c r="CI82" s="206"/>
      <c r="CJ82" s="206"/>
      <c r="CK82" s="206"/>
      <c r="CL82" s="206"/>
      <c r="CM82" s="206"/>
      <c r="CN82" s="206"/>
      <c r="CO82" s="206"/>
      <c r="CP82" s="206"/>
      <c r="CQ82" s="206"/>
      <c r="CR82" s="206"/>
      <c r="CS82" s="206"/>
      <c r="CT82" s="206"/>
      <c r="CU82" s="206"/>
      <c r="CV82" s="206"/>
      <c r="CW82" s="206"/>
      <c r="CX82" s="206"/>
      <c r="CY82" s="207"/>
      <c r="CZ82" s="207"/>
      <c r="DA82" s="207"/>
      <c r="DB82" s="207"/>
      <c r="DC82" s="207"/>
      <c r="DD82" s="207"/>
      <c r="DE82" s="207"/>
      <c r="DF82" s="207"/>
      <c r="DG82" s="207"/>
      <c r="DH82" s="207"/>
      <c r="DI82" s="207"/>
      <c r="DJ82" s="207"/>
      <c r="DK82" s="207"/>
      <c r="DL82" s="207"/>
      <c r="DM82" s="207"/>
      <c r="DN82" s="207"/>
      <c r="DO82" s="207"/>
      <c r="DP82" s="207"/>
      <c r="DQ82" s="207"/>
      <c r="DR82" s="207"/>
      <c r="DS82" s="207"/>
      <c r="DT82" s="207"/>
      <c r="DU82" s="207"/>
      <c r="DV82" s="207"/>
      <c r="DW82" s="207"/>
      <c r="DX82" s="207"/>
      <c r="DY82" s="207"/>
      <c r="DZ82" s="207"/>
      <c r="EA82" s="207"/>
      <c r="EB82" s="207"/>
      <c r="EC82" s="207"/>
      <c r="ED82" s="207"/>
      <c r="EE82" s="207"/>
      <c r="EF82" s="207"/>
      <c r="EG82" s="207"/>
      <c r="EH82" s="207"/>
      <c r="EI82" s="207"/>
      <c r="EJ82" s="207"/>
      <c r="EK82" s="207"/>
      <c r="EL82" s="212"/>
      <c r="EM82" s="212"/>
      <c r="EN82" s="212"/>
      <c r="EO82" s="213"/>
      <c r="EP82" s="210"/>
    </row>
    <row r="83" spans="2:146" ht="11.25" customHeight="1">
      <c r="B83" s="211"/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  <c r="P83" s="206"/>
      <c r="Q83" s="206"/>
      <c r="R83" s="206"/>
      <c r="S83" s="206"/>
      <c r="T83" s="206"/>
      <c r="U83" s="206"/>
      <c r="V83" s="206"/>
      <c r="W83" s="206"/>
      <c r="X83" s="206"/>
      <c r="Y83" s="206"/>
      <c r="Z83" s="206"/>
      <c r="AA83" s="206"/>
      <c r="AB83" s="206"/>
      <c r="AC83" s="206"/>
      <c r="AD83" s="206"/>
      <c r="AE83" s="206"/>
      <c r="AF83" s="206"/>
      <c r="AG83" s="206"/>
      <c r="AH83" s="206"/>
      <c r="AI83" s="206"/>
      <c r="AJ83" s="206"/>
      <c r="AK83" s="206"/>
      <c r="AL83" s="206"/>
      <c r="AM83" s="206"/>
      <c r="AN83" s="206"/>
      <c r="AO83" s="206"/>
      <c r="AP83" s="206"/>
      <c r="AQ83" s="206"/>
      <c r="AR83" s="206"/>
      <c r="AS83" s="206"/>
      <c r="AT83" s="206"/>
      <c r="AU83" s="206"/>
      <c r="AV83" s="206"/>
      <c r="AW83" s="206"/>
      <c r="AX83" s="206"/>
      <c r="AY83" s="206"/>
      <c r="AZ83" s="206"/>
      <c r="BA83" s="206"/>
      <c r="BB83" s="206"/>
      <c r="BC83" s="206"/>
      <c r="BD83" s="206"/>
      <c r="BE83" s="206"/>
      <c r="BF83" s="206"/>
      <c r="BG83" s="206"/>
      <c r="BH83" s="206"/>
      <c r="BI83" s="206"/>
      <c r="BJ83" s="206"/>
      <c r="BK83" s="206"/>
      <c r="BL83" s="206"/>
      <c r="BM83" s="206"/>
      <c r="BN83" s="206"/>
      <c r="BO83" s="206"/>
      <c r="BP83" s="206"/>
      <c r="BQ83" s="206"/>
      <c r="BR83" s="206"/>
      <c r="BS83" s="206"/>
      <c r="BT83" s="206"/>
      <c r="BU83" s="206"/>
      <c r="BV83" s="206"/>
      <c r="BW83" s="206"/>
      <c r="BX83" s="206"/>
      <c r="BY83" s="206"/>
      <c r="BZ83" s="206"/>
      <c r="CA83" s="206"/>
      <c r="CB83" s="206"/>
      <c r="CC83" s="206"/>
      <c r="CD83" s="206"/>
      <c r="CE83" s="206"/>
      <c r="CF83" s="206"/>
      <c r="CG83" s="206"/>
      <c r="CH83" s="206"/>
      <c r="CI83" s="206"/>
      <c r="CJ83" s="206"/>
      <c r="CK83" s="206"/>
      <c r="CL83" s="206"/>
      <c r="CM83" s="206"/>
      <c r="CN83" s="206"/>
      <c r="CO83" s="206"/>
      <c r="CP83" s="206"/>
      <c r="CQ83" s="206"/>
      <c r="CR83" s="206"/>
      <c r="CS83" s="206"/>
      <c r="CT83" s="206"/>
      <c r="CU83" s="206"/>
      <c r="CV83" s="206"/>
      <c r="CW83" s="206"/>
      <c r="CX83" s="206"/>
      <c r="CY83" s="207"/>
      <c r="CZ83" s="207"/>
      <c r="DA83" s="207"/>
      <c r="DB83" s="207"/>
      <c r="DC83" s="207"/>
      <c r="DD83" s="207"/>
      <c r="DE83" s="207"/>
      <c r="DF83" s="207"/>
      <c r="DG83" s="207"/>
      <c r="DH83" s="207"/>
      <c r="DI83" s="207"/>
      <c r="DJ83" s="207"/>
      <c r="DK83" s="207"/>
      <c r="DL83" s="207"/>
      <c r="DM83" s="207"/>
      <c r="DN83" s="207"/>
      <c r="DO83" s="207"/>
      <c r="DP83" s="207"/>
      <c r="DQ83" s="207"/>
      <c r="DR83" s="207"/>
      <c r="DS83" s="207"/>
      <c r="DT83" s="207"/>
      <c r="DU83" s="207"/>
      <c r="DV83" s="207"/>
      <c r="DW83" s="207"/>
      <c r="DX83" s="207"/>
      <c r="DY83" s="207"/>
      <c r="DZ83" s="207"/>
      <c r="EA83" s="207"/>
      <c r="EB83" s="207"/>
      <c r="EC83" s="207"/>
      <c r="ED83" s="207"/>
      <c r="EE83" s="207"/>
      <c r="EF83" s="207"/>
      <c r="EG83" s="207"/>
      <c r="EH83" s="207"/>
      <c r="EI83" s="207"/>
      <c r="EJ83" s="207"/>
      <c r="EK83" s="207"/>
      <c r="EL83" s="212"/>
      <c r="EM83" s="212"/>
      <c r="EN83" s="212"/>
      <c r="EO83" s="213"/>
      <c r="EP83" s="210"/>
    </row>
    <row r="84" spans="2:146" ht="11.25" customHeight="1">
      <c r="B84" s="211"/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 t="s">
        <v>227</v>
      </c>
      <c r="O84" s="206"/>
      <c r="P84" s="206"/>
      <c r="Q84" s="206"/>
      <c r="R84" s="206"/>
      <c r="S84" s="206"/>
      <c r="T84" s="206"/>
      <c r="U84" s="206" t="s">
        <v>227</v>
      </c>
      <c r="V84" s="206"/>
      <c r="W84" s="206"/>
      <c r="X84" s="206"/>
      <c r="Y84" s="206"/>
      <c r="Z84" s="206"/>
      <c r="AA84" s="206"/>
      <c r="AB84" s="206"/>
      <c r="AC84" s="206"/>
      <c r="AD84" s="206"/>
      <c r="AE84" s="206"/>
      <c r="AF84" s="206"/>
      <c r="AG84" s="206"/>
      <c r="AH84" s="206" t="str">
        <f>TEXT(K74,"#,##0.#######")</f>
        <v>12.</v>
      </c>
      <c r="AI84" s="206"/>
      <c r="AJ84" s="206"/>
      <c r="AK84" s="206"/>
      <c r="AL84" s="206"/>
      <c r="AM84" s="206"/>
      <c r="AN84" s="206"/>
      <c r="AO84" s="206" t="str">
        <f>TEXT(K74,"#,##0.#######")</f>
        <v>12.</v>
      </c>
      <c r="AP84" s="206"/>
      <c r="AQ84" s="206"/>
      <c r="AR84" s="206"/>
      <c r="AS84" s="206"/>
      <c r="AT84" s="206"/>
      <c r="AU84" s="206"/>
      <c r="AV84" s="206"/>
      <c r="AW84" s="206"/>
      <c r="AX84" s="206"/>
      <c r="AY84" s="206"/>
      <c r="AZ84" s="206"/>
      <c r="BA84" s="206"/>
      <c r="BB84" s="206"/>
      <c r="BC84" s="206"/>
      <c r="BD84" s="206"/>
      <c r="BE84" s="206"/>
      <c r="BF84" s="206"/>
      <c r="BG84" s="206"/>
      <c r="BH84" s="206"/>
      <c r="BI84" s="206"/>
      <c r="BJ84" s="206"/>
      <c r="BK84" s="206"/>
      <c r="BL84" s="206"/>
      <c r="BM84" s="206"/>
      <c r="BN84" s="206"/>
      <c r="BO84" s="206"/>
      <c r="BP84" s="206"/>
      <c r="BQ84" s="206"/>
      <c r="BR84" s="206"/>
      <c r="BS84" s="206"/>
      <c r="BT84" s="206"/>
      <c r="BU84" s="206"/>
      <c r="BV84" s="206"/>
      <c r="BW84" s="206"/>
      <c r="BX84" s="206"/>
      <c r="BY84" s="206"/>
      <c r="BZ84" s="206"/>
      <c r="CA84" s="206"/>
      <c r="CB84" s="206"/>
      <c r="CC84" s="206"/>
      <c r="CD84" s="206"/>
      <c r="CE84" s="206"/>
      <c r="CF84" s="206"/>
      <c r="CG84" s="206"/>
      <c r="CH84" s="206"/>
      <c r="CI84" s="206"/>
      <c r="CJ84" s="206"/>
      <c r="CK84" s="206"/>
      <c r="CL84" s="206"/>
      <c r="CM84" s="206"/>
      <c r="CN84" s="206"/>
      <c r="CO84" s="206"/>
      <c r="CP84" s="206"/>
      <c r="CQ84" s="206"/>
      <c r="CR84" s="206"/>
      <c r="CS84" s="206"/>
      <c r="CT84" s="206"/>
      <c r="CU84" s="206"/>
      <c r="CV84" s="206"/>
      <c r="CW84" s="206"/>
      <c r="CX84" s="206"/>
      <c r="CY84" s="207"/>
      <c r="CZ84" s="207"/>
      <c r="DA84" s="207"/>
      <c r="DB84" s="207"/>
      <c r="DC84" s="207"/>
      <c r="DD84" s="207"/>
      <c r="DE84" s="207"/>
      <c r="DF84" s="207"/>
      <c r="DG84" s="207"/>
      <c r="DH84" s="207"/>
      <c r="DI84" s="207"/>
      <c r="DJ84" s="207"/>
      <c r="DK84" s="207"/>
      <c r="DL84" s="207"/>
      <c r="DM84" s="207"/>
      <c r="DN84" s="207"/>
      <c r="DO84" s="207"/>
      <c r="DP84" s="207"/>
      <c r="DQ84" s="207"/>
      <c r="DR84" s="207"/>
      <c r="DS84" s="207"/>
      <c r="DT84" s="207"/>
      <c r="DU84" s="207"/>
      <c r="DV84" s="207"/>
      <c r="DW84" s="207"/>
      <c r="DX84" s="207"/>
      <c r="DY84" s="207"/>
      <c r="DZ84" s="207"/>
      <c r="EA84" s="207"/>
      <c r="EB84" s="207"/>
      <c r="EC84" s="207"/>
      <c r="ED84" s="207"/>
      <c r="EE84" s="207"/>
      <c r="EF84" s="207"/>
      <c r="EG84" s="207"/>
      <c r="EH84" s="207"/>
      <c r="EI84" s="207"/>
      <c r="EJ84" s="207"/>
      <c r="EK84" s="207"/>
      <c r="EL84" s="212"/>
      <c r="EM84" s="212"/>
      <c r="EN84" s="212"/>
      <c r="EO84" s="213"/>
      <c r="EP84" s="210"/>
    </row>
    <row r="85" spans="2:146" ht="11.25" customHeight="1">
      <c r="B85" s="211"/>
      <c r="C85" s="206"/>
      <c r="D85" s="206"/>
      <c r="E85" s="206"/>
      <c r="F85" s="206"/>
      <c r="G85" s="206" t="s">
        <v>240</v>
      </c>
      <c r="H85" s="206"/>
      <c r="I85" s="206"/>
      <c r="J85" s="206" t="s">
        <v>202</v>
      </c>
      <c r="K85" s="206"/>
      <c r="L85" s="206" t="s">
        <v>209</v>
      </c>
      <c r="M85" s="206" t="s">
        <v>215</v>
      </c>
      <c r="N85" s="206"/>
      <c r="O85" s="206" t="s">
        <v>215</v>
      </c>
      <c r="P85" s="206"/>
      <c r="Q85" s="206"/>
      <c r="R85" s="206" t="s">
        <v>241</v>
      </c>
      <c r="S85" s="206"/>
      <c r="T85" s="206" t="s">
        <v>215</v>
      </c>
      <c r="U85" s="206"/>
      <c r="V85" s="206" t="s">
        <v>215</v>
      </c>
      <c r="W85" s="206"/>
      <c r="X85" s="206" t="s">
        <v>212</v>
      </c>
      <c r="Y85" s="206" t="s">
        <v>213</v>
      </c>
      <c r="Z85" s="206"/>
      <c r="AA85" s="206" t="str">
        <f>TEXT(60,"#,##0.#######")</f>
        <v>60.</v>
      </c>
      <c r="AB85" s="206"/>
      <c r="AC85" s="206"/>
      <c r="AD85" s="206" t="s">
        <v>202</v>
      </c>
      <c r="AE85" s="206"/>
      <c r="AF85" s="206" t="s">
        <v>209</v>
      </c>
      <c r="AG85" s="206" t="s">
        <v>215</v>
      </c>
      <c r="AH85" s="206"/>
      <c r="AI85" s="206" t="s">
        <v>215</v>
      </c>
      <c r="AJ85" s="206"/>
      <c r="AK85" s="206"/>
      <c r="AL85" s="206" t="s">
        <v>241</v>
      </c>
      <c r="AM85" s="206"/>
      <c r="AN85" s="206" t="s">
        <v>215</v>
      </c>
      <c r="AO85" s="206"/>
      <c r="AP85" s="206" t="s">
        <v>215</v>
      </c>
      <c r="AQ85" s="206"/>
      <c r="AR85" s="206" t="s">
        <v>212</v>
      </c>
      <c r="AS85" s="206" t="s">
        <v>213</v>
      </c>
      <c r="AT85" s="206"/>
      <c r="AU85" s="206" t="str">
        <f>TEXT(60,"#,##0.#######")</f>
        <v>60.</v>
      </c>
      <c r="AV85" s="206"/>
      <c r="AW85" s="206"/>
      <c r="AX85" s="206" t="s">
        <v>202</v>
      </c>
      <c r="AY85" s="206"/>
      <c r="AZ85" s="206" t="str">
        <f>TEXT(ROUND(((K74)/(X74)+(K74)/(AO74))*AA85,2),"#,##0.#######")</f>
        <v>44.57</v>
      </c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7"/>
      <c r="CZ85" s="207"/>
      <c r="DA85" s="207"/>
      <c r="DB85" s="207"/>
      <c r="DC85" s="207"/>
      <c r="DD85" s="207"/>
      <c r="DE85" s="207"/>
      <c r="DF85" s="207"/>
      <c r="DG85" s="207"/>
      <c r="DH85" s="207"/>
      <c r="DI85" s="207"/>
      <c r="DJ85" s="207"/>
      <c r="DK85" s="207"/>
      <c r="DL85" s="207"/>
      <c r="DM85" s="207"/>
      <c r="DN85" s="207"/>
      <c r="DO85" s="207"/>
      <c r="DP85" s="207"/>
      <c r="DQ85" s="207"/>
      <c r="DR85" s="207"/>
      <c r="DS85" s="207"/>
      <c r="DT85" s="207"/>
      <c r="DU85" s="207"/>
      <c r="DV85" s="207"/>
      <c r="DW85" s="207"/>
      <c r="DX85" s="207"/>
      <c r="DY85" s="207"/>
      <c r="DZ85" s="207"/>
      <c r="EA85" s="207"/>
      <c r="EB85" s="207"/>
      <c r="EC85" s="207"/>
      <c r="ED85" s="207"/>
      <c r="EE85" s="207"/>
      <c r="EF85" s="207"/>
      <c r="EG85" s="207"/>
      <c r="EH85" s="207"/>
      <c r="EI85" s="207"/>
      <c r="EJ85" s="207"/>
      <c r="EK85" s="207"/>
      <c r="EL85" s="212"/>
      <c r="EM85" s="212"/>
      <c r="EN85" s="212"/>
      <c r="EO85" s="213"/>
      <c r="EP85" s="210"/>
    </row>
    <row r="86" spans="2:146" ht="11.25" customHeight="1">
      <c r="B86" s="211"/>
      <c r="C86" s="206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 t="s">
        <v>229</v>
      </c>
      <c r="O86" s="206"/>
      <c r="P86" s="206"/>
      <c r="Q86" s="206"/>
      <c r="R86" s="206"/>
      <c r="S86" s="206"/>
      <c r="T86" s="206"/>
      <c r="U86" s="206" t="s">
        <v>230</v>
      </c>
      <c r="V86" s="206"/>
      <c r="W86" s="206"/>
      <c r="X86" s="206"/>
      <c r="Y86" s="206"/>
      <c r="Z86" s="206"/>
      <c r="AA86" s="206"/>
      <c r="AB86" s="206"/>
      <c r="AC86" s="206"/>
      <c r="AD86" s="206"/>
      <c r="AE86" s="206"/>
      <c r="AF86" s="206"/>
      <c r="AG86" s="206"/>
      <c r="AH86" s="206" t="str">
        <f>TEXT(X74,"#,##0.#######")</f>
        <v>30.</v>
      </c>
      <c r="AI86" s="206"/>
      <c r="AJ86" s="206"/>
      <c r="AK86" s="206"/>
      <c r="AL86" s="206"/>
      <c r="AM86" s="206"/>
      <c r="AN86" s="206"/>
      <c r="AO86" s="206" t="str">
        <f>TEXT(AO74,"#,##0.#######")</f>
        <v>35.</v>
      </c>
      <c r="AP86" s="206"/>
      <c r="AQ86" s="206"/>
      <c r="AR86" s="206"/>
      <c r="AS86" s="206"/>
      <c r="AT86" s="206"/>
      <c r="AU86" s="206"/>
      <c r="AV86" s="206"/>
      <c r="AW86" s="206"/>
      <c r="AX86" s="206"/>
      <c r="AY86" s="206"/>
      <c r="AZ86" s="206"/>
      <c r="BA86" s="206"/>
      <c r="BB86" s="206"/>
      <c r="BC86" s="206"/>
      <c r="BD86" s="206"/>
      <c r="BE86" s="206"/>
      <c r="BF86" s="206"/>
      <c r="BG86" s="206"/>
      <c r="BH86" s="206"/>
      <c r="BI86" s="206"/>
      <c r="BJ86" s="206"/>
      <c r="BK86" s="206"/>
      <c r="BL86" s="206"/>
      <c r="BM86" s="206"/>
      <c r="BN86" s="206"/>
      <c r="BO86" s="206"/>
      <c r="BP86" s="206"/>
      <c r="BQ86" s="206"/>
      <c r="BR86" s="206"/>
      <c r="BS86" s="206"/>
      <c r="BT86" s="206"/>
      <c r="BU86" s="206"/>
      <c r="BV86" s="206"/>
      <c r="BW86" s="206"/>
      <c r="BX86" s="206"/>
      <c r="BY86" s="206"/>
      <c r="BZ86" s="206"/>
      <c r="CA86" s="206"/>
      <c r="CB86" s="206"/>
      <c r="CC86" s="206"/>
      <c r="CD86" s="206"/>
      <c r="CE86" s="206"/>
      <c r="CF86" s="206"/>
      <c r="CG86" s="206"/>
      <c r="CH86" s="206"/>
      <c r="CI86" s="206"/>
      <c r="CJ86" s="206"/>
      <c r="CK86" s="206"/>
      <c r="CL86" s="206"/>
      <c r="CM86" s="206"/>
      <c r="CN86" s="206"/>
      <c r="CO86" s="206"/>
      <c r="CP86" s="206"/>
      <c r="CQ86" s="206"/>
      <c r="CR86" s="206"/>
      <c r="CS86" s="206"/>
      <c r="CT86" s="206"/>
      <c r="CU86" s="206"/>
      <c r="CV86" s="206"/>
      <c r="CW86" s="206"/>
      <c r="CX86" s="206"/>
      <c r="CY86" s="207"/>
      <c r="CZ86" s="207"/>
      <c r="DA86" s="207"/>
      <c r="DB86" s="207"/>
      <c r="DC86" s="207"/>
      <c r="DD86" s="207"/>
      <c r="DE86" s="207"/>
      <c r="DF86" s="207"/>
      <c r="DG86" s="207"/>
      <c r="DH86" s="207"/>
      <c r="DI86" s="207"/>
      <c r="DJ86" s="207"/>
      <c r="DK86" s="207"/>
      <c r="DL86" s="207"/>
      <c r="DM86" s="207"/>
      <c r="DN86" s="207"/>
      <c r="DO86" s="207"/>
      <c r="DP86" s="207"/>
      <c r="DQ86" s="207"/>
      <c r="DR86" s="207"/>
      <c r="DS86" s="207"/>
      <c r="DT86" s="207"/>
      <c r="DU86" s="207"/>
      <c r="DV86" s="207"/>
      <c r="DW86" s="207"/>
      <c r="DX86" s="207"/>
      <c r="DY86" s="207"/>
      <c r="DZ86" s="207"/>
      <c r="EA86" s="207"/>
      <c r="EB86" s="207"/>
      <c r="EC86" s="207"/>
      <c r="ED86" s="207"/>
      <c r="EE86" s="207"/>
      <c r="EF86" s="207"/>
      <c r="EG86" s="207"/>
      <c r="EH86" s="207"/>
      <c r="EI86" s="207"/>
      <c r="EJ86" s="207"/>
      <c r="EK86" s="207"/>
      <c r="EL86" s="212"/>
      <c r="EM86" s="212"/>
      <c r="EN86" s="212"/>
      <c r="EO86" s="213"/>
      <c r="EP86" s="210"/>
    </row>
    <row r="87" spans="2:146" ht="11.25" customHeight="1">
      <c r="B87" s="211"/>
      <c r="C87" s="206"/>
      <c r="D87" s="206"/>
      <c r="E87" s="206"/>
      <c r="F87" s="206"/>
      <c r="G87" s="206"/>
      <c r="H87" s="206"/>
      <c r="I87" s="206"/>
      <c r="J87" s="206"/>
      <c r="K87" s="206"/>
      <c r="L87" s="206"/>
      <c r="M87" s="206"/>
      <c r="N87" s="206"/>
      <c r="O87" s="206"/>
      <c r="P87" s="206"/>
      <c r="Q87" s="206"/>
      <c r="R87" s="206"/>
      <c r="S87" s="206"/>
      <c r="T87" s="206"/>
      <c r="U87" s="206"/>
      <c r="V87" s="206"/>
      <c r="W87" s="206"/>
      <c r="X87" s="206"/>
      <c r="Y87" s="206"/>
      <c r="Z87" s="206"/>
      <c r="AA87" s="206"/>
      <c r="AB87" s="206"/>
      <c r="AC87" s="206"/>
      <c r="AD87" s="206"/>
      <c r="AE87" s="206"/>
      <c r="AF87" s="206"/>
      <c r="AG87" s="206"/>
      <c r="AH87" s="206"/>
      <c r="AI87" s="206"/>
      <c r="AJ87" s="206"/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7"/>
      <c r="CZ87" s="207"/>
      <c r="DA87" s="207"/>
      <c r="DB87" s="207"/>
      <c r="DC87" s="207"/>
      <c r="DD87" s="207"/>
      <c r="DE87" s="207"/>
      <c r="DF87" s="207"/>
      <c r="DG87" s="207"/>
      <c r="DH87" s="207"/>
      <c r="DI87" s="207"/>
      <c r="DJ87" s="207"/>
      <c r="DK87" s="207"/>
      <c r="DL87" s="207"/>
      <c r="DM87" s="207"/>
      <c r="DN87" s="207"/>
      <c r="DO87" s="207"/>
      <c r="DP87" s="207"/>
      <c r="DQ87" s="207"/>
      <c r="DR87" s="207"/>
      <c r="DS87" s="207"/>
      <c r="DT87" s="207"/>
      <c r="DU87" s="207"/>
      <c r="DV87" s="207"/>
      <c r="DW87" s="207"/>
      <c r="DX87" s="207"/>
      <c r="DY87" s="207"/>
      <c r="DZ87" s="207"/>
      <c r="EA87" s="207"/>
      <c r="EB87" s="207"/>
      <c r="EC87" s="207"/>
      <c r="ED87" s="207"/>
      <c r="EE87" s="207"/>
      <c r="EF87" s="207"/>
      <c r="EG87" s="207"/>
      <c r="EH87" s="207"/>
      <c r="EI87" s="207"/>
      <c r="EJ87" s="207"/>
      <c r="EK87" s="207"/>
      <c r="EL87" s="212"/>
      <c r="EM87" s="212"/>
      <c r="EN87" s="212"/>
      <c r="EO87" s="213"/>
      <c r="EP87" s="210"/>
    </row>
    <row r="88" spans="2:146" ht="11.25" customHeight="1">
      <c r="B88" s="211"/>
      <c r="C88" s="206"/>
      <c r="D88" s="206"/>
      <c r="E88" s="206"/>
      <c r="F88" s="206"/>
      <c r="G88" s="206" t="s">
        <v>242</v>
      </c>
      <c r="H88" s="206"/>
      <c r="I88" s="206"/>
      <c r="J88" s="206" t="s">
        <v>202</v>
      </c>
      <c r="K88" s="206"/>
      <c r="L88" s="206" t="str">
        <f>TEXT(0.8,"#,##0.#######")</f>
        <v>0.8</v>
      </c>
      <c r="M88" s="206"/>
      <c r="N88" s="206"/>
      <c r="O88" s="206"/>
      <c r="P88" s="206"/>
      <c r="Q88" s="206"/>
      <c r="R88" s="206"/>
      <c r="S88" s="206" t="s">
        <v>243</v>
      </c>
      <c r="T88" s="206"/>
      <c r="U88" s="206"/>
      <c r="V88" s="206" t="s">
        <v>202</v>
      </c>
      <c r="W88" s="206"/>
      <c r="X88" s="206" t="str">
        <f>TEXT(0.42,"#,##0.#######")</f>
        <v>0.42</v>
      </c>
      <c r="Y88" s="206"/>
      <c r="Z88" s="206"/>
      <c r="AA88" s="206"/>
      <c r="AB88" s="206"/>
      <c r="AC88" s="206"/>
      <c r="AD88" s="206"/>
      <c r="AE88" s="206"/>
      <c r="AF88" s="206" t="s">
        <v>244</v>
      </c>
      <c r="AG88" s="206"/>
      <c r="AH88" s="206"/>
      <c r="AI88" s="206" t="s">
        <v>202</v>
      </c>
      <c r="AJ88" s="206"/>
      <c r="AK88" s="206" t="str">
        <f>TEXT(0.5,"#,##0.#######")</f>
        <v>0.5</v>
      </c>
      <c r="AL88" s="206"/>
      <c r="AM88" s="206"/>
      <c r="AN88" s="206"/>
      <c r="AO88" s="206"/>
      <c r="AP88" s="206"/>
      <c r="AQ88" s="206"/>
      <c r="AR88" s="206" t="s">
        <v>245</v>
      </c>
      <c r="AS88" s="206"/>
      <c r="AT88" s="206"/>
      <c r="AU88" s="206" t="s">
        <v>202</v>
      </c>
      <c r="AV88" s="206"/>
      <c r="AW88" s="206" t="str">
        <f>TEXT(1.5,"#,##0.#######")</f>
        <v>1.5</v>
      </c>
      <c r="AX88" s="206"/>
      <c r="AY88" s="206"/>
      <c r="AZ88" s="206"/>
      <c r="BA88" s="206"/>
      <c r="BB88" s="206"/>
      <c r="BC88" s="206"/>
      <c r="BD88" s="206"/>
      <c r="BE88" s="206"/>
      <c r="BF88" s="206"/>
      <c r="BG88" s="206"/>
      <c r="BH88" s="206"/>
      <c r="BI88" s="206"/>
      <c r="BJ88" s="206"/>
      <c r="BK88" s="206"/>
      <c r="BL88" s="206"/>
      <c r="BM88" s="206"/>
      <c r="BN88" s="206"/>
      <c r="BO88" s="206"/>
      <c r="BP88" s="206"/>
      <c r="BQ88" s="206"/>
      <c r="BR88" s="206"/>
      <c r="BS88" s="206"/>
      <c r="BT88" s="206"/>
      <c r="BU88" s="206"/>
      <c r="BV88" s="206"/>
      <c r="BW88" s="206"/>
      <c r="BX88" s="206"/>
      <c r="BY88" s="206"/>
      <c r="BZ88" s="206"/>
      <c r="CA88" s="206"/>
      <c r="CB88" s="206"/>
      <c r="CC88" s="206"/>
      <c r="CD88" s="206"/>
      <c r="CE88" s="206"/>
      <c r="CF88" s="206"/>
      <c r="CG88" s="206"/>
      <c r="CH88" s="206"/>
      <c r="CI88" s="206"/>
      <c r="CJ88" s="206"/>
      <c r="CK88" s="206"/>
      <c r="CL88" s="206"/>
      <c r="CM88" s="206"/>
      <c r="CN88" s="206"/>
      <c r="CO88" s="206"/>
      <c r="CP88" s="206"/>
      <c r="CQ88" s="206"/>
      <c r="CR88" s="206"/>
      <c r="CS88" s="206"/>
      <c r="CT88" s="206"/>
      <c r="CU88" s="206"/>
      <c r="CV88" s="206"/>
      <c r="CW88" s="206"/>
      <c r="CX88" s="206"/>
      <c r="CY88" s="207"/>
      <c r="CZ88" s="207"/>
      <c r="DA88" s="207"/>
      <c r="DB88" s="207"/>
      <c r="DC88" s="207"/>
      <c r="DD88" s="207"/>
      <c r="DE88" s="207"/>
      <c r="DF88" s="207"/>
      <c r="DG88" s="207"/>
      <c r="DH88" s="207"/>
      <c r="DI88" s="207"/>
      <c r="DJ88" s="207"/>
      <c r="DK88" s="207"/>
      <c r="DL88" s="207"/>
      <c r="DM88" s="207"/>
      <c r="DN88" s="207"/>
      <c r="DO88" s="207"/>
      <c r="DP88" s="207"/>
      <c r="DQ88" s="207"/>
      <c r="DR88" s="207"/>
      <c r="DS88" s="207"/>
      <c r="DT88" s="207"/>
      <c r="DU88" s="207"/>
      <c r="DV88" s="207"/>
      <c r="DW88" s="207"/>
      <c r="DX88" s="207"/>
      <c r="DY88" s="207"/>
      <c r="DZ88" s="207"/>
      <c r="EA88" s="207"/>
      <c r="EB88" s="207"/>
      <c r="EC88" s="207"/>
      <c r="ED88" s="207"/>
      <c r="EE88" s="207"/>
      <c r="EF88" s="207"/>
      <c r="EG88" s="207"/>
      <c r="EH88" s="207"/>
      <c r="EI88" s="207"/>
      <c r="EJ88" s="207"/>
      <c r="EK88" s="207"/>
      <c r="EL88" s="212"/>
      <c r="EM88" s="212"/>
      <c r="EN88" s="212"/>
      <c r="EO88" s="213"/>
      <c r="EP88" s="210"/>
    </row>
    <row r="89" spans="2:146" ht="11.25" customHeight="1">
      <c r="B89" s="211"/>
      <c r="C89" s="206"/>
      <c r="D89" s="206"/>
      <c r="E89" s="206"/>
      <c r="F89" s="206"/>
      <c r="G89" s="206"/>
      <c r="H89" s="206"/>
      <c r="I89" s="206"/>
      <c r="J89" s="206"/>
      <c r="K89" s="206"/>
      <c r="L89" s="206"/>
      <c r="M89" s="206"/>
      <c r="N89" s="206"/>
      <c r="O89" s="206"/>
      <c r="P89" s="206"/>
      <c r="Q89" s="206"/>
      <c r="R89" s="206"/>
      <c r="S89" s="206"/>
      <c r="T89" s="206"/>
      <c r="U89" s="206"/>
      <c r="V89" s="206"/>
      <c r="W89" s="206"/>
      <c r="X89" s="206"/>
      <c r="Y89" s="206"/>
      <c r="Z89" s="206"/>
      <c r="AA89" s="206"/>
      <c r="AB89" s="206"/>
      <c r="AC89" s="206"/>
      <c r="AD89" s="206"/>
      <c r="AE89" s="206"/>
      <c r="AF89" s="206"/>
      <c r="AG89" s="206"/>
      <c r="AH89" s="206"/>
      <c r="AI89" s="206"/>
      <c r="AJ89" s="206"/>
      <c r="AK89" s="206"/>
      <c r="AL89" s="206"/>
      <c r="AM89" s="206"/>
      <c r="AN89" s="206"/>
      <c r="AO89" s="206"/>
      <c r="AP89" s="206"/>
      <c r="AQ89" s="206"/>
      <c r="AR89" s="206"/>
      <c r="AS89" s="206"/>
      <c r="AT89" s="206"/>
      <c r="AU89" s="206"/>
      <c r="AV89" s="206"/>
      <c r="AW89" s="206"/>
      <c r="AX89" s="206"/>
      <c r="AY89" s="206"/>
      <c r="AZ89" s="206"/>
      <c r="BA89" s="206"/>
      <c r="BB89" s="206"/>
      <c r="BC89" s="206"/>
      <c r="BD89" s="206"/>
      <c r="BE89" s="206"/>
      <c r="BF89" s="206"/>
      <c r="BG89" s="206"/>
      <c r="BH89" s="206"/>
      <c r="BI89" s="206"/>
      <c r="BJ89" s="206"/>
      <c r="BK89" s="206"/>
      <c r="BL89" s="206"/>
      <c r="BM89" s="206"/>
      <c r="BN89" s="206"/>
      <c r="BO89" s="206"/>
      <c r="BP89" s="206"/>
      <c r="BQ89" s="206"/>
      <c r="BR89" s="206"/>
      <c r="BS89" s="206"/>
      <c r="BT89" s="206"/>
      <c r="BU89" s="206"/>
      <c r="BV89" s="206"/>
      <c r="BW89" s="206"/>
      <c r="BX89" s="206"/>
      <c r="BY89" s="206"/>
      <c r="BZ89" s="206"/>
      <c r="CA89" s="206"/>
      <c r="CB89" s="206"/>
      <c r="CC89" s="206"/>
      <c r="CD89" s="206"/>
      <c r="CE89" s="206"/>
      <c r="CF89" s="206"/>
      <c r="CG89" s="206"/>
      <c r="CH89" s="206"/>
      <c r="CI89" s="206"/>
      <c r="CJ89" s="206"/>
      <c r="CK89" s="206"/>
      <c r="CL89" s="206"/>
      <c r="CM89" s="206"/>
      <c r="CN89" s="206"/>
      <c r="CO89" s="206"/>
      <c r="CP89" s="206"/>
      <c r="CQ89" s="206"/>
      <c r="CR89" s="206"/>
      <c r="CS89" s="206"/>
      <c r="CT89" s="206"/>
      <c r="CU89" s="206"/>
      <c r="CV89" s="206"/>
      <c r="CW89" s="206"/>
      <c r="CX89" s="206"/>
      <c r="CY89" s="207"/>
      <c r="CZ89" s="207"/>
      <c r="DA89" s="207"/>
      <c r="DB89" s="207"/>
      <c r="DC89" s="207"/>
      <c r="DD89" s="207"/>
      <c r="DE89" s="207"/>
      <c r="DF89" s="207"/>
      <c r="DG89" s="207"/>
      <c r="DH89" s="207"/>
      <c r="DI89" s="207"/>
      <c r="DJ89" s="207"/>
      <c r="DK89" s="207"/>
      <c r="DL89" s="207"/>
      <c r="DM89" s="207"/>
      <c r="DN89" s="207"/>
      <c r="DO89" s="207"/>
      <c r="DP89" s="207"/>
      <c r="DQ89" s="207"/>
      <c r="DR89" s="207"/>
      <c r="DS89" s="207"/>
      <c r="DT89" s="207"/>
      <c r="DU89" s="207"/>
      <c r="DV89" s="207"/>
      <c r="DW89" s="207"/>
      <c r="DX89" s="207"/>
      <c r="DY89" s="207"/>
      <c r="DZ89" s="207"/>
      <c r="EA89" s="207"/>
      <c r="EB89" s="207"/>
      <c r="EC89" s="207"/>
      <c r="ED89" s="207"/>
      <c r="EE89" s="207"/>
      <c r="EF89" s="207"/>
      <c r="EG89" s="207"/>
      <c r="EH89" s="207"/>
      <c r="EI89" s="207"/>
      <c r="EJ89" s="207"/>
      <c r="EK89" s="207"/>
      <c r="EL89" s="212"/>
      <c r="EM89" s="212"/>
      <c r="EN89" s="212"/>
      <c r="EO89" s="213"/>
      <c r="EP89" s="210"/>
    </row>
    <row r="90" spans="2:146" ht="11.25" customHeight="1">
      <c r="B90" s="211"/>
      <c r="C90" s="206"/>
      <c r="D90" s="206"/>
      <c r="E90" s="206"/>
      <c r="F90" s="206"/>
      <c r="G90" s="206" t="s">
        <v>246</v>
      </c>
      <c r="H90" s="206"/>
      <c r="I90" s="206"/>
      <c r="J90" s="206" t="s">
        <v>202</v>
      </c>
      <c r="K90" s="206"/>
      <c r="L90" s="206" t="s">
        <v>239</v>
      </c>
      <c r="M90" s="206"/>
      <c r="N90" s="206"/>
      <c r="O90" s="206" t="s">
        <v>241</v>
      </c>
      <c r="P90" s="206"/>
      <c r="Q90" s="206" t="s">
        <v>240</v>
      </c>
      <c r="R90" s="206"/>
      <c r="S90" s="206"/>
      <c r="T90" s="206" t="s">
        <v>241</v>
      </c>
      <c r="U90" s="206"/>
      <c r="V90" s="206" t="s">
        <v>242</v>
      </c>
      <c r="W90" s="206"/>
      <c r="X90" s="206"/>
      <c r="Y90" s="206" t="s">
        <v>241</v>
      </c>
      <c r="Z90" s="206"/>
      <c r="AA90" s="206" t="s">
        <v>243</v>
      </c>
      <c r="AB90" s="206"/>
      <c r="AC90" s="206"/>
      <c r="AD90" s="206" t="s">
        <v>241</v>
      </c>
      <c r="AE90" s="206"/>
      <c r="AF90" s="206" t="s">
        <v>244</v>
      </c>
      <c r="AG90" s="206"/>
      <c r="AH90" s="206"/>
      <c r="AI90" s="206" t="s">
        <v>241</v>
      </c>
      <c r="AJ90" s="206"/>
      <c r="AK90" s="206" t="s">
        <v>245</v>
      </c>
      <c r="AL90" s="206"/>
      <c r="AM90" s="206"/>
      <c r="AN90" s="206" t="s">
        <v>202</v>
      </c>
      <c r="AO90" s="206"/>
      <c r="AP90" s="206" t="str">
        <f>TEXT(BQ82,"#,##0.#######")</f>
        <v>18.41</v>
      </c>
      <c r="AQ90" s="206"/>
      <c r="AR90" s="206"/>
      <c r="AS90" s="206"/>
      <c r="AT90" s="206"/>
      <c r="AU90" s="206"/>
      <c r="AV90" s="206" t="s">
        <v>241</v>
      </c>
      <c r="AW90" s="206"/>
      <c r="AX90" s="206" t="str">
        <f>TEXT(AZ85,"#,##0.#######")</f>
        <v>44.57</v>
      </c>
      <c r="AY90" s="206"/>
      <c r="AZ90" s="206"/>
      <c r="BA90" s="206"/>
      <c r="BB90" s="206"/>
      <c r="BC90" s="206"/>
      <c r="BD90" s="206" t="s">
        <v>241</v>
      </c>
      <c r="BE90" s="206"/>
      <c r="BF90" s="206" t="str">
        <f>TEXT(L88,"#,##0.#######")</f>
        <v>0.8</v>
      </c>
      <c r="BG90" s="206"/>
      <c r="BH90" s="206"/>
      <c r="BI90" s="206"/>
      <c r="BJ90" s="206" t="s">
        <v>241</v>
      </c>
      <c r="BK90" s="206"/>
      <c r="BL90" s="206" t="str">
        <f>TEXT(X88,"#,##0.#######")</f>
        <v>0.42</v>
      </c>
      <c r="BM90" s="206"/>
      <c r="BN90" s="206"/>
      <c r="BO90" s="206"/>
      <c r="BP90" s="206"/>
      <c r="BQ90" s="206" t="s">
        <v>241</v>
      </c>
      <c r="BR90" s="206"/>
      <c r="BS90" s="206" t="str">
        <f>TEXT(AK88,"#,##0.#######")</f>
        <v>0.5</v>
      </c>
      <c r="BT90" s="206"/>
      <c r="BU90" s="206"/>
      <c r="BV90" s="206"/>
      <c r="BW90" s="206" t="s">
        <v>241</v>
      </c>
      <c r="BX90" s="206"/>
      <c r="BY90" s="206" t="str">
        <f>TEXT(AW88,"#,##0.#######")</f>
        <v>1.5</v>
      </c>
      <c r="BZ90" s="206"/>
      <c r="CA90" s="206"/>
      <c r="CB90" s="206"/>
      <c r="CC90" s="206" t="s">
        <v>202</v>
      </c>
      <c r="CD90" s="206"/>
      <c r="CE90" s="206" t="str">
        <f>TEXT(ROUND(BQ82+AZ85+L88+X88+AK88+AW88,2),"#,##0.#######")</f>
        <v>66.2</v>
      </c>
      <c r="CF90" s="206"/>
      <c r="CG90" s="206"/>
      <c r="CH90" s="206"/>
      <c r="CI90" s="206"/>
      <c r="CJ90" s="206"/>
      <c r="CK90" s="206"/>
      <c r="CL90" s="206"/>
      <c r="CM90" s="206"/>
      <c r="CN90" s="206"/>
      <c r="CO90" s="206"/>
      <c r="CP90" s="206"/>
      <c r="CQ90" s="206"/>
      <c r="CR90" s="206"/>
      <c r="CS90" s="206"/>
      <c r="CT90" s="206"/>
      <c r="CU90" s="206"/>
      <c r="CV90" s="206"/>
      <c r="CW90" s="206"/>
      <c r="CX90" s="206"/>
      <c r="CY90" s="207"/>
      <c r="CZ90" s="207"/>
      <c r="DA90" s="207"/>
      <c r="DB90" s="207"/>
      <c r="DC90" s="207"/>
      <c r="DD90" s="207"/>
      <c r="DE90" s="207"/>
      <c r="DF90" s="207"/>
      <c r="DG90" s="207"/>
      <c r="DH90" s="207"/>
      <c r="DI90" s="207"/>
      <c r="DJ90" s="207"/>
      <c r="DK90" s="207"/>
      <c r="DL90" s="207"/>
      <c r="DM90" s="207"/>
      <c r="DN90" s="207"/>
      <c r="DO90" s="207"/>
      <c r="DP90" s="207"/>
      <c r="DQ90" s="207"/>
      <c r="DR90" s="207"/>
      <c r="DS90" s="207"/>
      <c r="DT90" s="207"/>
      <c r="DU90" s="207"/>
      <c r="DV90" s="207"/>
      <c r="DW90" s="207"/>
      <c r="DX90" s="207"/>
      <c r="DY90" s="207"/>
      <c r="DZ90" s="207"/>
      <c r="EA90" s="207"/>
      <c r="EB90" s="207"/>
      <c r="EC90" s="207"/>
      <c r="ED90" s="207"/>
      <c r="EE90" s="207"/>
      <c r="EF90" s="207"/>
      <c r="EG90" s="207"/>
      <c r="EH90" s="207"/>
      <c r="EI90" s="207"/>
      <c r="EJ90" s="207"/>
      <c r="EK90" s="207"/>
      <c r="EL90" s="212"/>
      <c r="EM90" s="212"/>
      <c r="EN90" s="212"/>
      <c r="EO90" s="213"/>
      <c r="EP90" s="210"/>
    </row>
    <row r="91" spans="2:146" ht="11.25" customHeight="1">
      <c r="B91" s="211"/>
      <c r="C91" s="206"/>
      <c r="D91" s="206"/>
      <c r="E91" s="206"/>
      <c r="F91" s="206"/>
      <c r="G91" s="206"/>
      <c r="H91" s="206"/>
      <c r="I91" s="206"/>
      <c r="J91" s="206"/>
      <c r="K91" s="206"/>
      <c r="L91" s="206"/>
      <c r="M91" s="206"/>
      <c r="N91" s="206"/>
      <c r="O91" s="206"/>
      <c r="P91" s="206"/>
      <c r="Q91" s="206"/>
      <c r="R91" s="206"/>
      <c r="S91" s="206"/>
      <c r="T91" s="206"/>
      <c r="U91" s="206"/>
      <c r="V91" s="206"/>
      <c r="W91" s="206"/>
      <c r="X91" s="206"/>
      <c r="Y91" s="206"/>
      <c r="Z91" s="206"/>
      <c r="AA91" s="206"/>
      <c r="AB91" s="206"/>
      <c r="AC91" s="206"/>
      <c r="AD91" s="206"/>
      <c r="AE91" s="206"/>
      <c r="AF91" s="206"/>
      <c r="AG91" s="206"/>
      <c r="AH91" s="206"/>
      <c r="AI91" s="206"/>
      <c r="AJ91" s="206"/>
      <c r="AK91" s="206"/>
      <c r="AL91" s="206"/>
      <c r="AM91" s="206"/>
      <c r="AN91" s="206"/>
      <c r="AO91" s="206"/>
      <c r="AP91" s="206"/>
      <c r="AQ91" s="206"/>
      <c r="AR91" s="206"/>
      <c r="AS91" s="206"/>
      <c r="AT91" s="206"/>
      <c r="AU91" s="206"/>
      <c r="AV91" s="206"/>
      <c r="AW91" s="206"/>
      <c r="AX91" s="206"/>
      <c r="AY91" s="206"/>
      <c r="AZ91" s="206"/>
      <c r="BA91" s="206"/>
      <c r="BB91" s="206"/>
      <c r="BC91" s="206"/>
      <c r="BD91" s="206"/>
      <c r="BE91" s="206"/>
      <c r="BF91" s="206"/>
      <c r="BG91" s="206"/>
      <c r="BH91" s="206"/>
      <c r="BI91" s="206"/>
      <c r="BJ91" s="206"/>
      <c r="BK91" s="206"/>
      <c r="BL91" s="206"/>
      <c r="BM91" s="206"/>
      <c r="BN91" s="206"/>
      <c r="BO91" s="206"/>
      <c r="BP91" s="206"/>
      <c r="BQ91" s="206"/>
      <c r="BR91" s="206"/>
      <c r="BS91" s="206"/>
      <c r="BT91" s="206"/>
      <c r="BU91" s="206"/>
      <c r="BV91" s="206"/>
      <c r="BW91" s="206"/>
      <c r="BX91" s="206"/>
      <c r="BY91" s="206"/>
      <c r="BZ91" s="206"/>
      <c r="CA91" s="206"/>
      <c r="CB91" s="206"/>
      <c r="CC91" s="206"/>
      <c r="CD91" s="206"/>
      <c r="CE91" s="206"/>
      <c r="CF91" s="206"/>
      <c r="CG91" s="206"/>
      <c r="CH91" s="206"/>
      <c r="CI91" s="206"/>
      <c r="CJ91" s="206"/>
      <c r="CK91" s="206"/>
      <c r="CL91" s="206"/>
      <c r="CM91" s="206"/>
      <c r="CN91" s="206"/>
      <c r="CO91" s="206"/>
      <c r="CP91" s="206"/>
      <c r="CQ91" s="206"/>
      <c r="CR91" s="206"/>
      <c r="CS91" s="206"/>
      <c r="CT91" s="206"/>
      <c r="CU91" s="206"/>
      <c r="CV91" s="206"/>
      <c r="CW91" s="206"/>
      <c r="CX91" s="206"/>
      <c r="CY91" s="207"/>
      <c r="CZ91" s="207"/>
      <c r="DA91" s="207"/>
      <c r="DB91" s="207"/>
      <c r="DC91" s="207"/>
      <c r="DD91" s="207"/>
      <c r="DE91" s="207"/>
      <c r="DF91" s="207"/>
      <c r="DG91" s="207"/>
      <c r="DH91" s="207"/>
      <c r="DI91" s="207"/>
      <c r="DJ91" s="207"/>
      <c r="DK91" s="207"/>
      <c r="DL91" s="207"/>
      <c r="DM91" s="207"/>
      <c r="DN91" s="207"/>
      <c r="DO91" s="207"/>
      <c r="DP91" s="207"/>
      <c r="DQ91" s="207"/>
      <c r="DR91" s="207"/>
      <c r="DS91" s="207"/>
      <c r="DT91" s="207"/>
      <c r="DU91" s="207"/>
      <c r="DV91" s="207"/>
      <c r="DW91" s="207"/>
      <c r="DX91" s="207"/>
      <c r="DY91" s="207"/>
      <c r="DZ91" s="207"/>
      <c r="EA91" s="207"/>
      <c r="EB91" s="207"/>
      <c r="EC91" s="207"/>
      <c r="ED91" s="207"/>
      <c r="EE91" s="207"/>
      <c r="EF91" s="207"/>
      <c r="EG91" s="207"/>
      <c r="EH91" s="207"/>
      <c r="EI91" s="207"/>
      <c r="EJ91" s="207"/>
      <c r="EK91" s="207"/>
      <c r="EL91" s="212"/>
      <c r="EM91" s="212"/>
      <c r="EN91" s="212"/>
      <c r="EO91" s="213"/>
      <c r="EP91" s="210"/>
    </row>
    <row r="92" spans="2:146" ht="11.25" customHeight="1">
      <c r="B92" s="211"/>
      <c r="C92" s="206"/>
      <c r="D92" s="206"/>
      <c r="E92" s="206"/>
      <c r="F92" s="206"/>
      <c r="G92" s="206"/>
      <c r="H92" s="206"/>
      <c r="I92" s="206"/>
      <c r="J92" s="206"/>
      <c r="K92" s="206"/>
      <c r="L92" s="206" t="str">
        <f>TEXT(60,"#,##0.#######")</f>
        <v>60.</v>
      </c>
      <c r="M92" s="206"/>
      <c r="N92" s="206" t="s">
        <v>213</v>
      </c>
      <c r="O92" s="206"/>
      <c r="P92" s="206" t="s">
        <v>236</v>
      </c>
      <c r="Q92" s="206" t="s">
        <v>213</v>
      </c>
      <c r="R92" s="206"/>
      <c r="S92" s="206" t="s">
        <v>203</v>
      </c>
      <c r="T92" s="206" t="s">
        <v>213</v>
      </c>
      <c r="U92" s="206"/>
      <c r="V92" s="206" t="s">
        <v>235</v>
      </c>
      <c r="W92" s="206"/>
      <c r="X92" s="206"/>
      <c r="Y92" s="206"/>
      <c r="Z92" s="206"/>
      <c r="AA92" s="206"/>
      <c r="AB92" s="206"/>
      <c r="AC92" s="206"/>
      <c r="AD92" s="206" t="str">
        <f>TEXT(L92,"#,##0.#######")</f>
        <v>60.</v>
      </c>
      <c r="AE92" s="206"/>
      <c r="AF92" s="206" t="s">
        <v>213</v>
      </c>
      <c r="AG92" s="206"/>
      <c r="AH92" s="206" t="str">
        <f>TEXT(AK78,"#,##0.#######")</f>
        <v>9.57</v>
      </c>
      <c r="AI92" s="206"/>
      <c r="AJ92" s="206"/>
      <c r="AK92" s="206"/>
      <c r="AL92" s="206" t="s">
        <v>213</v>
      </c>
      <c r="AM92" s="206"/>
      <c r="AN92" s="206" t="str">
        <f>TEXT(AH61,"#,##0.#######")</f>
        <v>0.67</v>
      </c>
      <c r="AO92" s="206"/>
      <c r="AP92" s="206"/>
      <c r="AQ92" s="206"/>
      <c r="AR92" s="206" t="s">
        <v>213</v>
      </c>
      <c r="AS92" s="206"/>
      <c r="AT92" s="206" t="str">
        <f>TEXT(AZ76,"#,##0.#######")</f>
        <v>0.9</v>
      </c>
      <c r="AU92" s="206"/>
      <c r="AV92" s="206"/>
      <c r="AW92" s="206"/>
      <c r="AX92" s="206"/>
      <c r="AY92" s="206"/>
      <c r="AZ92" s="206"/>
      <c r="BA92" s="206"/>
      <c r="BB92" s="206"/>
      <c r="BC92" s="206"/>
      <c r="BD92" s="206"/>
      <c r="BE92" s="206"/>
      <c r="BF92" s="206"/>
      <c r="BG92" s="206"/>
      <c r="BH92" s="206"/>
      <c r="BI92" s="206"/>
      <c r="BJ92" s="206"/>
      <c r="BK92" s="206"/>
      <c r="BL92" s="206"/>
      <c r="BM92" s="206"/>
      <c r="BN92" s="206"/>
      <c r="BO92" s="206"/>
      <c r="BP92" s="206"/>
      <c r="BQ92" s="206"/>
      <c r="BR92" s="206"/>
      <c r="BS92" s="206"/>
      <c r="BT92" s="206"/>
      <c r="BU92" s="206"/>
      <c r="BV92" s="206"/>
      <c r="BW92" s="206"/>
      <c r="BX92" s="206"/>
      <c r="BY92" s="206"/>
      <c r="BZ92" s="206"/>
      <c r="CA92" s="206"/>
      <c r="CB92" s="206"/>
      <c r="CC92" s="206"/>
      <c r="CD92" s="206"/>
      <c r="CE92" s="206"/>
      <c r="CF92" s="206"/>
      <c r="CG92" s="206"/>
      <c r="CH92" s="206"/>
      <c r="CI92" s="206"/>
      <c r="CJ92" s="206"/>
      <c r="CK92" s="206"/>
      <c r="CL92" s="206"/>
      <c r="CM92" s="206"/>
      <c r="CN92" s="206"/>
      <c r="CO92" s="206"/>
      <c r="CP92" s="206"/>
      <c r="CQ92" s="206"/>
      <c r="CR92" s="206"/>
      <c r="CS92" s="206"/>
      <c r="CT92" s="206"/>
      <c r="CU92" s="206"/>
      <c r="CV92" s="206"/>
      <c r="CW92" s="206"/>
      <c r="CX92" s="206"/>
      <c r="CY92" s="207"/>
      <c r="CZ92" s="207"/>
      <c r="DA92" s="207"/>
      <c r="DB92" s="207"/>
      <c r="DC92" s="207"/>
      <c r="DD92" s="207"/>
      <c r="DE92" s="207"/>
      <c r="DF92" s="207"/>
      <c r="DG92" s="207"/>
      <c r="DH92" s="207"/>
      <c r="DI92" s="207"/>
      <c r="DJ92" s="207"/>
      <c r="DK92" s="207"/>
      <c r="DL92" s="207"/>
      <c r="DM92" s="207"/>
      <c r="DN92" s="207"/>
      <c r="DO92" s="207"/>
      <c r="DP92" s="207"/>
      <c r="DQ92" s="207"/>
      <c r="DR92" s="207"/>
      <c r="DS92" s="207"/>
      <c r="DT92" s="207"/>
      <c r="DU92" s="207"/>
      <c r="DV92" s="207"/>
      <c r="DW92" s="207"/>
      <c r="DX92" s="207"/>
      <c r="DY92" s="207"/>
      <c r="DZ92" s="207"/>
      <c r="EA92" s="207"/>
      <c r="EB92" s="207"/>
      <c r="EC92" s="207"/>
      <c r="ED92" s="207"/>
      <c r="EE92" s="207"/>
      <c r="EF92" s="207"/>
      <c r="EG92" s="207"/>
      <c r="EH92" s="207"/>
      <c r="EI92" s="207"/>
      <c r="EJ92" s="207"/>
      <c r="EK92" s="207"/>
      <c r="EL92" s="212"/>
      <c r="EM92" s="212"/>
      <c r="EN92" s="212"/>
      <c r="EO92" s="213"/>
      <c r="EP92" s="210"/>
    </row>
    <row r="93" spans="2:146" ht="11.25" customHeight="1">
      <c r="B93" s="211"/>
      <c r="C93" s="206"/>
      <c r="D93" s="206"/>
      <c r="E93" s="206"/>
      <c r="F93" s="206"/>
      <c r="G93" s="206" t="s">
        <v>247</v>
      </c>
      <c r="H93" s="206"/>
      <c r="I93" s="206"/>
      <c r="J93" s="206" t="s">
        <v>202</v>
      </c>
      <c r="K93" s="206"/>
      <c r="L93" s="206" t="s">
        <v>215</v>
      </c>
      <c r="M93" s="206"/>
      <c r="N93" s="206" t="s">
        <v>215</v>
      </c>
      <c r="O93" s="206"/>
      <c r="P93" s="206" t="s">
        <v>215</v>
      </c>
      <c r="Q93" s="206"/>
      <c r="R93" s="206" t="s">
        <v>215</v>
      </c>
      <c r="S93" s="206"/>
      <c r="T93" s="206" t="s">
        <v>215</v>
      </c>
      <c r="U93" s="206"/>
      <c r="V93" s="206" t="s">
        <v>215</v>
      </c>
      <c r="W93" s="206"/>
      <c r="X93" s="206" t="s">
        <v>215</v>
      </c>
      <c r="Y93" s="206"/>
      <c r="Z93" s="206"/>
      <c r="AA93" s="206"/>
      <c r="AB93" s="206" t="s">
        <v>202</v>
      </c>
      <c r="AC93" s="206"/>
      <c r="AD93" s="206" t="s">
        <v>215</v>
      </c>
      <c r="AE93" s="206"/>
      <c r="AF93" s="206" t="s">
        <v>215</v>
      </c>
      <c r="AG93" s="206"/>
      <c r="AH93" s="206" t="s">
        <v>215</v>
      </c>
      <c r="AI93" s="206"/>
      <c r="AJ93" s="206" t="s">
        <v>215</v>
      </c>
      <c r="AK93" s="206"/>
      <c r="AL93" s="206" t="s">
        <v>215</v>
      </c>
      <c r="AM93" s="206"/>
      <c r="AN93" s="206" t="s">
        <v>215</v>
      </c>
      <c r="AO93" s="206"/>
      <c r="AP93" s="206" t="s">
        <v>215</v>
      </c>
      <c r="AQ93" s="206"/>
      <c r="AR93" s="206" t="s">
        <v>215</v>
      </c>
      <c r="AS93" s="206"/>
      <c r="AT93" s="206" t="s">
        <v>215</v>
      </c>
      <c r="AU93" s="206"/>
      <c r="AV93" s="206" t="s">
        <v>215</v>
      </c>
      <c r="AW93" s="206"/>
      <c r="AX93" s="206" t="s">
        <v>202</v>
      </c>
      <c r="AY93" s="206"/>
      <c r="AZ93" s="206" t="str">
        <f>TEXT(ROUND((60*AK78*AH61*AZ76)/(CE90),2),"#,##0.#######")</f>
        <v>5.23</v>
      </c>
      <c r="BA93" s="206"/>
      <c r="BB93" s="206"/>
      <c r="BC93" s="206"/>
      <c r="BD93" s="206"/>
      <c r="BE93" s="206"/>
      <c r="BF93" s="206"/>
      <c r="BG93" s="206" t="s">
        <v>216</v>
      </c>
      <c r="BH93" s="206"/>
      <c r="BI93" s="206" t="s">
        <v>204</v>
      </c>
      <c r="BJ93" s="206" t="s">
        <v>217</v>
      </c>
      <c r="BK93" s="206"/>
      <c r="BL93" s="206"/>
      <c r="BM93" s="206"/>
      <c r="BN93" s="206"/>
      <c r="BO93" s="206"/>
      <c r="BP93" s="206"/>
      <c r="BQ93" s="206"/>
      <c r="BR93" s="206"/>
      <c r="BS93" s="206"/>
      <c r="BT93" s="206"/>
      <c r="BU93" s="206"/>
      <c r="BV93" s="206"/>
      <c r="BW93" s="206"/>
      <c r="BX93" s="206"/>
      <c r="BY93" s="206"/>
      <c r="BZ93" s="206"/>
      <c r="CA93" s="206"/>
      <c r="CB93" s="206"/>
      <c r="CC93" s="206"/>
      <c r="CD93" s="206"/>
      <c r="CE93" s="206"/>
      <c r="CF93" s="206"/>
      <c r="CG93" s="206"/>
      <c r="CH93" s="206"/>
      <c r="CI93" s="206"/>
      <c r="CJ93" s="206"/>
      <c r="CK93" s="206"/>
      <c r="CL93" s="206"/>
      <c r="CM93" s="206"/>
      <c r="CN93" s="206"/>
      <c r="CO93" s="206"/>
      <c r="CP93" s="206"/>
      <c r="CQ93" s="206"/>
      <c r="CR93" s="206"/>
      <c r="CS93" s="206"/>
      <c r="CT93" s="206"/>
      <c r="CU93" s="206"/>
      <c r="CV93" s="206"/>
      <c r="CW93" s="206"/>
      <c r="CX93" s="206"/>
      <c r="CY93" s="207"/>
      <c r="CZ93" s="207"/>
      <c r="DA93" s="207"/>
      <c r="DB93" s="207"/>
      <c r="DC93" s="207"/>
      <c r="DD93" s="207"/>
      <c r="DE93" s="207"/>
      <c r="DF93" s="207"/>
      <c r="DG93" s="207"/>
      <c r="DH93" s="207"/>
      <c r="DI93" s="207"/>
      <c r="DJ93" s="207"/>
      <c r="DK93" s="207"/>
      <c r="DL93" s="207"/>
      <c r="DM93" s="207"/>
      <c r="DN93" s="207"/>
      <c r="DO93" s="207"/>
      <c r="DP93" s="207"/>
      <c r="DQ93" s="207"/>
      <c r="DR93" s="207"/>
      <c r="DS93" s="207"/>
      <c r="DT93" s="207"/>
      <c r="DU93" s="207"/>
      <c r="DV93" s="207"/>
      <c r="DW93" s="207"/>
      <c r="DX93" s="207"/>
      <c r="DY93" s="207"/>
      <c r="DZ93" s="207"/>
      <c r="EA93" s="207"/>
      <c r="EB93" s="207"/>
      <c r="EC93" s="207"/>
      <c r="ED93" s="207"/>
      <c r="EE93" s="207"/>
      <c r="EF93" s="207"/>
      <c r="EG93" s="207"/>
      <c r="EH93" s="207"/>
      <c r="EI93" s="207"/>
      <c r="EJ93" s="207"/>
      <c r="EK93" s="207"/>
      <c r="EL93" s="212"/>
      <c r="EM93" s="212"/>
      <c r="EN93" s="212"/>
      <c r="EO93" s="213"/>
      <c r="EP93" s="210"/>
    </row>
    <row r="94" spans="2:146" ht="11.25" customHeight="1">
      <c r="B94" s="211"/>
      <c r="C94" s="206"/>
      <c r="D94" s="206"/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  <c r="Q94" s="206" t="s">
        <v>246</v>
      </c>
      <c r="R94" s="206"/>
      <c r="S94" s="206"/>
      <c r="T94" s="206"/>
      <c r="U94" s="206"/>
      <c r="V94" s="206"/>
      <c r="W94" s="206"/>
      <c r="X94" s="206"/>
      <c r="Y94" s="206"/>
      <c r="Z94" s="206"/>
      <c r="AA94" s="206"/>
      <c r="AB94" s="206"/>
      <c r="AC94" s="206"/>
      <c r="AD94" s="206"/>
      <c r="AE94" s="206"/>
      <c r="AF94" s="206"/>
      <c r="AG94" s="206"/>
      <c r="AH94" s="206"/>
      <c r="AI94" s="206"/>
      <c r="AJ94" s="206"/>
      <c r="AK94" s="206"/>
      <c r="AL94" s="206" t="str">
        <f>TEXT(CE90,"#,##0.#######")</f>
        <v>66.2</v>
      </c>
      <c r="AM94" s="206"/>
      <c r="AN94" s="206"/>
      <c r="AO94" s="206"/>
      <c r="AP94" s="206"/>
      <c r="AQ94" s="206"/>
      <c r="AR94" s="206"/>
      <c r="AS94" s="206"/>
      <c r="AT94" s="206"/>
      <c r="AU94" s="206"/>
      <c r="AV94" s="206"/>
      <c r="AW94" s="206"/>
      <c r="AX94" s="206"/>
      <c r="AY94" s="206"/>
      <c r="AZ94" s="206"/>
      <c r="BA94" s="206"/>
      <c r="BB94" s="206"/>
      <c r="BC94" s="206"/>
      <c r="BD94" s="206"/>
      <c r="BE94" s="206"/>
      <c r="BF94" s="206"/>
      <c r="BG94" s="206"/>
      <c r="BH94" s="206"/>
      <c r="BI94" s="206"/>
      <c r="BJ94" s="206"/>
      <c r="BK94" s="206"/>
      <c r="BL94" s="206"/>
      <c r="BM94" s="206"/>
      <c r="BN94" s="206"/>
      <c r="BO94" s="206"/>
      <c r="BP94" s="206"/>
      <c r="BQ94" s="206"/>
      <c r="BR94" s="206"/>
      <c r="BS94" s="206"/>
      <c r="BT94" s="206"/>
      <c r="BU94" s="206"/>
      <c r="BV94" s="206"/>
      <c r="BW94" s="206"/>
      <c r="BX94" s="206"/>
      <c r="BY94" s="206"/>
      <c r="BZ94" s="206"/>
      <c r="CA94" s="206"/>
      <c r="CB94" s="206"/>
      <c r="CC94" s="206"/>
      <c r="CD94" s="206"/>
      <c r="CE94" s="206"/>
      <c r="CF94" s="206"/>
      <c r="CG94" s="206"/>
      <c r="CH94" s="206"/>
      <c r="CI94" s="206"/>
      <c r="CJ94" s="206"/>
      <c r="CK94" s="206"/>
      <c r="CL94" s="206"/>
      <c r="CM94" s="206"/>
      <c r="CN94" s="206"/>
      <c r="CO94" s="206"/>
      <c r="CP94" s="206"/>
      <c r="CQ94" s="206"/>
      <c r="CR94" s="206"/>
      <c r="CS94" s="206"/>
      <c r="CT94" s="206"/>
      <c r="CU94" s="206"/>
      <c r="CV94" s="206"/>
      <c r="CW94" s="206"/>
      <c r="CX94" s="206"/>
      <c r="CY94" s="207"/>
      <c r="CZ94" s="207"/>
      <c r="DA94" s="207"/>
      <c r="DB94" s="207"/>
      <c r="DC94" s="207"/>
      <c r="DD94" s="207"/>
      <c r="DE94" s="207"/>
      <c r="DF94" s="207"/>
      <c r="DG94" s="207"/>
      <c r="DH94" s="207"/>
      <c r="DI94" s="207"/>
      <c r="DJ94" s="207"/>
      <c r="DK94" s="207"/>
      <c r="DL94" s="207"/>
      <c r="DM94" s="207"/>
      <c r="DN94" s="207"/>
      <c r="DO94" s="207"/>
      <c r="DP94" s="207"/>
      <c r="DQ94" s="207"/>
      <c r="DR94" s="207"/>
      <c r="DS94" s="207"/>
      <c r="DT94" s="207"/>
      <c r="DU94" s="207"/>
      <c r="DV94" s="207"/>
      <c r="DW94" s="207"/>
      <c r="DX94" s="207"/>
      <c r="DY94" s="207"/>
      <c r="DZ94" s="207"/>
      <c r="EA94" s="207"/>
      <c r="EB94" s="207"/>
      <c r="EC94" s="207"/>
      <c r="ED94" s="207"/>
      <c r="EE94" s="207"/>
      <c r="EF94" s="207"/>
      <c r="EG94" s="207"/>
      <c r="EH94" s="207"/>
      <c r="EI94" s="207"/>
      <c r="EJ94" s="207"/>
      <c r="EK94" s="207"/>
      <c r="EL94" s="212"/>
      <c r="EM94" s="212"/>
      <c r="EN94" s="212"/>
      <c r="EO94" s="213"/>
      <c r="EP94" s="210"/>
    </row>
    <row r="95" spans="2:146" ht="11.25" customHeight="1">
      <c r="B95" s="211"/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6"/>
      <c r="AG95" s="206"/>
      <c r="AH95" s="206"/>
      <c r="AI95" s="206"/>
      <c r="AJ95" s="206"/>
      <c r="AK95" s="206"/>
      <c r="AL95" s="206"/>
      <c r="AM95" s="206"/>
      <c r="AN95" s="206"/>
      <c r="AO95" s="206"/>
      <c r="AP95" s="206"/>
      <c r="AQ95" s="206"/>
      <c r="AR95" s="206"/>
      <c r="AS95" s="206"/>
      <c r="AT95" s="206"/>
      <c r="AU95" s="206"/>
      <c r="AV95" s="206"/>
      <c r="AW95" s="206"/>
      <c r="AX95" s="206"/>
      <c r="AY95" s="206"/>
      <c r="AZ95" s="206"/>
      <c r="BA95" s="206"/>
      <c r="BB95" s="206"/>
      <c r="BC95" s="206"/>
      <c r="BD95" s="206"/>
      <c r="BE95" s="206"/>
      <c r="BF95" s="206"/>
      <c r="BG95" s="206"/>
      <c r="BH95" s="206"/>
      <c r="BI95" s="206"/>
      <c r="BJ95" s="206"/>
      <c r="BK95" s="206"/>
      <c r="BL95" s="206"/>
      <c r="BM95" s="206"/>
      <c r="BN95" s="206"/>
      <c r="BO95" s="206"/>
      <c r="BP95" s="206"/>
      <c r="BQ95" s="206"/>
      <c r="BR95" s="206"/>
      <c r="BS95" s="206"/>
      <c r="BT95" s="206"/>
      <c r="BU95" s="206"/>
      <c r="BV95" s="206"/>
      <c r="BW95" s="206"/>
      <c r="BX95" s="206"/>
      <c r="BY95" s="206"/>
      <c r="BZ95" s="206"/>
      <c r="CA95" s="206"/>
      <c r="CB95" s="206"/>
      <c r="CC95" s="206"/>
      <c r="CD95" s="206"/>
      <c r="CE95" s="206"/>
      <c r="CF95" s="206"/>
      <c r="CG95" s="206"/>
      <c r="CH95" s="206"/>
      <c r="CI95" s="206"/>
      <c r="CJ95" s="206"/>
      <c r="CK95" s="206"/>
      <c r="CL95" s="206"/>
      <c r="CM95" s="206"/>
      <c r="CN95" s="206"/>
      <c r="CO95" s="206"/>
      <c r="CP95" s="206"/>
      <c r="CQ95" s="206"/>
      <c r="CR95" s="206"/>
      <c r="CS95" s="206"/>
      <c r="CT95" s="206"/>
      <c r="CU95" s="206"/>
      <c r="CV95" s="206"/>
      <c r="CW95" s="206"/>
      <c r="CX95" s="206"/>
      <c r="CY95" s="207"/>
      <c r="CZ95" s="207"/>
      <c r="DA95" s="207"/>
      <c r="DB95" s="207"/>
      <c r="DC95" s="207"/>
      <c r="DD95" s="207"/>
      <c r="DE95" s="207"/>
      <c r="DF95" s="207"/>
      <c r="DG95" s="207"/>
      <c r="DH95" s="207"/>
      <c r="DI95" s="207"/>
      <c r="DJ95" s="207"/>
      <c r="DK95" s="207"/>
      <c r="DL95" s="207"/>
      <c r="DM95" s="207"/>
      <c r="DN95" s="207"/>
      <c r="DO95" s="207"/>
      <c r="DP95" s="207"/>
      <c r="DQ95" s="207"/>
      <c r="DR95" s="207"/>
      <c r="DS95" s="207"/>
      <c r="DT95" s="207"/>
      <c r="DU95" s="207"/>
      <c r="DV95" s="207"/>
      <c r="DW95" s="207"/>
      <c r="DX95" s="207"/>
      <c r="DY95" s="207"/>
      <c r="DZ95" s="207"/>
      <c r="EA95" s="207"/>
      <c r="EB95" s="207"/>
      <c r="EC95" s="207"/>
      <c r="ED95" s="207"/>
      <c r="EE95" s="207"/>
      <c r="EF95" s="207"/>
      <c r="EG95" s="207"/>
      <c r="EH95" s="207"/>
      <c r="EI95" s="207"/>
      <c r="EJ95" s="207"/>
      <c r="EK95" s="207"/>
      <c r="EL95" s="212"/>
      <c r="EM95" s="212"/>
      <c r="EN95" s="212"/>
      <c r="EO95" s="213"/>
      <c r="EP95" s="210"/>
    </row>
    <row r="96" spans="2:146" ht="11.25" customHeight="1">
      <c r="B96" s="211"/>
      <c r="C96" s="206"/>
      <c r="D96" s="206"/>
      <c r="E96" s="206"/>
      <c r="F96" s="206"/>
      <c r="G96" s="206" t="s">
        <v>214</v>
      </c>
      <c r="H96" s="206"/>
      <c r="I96" s="206" t="s">
        <v>202</v>
      </c>
      <c r="J96" s="206"/>
      <c r="K96" s="206" t="s">
        <v>247</v>
      </c>
      <c r="L96" s="206"/>
      <c r="M96" s="206"/>
      <c r="N96" s="206" t="s">
        <v>213</v>
      </c>
      <c r="O96" s="206"/>
      <c r="P96" s="206" t="s">
        <v>233</v>
      </c>
      <c r="Q96" s="206"/>
      <c r="R96" s="206"/>
      <c r="S96" s="206" t="s">
        <v>202</v>
      </c>
      <c r="T96" s="206"/>
      <c r="U96" s="206" t="str">
        <f>TEXT(AZ93,"#,##0.#######")</f>
        <v>5.23</v>
      </c>
      <c r="V96" s="206"/>
      <c r="W96" s="206"/>
      <c r="X96" s="206"/>
      <c r="Y96" s="206"/>
      <c r="Z96" s="206" t="s">
        <v>213</v>
      </c>
      <c r="AA96" s="206"/>
      <c r="AB96" s="206" t="str">
        <f>TEXT(X76,"#,##0.#######")</f>
        <v>2.35</v>
      </c>
      <c r="AC96" s="206"/>
      <c r="AD96" s="206"/>
      <c r="AE96" s="206"/>
      <c r="AF96" s="206"/>
      <c r="AG96" s="206" t="s">
        <v>202</v>
      </c>
      <c r="AH96" s="206"/>
      <c r="AI96" s="206" t="str">
        <f>TEXT(ROUND(AZ93*X76,2),"#,##0.#######")</f>
        <v>12.29</v>
      </c>
      <c r="AJ96" s="206"/>
      <c r="AK96" s="206"/>
      <c r="AL96" s="206"/>
      <c r="AM96" s="206"/>
      <c r="AN96" s="206"/>
      <c r="AO96" s="206"/>
      <c r="AP96" s="206"/>
      <c r="AQ96" s="206" t="s">
        <v>9</v>
      </c>
      <c r="AR96" s="206"/>
      <c r="AS96" s="206"/>
      <c r="AT96" s="206" t="s">
        <v>204</v>
      </c>
      <c r="AU96" s="206" t="s">
        <v>217</v>
      </c>
      <c r="AV96" s="206"/>
      <c r="AW96" s="206"/>
      <c r="AX96" s="206"/>
      <c r="AY96" s="206"/>
      <c r="AZ96" s="206"/>
      <c r="BA96" s="206"/>
      <c r="BB96" s="206"/>
      <c r="BC96" s="206"/>
      <c r="BD96" s="206"/>
      <c r="BE96" s="206"/>
      <c r="BF96" s="206"/>
      <c r="BG96" s="206"/>
      <c r="BH96" s="206"/>
      <c r="BI96" s="206"/>
      <c r="BJ96" s="206"/>
      <c r="BK96" s="206"/>
      <c r="BL96" s="206"/>
      <c r="BM96" s="206"/>
      <c r="BN96" s="206"/>
      <c r="BO96" s="206"/>
      <c r="BP96" s="206"/>
      <c r="BQ96" s="206"/>
      <c r="BR96" s="206"/>
      <c r="BS96" s="206"/>
      <c r="BT96" s="206"/>
      <c r="BU96" s="206"/>
      <c r="BV96" s="206"/>
      <c r="BW96" s="206"/>
      <c r="BX96" s="206"/>
      <c r="BY96" s="206"/>
      <c r="BZ96" s="206"/>
      <c r="CA96" s="206"/>
      <c r="CB96" s="206"/>
      <c r="CC96" s="206"/>
      <c r="CD96" s="206"/>
      <c r="CE96" s="206"/>
      <c r="CF96" s="206"/>
      <c r="CG96" s="206"/>
      <c r="CH96" s="206"/>
      <c r="CI96" s="206"/>
      <c r="CJ96" s="206"/>
      <c r="CK96" s="206"/>
      <c r="CL96" s="206"/>
      <c r="CM96" s="206"/>
      <c r="CN96" s="206"/>
      <c r="CO96" s="206"/>
      <c r="CP96" s="206"/>
      <c r="CQ96" s="206"/>
      <c r="CR96" s="206"/>
      <c r="CS96" s="206"/>
      <c r="CT96" s="206"/>
      <c r="CU96" s="206"/>
      <c r="CV96" s="206"/>
      <c r="CW96" s="206"/>
      <c r="CX96" s="206"/>
      <c r="CY96" s="207"/>
      <c r="CZ96" s="207"/>
      <c r="DA96" s="207"/>
      <c r="DB96" s="207"/>
      <c r="DC96" s="207"/>
      <c r="DD96" s="207"/>
      <c r="DE96" s="207"/>
      <c r="DF96" s="207"/>
      <c r="DG96" s="207"/>
      <c r="DH96" s="207"/>
      <c r="DI96" s="207"/>
      <c r="DJ96" s="207"/>
      <c r="DK96" s="207"/>
      <c r="DL96" s="207"/>
      <c r="DM96" s="207"/>
      <c r="DN96" s="207"/>
      <c r="DO96" s="207"/>
      <c r="DP96" s="207"/>
      <c r="DQ96" s="207"/>
      <c r="DR96" s="207"/>
      <c r="DS96" s="207"/>
      <c r="DT96" s="207"/>
      <c r="DU96" s="207"/>
      <c r="DV96" s="207"/>
      <c r="DW96" s="207"/>
      <c r="DX96" s="207"/>
      <c r="DY96" s="207"/>
      <c r="DZ96" s="207"/>
      <c r="EA96" s="207"/>
      <c r="EB96" s="207"/>
      <c r="EC96" s="207"/>
      <c r="ED96" s="207"/>
      <c r="EE96" s="207"/>
      <c r="EF96" s="207"/>
      <c r="EG96" s="207"/>
      <c r="EH96" s="207"/>
      <c r="EI96" s="207"/>
      <c r="EJ96" s="207"/>
      <c r="EK96" s="207"/>
      <c r="EL96" s="212"/>
      <c r="EM96" s="212"/>
      <c r="EN96" s="212"/>
      <c r="EO96" s="213"/>
      <c r="EP96" s="210"/>
    </row>
    <row r="97" spans="2:146" ht="11.25" customHeight="1">
      <c r="B97" s="211"/>
      <c r="C97" s="206"/>
      <c r="D97" s="206"/>
      <c r="E97" s="206"/>
      <c r="F97" s="206"/>
      <c r="G97" s="206"/>
      <c r="H97" s="206"/>
      <c r="I97" s="206"/>
      <c r="J97" s="206"/>
      <c r="K97" s="206"/>
      <c r="L97" s="206"/>
      <c r="M97" s="206"/>
      <c r="N97" s="206"/>
      <c r="O97" s="206"/>
      <c r="P97" s="206"/>
      <c r="Q97" s="206"/>
      <c r="R97" s="206"/>
      <c r="S97" s="206"/>
      <c r="T97" s="206"/>
      <c r="U97" s="206"/>
      <c r="V97" s="206"/>
      <c r="W97" s="206"/>
      <c r="X97" s="206"/>
      <c r="Y97" s="206"/>
      <c r="Z97" s="206"/>
      <c r="AA97" s="206"/>
      <c r="AB97" s="206"/>
      <c r="AC97" s="206"/>
      <c r="AD97" s="206"/>
      <c r="AE97" s="206"/>
      <c r="AF97" s="206"/>
      <c r="AG97" s="206"/>
      <c r="AH97" s="206"/>
      <c r="AI97" s="206"/>
      <c r="AJ97" s="206"/>
      <c r="AK97" s="206"/>
      <c r="AL97" s="206"/>
      <c r="AM97" s="206"/>
      <c r="AN97" s="206"/>
      <c r="AO97" s="206"/>
      <c r="AP97" s="206"/>
      <c r="AQ97" s="206"/>
      <c r="AR97" s="206"/>
      <c r="AS97" s="206"/>
      <c r="AT97" s="206"/>
      <c r="AU97" s="206"/>
      <c r="AV97" s="206"/>
      <c r="AW97" s="206"/>
      <c r="AX97" s="206"/>
      <c r="AY97" s="206"/>
      <c r="AZ97" s="206"/>
      <c r="BA97" s="206"/>
      <c r="BB97" s="206"/>
      <c r="BC97" s="206"/>
      <c r="BD97" s="206"/>
      <c r="BE97" s="206"/>
      <c r="BF97" s="206"/>
      <c r="BG97" s="206"/>
      <c r="BH97" s="206"/>
      <c r="BI97" s="206"/>
      <c r="BJ97" s="206"/>
      <c r="BK97" s="206"/>
      <c r="BL97" s="206"/>
      <c r="BM97" s="206"/>
      <c r="BN97" s="206"/>
      <c r="BO97" s="206"/>
      <c r="BP97" s="206"/>
      <c r="BQ97" s="206"/>
      <c r="BR97" s="206"/>
      <c r="BS97" s="206"/>
      <c r="BT97" s="206"/>
      <c r="BU97" s="206"/>
      <c r="BV97" s="206"/>
      <c r="BW97" s="206"/>
      <c r="BX97" s="206"/>
      <c r="BY97" s="206"/>
      <c r="BZ97" s="206"/>
      <c r="CA97" s="206"/>
      <c r="CB97" s="206"/>
      <c r="CC97" s="206"/>
      <c r="CD97" s="206"/>
      <c r="CE97" s="206"/>
      <c r="CF97" s="206"/>
      <c r="CG97" s="206"/>
      <c r="CH97" s="206"/>
      <c r="CI97" s="206"/>
      <c r="CJ97" s="206"/>
      <c r="CK97" s="206"/>
      <c r="CL97" s="206"/>
      <c r="CM97" s="206"/>
      <c r="CN97" s="206"/>
      <c r="CO97" s="206"/>
      <c r="CP97" s="206"/>
      <c r="CQ97" s="206"/>
      <c r="CR97" s="206"/>
      <c r="CS97" s="206"/>
      <c r="CT97" s="206"/>
      <c r="CU97" s="206"/>
      <c r="CV97" s="206"/>
      <c r="CW97" s="206"/>
      <c r="CX97" s="206"/>
      <c r="CY97" s="207"/>
      <c r="CZ97" s="207"/>
      <c r="DA97" s="207"/>
      <c r="DB97" s="207"/>
      <c r="DC97" s="207"/>
      <c r="DD97" s="207"/>
      <c r="DE97" s="207"/>
      <c r="DF97" s="207"/>
      <c r="DG97" s="207"/>
      <c r="DH97" s="207"/>
      <c r="DI97" s="207"/>
      <c r="DJ97" s="207"/>
      <c r="DK97" s="207"/>
      <c r="DL97" s="207"/>
      <c r="DM97" s="207"/>
      <c r="DN97" s="207"/>
      <c r="DO97" s="207"/>
      <c r="DP97" s="207"/>
      <c r="DQ97" s="207"/>
      <c r="DR97" s="207"/>
      <c r="DS97" s="207"/>
      <c r="DT97" s="207"/>
      <c r="DU97" s="207"/>
      <c r="DV97" s="207"/>
      <c r="DW97" s="207"/>
      <c r="DX97" s="207"/>
      <c r="DY97" s="207"/>
      <c r="DZ97" s="207"/>
      <c r="EA97" s="207"/>
      <c r="EB97" s="207"/>
      <c r="EC97" s="207"/>
      <c r="ED97" s="207"/>
      <c r="EE97" s="207"/>
      <c r="EF97" s="207"/>
      <c r="EG97" s="207"/>
      <c r="EH97" s="207"/>
      <c r="EI97" s="207"/>
      <c r="EJ97" s="207"/>
      <c r="EK97" s="207"/>
      <c r="EL97" s="212"/>
      <c r="EM97" s="212"/>
      <c r="EN97" s="212"/>
      <c r="EO97" s="213"/>
      <c r="EP97" s="210"/>
    </row>
    <row r="98" spans="2:146" ht="11.25" customHeight="1">
      <c r="B98" s="211"/>
      <c r="C98" s="206"/>
      <c r="D98" s="206"/>
      <c r="E98" s="206"/>
      <c r="F98" s="206"/>
      <c r="G98" s="206" t="s">
        <v>155</v>
      </c>
      <c r="H98" s="206"/>
      <c r="I98" s="206"/>
      <c r="J98" s="206"/>
      <c r="K98" s="206"/>
      <c r="L98" s="206"/>
      <c r="M98" s="206"/>
      <c r="N98" s="206" t="s">
        <v>198</v>
      </c>
      <c r="O98" s="206"/>
      <c r="P98" s="206" t="str">
        <f>TEXT(기계경비총괄표!H5,"#,##0")</f>
        <v>59,020</v>
      </c>
      <c r="Q98" s="206"/>
      <c r="R98" s="206"/>
      <c r="S98" s="206"/>
      <c r="T98" s="206"/>
      <c r="U98" s="206"/>
      <c r="V98" s="206"/>
      <c r="W98" s="206"/>
      <c r="X98" s="206"/>
      <c r="Y98" s="206" t="s">
        <v>248</v>
      </c>
      <c r="Z98" s="206"/>
      <c r="AA98" s="206"/>
      <c r="AB98" s="206" t="str">
        <f>TEXT(AI96,"#,##0.#######")</f>
        <v>12.29</v>
      </c>
      <c r="AC98" s="206"/>
      <c r="AD98" s="206"/>
      <c r="AE98" s="206"/>
      <c r="AF98" s="206"/>
      <c r="AG98" s="206"/>
      <c r="AH98" s="206"/>
      <c r="AI98" s="206"/>
      <c r="AJ98" s="206" t="s">
        <v>202</v>
      </c>
      <c r="AK98" s="206"/>
      <c r="AL98" s="206" t="str">
        <f>TEXT(TRUNC(P98/AI96,1),"#,##0.#")</f>
        <v>4,802.2</v>
      </c>
      <c r="AM98" s="206"/>
      <c r="AN98" s="206"/>
      <c r="AO98" s="206"/>
      <c r="AP98" s="206"/>
      <c r="AQ98" s="206"/>
      <c r="AR98" s="206"/>
      <c r="AS98" s="206"/>
      <c r="AT98" s="206"/>
      <c r="AU98" s="206"/>
      <c r="AV98" s="206"/>
      <c r="AW98" s="206"/>
      <c r="AX98" s="206"/>
      <c r="AY98" s="206"/>
      <c r="AZ98" s="206"/>
      <c r="BA98" s="206"/>
      <c r="BB98" s="206"/>
      <c r="BC98" s="206"/>
      <c r="BD98" s="206"/>
      <c r="BE98" s="206"/>
      <c r="BF98" s="206"/>
      <c r="BG98" s="206"/>
      <c r="BH98" s="206"/>
      <c r="BI98" s="206"/>
      <c r="BJ98" s="206"/>
      <c r="BK98" s="206"/>
      <c r="BL98" s="206"/>
      <c r="BM98" s="206"/>
      <c r="BN98" s="206"/>
      <c r="BO98" s="206"/>
      <c r="BP98" s="206"/>
      <c r="BQ98" s="206"/>
      <c r="BR98" s="206"/>
      <c r="BS98" s="206"/>
      <c r="BT98" s="206"/>
      <c r="BU98" s="206"/>
      <c r="BV98" s="206"/>
      <c r="BW98" s="206"/>
      <c r="BX98" s="206"/>
      <c r="BY98" s="206"/>
      <c r="BZ98" s="206"/>
      <c r="CA98" s="206"/>
      <c r="CB98" s="206"/>
      <c r="CC98" s="206"/>
      <c r="CD98" s="206"/>
      <c r="CE98" s="206"/>
      <c r="CF98" s="206"/>
      <c r="CG98" s="206"/>
      <c r="CH98" s="206"/>
      <c r="CI98" s="206"/>
      <c r="CJ98" s="206"/>
      <c r="CK98" s="206"/>
      <c r="CL98" s="206"/>
      <c r="CM98" s="206"/>
      <c r="CN98" s="206"/>
      <c r="CO98" s="206"/>
      <c r="CP98" s="206"/>
      <c r="CQ98" s="206"/>
      <c r="CR98" s="206"/>
      <c r="CS98" s="206"/>
      <c r="CT98" s="206"/>
      <c r="CU98" s="206"/>
      <c r="CV98" s="206"/>
      <c r="CW98" s="206"/>
      <c r="CX98" s="206"/>
      <c r="CY98" s="207"/>
      <c r="CZ98" s="207"/>
      <c r="DA98" s="207"/>
      <c r="DB98" s="207"/>
      <c r="DC98" s="207"/>
      <c r="DD98" s="207"/>
      <c r="DE98" s="207"/>
      <c r="DF98" s="207"/>
      <c r="DG98" s="207"/>
      <c r="DH98" s="207"/>
      <c r="DI98" s="207"/>
      <c r="DJ98" s="207"/>
      <c r="DK98" s="207"/>
      <c r="DL98" s="207"/>
      <c r="DM98" s="207"/>
      <c r="DN98" s="207"/>
      <c r="DO98" s="207"/>
      <c r="DP98" s="207"/>
      <c r="DQ98" s="207"/>
      <c r="DR98" s="207"/>
      <c r="DS98" s="207"/>
      <c r="DT98" s="207"/>
      <c r="DU98" s="207"/>
      <c r="DV98" s="207"/>
      <c r="DW98" s="207"/>
      <c r="DX98" s="207"/>
      <c r="DY98" s="207"/>
      <c r="DZ98" s="207"/>
      <c r="EA98" s="207"/>
      <c r="EB98" s="207"/>
      <c r="EC98" s="207"/>
      <c r="ED98" s="207"/>
      <c r="EE98" s="207"/>
      <c r="EF98" s="207"/>
      <c r="EG98" s="207"/>
      <c r="EH98" s="207"/>
      <c r="EI98" s="207"/>
      <c r="EJ98" s="207"/>
      <c r="EK98" s="207"/>
      <c r="EL98" s="212"/>
      <c r="EM98" s="212"/>
      <c r="EN98" s="212"/>
      <c r="EO98" s="213"/>
      <c r="EP98" s="210"/>
    </row>
    <row r="99" spans="2:146" ht="11.25" customHeight="1">
      <c r="B99" s="211"/>
      <c r="C99" s="206"/>
      <c r="D99" s="206"/>
      <c r="E99" s="206"/>
      <c r="F99" s="206"/>
      <c r="G99" s="206" t="s">
        <v>156</v>
      </c>
      <c r="H99" s="206"/>
      <c r="I99" s="206"/>
      <c r="J99" s="206"/>
      <c r="K99" s="206"/>
      <c r="L99" s="206"/>
      <c r="M99" s="206"/>
      <c r="N99" s="206" t="s">
        <v>198</v>
      </c>
      <c r="O99" s="206"/>
      <c r="P99" s="206" t="str">
        <f>TEXT(기계경비총괄표!G5,"#,##0")</f>
        <v>30,192</v>
      </c>
      <c r="Q99" s="206"/>
      <c r="R99" s="206"/>
      <c r="S99" s="206"/>
      <c r="T99" s="206"/>
      <c r="U99" s="206"/>
      <c r="V99" s="206"/>
      <c r="W99" s="206"/>
      <c r="X99" s="206"/>
      <c r="Y99" s="206" t="s">
        <v>248</v>
      </c>
      <c r="Z99" s="206"/>
      <c r="AA99" s="206"/>
      <c r="AB99" s="206" t="str">
        <f>TEXT(AI96,"#,##0.#######")</f>
        <v>12.29</v>
      </c>
      <c r="AC99" s="206"/>
      <c r="AD99" s="206"/>
      <c r="AE99" s="206"/>
      <c r="AF99" s="206"/>
      <c r="AG99" s="206"/>
      <c r="AH99" s="206"/>
      <c r="AI99" s="206"/>
      <c r="AJ99" s="206" t="s">
        <v>202</v>
      </c>
      <c r="AK99" s="206"/>
      <c r="AL99" s="206" t="str">
        <f>TEXT(TRUNC(P99/AI96,1),"#,##0.#")</f>
        <v>2,456.6</v>
      </c>
      <c r="AM99" s="206"/>
      <c r="AN99" s="206"/>
      <c r="AO99" s="206"/>
      <c r="AP99" s="206"/>
      <c r="AQ99" s="206"/>
      <c r="AR99" s="206"/>
      <c r="AS99" s="206"/>
      <c r="AT99" s="206"/>
      <c r="AU99" s="206"/>
      <c r="AV99" s="206"/>
      <c r="AW99" s="206"/>
      <c r="AX99" s="206"/>
      <c r="AY99" s="206"/>
      <c r="AZ99" s="206"/>
      <c r="BA99" s="206"/>
      <c r="BB99" s="206"/>
      <c r="BC99" s="206"/>
      <c r="BD99" s="206"/>
      <c r="BE99" s="206"/>
      <c r="BF99" s="206"/>
      <c r="BG99" s="206"/>
      <c r="BH99" s="206"/>
      <c r="BI99" s="206"/>
      <c r="BJ99" s="206"/>
      <c r="BK99" s="206"/>
      <c r="BL99" s="206"/>
      <c r="BM99" s="206"/>
      <c r="BN99" s="206"/>
      <c r="BO99" s="206"/>
      <c r="BP99" s="206"/>
      <c r="BQ99" s="206"/>
      <c r="BR99" s="206"/>
      <c r="BS99" s="206"/>
      <c r="BT99" s="206"/>
      <c r="BU99" s="206"/>
      <c r="BV99" s="206"/>
      <c r="BW99" s="206"/>
      <c r="BX99" s="206"/>
      <c r="BY99" s="206"/>
      <c r="BZ99" s="206"/>
      <c r="CA99" s="206"/>
      <c r="CB99" s="206"/>
      <c r="CC99" s="206"/>
      <c r="CD99" s="206"/>
      <c r="CE99" s="206"/>
      <c r="CF99" s="206"/>
      <c r="CG99" s="206"/>
      <c r="CH99" s="206"/>
      <c r="CI99" s="206"/>
      <c r="CJ99" s="206"/>
      <c r="CK99" s="206"/>
      <c r="CL99" s="206"/>
      <c r="CM99" s="206"/>
      <c r="CN99" s="206"/>
      <c r="CO99" s="206"/>
      <c r="CP99" s="206"/>
      <c r="CQ99" s="206"/>
      <c r="CR99" s="206"/>
      <c r="CS99" s="206"/>
      <c r="CT99" s="206"/>
      <c r="CU99" s="206"/>
      <c r="CV99" s="206"/>
      <c r="CW99" s="206"/>
      <c r="CX99" s="206"/>
      <c r="CY99" s="207"/>
      <c r="CZ99" s="207"/>
      <c r="DA99" s="207"/>
      <c r="DB99" s="207"/>
      <c r="DC99" s="207"/>
      <c r="DD99" s="207"/>
      <c r="DE99" s="207"/>
      <c r="DF99" s="207"/>
      <c r="DG99" s="207"/>
      <c r="DH99" s="207"/>
      <c r="DI99" s="207"/>
      <c r="DJ99" s="207"/>
      <c r="DK99" s="207"/>
      <c r="DL99" s="207"/>
      <c r="DM99" s="207"/>
      <c r="DN99" s="207"/>
      <c r="DO99" s="207"/>
      <c r="DP99" s="207"/>
      <c r="DQ99" s="207"/>
      <c r="DR99" s="207"/>
      <c r="DS99" s="207"/>
      <c r="DT99" s="207"/>
      <c r="DU99" s="207"/>
      <c r="DV99" s="207"/>
      <c r="DW99" s="207"/>
      <c r="DX99" s="207"/>
      <c r="DY99" s="207"/>
      <c r="DZ99" s="207"/>
      <c r="EA99" s="207"/>
      <c r="EB99" s="207"/>
      <c r="EC99" s="207"/>
      <c r="ED99" s="207"/>
      <c r="EE99" s="207"/>
      <c r="EF99" s="207"/>
      <c r="EG99" s="207"/>
      <c r="EH99" s="207"/>
      <c r="EI99" s="207"/>
      <c r="EJ99" s="207"/>
      <c r="EK99" s="207"/>
      <c r="EL99" s="212"/>
      <c r="EM99" s="212"/>
      <c r="EN99" s="212"/>
      <c r="EO99" s="213"/>
      <c r="EP99" s="210"/>
    </row>
    <row r="100" spans="2:146" ht="11.25" customHeight="1">
      <c r="B100" s="211"/>
      <c r="C100" s="206"/>
      <c r="D100" s="206"/>
      <c r="E100" s="206"/>
      <c r="F100" s="206"/>
      <c r="G100" s="206" t="s">
        <v>50</v>
      </c>
      <c r="H100" s="206"/>
      <c r="I100" s="206"/>
      <c r="J100" s="206"/>
      <c r="K100" s="206" t="s">
        <v>42</v>
      </c>
      <c r="L100" s="206"/>
      <c r="M100" s="206"/>
      <c r="N100" s="206" t="s">
        <v>198</v>
      </c>
      <c r="O100" s="206"/>
      <c r="P100" s="206" t="str">
        <f>TEXT(기계경비총괄표!I5,"#,##0")</f>
        <v>21,098</v>
      </c>
      <c r="Q100" s="206"/>
      <c r="R100" s="206"/>
      <c r="S100" s="206"/>
      <c r="T100" s="206"/>
      <c r="U100" s="206"/>
      <c r="V100" s="206"/>
      <c r="W100" s="206"/>
      <c r="X100" s="206"/>
      <c r="Y100" s="206" t="s">
        <v>248</v>
      </c>
      <c r="Z100" s="206"/>
      <c r="AA100" s="206"/>
      <c r="AB100" s="206" t="str">
        <f>TEXT(AI96,"#,##0.#######")</f>
        <v>12.29</v>
      </c>
      <c r="AC100" s="206"/>
      <c r="AD100" s="206"/>
      <c r="AE100" s="206"/>
      <c r="AF100" s="206"/>
      <c r="AG100" s="206"/>
      <c r="AH100" s="206"/>
      <c r="AI100" s="206"/>
      <c r="AJ100" s="206" t="s">
        <v>202</v>
      </c>
      <c r="AK100" s="206"/>
      <c r="AL100" s="206" t="str">
        <f>TEXT(TRUNC(P100/AI96,1),"#,##0.#")</f>
        <v>1,716.6</v>
      </c>
      <c r="AM100" s="206"/>
      <c r="AN100" s="206"/>
      <c r="AO100" s="206"/>
      <c r="AP100" s="206"/>
      <c r="AQ100" s="206"/>
      <c r="AR100" s="206"/>
      <c r="AS100" s="206"/>
      <c r="AT100" s="206"/>
      <c r="AU100" s="206"/>
      <c r="AV100" s="206"/>
      <c r="AW100" s="206"/>
      <c r="AX100" s="206"/>
      <c r="AY100" s="206"/>
      <c r="AZ100" s="206"/>
      <c r="BA100" s="206"/>
      <c r="BB100" s="206"/>
      <c r="BC100" s="206"/>
      <c r="BD100" s="206"/>
      <c r="BE100" s="206"/>
      <c r="BF100" s="206"/>
      <c r="BG100" s="206"/>
      <c r="BH100" s="206"/>
      <c r="BI100" s="206"/>
      <c r="BJ100" s="206"/>
      <c r="BK100" s="206"/>
      <c r="BL100" s="206"/>
      <c r="BM100" s="206"/>
      <c r="BN100" s="206"/>
      <c r="BO100" s="206"/>
      <c r="BP100" s="206"/>
      <c r="BQ100" s="206"/>
      <c r="BR100" s="206"/>
      <c r="BS100" s="206"/>
      <c r="BT100" s="206"/>
      <c r="BU100" s="206"/>
      <c r="BV100" s="206"/>
      <c r="BW100" s="206"/>
      <c r="BX100" s="206"/>
      <c r="BY100" s="206"/>
      <c r="BZ100" s="206"/>
      <c r="CA100" s="206"/>
      <c r="CB100" s="206"/>
      <c r="CC100" s="206"/>
      <c r="CD100" s="206"/>
      <c r="CE100" s="206"/>
      <c r="CF100" s="206"/>
      <c r="CG100" s="206"/>
      <c r="CH100" s="206"/>
      <c r="CI100" s="206"/>
      <c r="CJ100" s="206"/>
      <c r="CK100" s="206"/>
      <c r="CL100" s="206"/>
      <c r="CM100" s="206"/>
      <c r="CN100" s="206"/>
      <c r="CO100" s="206"/>
      <c r="CP100" s="206"/>
      <c r="CQ100" s="206"/>
      <c r="CR100" s="206"/>
      <c r="CS100" s="206"/>
      <c r="CT100" s="206"/>
      <c r="CU100" s="206"/>
      <c r="CV100" s="206"/>
      <c r="CW100" s="206"/>
      <c r="CX100" s="206"/>
      <c r="CY100" s="207"/>
      <c r="CZ100" s="207"/>
      <c r="DA100" s="207"/>
      <c r="DB100" s="207"/>
      <c r="DC100" s="207"/>
      <c r="DD100" s="207"/>
      <c r="DE100" s="207"/>
      <c r="DF100" s="207"/>
      <c r="DG100" s="207"/>
      <c r="DH100" s="207"/>
      <c r="DI100" s="207"/>
      <c r="DJ100" s="207"/>
      <c r="DK100" s="207"/>
      <c r="DL100" s="207"/>
      <c r="DM100" s="207"/>
      <c r="DN100" s="207"/>
      <c r="DO100" s="207"/>
      <c r="DP100" s="207"/>
      <c r="DQ100" s="207"/>
      <c r="DR100" s="207"/>
      <c r="DS100" s="207"/>
      <c r="DT100" s="207"/>
      <c r="DU100" s="207"/>
      <c r="DV100" s="207"/>
      <c r="DW100" s="207"/>
      <c r="DX100" s="207"/>
      <c r="DY100" s="207"/>
      <c r="DZ100" s="207"/>
      <c r="EA100" s="207"/>
      <c r="EB100" s="207"/>
      <c r="EC100" s="207"/>
      <c r="ED100" s="207"/>
      <c r="EE100" s="207"/>
      <c r="EF100" s="207"/>
      <c r="EG100" s="207"/>
      <c r="EH100" s="207"/>
      <c r="EI100" s="207"/>
      <c r="EJ100" s="207"/>
      <c r="EK100" s="207"/>
      <c r="EL100" s="212"/>
      <c r="EM100" s="212"/>
      <c r="EN100" s="212"/>
      <c r="EO100" s="213"/>
      <c r="EP100" s="210"/>
    </row>
    <row r="101" spans="2:146" ht="11.25" customHeight="1">
      <c r="B101" s="211"/>
      <c r="C101" s="206"/>
      <c r="D101" s="206"/>
      <c r="E101" s="206"/>
      <c r="F101" s="206"/>
      <c r="G101" s="206" t="s">
        <v>249</v>
      </c>
      <c r="H101" s="206"/>
      <c r="I101" s="206"/>
      <c r="J101" s="206"/>
      <c r="K101" s="206" t="s">
        <v>250</v>
      </c>
      <c r="L101" s="206"/>
      <c r="M101" s="206"/>
      <c r="N101" s="206" t="s">
        <v>198</v>
      </c>
      <c r="O101" s="206"/>
      <c r="P101" s="206"/>
      <c r="Q101" s="206"/>
      <c r="R101" s="206"/>
      <c r="S101" s="206"/>
      <c r="T101" s="206"/>
      <c r="U101" s="206"/>
      <c r="V101" s="206"/>
      <c r="W101" s="206"/>
      <c r="X101" s="206"/>
      <c r="Y101" s="206"/>
      <c r="Z101" s="206"/>
      <c r="AA101" s="206"/>
      <c r="AB101" s="206"/>
      <c r="AC101" s="206"/>
      <c r="AD101" s="206"/>
      <c r="AE101" s="206"/>
      <c r="AF101" s="206" t="str">
        <f>TEXT(AL98+AL99+AL100,"#,##0.#######")</f>
        <v>8,975.4</v>
      </c>
      <c r="AG101" s="206"/>
      <c r="AH101" s="206"/>
      <c r="AI101" s="206"/>
      <c r="AJ101" s="206"/>
      <c r="AK101" s="206"/>
      <c r="AL101" s="206"/>
      <c r="AM101" s="206"/>
      <c r="AN101" s="206"/>
      <c r="AO101" s="206"/>
      <c r="AP101" s="206"/>
      <c r="AQ101" s="206"/>
      <c r="AR101" s="206"/>
      <c r="AS101" s="206"/>
      <c r="AT101" s="206"/>
      <c r="AU101" s="206"/>
      <c r="AV101" s="206"/>
      <c r="AW101" s="206"/>
      <c r="AX101" s="206"/>
      <c r="AY101" s="206"/>
      <c r="AZ101" s="206"/>
      <c r="BA101" s="206"/>
      <c r="BB101" s="206"/>
      <c r="BC101" s="206"/>
      <c r="BD101" s="206"/>
      <c r="BE101" s="206"/>
      <c r="BF101" s="206"/>
      <c r="BG101" s="206"/>
      <c r="BH101" s="206"/>
      <c r="BI101" s="206"/>
      <c r="BJ101" s="206"/>
      <c r="BK101" s="206"/>
      <c r="BL101" s="206"/>
      <c r="BM101" s="206"/>
      <c r="BN101" s="206"/>
      <c r="BO101" s="206"/>
      <c r="BP101" s="206"/>
      <c r="BQ101" s="206"/>
      <c r="BR101" s="206"/>
      <c r="BS101" s="206"/>
      <c r="BT101" s="206"/>
      <c r="BU101" s="206"/>
      <c r="BV101" s="206"/>
      <c r="BW101" s="206"/>
      <c r="BX101" s="206"/>
      <c r="BY101" s="206"/>
      <c r="BZ101" s="206"/>
      <c r="CA101" s="206"/>
      <c r="CB101" s="206"/>
      <c r="CC101" s="206"/>
      <c r="CD101" s="206"/>
      <c r="CE101" s="206"/>
      <c r="CF101" s="206"/>
      <c r="CG101" s="206"/>
      <c r="CH101" s="206"/>
      <c r="CI101" s="206"/>
      <c r="CJ101" s="206"/>
      <c r="CK101" s="206"/>
      <c r="CL101" s="206"/>
      <c r="CM101" s="206"/>
      <c r="CN101" s="206"/>
      <c r="CO101" s="206"/>
      <c r="CP101" s="206"/>
      <c r="CQ101" s="206"/>
      <c r="CR101" s="206"/>
      <c r="CS101" s="206"/>
      <c r="CT101" s="206"/>
      <c r="CU101" s="206"/>
      <c r="CV101" s="206"/>
      <c r="CW101" s="206"/>
      <c r="CX101" s="206"/>
      <c r="CY101" s="207"/>
      <c r="CZ101" s="207"/>
      <c r="DA101" s="207"/>
      <c r="DB101" s="207"/>
      <c r="DC101" s="207"/>
      <c r="DD101" s="207"/>
      <c r="DE101" s="207"/>
      <c r="DF101" s="207"/>
      <c r="DG101" s="207"/>
      <c r="DH101" s="207"/>
      <c r="DI101" s="207"/>
      <c r="DJ101" s="207"/>
      <c r="DK101" s="207"/>
      <c r="DL101" s="207"/>
      <c r="DM101" s="207"/>
      <c r="DN101" s="207"/>
      <c r="DO101" s="207"/>
      <c r="DP101" s="207"/>
      <c r="DQ101" s="207"/>
      <c r="DR101" s="207"/>
      <c r="DS101" s="207"/>
      <c r="DT101" s="207"/>
      <c r="DU101" s="207"/>
      <c r="DV101" s="207"/>
      <c r="DW101" s="207"/>
      <c r="DX101" s="207"/>
      <c r="DY101" s="207"/>
      <c r="DZ101" s="207"/>
      <c r="EA101" s="207"/>
      <c r="EB101" s="207"/>
      <c r="EC101" s="207"/>
      <c r="ED101" s="207"/>
      <c r="EE101" s="207"/>
      <c r="EF101" s="207"/>
      <c r="EG101" s="207"/>
      <c r="EH101" s="207"/>
      <c r="EI101" s="207"/>
      <c r="EJ101" s="207"/>
      <c r="EK101" s="207"/>
      <c r="EL101" s="212">
        <f>EN101+EM101+EO101</f>
        <v>8975.4</v>
      </c>
      <c r="EM101" s="212" t="str">
        <f>TEXT(AL99,"#,###.0")</f>
        <v>2,456.6</v>
      </c>
      <c r="EN101" s="212" t="str">
        <f>TEXT(AL98,"#,###.0")</f>
        <v>4,802.2</v>
      </c>
      <c r="EO101" s="213" t="str">
        <f>TEXT(AL100,"#,###.0")</f>
        <v>1,716.6</v>
      </c>
      <c r="EP101" s="210"/>
    </row>
    <row r="102" spans="2:146" ht="11.25" customHeight="1">
      <c r="B102" s="211"/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6"/>
      <c r="T102" s="206"/>
      <c r="U102" s="206"/>
      <c r="V102" s="206"/>
      <c r="W102" s="206"/>
      <c r="X102" s="206"/>
      <c r="Y102" s="206"/>
      <c r="Z102" s="206"/>
      <c r="AA102" s="206"/>
      <c r="AB102" s="206"/>
      <c r="AC102" s="206"/>
      <c r="AD102" s="206"/>
      <c r="AE102" s="206"/>
      <c r="AF102" s="206"/>
      <c r="AG102" s="206"/>
      <c r="AH102" s="206"/>
      <c r="AI102" s="206"/>
      <c r="AJ102" s="206"/>
      <c r="AK102" s="206"/>
      <c r="AL102" s="206"/>
      <c r="AM102" s="206"/>
      <c r="AN102" s="206"/>
      <c r="AO102" s="206"/>
      <c r="AP102" s="206"/>
      <c r="AQ102" s="206"/>
      <c r="AR102" s="206"/>
      <c r="AS102" s="206"/>
      <c r="AT102" s="206"/>
      <c r="AU102" s="206"/>
      <c r="AV102" s="206"/>
      <c r="AW102" s="206"/>
      <c r="AX102" s="206"/>
      <c r="AY102" s="206"/>
      <c r="AZ102" s="206"/>
      <c r="BA102" s="206"/>
      <c r="BB102" s="206"/>
      <c r="BC102" s="206"/>
      <c r="BD102" s="206"/>
      <c r="BE102" s="206"/>
      <c r="BF102" s="206"/>
      <c r="BG102" s="206"/>
      <c r="BH102" s="206"/>
      <c r="BI102" s="206"/>
      <c r="BJ102" s="206"/>
      <c r="BK102" s="206"/>
      <c r="BL102" s="206"/>
      <c r="BM102" s="206"/>
      <c r="BN102" s="206"/>
      <c r="BO102" s="206"/>
      <c r="BP102" s="206"/>
      <c r="BQ102" s="206"/>
      <c r="BR102" s="206"/>
      <c r="BS102" s="206"/>
      <c r="BT102" s="206"/>
      <c r="BU102" s="206"/>
      <c r="BV102" s="206"/>
      <c r="BW102" s="206"/>
      <c r="BX102" s="206"/>
      <c r="BY102" s="206"/>
      <c r="BZ102" s="206"/>
      <c r="CA102" s="206"/>
      <c r="CB102" s="206"/>
      <c r="CC102" s="206"/>
      <c r="CD102" s="206"/>
      <c r="CE102" s="206"/>
      <c r="CF102" s="206"/>
      <c r="CG102" s="206"/>
      <c r="CH102" s="206"/>
      <c r="CI102" s="206"/>
      <c r="CJ102" s="206"/>
      <c r="CK102" s="206"/>
      <c r="CL102" s="206"/>
      <c r="CM102" s="206"/>
      <c r="CN102" s="206"/>
      <c r="CO102" s="206"/>
      <c r="CP102" s="206"/>
      <c r="CQ102" s="206"/>
      <c r="CR102" s="206"/>
      <c r="CS102" s="206"/>
      <c r="CT102" s="206"/>
      <c r="CU102" s="206"/>
      <c r="CV102" s="206"/>
      <c r="CW102" s="206"/>
      <c r="CX102" s="206"/>
      <c r="CY102" s="207"/>
      <c r="CZ102" s="207"/>
      <c r="DA102" s="207"/>
      <c r="DB102" s="207"/>
      <c r="DC102" s="207"/>
      <c r="DD102" s="207"/>
      <c r="DE102" s="207"/>
      <c r="DF102" s="207"/>
      <c r="DG102" s="207"/>
      <c r="DH102" s="207"/>
      <c r="DI102" s="207"/>
      <c r="DJ102" s="207"/>
      <c r="DK102" s="207"/>
      <c r="DL102" s="207"/>
      <c r="DM102" s="207"/>
      <c r="DN102" s="207"/>
      <c r="DO102" s="207"/>
      <c r="DP102" s="207"/>
      <c r="DQ102" s="207"/>
      <c r="DR102" s="207"/>
      <c r="DS102" s="207"/>
      <c r="DT102" s="207"/>
      <c r="DU102" s="207"/>
      <c r="DV102" s="207"/>
      <c r="DW102" s="207"/>
      <c r="DX102" s="207"/>
      <c r="DY102" s="207"/>
      <c r="DZ102" s="207"/>
      <c r="EA102" s="207"/>
      <c r="EB102" s="207"/>
      <c r="EC102" s="207"/>
      <c r="ED102" s="207"/>
      <c r="EE102" s="207"/>
      <c r="EF102" s="207"/>
      <c r="EG102" s="207"/>
      <c r="EH102" s="207"/>
      <c r="EI102" s="207"/>
      <c r="EJ102" s="207"/>
      <c r="EK102" s="207"/>
      <c r="EL102" s="212"/>
      <c r="EM102" s="212"/>
      <c r="EN102" s="212"/>
      <c r="EO102" s="213"/>
      <c r="EP102" s="210"/>
    </row>
    <row r="103" spans="2:146" ht="11.25" customHeight="1">
      <c r="B103" s="211"/>
      <c r="C103" s="206"/>
      <c r="D103" s="206" t="s">
        <v>251</v>
      </c>
      <c r="E103" s="206"/>
      <c r="F103" s="206"/>
      <c r="G103" s="206" t="s">
        <v>252</v>
      </c>
      <c r="H103" s="206"/>
      <c r="I103" s="206"/>
      <c r="J103" s="206"/>
      <c r="K103" s="206" t="s">
        <v>250</v>
      </c>
      <c r="L103" s="206"/>
      <c r="M103" s="206"/>
      <c r="N103" s="206"/>
      <c r="O103" s="206"/>
      <c r="P103" s="206"/>
      <c r="Q103" s="206"/>
      <c r="R103" s="206"/>
      <c r="S103" s="206"/>
      <c r="T103" s="206"/>
      <c r="U103" s="206"/>
      <c r="V103" s="206"/>
      <c r="W103" s="206"/>
      <c r="X103" s="206"/>
      <c r="Y103" s="206"/>
      <c r="Z103" s="206"/>
      <c r="AA103" s="206"/>
      <c r="AB103" s="206"/>
      <c r="AC103" s="206"/>
      <c r="AD103" s="206"/>
      <c r="AE103" s="206"/>
      <c r="AF103" s="206"/>
      <c r="AG103" s="206"/>
      <c r="AH103" s="206"/>
      <c r="AI103" s="206"/>
      <c r="AJ103" s="206"/>
      <c r="AK103" s="206"/>
      <c r="AL103" s="206"/>
      <c r="AM103" s="206"/>
      <c r="AN103" s="206"/>
      <c r="AO103" s="206"/>
      <c r="AP103" s="206"/>
      <c r="AQ103" s="206"/>
      <c r="AR103" s="206"/>
      <c r="AS103" s="206"/>
      <c r="AT103" s="206"/>
      <c r="AU103" s="206"/>
      <c r="AV103" s="206"/>
      <c r="AW103" s="206"/>
      <c r="AX103" s="206"/>
      <c r="AY103" s="206"/>
      <c r="AZ103" s="206"/>
      <c r="BA103" s="206"/>
      <c r="BB103" s="206"/>
      <c r="BC103" s="206"/>
      <c r="BD103" s="206"/>
      <c r="BE103" s="206"/>
      <c r="BF103" s="206"/>
      <c r="BG103" s="206"/>
      <c r="BH103" s="206"/>
      <c r="BI103" s="206"/>
      <c r="BJ103" s="206"/>
      <c r="BK103" s="206"/>
      <c r="BL103" s="206"/>
      <c r="BM103" s="206"/>
      <c r="BN103" s="206"/>
      <c r="BO103" s="206"/>
      <c r="BP103" s="206"/>
      <c r="BQ103" s="206"/>
      <c r="BR103" s="206"/>
      <c r="BS103" s="206"/>
      <c r="BT103" s="206"/>
      <c r="BU103" s="206"/>
      <c r="BV103" s="206"/>
      <c r="BW103" s="206"/>
      <c r="BX103" s="206"/>
      <c r="BY103" s="206"/>
      <c r="BZ103" s="206"/>
      <c r="CA103" s="206"/>
      <c r="CB103" s="206"/>
      <c r="CC103" s="206"/>
      <c r="CD103" s="206"/>
      <c r="CE103" s="206"/>
      <c r="CF103" s="206"/>
      <c r="CG103" s="206"/>
      <c r="CH103" s="206"/>
      <c r="CI103" s="206"/>
      <c r="CJ103" s="206"/>
      <c r="CK103" s="206"/>
      <c r="CL103" s="206"/>
      <c r="CM103" s="206"/>
      <c r="CN103" s="206"/>
      <c r="CO103" s="206"/>
      <c r="CP103" s="206"/>
      <c r="CQ103" s="206"/>
      <c r="CR103" s="206"/>
      <c r="CS103" s="206"/>
      <c r="CT103" s="206"/>
      <c r="CU103" s="206"/>
      <c r="CV103" s="206"/>
      <c r="CW103" s="206"/>
      <c r="CX103" s="206"/>
      <c r="CY103" s="207"/>
      <c r="CZ103" s="207"/>
      <c r="DA103" s="207"/>
      <c r="DB103" s="207"/>
      <c r="DC103" s="207"/>
      <c r="DD103" s="207"/>
      <c r="DE103" s="207"/>
      <c r="DF103" s="207"/>
      <c r="DG103" s="207"/>
      <c r="DH103" s="207"/>
      <c r="DI103" s="207"/>
      <c r="DJ103" s="207"/>
      <c r="DK103" s="207"/>
      <c r="DL103" s="207"/>
      <c r="DM103" s="207"/>
      <c r="DN103" s="207"/>
      <c r="DO103" s="207"/>
      <c r="DP103" s="207"/>
      <c r="DQ103" s="207"/>
      <c r="DR103" s="207"/>
      <c r="DS103" s="207"/>
      <c r="DT103" s="207"/>
      <c r="DU103" s="207"/>
      <c r="DV103" s="207"/>
      <c r="DW103" s="207"/>
      <c r="DX103" s="207"/>
      <c r="DY103" s="207"/>
      <c r="DZ103" s="207"/>
      <c r="EA103" s="207"/>
      <c r="EB103" s="207"/>
      <c r="EC103" s="207"/>
      <c r="ED103" s="207"/>
      <c r="EE103" s="207"/>
      <c r="EF103" s="207"/>
      <c r="EG103" s="207"/>
      <c r="EH103" s="207"/>
      <c r="EI103" s="207"/>
      <c r="EJ103" s="207"/>
      <c r="EK103" s="207"/>
      <c r="EL103" s="212"/>
      <c r="EM103" s="212"/>
      <c r="EN103" s="212"/>
      <c r="EO103" s="213"/>
      <c r="EP103" s="210"/>
    </row>
    <row r="104" spans="2:146" ht="11.25" customHeight="1">
      <c r="B104" s="211"/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6"/>
      <c r="AG104" s="206"/>
      <c r="AH104" s="206"/>
      <c r="AI104" s="206"/>
      <c r="AJ104" s="206"/>
      <c r="AK104" s="206"/>
      <c r="AL104" s="206"/>
      <c r="AM104" s="206"/>
      <c r="AN104" s="206"/>
      <c r="AO104" s="206"/>
      <c r="AP104" s="206"/>
      <c r="AQ104" s="206"/>
      <c r="AR104" s="206"/>
      <c r="AS104" s="206"/>
      <c r="AT104" s="206"/>
      <c r="AU104" s="206"/>
      <c r="AV104" s="206"/>
      <c r="AW104" s="206"/>
      <c r="AX104" s="206"/>
      <c r="AY104" s="206"/>
      <c r="AZ104" s="206"/>
      <c r="BA104" s="206"/>
      <c r="BB104" s="206"/>
      <c r="BC104" s="206"/>
      <c r="BD104" s="206"/>
      <c r="BE104" s="206"/>
      <c r="BF104" s="206"/>
      <c r="BG104" s="206"/>
      <c r="BH104" s="206"/>
      <c r="BI104" s="206"/>
      <c r="BJ104" s="206"/>
      <c r="BK104" s="206"/>
      <c r="BL104" s="206"/>
      <c r="BM104" s="206"/>
      <c r="BN104" s="206"/>
      <c r="BO104" s="206"/>
      <c r="BP104" s="206"/>
      <c r="BQ104" s="206"/>
      <c r="BR104" s="206"/>
      <c r="BS104" s="206"/>
      <c r="BT104" s="206"/>
      <c r="BU104" s="206"/>
      <c r="BV104" s="206"/>
      <c r="BW104" s="206"/>
      <c r="BX104" s="206"/>
      <c r="BY104" s="206"/>
      <c r="BZ104" s="206"/>
      <c r="CA104" s="206"/>
      <c r="CB104" s="206"/>
      <c r="CC104" s="206"/>
      <c r="CD104" s="206"/>
      <c r="CE104" s="206"/>
      <c r="CF104" s="206"/>
      <c r="CG104" s="206"/>
      <c r="CH104" s="206"/>
      <c r="CI104" s="206"/>
      <c r="CJ104" s="206"/>
      <c r="CK104" s="206"/>
      <c r="CL104" s="206"/>
      <c r="CM104" s="206"/>
      <c r="CN104" s="206"/>
      <c r="CO104" s="206"/>
      <c r="CP104" s="206"/>
      <c r="CQ104" s="206"/>
      <c r="CR104" s="206"/>
      <c r="CS104" s="206"/>
      <c r="CT104" s="206"/>
      <c r="CU104" s="206"/>
      <c r="CV104" s="206"/>
      <c r="CW104" s="206"/>
      <c r="CX104" s="206"/>
      <c r="CY104" s="207"/>
      <c r="CZ104" s="207"/>
      <c r="DA104" s="207"/>
      <c r="DB104" s="207"/>
      <c r="DC104" s="207"/>
      <c r="DD104" s="207"/>
      <c r="DE104" s="207"/>
      <c r="DF104" s="207"/>
      <c r="DG104" s="207"/>
      <c r="DH104" s="207"/>
      <c r="DI104" s="207"/>
      <c r="DJ104" s="207"/>
      <c r="DK104" s="207"/>
      <c r="DL104" s="207"/>
      <c r="DM104" s="207"/>
      <c r="DN104" s="207"/>
      <c r="DO104" s="207"/>
      <c r="DP104" s="207"/>
      <c r="DQ104" s="207"/>
      <c r="DR104" s="207"/>
      <c r="DS104" s="207"/>
      <c r="DT104" s="207"/>
      <c r="DU104" s="207"/>
      <c r="DV104" s="207"/>
      <c r="DW104" s="207"/>
      <c r="DX104" s="207"/>
      <c r="DY104" s="207"/>
      <c r="DZ104" s="207"/>
      <c r="EA104" s="207"/>
      <c r="EB104" s="207"/>
      <c r="EC104" s="207"/>
      <c r="ED104" s="207"/>
      <c r="EE104" s="207"/>
      <c r="EF104" s="207"/>
      <c r="EG104" s="207"/>
      <c r="EH104" s="207"/>
      <c r="EI104" s="207"/>
      <c r="EJ104" s="207"/>
      <c r="EK104" s="207"/>
      <c r="EL104" s="212"/>
      <c r="EM104" s="212"/>
      <c r="EN104" s="212"/>
      <c r="EO104" s="213"/>
      <c r="EP104" s="210"/>
    </row>
    <row r="105" spans="2:146" ht="11.25" customHeight="1">
      <c r="B105" s="211"/>
      <c r="C105" s="206"/>
      <c r="D105" s="206"/>
      <c r="E105" s="206"/>
      <c r="F105" s="206"/>
      <c r="G105" s="206"/>
      <c r="H105" s="206"/>
      <c r="I105" s="206" t="s">
        <v>155</v>
      </c>
      <c r="J105" s="206"/>
      <c r="K105" s="206"/>
      <c r="L105" s="206"/>
      <c r="M105" s="206"/>
      <c r="N105" s="206"/>
      <c r="O105" s="206"/>
      <c r="P105" s="206" t="s">
        <v>198</v>
      </c>
      <c r="Q105" s="206"/>
      <c r="R105" s="206" t="str">
        <f>TEXT(TRUNC(EN101,0),"#,##0")</f>
        <v>4,802</v>
      </c>
      <c r="S105" s="206"/>
      <c r="T105" s="206"/>
      <c r="U105" s="206"/>
      <c r="V105" s="206"/>
      <c r="W105" s="206"/>
      <c r="X105" s="206"/>
      <c r="Y105" s="206"/>
      <c r="Z105" s="206"/>
      <c r="AA105" s="206"/>
      <c r="AB105" s="206"/>
      <c r="AC105" s="206"/>
      <c r="AD105" s="206"/>
      <c r="AE105" s="206"/>
      <c r="AF105" s="206"/>
      <c r="AG105" s="206"/>
      <c r="AH105" s="206"/>
      <c r="AI105" s="206"/>
      <c r="AJ105" s="206"/>
      <c r="AK105" s="206"/>
      <c r="AL105" s="206"/>
      <c r="AM105" s="206"/>
      <c r="AN105" s="206"/>
      <c r="AO105" s="206"/>
      <c r="AP105" s="206"/>
      <c r="AQ105" s="206"/>
      <c r="AR105" s="206"/>
      <c r="AS105" s="206"/>
      <c r="AT105" s="206"/>
      <c r="AU105" s="206"/>
      <c r="AV105" s="206"/>
      <c r="AW105" s="206"/>
      <c r="AX105" s="206"/>
      <c r="AY105" s="206"/>
      <c r="AZ105" s="206"/>
      <c r="BA105" s="206"/>
      <c r="BB105" s="206"/>
      <c r="BC105" s="206"/>
      <c r="BD105" s="206"/>
      <c r="BE105" s="206"/>
      <c r="BF105" s="206"/>
      <c r="BG105" s="206"/>
      <c r="BH105" s="206"/>
      <c r="BI105" s="206"/>
      <c r="BJ105" s="206"/>
      <c r="BK105" s="206"/>
      <c r="BL105" s="206"/>
      <c r="BM105" s="206"/>
      <c r="BN105" s="206"/>
      <c r="BO105" s="206"/>
      <c r="BP105" s="206"/>
      <c r="BQ105" s="206"/>
      <c r="BR105" s="206"/>
      <c r="BS105" s="206"/>
      <c r="BT105" s="206"/>
      <c r="BU105" s="206"/>
      <c r="BV105" s="206"/>
      <c r="BW105" s="206"/>
      <c r="BX105" s="206"/>
      <c r="BY105" s="206"/>
      <c r="BZ105" s="206"/>
      <c r="CA105" s="206"/>
      <c r="CB105" s="206"/>
      <c r="CC105" s="206"/>
      <c r="CD105" s="206"/>
      <c r="CE105" s="206"/>
      <c r="CF105" s="206"/>
      <c r="CG105" s="206"/>
      <c r="CH105" s="206"/>
      <c r="CI105" s="206"/>
      <c r="CJ105" s="206"/>
      <c r="CK105" s="206"/>
      <c r="CL105" s="206"/>
      <c r="CM105" s="206"/>
      <c r="CN105" s="206"/>
      <c r="CO105" s="206"/>
      <c r="CP105" s="206"/>
      <c r="CQ105" s="206"/>
      <c r="CR105" s="206"/>
      <c r="CS105" s="206"/>
      <c r="CT105" s="206"/>
      <c r="CU105" s="206"/>
      <c r="CV105" s="206"/>
      <c r="CW105" s="206"/>
      <c r="CX105" s="206"/>
      <c r="CY105" s="207"/>
      <c r="CZ105" s="207"/>
      <c r="DA105" s="207"/>
      <c r="DB105" s="207"/>
      <c r="DC105" s="207"/>
      <c r="DD105" s="207"/>
      <c r="DE105" s="207"/>
      <c r="DF105" s="207"/>
      <c r="DG105" s="207"/>
      <c r="DH105" s="207"/>
      <c r="DI105" s="207"/>
      <c r="DJ105" s="207"/>
      <c r="DK105" s="207"/>
      <c r="DL105" s="207"/>
      <c r="DM105" s="207"/>
      <c r="DN105" s="207"/>
      <c r="DO105" s="207"/>
      <c r="DP105" s="207"/>
      <c r="DQ105" s="207"/>
      <c r="DR105" s="207"/>
      <c r="DS105" s="207"/>
      <c r="DT105" s="207"/>
      <c r="DU105" s="207"/>
      <c r="DV105" s="207"/>
      <c r="DW105" s="207"/>
      <c r="DX105" s="207"/>
      <c r="DY105" s="207"/>
      <c r="DZ105" s="207"/>
      <c r="EA105" s="207"/>
      <c r="EB105" s="207"/>
      <c r="EC105" s="207"/>
      <c r="ED105" s="207"/>
      <c r="EE105" s="207"/>
      <c r="EF105" s="207"/>
      <c r="EG105" s="207"/>
      <c r="EH105" s="207"/>
      <c r="EI105" s="207"/>
      <c r="EJ105" s="207"/>
      <c r="EK105" s="207"/>
      <c r="EL105" s="212"/>
      <c r="EM105" s="212"/>
      <c r="EN105" s="212"/>
      <c r="EO105" s="213"/>
      <c r="EP105" s="210"/>
    </row>
    <row r="106" spans="2:146" ht="11.25" customHeight="1">
      <c r="B106" s="211"/>
      <c r="C106" s="206"/>
      <c r="D106" s="206"/>
      <c r="E106" s="206"/>
      <c r="F106" s="206"/>
      <c r="G106" s="206"/>
      <c r="H106" s="206"/>
      <c r="I106" s="206" t="s">
        <v>156</v>
      </c>
      <c r="J106" s="206"/>
      <c r="K106" s="206"/>
      <c r="L106" s="206"/>
      <c r="M106" s="206"/>
      <c r="N106" s="206"/>
      <c r="O106" s="206"/>
      <c r="P106" s="206" t="s">
        <v>198</v>
      </c>
      <c r="Q106" s="206"/>
      <c r="R106" s="206" t="str">
        <f>TEXT(TRUNC(EM101,0),"#,##0")</f>
        <v>2,456</v>
      </c>
      <c r="S106" s="206"/>
      <c r="T106" s="206"/>
      <c r="U106" s="206"/>
      <c r="V106" s="206"/>
      <c r="W106" s="206"/>
      <c r="X106" s="206"/>
      <c r="Y106" s="206"/>
      <c r="Z106" s="206"/>
      <c r="AA106" s="206"/>
      <c r="AB106" s="206"/>
      <c r="AC106" s="206"/>
      <c r="AD106" s="206"/>
      <c r="AE106" s="206"/>
      <c r="AF106" s="206"/>
      <c r="AG106" s="206"/>
      <c r="AH106" s="206"/>
      <c r="AI106" s="206"/>
      <c r="AJ106" s="206"/>
      <c r="AK106" s="206"/>
      <c r="AL106" s="206"/>
      <c r="AM106" s="206"/>
      <c r="AN106" s="206"/>
      <c r="AO106" s="206"/>
      <c r="AP106" s="206"/>
      <c r="AQ106" s="206"/>
      <c r="AR106" s="206"/>
      <c r="AS106" s="206"/>
      <c r="AT106" s="206"/>
      <c r="AU106" s="206"/>
      <c r="AV106" s="206"/>
      <c r="AW106" s="206"/>
      <c r="AX106" s="206"/>
      <c r="AY106" s="206"/>
      <c r="AZ106" s="206"/>
      <c r="BA106" s="206"/>
      <c r="BB106" s="206"/>
      <c r="BC106" s="206"/>
      <c r="BD106" s="206"/>
      <c r="BE106" s="206"/>
      <c r="BF106" s="206"/>
      <c r="BG106" s="206"/>
      <c r="BH106" s="206"/>
      <c r="BI106" s="206"/>
      <c r="BJ106" s="206"/>
      <c r="BK106" s="206"/>
      <c r="BL106" s="206"/>
      <c r="BM106" s="206"/>
      <c r="BN106" s="206"/>
      <c r="BO106" s="206"/>
      <c r="BP106" s="206"/>
      <c r="BQ106" s="206"/>
      <c r="BR106" s="206"/>
      <c r="BS106" s="206"/>
      <c r="BT106" s="206"/>
      <c r="BU106" s="206"/>
      <c r="BV106" s="206"/>
      <c r="BW106" s="206"/>
      <c r="BX106" s="206"/>
      <c r="BY106" s="206"/>
      <c r="BZ106" s="206"/>
      <c r="CA106" s="206"/>
      <c r="CB106" s="206"/>
      <c r="CC106" s="206"/>
      <c r="CD106" s="206"/>
      <c r="CE106" s="206"/>
      <c r="CF106" s="206"/>
      <c r="CG106" s="206"/>
      <c r="CH106" s="206"/>
      <c r="CI106" s="206"/>
      <c r="CJ106" s="206"/>
      <c r="CK106" s="206"/>
      <c r="CL106" s="206"/>
      <c r="CM106" s="206"/>
      <c r="CN106" s="206"/>
      <c r="CO106" s="206"/>
      <c r="CP106" s="206"/>
      <c r="CQ106" s="206"/>
      <c r="CR106" s="206"/>
      <c r="CS106" s="206"/>
      <c r="CT106" s="206"/>
      <c r="CU106" s="206"/>
      <c r="CV106" s="206"/>
      <c r="CW106" s="206"/>
      <c r="CX106" s="206"/>
      <c r="CY106" s="207"/>
      <c r="CZ106" s="207"/>
      <c r="DA106" s="207"/>
      <c r="DB106" s="207"/>
      <c r="DC106" s="207"/>
      <c r="DD106" s="207"/>
      <c r="DE106" s="207"/>
      <c r="DF106" s="207"/>
      <c r="DG106" s="207"/>
      <c r="DH106" s="207"/>
      <c r="DI106" s="207"/>
      <c r="DJ106" s="207"/>
      <c r="DK106" s="207"/>
      <c r="DL106" s="207"/>
      <c r="DM106" s="207"/>
      <c r="DN106" s="207"/>
      <c r="DO106" s="207"/>
      <c r="DP106" s="207"/>
      <c r="DQ106" s="207"/>
      <c r="DR106" s="207"/>
      <c r="DS106" s="207"/>
      <c r="DT106" s="207"/>
      <c r="DU106" s="207"/>
      <c r="DV106" s="207"/>
      <c r="DW106" s="207"/>
      <c r="DX106" s="207"/>
      <c r="DY106" s="207"/>
      <c r="DZ106" s="207"/>
      <c r="EA106" s="207"/>
      <c r="EB106" s="207"/>
      <c r="EC106" s="207"/>
      <c r="ED106" s="207"/>
      <c r="EE106" s="207"/>
      <c r="EF106" s="207"/>
      <c r="EG106" s="207"/>
      <c r="EH106" s="207"/>
      <c r="EI106" s="207"/>
      <c r="EJ106" s="207"/>
      <c r="EK106" s="207"/>
      <c r="EL106" s="212"/>
      <c r="EM106" s="212"/>
      <c r="EN106" s="212"/>
      <c r="EO106" s="213"/>
      <c r="EP106" s="210"/>
    </row>
    <row r="107" spans="2:146" ht="11.25" customHeight="1">
      <c r="B107" s="211"/>
      <c r="C107" s="206"/>
      <c r="D107" s="206"/>
      <c r="E107" s="206"/>
      <c r="F107" s="206"/>
      <c r="G107" s="206"/>
      <c r="H107" s="206"/>
      <c r="I107" s="206" t="s">
        <v>50</v>
      </c>
      <c r="J107" s="206"/>
      <c r="K107" s="206"/>
      <c r="L107" s="206"/>
      <c r="M107" s="206" t="s">
        <v>42</v>
      </c>
      <c r="N107" s="206"/>
      <c r="O107" s="206"/>
      <c r="P107" s="206" t="s">
        <v>198</v>
      </c>
      <c r="Q107" s="206"/>
      <c r="R107" s="206" t="str">
        <f>TEXT(TRUNC(EO101,0),"#,##0")</f>
        <v>1,716</v>
      </c>
      <c r="S107" s="206"/>
      <c r="T107" s="206"/>
      <c r="U107" s="206"/>
      <c r="V107" s="206"/>
      <c r="W107" s="206"/>
      <c r="X107" s="206"/>
      <c r="Y107" s="206"/>
      <c r="Z107" s="206"/>
      <c r="AA107" s="206"/>
      <c r="AB107" s="206"/>
      <c r="AC107" s="206"/>
      <c r="AD107" s="206"/>
      <c r="AE107" s="206"/>
      <c r="AF107" s="206"/>
      <c r="AG107" s="206"/>
      <c r="AH107" s="206"/>
      <c r="AI107" s="206"/>
      <c r="AJ107" s="206"/>
      <c r="AK107" s="206"/>
      <c r="AL107" s="206"/>
      <c r="AM107" s="206"/>
      <c r="AN107" s="206"/>
      <c r="AO107" s="206"/>
      <c r="AP107" s="206"/>
      <c r="AQ107" s="206"/>
      <c r="AR107" s="206"/>
      <c r="AS107" s="206"/>
      <c r="AT107" s="206"/>
      <c r="AU107" s="206"/>
      <c r="AV107" s="206"/>
      <c r="AW107" s="206"/>
      <c r="AX107" s="206"/>
      <c r="AY107" s="206"/>
      <c r="AZ107" s="206"/>
      <c r="BA107" s="206"/>
      <c r="BB107" s="206"/>
      <c r="BC107" s="206"/>
      <c r="BD107" s="206"/>
      <c r="BE107" s="206"/>
      <c r="BF107" s="206"/>
      <c r="BG107" s="206"/>
      <c r="BH107" s="206"/>
      <c r="BI107" s="206"/>
      <c r="BJ107" s="206"/>
      <c r="BK107" s="206"/>
      <c r="BL107" s="206"/>
      <c r="BM107" s="206"/>
      <c r="BN107" s="206"/>
      <c r="BO107" s="206"/>
      <c r="BP107" s="206"/>
      <c r="BQ107" s="206"/>
      <c r="BR107" s="206"/>
      <c r="BS107" s="206"/>
      <c r="BT107" s="206"/>
      <c r="BU107" s="206"/>
      <c r="BV107" s="206"/>
      <c r="BW107" s="206"/>
      <c r="BX107" s="206"/>
      <c r="BY107" s="206"/>
      <c r="BZ107" s="206"/>
      <c r="CA107" s="206"/>
      <c r="CB107" s="206"/>
      <c r="CC107" s="206"/>
      <c r="CD107" s="206"/>
      <c r="CE107" s="206"/>
      <c r="CF107" s="206"/>
      <c r="CG107" s="206"/>
      <c r="CH107" s="206"/>
      <c r="CI107" s="206"/>
      <c r="CJ107" s="206"/>
      <c r="CK107" s="206"/>
      <c r="CL107" s="206"/>
      <c r="CM107" s="206"/>
      <c r="CN107" s="206"/>
      <c r="CO107" s="206"/>
      <c r="CP107" s="206"/>
      <c r="CQ107" s="206"/>
      <c r="CR107" s="206"/>
      <c r="CS107" s="206"/>
      <c r="CT107" s="206"/>
      <c r="CU107" s="206"/>
      <c r="CV107" s="206"/>
      <c r="CW107" s="206"/>
      <c r="CX107" s="206"/>
      <c r="CY107" s="207"/>
      <c r="CZ107" s="207"/>
      <c r="DA107" s="207"/>
      <c r="DB107" s="207"/>
      <c r="DC107" s="207"/>
      <c r="DD107" s="207"/>
      <c r="DE107" s="207"/>
      <c r="DF107" s="207"/>
      <c r="DG107" s="207"/>
      <c r="DH107" s="207"/>
      <c r="DI107" s="207"/>
      <c r="DJ107" s="207"/>
      <c r="DK107" s="207"/>
      <c r="DL107" s="207"/>
      <c r="DM107" s="207"/>
      <c r="DN107" s="207"/>
      <c r="DO107" s="207"/>
      <c r="DP107" s="207"/>
      <c r="DQ107" s="207"/>
      <c r="DR107" s="207"/>
      <c r="DS107" s="207"/>
      <c r="DT107" s="207"/>
      <c r="DU107" s="207"/>
      <c r="DV107" s="207"/>
      <c r="DW107" s="207"/>
      <c r="DX107" s="207"/>
      <c r="DY107" s="207"/>
      <c r="DZ107" s="207"/>
      <c r="EA107" s="207"/>
      <c r="EB107" s="207"/>
      <c r="EC107" s="207"/>
      <c r="ED107" s="207"/>
      <c r="EE107" s="207"/>
      <c r="EF107" s="207"/>
      <c r="EG107" s="207"/>
      <c r="EH107" s="207"/>
      <c r="EI107" s="207"/>
      <c r="EJ107" s="207"/>
      <c r="EK107" s="207"/>
      <c r="EL107" s="212"/>
      <c r="EM107" s="212"/>
      <c r="EN107" s="212"/>
      <c r="EO107" s="213"/>
      <c r="EP107" s="210"/>
    </row>
    <row r="108" spans="2:146" ht="11.25" customHeight="1">
      <c r="B108" s="211"/>
      <c r="C108" s="206"/>
      <c r="D108" s="206"/>
      <c r="E108" s="206"/>
      <c r="F108" s="206"/>
      <c r="G108" s="206"/>
      <c r="H108" s="206"/>
      <c r="I108" s="206"/>
      <c r="J108" s="206"/>
      <c r="K108" s="206" t="s">
        <v>250</v>
      </c>
      <c r="L108" s="206"/>
      <c r="M108" s="206"/>
      <c r="N108" s="206"/>
      <c r="O108" s="206"/>
      <c r="P108" s="206" t="s">
        <v>198</v>
      </c>
      <c r="Q108" s="206"/>
      <c r="R108" s="206"/>
      <c r="S108" s="206" t="str">
        <f>TEXT(R105+R106+R107,"#,##0")</f>
        <v>8,974</v>
      </c>
      <c r="T108" s="206"/>
      <c r="U108" s="206"/>
      <c r="V108" s="206"/>
      <c r="W108" s="206"/>
      <c r="X108" s="206"/>
      <c r="Y108" s="206"/>
      <c r="Z108" s="206"/>
      <c r="AA108" s="206"/>
      <c r="AB108" s="206"/>
      <c r="AC108" s="206"/>
      <c r="AD108" s="206"/>
      <c r="AE108" s="206"/>
      <c r="AF108" s="206"/>
      <c r="AG108" s="206"/>
      <c r="AH108" s="206"/>
      <c r="AI108" s="206"/>
      <c r="AJ108" s="206"/>
      <c r="AK108" s="206"/>
      <c r="AL108" s="206"/>
      <c r="AM108" s="206"/>
      <c r="AN108" s="206"/>
      <c r="AO108" s="206"/>
      <c r="AP108" s="206"/>
      <c r="AQ108" s="206"/>
      <c r="AR108" s="206"/>
      <c r="AS108" s="206"/>
      <c r="AT108" s="206"/>
      <c r="AU108" s="206"/>
      <c r="AV108" s="206"/>
      <c r="AW108" s="206"/>
      <c r="AX108" s="206"/>
      <c r="AY108" s="206"/>
      <c r="AZ108" s="206"/>
      <c r="BA108" s="206"/>
      <c r="BB108" s="206"/>
      <c r="BC108" s="206"/>
      <c r="BD108" s="206"/>
      <c r="BE108" s="206"/>
      <c r="BF108" s="206"/>
      <c r="BG108" s="206"/>
      <c r="BH108" s="206"/>
      <c r="BI108" s="206"/>
      <c r="BJ108" s="206"/>
      <c r="BK108" s="206"/>
      <c r="BL108" s="206"/>
      <c r="BM108" s="206"/>
      <c r="BN108" s="206"/>
      <c r="BO108" s="206"/>
      <c r="BP108" s="206"/>
      <c r="BQ108" s="206"/>
      <c r="BR108" s="206"/>
      <c r="BS108" s="206"/>
      <c r="BT108" s="206"/>
      <c r="BU108" s="206"/>
      <c r="BV108" s="206"/>
      <c r="BW108" s="206"/>
      <c r="BX108" s="206"/>
      <c r="BY108" s="206"/>
      <c r="BZ108" s="206"/>
      <c r="CA108" s="206"/>
      <c r="CB108" s="206"/>
      <c r="CC108" s="206"/>
      <c r="CD108" s="206"/>
      <c r="CE108" s="206"/>
      <c r="CF108" s="206"/>
      <c r="CG108" s="206"/>
      <c r="CH108" s="206"/>
      <c r="CI108" s="206"/>
      <c r="CJ108" s="206"/>
      <c r="CK108" s="206"/>
      <c r="CL108" s="206"/>
      <c r="CM108" s="206"/>
      <c r="CN108" s="206"/>
      <c r="CO108" s="206"/>
      <c r="CP108" s="206"/>
      <c r="CQ108" s="206"/>
      <c r="CR108" s="206"/>
      <c r="CS108" s="206"/>
      <c r="CT108" s="206"/>
      <c r="CU108" s="206"/>
      <c r="CV108" s="206"/>
      <c r="CW108" s="206"/>
      <c r="CX108" s="206"/>
      <c r="CY108" s="207"/>
      <c r="CZ108" s="207"/>
      <c r="DA108" s="207"/>
      <c r="DB108" s="207"/>
      <c r="DC108" s="207"/>
      <c r="DD108" s="207"/>
      <c r="DE108" s="207"/>
      <c r="DF108" s="207"/>
      <c r="DG108" s="207"/>
      <c r="DH108" s="207"/>
      <c r="DI108" s="207"/>
      <c r="DJ108" s="207"/>
      <c r="DK108" s="207"/>
      <c r="DL108" s="207"/>
      <c r="DM108" s="207"/>
      <c r="DN108" s="207"/>
      <c r="DO108" s="207"/>
      <c r="DP108" s="207"/>
      <c r="DQ108" s="207"/>
      <c r="DR108" s="207"/>
      <c r="DS108" s="207"/>
      <c r="DT108" s="207"/>
      <c r="DU108" s="207"/>
      <c r="DV108" s="207"/>
      <c r="DW108" s="207"/>
      <c r="DX108" s="207"/>
      <c r="DY108" s="207"/>
      <c r="DZ108" s="207"/>
      <c r="EA108" s="207"/>
      <c r="EB108" s="207"/>
      <c r="EC108" s="207"/>
      <c r="ED108" s="207"/>
      <c r="EE108" s="207"/>
      <c r="EF108" s="207"/>
      <c r="EG108" s="207"/>
      <c r="EH108" s="207"/>
      <c r="EI108" s="207"/>
      <c r="EJ108" s="207"/>
      <c r="EK108" s="207"/>
      <c r="EL108" s="214">
        <f>EN108+EM108+EO108</f>
        <v>8974</v>
      </c>
      <c r="EM108" s="212" t="str">
        <f>TEXT(R106,"#,##0")</f>
        <v>2,456</v>
      </c>
      <c r="EN108" s="212" t="str">
        <f>TEXT(R105,"#,##0")</f>
        <v>4,802</v>
      </c>
      <c r="EO108" s="213" t="str">
        <f>TEXT(R107,"#,##0")</f>
        <v>1,716</v>
      </c>
      <c r="EP108" s="210"/>
    </row>
    <row r="109" spans="2:146" ht="11.25" customHeight="1">
      <c r="B109" s="211"/>
      <c r="C109" s="206"/>
      <c r="D109" s="206"/>
      <c r="E109" s="206"/>
      <c r="F109" s="206"/>
      <c r="G109" s="206"/>
      <c r="H109" s="206"/>
      <c r="I109" s="206"/>
      <c r="J109" s="206"/>
      <c r="K109" s="206"/>
      <c r="L109" s="206"/>
      <c r="M109" s="206"/>
      <c r="N109" s="206"/>
      <c r="O109" s="206"/>
      <c r="P109" s="206"/>
      <c r="Q109" s="206"/>
      <c r="R109" s="206"/>
      <c r="S109" s="206"/>
      <c r="T109" s="206"/>
      <c r="U109" s="206"/>
      <c r="V109" s="206"/>
      <c r="W109" s="206"/>
      <c r="X109" s="206"/>
      <c r="Y109" s="206"/>
      <c r="Z109" s="206"/>
      <c r="AA109" s="206"/>
      <c r="AB109" s="206"/>
      <c r="AC109" s="206"/>
      <c r="AD109" s="206"/>
      <c r="AE109" s="206"/>
      <c r="AF109" s="206"/>
      <c r="AG109" s="206"/>
      <c r="AH109" s="206"/>
      <c r="AI109" s="206"/>
      <c r="AJ109" s="206"/>
      <c r="AK109" s="206"/>
      <c r="AL109" s="206"/>
      <c r="AM109" s="206"/>
      <c r="AN109" s="206"/>
      <c r="AO109" s="206"/>
      <c r="AP109" s="206"/>
      <c r="AQ109" s="206"/>
      <c r="AR109" s="206"/>
      <c r="AS109" s="206"/>
      <c r="AT109" s="206"/>
      <c r="AU109" s="206"/>
      <c r="AV109" s="206"/>
      <c r="AW109" s="206"/>
      <c r="AX109" s="206"/>
      <c r="AY109" s="206"/>
      <c r="AZ109" s="206"/>
      <c r="BA109" s="206"/>
      <c r="BB109" s="206"/>
      <c r="BC109" s="206"/>
      <c r="BD109" s="206"/>
      <c r="BE109" s="206"/>
      <c r="BF109" s="206"/>
      <c r="BG109" s="206"/>
      <c r="BH109" s="206"/>
      <c r="BI109" s="206"/>
      <c r="BJ109" s="206"/>
      <c r="BK109" s="206"/>
      <c r="BL109" s="206"/>
      <c r="BM109" s="206"/>
      <c r="BN109" s="206"/>
      <c r="BO109" s="206"/>
      <c r="BP109" s="206"/>
      <c r="BQ109" s="206"/>
      <c r="BR109" s="206"/>
      <c r="BS109" s="206"/>
      <c r="BT109" s="206"/>
      <c r="BU109" s="206"/>
      <c r="BV109" s="206"/>
      <c r="BW109" s="206"/>
      <c r="BX109" s="206"/>
      <c r="BY109" s="206"/>
      <c r="BZ109" s="206"/>
      <c r="CA109" s="206"/>
      <c r="CB109" s="206"/>
      <c r="CC109" s="206"/>
      <c r="CD109" s="206"/>
      <c r="CE109" s="206"/>
      <c r="CF109" s="206"/>
      <c r="CG109" s="206"/>
      <c r="CH109" s="206"/>
      <c r="CI109" s="206"/>
      <c r="CJ109" s="206"/>
      <c r="CK109" s="206"/>
      <c r="CL109" s="206"/>
      <c r="CM109" s="206"/>
      <c r="CN109" s="206"/>
      <c r="CO109" s="206"/>
      <c r="CP109" s="206"/>
      <c r="CQ109" s="206"/>
      <c r="CR109" s="206"/>
      <c r="CS109" s="206"/>
      <c r="CT109" s="206"/>
      <c r="CU109" s="206"/>
      <c r="CV109" s="206"/>
      <c r="CW109" s="206"/>
      <c r="CX109" s="206"/>
      <c r="CY109" s="207"/>
      <c r="CZ109" s="207"/>
      <c r="DA109" s="207"/>
      <c r="DB109" s="207"/>
      <c r="DC109" s="207"/>
      <c r="DD109" s="207"/>
      <c r="DE109" s="207"/>
      <c r="DF109" s="207"/>
      <c r="DG109" s="207"/>
      <c r="DH109" s="207"/>
      <c r="DI109" s="207"/>
      <c r="DJ109" s="207"/>
      <c r="DK109" s="207"/>
      <c r="DL109" s="207"/>
      <c r="DM109" s="207"/>
      <c r="DN109" s="207"/>
      <c r="DO109" s="207"/>
      <c r="DP109" s="207"/>
      <c r="DQ109" s="207"/>
      <c r="DR109" s="207"/>
      <c r="DS109" s="207"/>
      <c r="DT109" s="207"/>
      <c r="DU109" s="207"/>
      <c r="DV109" s="207"/>
      <c r="DW109" s="207"/>
      <c r="DX109" s="207"/>
      <c r="DY109" s="207"/>
      <c r="DZ109" s="207"/>
      <c r="EA109" s="207"/>
      <c r="EB109" s="207"/>
      <c r="EC109" s="207"/>
      <c r="ED109" s="207"/>
      <c r="EE109" s="207"/>
      <c r="EF109" s="207"/>
      <c r="EG109" s="207"/>
      <c r="EH109" s="207"/>
      <c r="EI109" s="207"/>
      <c r="EJ109" s="207"/>
      <c r="EK109" s="207"/>
      <c r="EL109" s="212"/>
      <c r="EM109" s="212"/>
      <c r="EN109" s="212"/>
      <c r="EO109" s="213"/>
      <c r="EP109" s="210"/>
    </row>
    <row r="110" spans="2:146" ht="11.25" customHeight="1">
      <c r="B110" s="211"/>
      <c r="C110" s="206"/>
      <c r="D110" s="206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  <c r="P110" s="206"/>
      <c r="Q110" s="206"/>
      <c r="R110" s="206"/>
      <c r="S110" s="206"/>
      <c r="T110" s="206"/>
      <c r="U110" s="206"/>
      <c r="V110" s="206"/>
      <c r="W110" s="206"/>
      <c r="X110" s="206"/>
      <c r="Y110" s="206"/>
      <c r="Z110" s="206"/>
      <c r="AA110" s="206"/>
      <c r="AB110" s="206"/>
      <c r="AC110" s="206"/>
      <c r="AD110" s="206"/>
      <c r="AE110" s="206"/>
      <c r="AF110" s="206"/>
      <c r="AG110" s="206"/>
      <c r="AH110" s="206"/>
      <c r="AI110" s="206"/>
      <c r="AJ110" s="206"/>
      <c r="AK110" s="206"/>
      <c r="AL110" s="206"/>
      <c r="AM110" s="206"/>
      <c r="AN110" s="206"/>
      <c r="AO110" s="206"/>
      <c r="AP110" s="206"/>
      <c r="AQ110" s="206"/>
      <c r="AR110" s="206"/>
      <c r="AS110" s="206"/>
      <c r="AT110" s="206"/>
      <c r="AU110" s="206"/>
      <c r="AV110" s="206"/>
      <c r="AW110" s="206"/>
      <c r="AX110" s="206"/>
      <c r="AY110" s="206"/>
      <c r="AZ110" s="206"/>
      <c r="BA110" s="206"/>
      <c r="BB110" s="206"/>
      <c r="BC110" s="206"/>
      <c r="BD110" s="206"/>
      <c r="BE110" s="206"/>
      <c r="BF110" s="206"/>
      <c r="BG110" s="206"/>
      <c r="BH110" s="206"/>
      <c r="BI110" s="206"/>
      <c r="BJ110" s="206"/>
      <c r="BK110" s="206"/>
      <c r="BL110" s="206"/>
      <c r="BM110" s="206"/>
      <c r="BN110" s="206"/>
      <c r="BO110" s="206"/>
      <c r="BP110" s="206"/>
      <c r="BQ110" s="206"/>
      <c r="BR110" s="206"/>
      <c r="BS110" s="206"/>
      <c r="BT110" s="206"/>
      <c r="BU110" s="206"/>
      <c r="BV110" s="206"/>
      <c r="BW110" s="206"/>
      <c r="BX110" s="206"/>
      <c r="BY110" s="206"/>
      <c r="BZ110" s="206"/>
      <c r="CA110" s="206"/>
      <c r="CB110" s="206"/>
      <c r="CC110" s="206"/>
      <c r="CD110" s="206"/>
      <c r="CE110" s="206"/>
      <c r="CF110" s="206"/>
      <c r="CG110" s="206"/>
      <c r="CH110" s="206"/>
      <c r="CI110" s="206"/>
      <c r="CJ110" s="206"/>
      <c r="CK110" s="206"/>
      <c r="CL110" s="206"/>
      <c r="CM110" s="206"/>
      <c r="CN110" s="206"/>
      <c r="CO110" s="206"/>
      <c r="CP110" s="206"/>
      <c r="CQ110" s="206"/>
      <c r="CR110" s="206"/>
      <c r="CS110" s="206"/>
      <c r="CT110" s="206"/>
      <c r="CU110" s="206"/>
      <c r="CV110" s="206"/>
      <c r="CW110" s="206"/>
      <c r="CX110" s="206"/>
      <c r="CY110" s="207"/>
      <c r="CZ110" s="207"/>
      <c r="DA110" s="207"/>
      <c r="DB110" s="207"/>
      <c r="DC110" s="207"/>
      <c r="DD110" s="207"/>
      <c r="DE110" s="207"/>
      <c r="DF110" s="207"/>
      <c r="DG110" s="207"/>
      <c r="DH110" s="207"/>
      <c r="DI110" s="207"/>
      <c r="DJ110" s="207"/>
      <c r="DK110" s="207"/>
      <c r="DL110" s="207"/>
      <c r="DM110" s="207"/>
      <c r="DN110" s="207"/>
      <c r="DO110" s="207"/>
      <c r="DP110" s="207"/>
      <c r="DQ110" s="207"/>
      <c r="DR110" s="207"/>
      <c r="DS110" s="207"/>
      <c r="DT110" s="207"/>
      <c r="DU110" s="207"/>
      <c r="DV110" s="207"/>
      <c r="DW110" s="207"/>
      <c r="DX110" s="207"/>
      <c r="DY110" s="207"/>
      <c r="DZ110" s="207"/>
      <c r="EA110" s="207"/>
      <c r="EB110" s="207"/>
      <c r="EC110" s="207"/>
      <c r="ED110" s="207"/>
      <c r="EE110" s="207"/>
      <c r="EF110" s="207"/>
      <c r="EG110" s="207"/>
      <c r="EH110" s="207"/>
      <c r="EI110" s="207"/>
      <c r="EJ110" s="207"/>
      <c r="EK110" s="207"/>
      <c r="EL110" s="212"/>
      <c r="EM110" s="212"/>
      <c r="EN110" s="212"/>
      <c r="EO110" s="213"/>
      <c r="EP110" s="210"/>
    </row>
    <row r="111" spans="2:146" ht="11.25" customHeight="1">
      <c r="B111" s="211"/>
      <c r="C111" s="206"/>
      <c r="D111" s="206"/>
      <c r="E111" s="206"/>
      <c r="F111" s="206"/>
      <c r="G111" s="206"/>
      <c r="H111" s="206"/>
      <c r="I111" s="206"/>
      <c r="J111" s="206"/>
      <c r="K111" s="206"/>
      <c r="L111" s="206"/>
      <c r="M111" s="206"/>
      <c r="N111" s="206"/>
      <c r="O111" s="206"/>
      <c r="P111" s="206"/>
      <c r="Q111" s="206"/>
      <c r="R111" s="206"/>
      <c r="S111" s="206"/>
      <c r="T111" s="206"/>
      <c r="U111" s="206"/>
      <c r="V111" s="206"/>
      <c r="W111" s="206"/>
      <c r="X111" s="206"/>
      <c r="Y111" s="206"/>
      <c r="Z111" s="206"/>
      <c r="AA111" s="206"/>
      <c r="AB111" s="206"/>
      <c r="AC111" s="206"/>
      <c r="AD111" s="206"/>
      <c r="AE111" s="206"/>
      <c r="AF111" s="206"/>
      <c r="AG111" s="206"/>
      <c r="AH111" s="206"/>
      <c r="AI111" s="206"/>
      <c r="AJ111" s="206"/>
      <c r="AK111" s="206"/>
      <c r="AL111" s="206"/>
      <c r="AM111" s="206"/>
      <c r="AN111" s="206"/>
      <c r="AO111" s="206"/>
      <c r="AP111" s="206"/>
      <c r="AQ111" s="206"/>
      <c r="AR111" s="206"/>
      <c r="AS111" s="206"/>
      <c r="AT111" s="206"/>
      <c r="AU111" s="206"/>
      <c r="AV111" s="206"/>
      <c r="AW111" s="206"/>
      <c r="AX111" s="206"/>
      <c r="AY111" s="206"/>
      <c r="AZ111" s="206"/>
      <c r="BA111" s="206"/>
      <c r="BB111" s="206"/>
      <c r="BC111" s="206"/>
      <c r="BD111" s="206"/>
      <c r="BE111" s="206"/>
      <c r="BF111" s="206"/>
      <c r="BG111" s="206"/>
      <c r="BH111" s="206"/>
      <c r="BI111" s="206"/>
      <c r="BJ111" s="206"/>
      <c r="BK111" s="206"/>
      <c r="BL111" s="206"/>
      <c r="BM111" s="206"/>
      <c r="BN111" s="206"/>
      <c r="BO111" s="206"/>
      <c r="BP111" s="206"/>
      <c r="BQ111" s="206"/>
      <c r="BR111" s="206"/>
      <c r="BS111" s="206"/>
      <c r="BT111" s="206"/>
      <c r="BU111" s="206"/>
      <c r="BV111" s="206"/>
      <c r="BW111" s="206"/>
      <c r="BX111" s="206"/>
      <c r="BY111" s="206"/>
      <c r="BZ111" s="206"/>
      <c r="CA111" s="206"/>
      <c r="CB111" s="206"/>
      <c r="CC111" s="206"/>
      <c r="CD111" s="206"/>
      <c r="CE111" s="206"/>
      <c r="CF111" s="206"/>
      <c r="CG111" s="206"/>
      <c r="CH111" s="206"/>
      <c r="CI111" s="206"/>
      <c r="CJ111" s="206"/>
      <c r="CK111" s="206"/>
      <c r="CL111" s="206"/>
      <c r="CM111" s="206"/>
      <c r="CN111" s="206"/>
      <c r="CO111" s="206"/>
      <c r="CP111" s="206"/>
      <c r="CQ111" s="206"/>
      <c r="CR111" s="206"/>
      <c r="CS111" s="206"/>
      <c r="CT111" s="206"/>
      <c r="CU111" s="206"/>
      <c r="CV111" s="206"/>
      <c r="CW111" s="206"/>
      <c r="CX111" s="206"/>
      <c r="CY111" s="207"/>
      <c r="CZ111" s="207"/>
      <c r="DA111" s="207"/>
      <c r="DB111" s="207"/>
      <c r="DC111" s="207"/>
      <c r="DD111" s="207"/>
      <c r="DE111" s="207"/>
      <c r="DF111" s="207"/>
      <c r="DG111" s="207"/>
      <c r="DH111" s="207"/>
      <c r="DI111" s="207"/>
      <c r="DJ111" s="207"/>
      <c r="DK111" s="207"/>
      <c r="DL111" s="207"/>
      <c r="DM111" s="207"/>
      <c r="DN111" s="207"/>
      <c r="DO111" s="207"/>
      <c r="DP111" s="207"/>
      <c r="DQ111" s="207"/>
      <c r="DR111" s="207"/>
      <c r="DS111" s="207"/>
      <c r="DT111" s="207"/>
      <c r="DU111" s="207"/>
      <c r="DV111" s="207"/>
      <c r="DW111" s="207"/>
      <c r="DX111" s="207"/>
      <c r="DY111" s="207"/>
      <c r="DZ111" s="207"/>
      <c r="EA111" s="207"/>
      <c r="EB111" s="207"/>
      <c r="EC111" s="207"/>
      <c r="ED111" s="207"/>
      <c r="EE111" s="207"/>
      <c r="EF111" s="207"/>
      <c r="EG111" s="207"/>
      <c r="EH111" s="207"/>
      <c r="EI111" s="207"/>
      <c r="EJ111" s="207"/>
      <c r="EK111" s="207"/>
      <c r="EL111" s="212"/>
      <c r="EM111" s="212"/>
      <c r="EN111" s="212"/>
      <c r="EO111" s="213"/>
      <c r="EP111" s="210"/>
    </row>
    <row r="112" spans="2:146" ht="11.25" customHeight="1">
      <c r="B112" s="211"/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6"/>
      <c r="Z112" s="206"/>
      <c r="AA112" s="206"/>
      <c r="AB112" s="206"/>
      <c r="AC112" s="206"/>
      <c r="AD112" s="206"/>
      <c r="AE112" s="206"/>
      <c r="AF112" s="206"/>
      <c r="AG112" s="206"/>
      <c r="AH112" s="206"/>
      <c r="AI112" s="206"/>
      <c r="AJ112" s="206"/>
      <c r="AK112" s="206"/>
      <c r="AL112" s="206"/>
      <c r="AM112" s="206"/>
      <c r="AN112" s="206"/>
      <c r="AO112" s="206"/>
      <c r="AP112" s="206"/>
      <c r="AQ112" s="206"/>
      <c r="AR112" s="206"/>
      <c r="AS112" s="206"/>
      <c r="AT112" s="206"/>
      <c r="AU112" s="206"/>
      <c r="AV112" s="206"/>
      <c r="AW112" s="206"/>
      <c r="AX112" s="206"/>
      <c r="AY112" s="206"/>
      <c r="AZ112" s="206"/>
      <c r="BA112" s="206"/>
      <c r="BB112" s="206"/>
      <c r="BC112" s="206"/>
      <c r="BD112" s="206"/>
      <c r="BE112" s="206"/>
      <c r="BF112" s="206"/>
      <c r="BG112" s="206"/>
      <c r="BH112" s="206"/>
      <c r="BI112" s="206"/>
      <c r="BJ112" s="206"/>
      <c r="BK112" s="206"/>
      <c r="BL112" s="206"/>
      <c r="BM112" s="206"/>
      <c r="BN112" s="206"/>
      <c r="BO112" s="206"/>
      <c r="BP112" s="206"/>
      <c r="BQ112" s="206"/>
      <c r="BR112" s="206"/>
      <c r="BS112" s="206"/>
      <c r="BT112" s="206"/>
      <c r="BU112" s="206"/>
      <c r="BV112" s="206"/>
      <c r="BW112" s="206"/>
      <c r="BX112" s="206"/>
      <c r="BY112" s="206"/>
      <c r="BZ112" s="206"/>
      <c r="CA112" s="206"/>
      <c r="CB112" s="206"/>
      <c r="CC112" s="206"/>
      <c r="CD112" s="206"/>
      <c r="CE112" s="206"/>
      <c r="CF112" s="206"/>
      <c r="CG112" s="206"/>
      <c r="CH112" s="206"/>
      <c r="CI112" s="206"/>
      <c r="CJ112" s="206"/>
      <c r="CK112" s="206"/>
      <c r="CL112" s="206"/>
      <c r="CM112" s="206"/>
      <c r="CN112" s="206"/>
      <c r="CO112" s="206"/>
      <c r="CP112" s="206"/>
      <c r="CQ112" s="206"/>
      <c r="CR112" s="206"/>
      <c r="CS112" s="206"/>
      <c r="CT112" s="206"/>
      <c r="CU112" s="206"/>
      <c r="CV112" s="206"/>
      <c r="CW112" s="206"/>
      <c r="CX112" s="206"/>
      <c r="CY112" s="207"/>
      <c r="CZ112" s="207"/>
      <c r="DA112" s="207"/>
      <c r="DB112" s="207"/>
      <c r="DC112" s="207"/>
      <c r="DD112" s="207"/>
      <c r="DE112" s="207"/>
      <c r="DF112" s="207"/>
      <c r="DG112" s="207"/>
      <c r="DH112" s="207"/>
      <c r="DI112" s="207"/>
      <c r="DJ112" s="207"/>
      <c r="DK112" s="207"/>
      <c r="DL112" s="207"/>
      <c r="DM112" s="207"/>
      <c r="DN112" s="207"/>
      <c r="DO112" s="207"/>
      <c r="DP112" s="207"/>
      <c r="DQ112" s="207"/>
      <c r="DR112" s="207"/>
      <c r="DS112" s="207"/>
      <c r="DT112" s="207"/>
      <c r="DU112" s="207"/>
      <c r="DV112" s="207"/>
      <c r="DW112" s="207"/>
      <c r="DX112" s="207"/>
      <c r="DY112" s="207"/>
      <c r="DZ112" s="207"/>
      <c r="EA112" s="207"/>
      <c r="EB112" s="207"/>
      <c r="EC112" s="207"/>
      <c r="ED112" s="207"/>
      <c r="EE112" s="207"/>
      <c r="EF112" s="207"/>
      <c r="EG112" s="207"/>
      <c r="EH112" s="207"/>
      <c r="EI112" s="207"/>
      <c r="EJ112" s="207"/>
      <c r="EK112" s="207"/>
      <c r="EL112" s="212"/>
      <c r="EM112" s="212"/>
      <c r="EN112" s="212"/>
      <c r="EO112" s="213"/>
      <c r="EP112" s="210"/>
    </row>
    <row r="113" spans="2:146" ht="11.25" customHeight="1">
      <c r="B113" s="211"/>
      <c r="C113" s="206"/>
      <c r="D113" s="206"/>
      <c r="E113" s="206"/>
      <c r="F113" s="206"/>
      <c r="G113" s="206"/>
      <c r="H113" s="206"/>
      <c r="I113" s="206"/>
      <c r="J113" s="206"/>
      <c r="K113" s="206"/>
      <c r="L113" s="206"/>
      <c r="M113" s="206"/>
      <c r="N113" s="206"/>
      <c r="O113" s="206"/>
      <c r="P113" s="206"/>
      <c r="Q113" s="206"/>
      <c r="R113" s="206"/>
      <c r="S113" s="206"/>
      <c r="T113" s="206"/>
      <c r="U113" s="206"/>
      <c r="V113" s="206"/>
      <c r="W113" s="206"/>
      <c r="X113" s="206"/>
      <c r="Y113" s="206"/>
      <c r="Z113" s="206"/>
      <c r="AA113" s="206"/>
      <c r="AB113" s="206"/>
      <c r="AC113" s="206"/>
      <c r="AD113" s="206"/>
      <c r="AE113" s="206"/>
      <c r="AF113" s="206"/>
      <c r="AG113" s="206"/>
      <c r="AH113" s="206"/>
      <c r="AI113" s="206"/>
      <c r="AJ113" s="206"/>
      <c r="AK113" s="206"/>
      <c r="AL113" s="206"/>
      <c r="AM113" s="206"/>
      <c r="AN113" s="206"/>
      <c r="AO113" s="206"/>
      <c r="AP113" s="206"/>
      <c r="AQ113" s="206"/>
      <c r="AR113" s="206"/>
      <c r="AS113" s="206"/>
      <c r="AT113" s="206"/>
      <c r="AU113" s="206"/>
      <c r="AV113" s="206"/>
      <c r="AW113" s="206"/>
      <c r="AX113" s="206"/>
      <c r="AY113" s="206"/>
      <c r="AZ113" s="206"/>
      <c r="BA113" s="206"/>
      <c r="BB113" s="206"/>
      <c r="BC113" s="206"/>
      <c r="BD113" s="206"/>
      <c r="BE113" s="206"/>
      <c r="BF113" s="206"/>
      <c r="BG113" s="206"/>
      <c r="BH113" s="206"/>
      <c r="BI113" s="206"/>
      <c r="BJ113" s="206"/>
      <c r="BK113" s="206"/>
      <c r="BL113" s="206"/>
      <c r="BM113" s="206"/>
      <c r="BN113" s="206"/>
      <c r="BO113" s="206"/>
      <c r="BP113" s="206"/>
      <c r="BQ113" s="206"/>
      <c r="BR113" s="206"/>
      <c r="BS113" s="206"/>
      <c r="BT113" s="206"/>
      <c r="BU113" s="206"/>
      <c r="BV113" s="206"/>
      <c r="BW113" s="206"/>
      <c r="BX113" s="206"/>
      <c r="BY113" s="206"/>
      <c r="BZ113" s="206"/>
      <c r="CA113" s="206"/>
      <c r="CB113" s="206"/>
      <c r="CC113" s="206"/>
      <c r="CD113" s="206"/>
      <c r="CE113" s="206"/>
      <c r="CF113" s="206"/>
      <c r="CG113" s="206"/>
      <c r="CH113" s="206"/>
      <c r="CI113" s="206"/>
      <c r="CJ113" s="206"/>
      <c r="CK113" s="206"/>
      <c r="CL113" s="206"/>
      <c r="CM113" s="206"/>
      <c r="CN113" s="206"/>
      <c r="CO113" s="206"/>
      <c r="CP113" s="206"/>
      <c r="CQ113" s="206"/>
      <c r="CR113" s="206"/>
      <c r="CS113" s="206"/>
      <c r="CT113" s="206"/>
      <c r="CU113" s="206"/>
      <c r="CV113" s="206"/>
      <c r="CW113" s="206"/>
      <c r="CX113" s="206"/>
      <c r="CY113" s="207"/>
      <c r="CZ113" s="207"/>
      <c r="DA113" s="207"/>
      <c r="DB113" s="207"/>
      <c r="DC113" s="207"/>
      <c r="DD113" s="207"/>
      <c r="DE113" s="207"/>
      <c r="DF113" s="207"/>
      <c r="DG113" s="207"/>
      <c r="DH113" s="207"/>
      <c r="DI113" s="207"/>
      <c r="DJ113" s="207"/>
      <c r="DK113" s="207"/>
      <c r="DL113" s="207"/>
      <c r="DM113" s="207"/>
      <c r="DN113" s="207"/>
      <c r="DO113" s="207"/>
      <c r="DP113" s="207"/>
      <c r="DQ113" s="207"/>
      <c r="DR113" s="207"/>
      <c r="DS113" s="207"/>
      <c r="DT113" s="207"/>
      <c r="DU113" s="207"/>
      <c r="DV113" s="207"/>
      <c r="DW113" s="207"/>
      <c r="DX113" s="207"/>
      <c r="DY113" s="207"/>
      <c r="DZ113" s="207"/>
      <c r="EA113" s="207"/>
      <c r="EB113" s="207"/>
      <c r="EC113" s="207"/>
      <c r="ED113" s="207"/>
      <c r="EE113" s="207"/>
      <c r="EF113" s="207"/>
      <c r="EG113" s="207"/>
      <c r="EH113" s="207"/>
      <c r="EI113" s="207"/>
      <c r="EJ113" s="207"/>
      <c r="EK113" s="207"/>
      <c r="EL113" s="212"/>
      <c r="EM113" s="212"/>
      <c r="EN113" s="212"/>
      <c r="EO113" s="213"/>
      <c r="EP113" s="210"/>
    </row>
    <row r="114" spans="2:146" ht="11.25" customHeight="1">
      <c r="B114" s="211"/>
      <c r="C114" s="206"/>
      <c r="D114" s="206"/>
      <c r="E114" s="206"/>
      <c r="F114" s="206"/>
      <c r="G114" s="206"/>
      <c r="H114" s="206"/>
      <c r="I114" s="206"/>
      <c r="J114" s="206"/>
      <c r="K114" s="206"/>
      <c r="L114" s="206"/>
      <c r="M114" s="206"/>
      <c r="N114" s="206"/>
      <c r="O114" s="206"/>
      <c r="P114" s="206"/>
      <c r="Q114" s="206"/>
      <c r="R114" s="206"/>
      <c r="S114" s="206"/>
      <c r="T114" s="206"/>
      <c r="U114" s="206"/>
      <c r="V114" s="206"/>
      <c r="W114" s="206"/>
      <c r="X114" s="206"/>
      <c r="Y114" s="206"/>
      <c r="Z114" s="206"/>
      <c r="AA114" s="206"/>
      <c r="AB114" s="206"/>
      <c r="AC114" s="206"/>
      <c r="AD114" s="206"/>
      <c r="AE114" s="206"/>
      <c r="AF114" s="206"/>
      <c r="AG114" s="206"/>
      <c r="AH114" s="206"/>
      <c r="AI114" s="206"/>
      <c r="AJ114" s="206"/>
      <c r="AK114" s="206"/>
      <c r="AL114" s="206"/>
      <c r="AM114" s="206"/>
      <c r="AN114" s="206"/>
      <c r="AO114" s="206"/>
      <c r="AP114" s="206"/>
      <c r="AQ114" s="206"/>
      <c r="AR114" s="206"/>
      <c r="AS114" s="206"/>
      <c r="AT114" s="206"/>
      <c r="AU114" s="206"/>
      <c r="AV114" s="206"/>
      <c r="AW114" s="206"/>
      <c r="AX114" s="206"/>
      <c r="AY114" s="206"/>
      <c r="AZ114" s="206"/>
      <c r="BA114" s="206"/>
      <c r="BB114" s="206"/>
      <c r="BC114" s="206"/>
      <c r="BD114" s="206"/>
      <c r="BE114" s="206"/>
      <c r="BF114" s="206"/>
      <c r="BG114" s="206"/>
      <c r="BH114" s="206"/>
      <c r="BI114" s="206"/>
      <c r="BJ114" s="206"/>
      <c r="BK114" s="206"/>
      <c r="BL114" s="206"/>
      <c r="BM114" s="206"/>
      <c r="BN114" s="206"/>
      <c r="BO114" s="206"/>
      <c r="BP114" s="206"/>
      <c r="BQ114" s="206"/>
      <c r="BR114" s="206"/>
      <c r="BS114" s="206"/>
      <c r="BT114" s="206"/>
      <c r="BU114" s="206"/>
      <c r="BV114" s="206"/>
      <c r="BW114" s="206"/>
      <c r="BX114" s="206"/>
      <c r="BY114" s="206"/>
      <c r="BZ114" s="206"/>
      <c r="CA114" s="206"/>
      <c r="CB114" s="206"/>
      <c r="CC114" s="206"/>
      <c r="CD114" s="206"/>
      <c r="CE114" s="206"/>
      <c r="CF114" s="206"/>
      <c r="CG114" s="206"/>
      <c r="CH114" s="206"/>
      <c r="CI114" s="206"/>
      <c r="CJ114" s="206"/>
      <c r="CK114" s="206"/>
      <c r="CL114" s="206"/>
      <c r="CM114" s="206"/>
      <c r="CN114" s="206"/>
      <c r="CO114" s="206"/>
      <c r="CP114" s="206"/>
      <c r="CQ114" s="206"/>
      <c r="CR114" s="206"/>
      <c r="CS114" s="206"/>
      <c r="CT114" s="206"/>
      <c r="CU114" s="206"/>
      <c r="CV114" s="206"/>
      <c r="CW114" s="206"/>
      <c r="CX114" s="206"/>
      <c r="CY114" s="207"/>
      <c r="CZ114" s="207"/>
      <c r="DA114" s="207"/>
      <c r="DB114" s="207"/>
      <c r="DC114" s="207"/>
      <c r="DD114" s="207"/>
      <c r="DE114" s="207"/>
      <c r="DF114" s="207"/>
      <c r="DG114" s="207"/>
      <c r="DH114" s="207"/>
      <c r="DI114" s="207"/>
      <c r="DJ114" s="207"/>
      <c r="DK114" s="207"/>
      <c r="DL114" s="207"/>
      <c r="DM114" s="207"/>
      <c r="DN114" s="207"/>
      <c r="DO114" s="207"/>
      <c r="DP114" s="207"/>
      <c r="DQ114" s="207"/>
      <c r="DR114" s="207"/>
      <c r="DS114" s="207"/>
      <c r="DT114" s="207"/>
      <c r="DU114" s="207"/>
      <c r="DV114" s="207"/>
      <c r="DW114" s="207"/>
      <c r="DX114" s="207"/>
      <c r="DY114" s="207"/>
      <c r="DZ114" s="207"/>
      <c r="EA114" s="207"/>
      <c r="EB114" s="207"/>
      <c r="EC114" s="207"/>
      <c r="ED114" s="207"/>
      <c r="EE114" s="207"/>
      <c r="EF114" s="207"/>
      <c r="EG114" s="207"/>
      <c r="EH114" s="207"/>
      <c r="EI114" s="207"/>
      <c r="EJ114" s="207"/>
      <c r="EK114" s="207"/>
      <c r="EL114" s="212"/>
      <c r="EM114" s="212"/>
      <c r="EN114" s="212"/>
      <c r="EO114" s="213"/>
      <c r="EP114" s="210"/>
    </row>
    <row r="115" spans="2:146" ht="11.25" customHeight="1">
      <c r="B115" s="215"/>
      <c r="C115" s="216"/>
      <c r="D115" s="216"/>
      <c r="E115" s="216"/>
      <c r="F115" s="216"/>
      <c r="G115" s="216"/>
      <c r="H115" s="216"/>
      <c r="I115" s="216"/>
      <c r="J115" s="216"/>
      <c r="K115" s="216"/>
      <c r="L115" s="216"/>
      <c r="M115" s="216"/>
      <c r="N115" s="216"/>
      <c r="O115" s="216"/>
      <c r="P115" s="216"/>
      <c r="Q115" s="216"/>
      <c r="R115" s="216"/>
      <c r="S115" s="216"/>
      <c r="T115" s="216"/>
      <c r="U115" s="216"/>
      <c r="V115" s="216"/>
      <c r="W115" s="216"/>
      <c r="X115" s="216"/>
      <c r="Y115" s="216"/>
      <c r="Z115" s="216"/>
      <c r="AA115" s="216"/>
      <c r="AB115" s="216"/>
      <c r="AC115" s="216"/>
      <c r="AD115" s="216"/>
      <c r="AE115" s="216"/>
      <c r="AF115" s="216"/>
      <c r="AG115" s="216"/>
      <c r="AH115" s="216"/>
      <c r="AI115" s="216"/>
      <c r="AJ115" s="216"/>
      <c r="AK115" s="216"/>
      <c r="AL115" s="216"/>
      <c r="AM115" s="216"/>
      <c r="AN115" s="216"/>
      <c r="AO115" s="216"/>
      <c r="AP115" s="216"/>
      <c r="AQ115" s="216"/>
      <c r="AR115" s="216"/>
      <c r="AS115" s="216"/>
      <c r="AT115" s="216"/>
      <c r="AU115" s="216"/>
      <c r="AV115" s="216"/>
      <c r="AW115" s="216"/>
      <c r="AX115" s="216"/>
      <c r="AY115" s="216"/>
      <c r="AZ115" s="216"/>
      <c r="BA115" s="216"/>
      <c r="BB115" s="216"/>
      <c r="BC115" s="216"/>
      <c r="BD115" s="216"/>
      <c r="BE115" s="216"/>
      <c r="BF115" s="216"/>
      <c r="BG115" s="216"/>
      <c r="BH115" s="216"/>
      <c r="BI115" s="216"/>
      <c r="BJ115" s="216"/>
      <c r="BK115" s="216"/>
      <c r="BL115" s="216"/>
      <c r="BM115" s="216"/>
      <c r="BN115" s="216"/>
      <c r="BO115" s="216"/>
      <c r="BP115" s="216"/>
      <c r="BQ115" s="216"/>
      <c r="BR115" s="216"/>
      <c r="BS115" s="216"/>
      <c r="BT115" s="216"/>
      <c r="BU115" s="216"/>
      <c r="BV115" s="216"/>
      <c r="BW115" s="216"/>
      <c r="BX115" s="216"/>
      <c r="BY115" s="216"/>
      <c r="BZ115" s="216"/>
      <c r="CA115" s="216"/>
      <c r="CB115" s="216"/>
      <c r="CC115" s="216"/>
      <c r="CD115" s="216"/>
      <c r="CE115" s="216"/>
      <c r="CF115" s="216"/>
      <c r="CG115" s="216"/>
      <c r="CH115" s="216"/>
      <c r="CI115" s="216"/>
      <c r="CJ115" s="216"/>
      <c r="CK115" s="216"/>
      <c r="CL115" s="216"/>
      <c r="CM115" s="216"/>
      <c r="CN115" s="216"/>
      <c r="CO115" s="216"/>
      <c r="CP115" s="216"/>
      <c r="CQ115" s="216"/>
      <c r="CR115" s="216"/>
      <c r="CS115" s="216"/>
      <c r="CT115" s="216"/>
      <c r="CU115" s="216"/>
      <c r="CV115" s="216"/>
      <c r="CW115" s="216"/>
      <c r="CX115" s="216"/>
      <c r="CY115" s="217"/>
      <c r="CZ115" s="217"/>
      <c r="DA115" s="217"/>
      <c r="DB115" s="217"/>
      <c r="DC115" s="217"/>
      <c r="DD115" s="217"/>
      <c r="DE115" s="217"/>
      <c r="DF115" s="217"/>
      <c r="DG115" s="217"/>
      <c r="DH115" s="217"/>
      <c r="DI115" s="217"/>
      <c r="DJ115" s="217"/>
      <c r="DK115" s="217"/>
      <c r="DL115" s="217"/>
      <c r="DM115" s="217"/>
      <c r="DN115" s="217"/>
      <c r="DO115" s="217"/>
      <c r="DP115" s="217"/>
      <c r="DQ115" s="217"/>
      <c r="DR115" s="217"/>
      <c r="DS115" s="217"/>
      <c r="DT115" s="217"/>
      <c r="DU115" s="217"/>
      <c r="DV115" s="217"/>
      <c r="DW115" s="217"/>
      <c r="DX115" s="217"/>
      <c r="DY115" s="217"/>
      <c r="DZ115" s="217"/>
      <c r="EA115" s="217"/>
      <c r="EB115" s="217"/>
      <c r="EC115" s="217"/>
      <c r="ED115" s="217"/>
      <c r="EE115" s="217"/>
      <c r="EF115" s="217"/>
      <c r="EG115" s="217"/>
      <c r="EH115" s="217"/>
      <c r="EI115" s="217"/>
      <c r="EJ115" s="217"/>
      <c r="EK115" s="217"/>
      <c r="EL115" s="218"/>
      <c r="EM115" s="218"/>
      <c r="EN115" s="218"/>
      <c r="EO115" s="219"/>
      <c r="EP115" s="210"/>
    </row>
    <row r="116" spans="2:146">
      <c r="B116" s="184"/>
      <c r="C116" s="184"/>
      <c r="D116" s="184"/>
      <c r="E116" s="184"/>
      <c r="F116" s="184"/>
    </row>
  </sheetData>
  <mergeCells count="2">
    <mergeCell ref="B1:EO2"/>
    <mergeCell ref="B3:EK3"/>
  </mergeCells>
  <phoneticPr fontId="4" type="noConversion"/>
  <pageMargins left="0.78740157480314965" right="3.937007874015748E-2" top="0.6692913385826772" bottom="0.59055118110236215" header="0.5" footer="0.5"/>
  <pageSetup paperSize="9" scale="70" orientation="landscape" copies="0"/>
  <headerFooter alignWithMargins="0"/>
  <rowBreaks count="1" manualBreakCount="1">
    <brk id="61" min="2" max="14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6067-E76A-4738-A8F4-5CE0F4491132}">
  <dimension ref="B1:AC6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2" width="5.5546875" style="171" customWidth="1"/>
    <col min="3" max="3" width="24" style="171" customWidth="1"/>
    <col min="4" max="4" width="22" style="171" customWidth="1"/>
    <col min="5" max="5" width="8" style="171" customWidth="1"/>
    <col min="6" max="9" width="15" style="171" customWidth="1"/>
    <col min="10" max="256" width="8.88671875" style="171"/>
    <col min="257" max="257" width="0.5546875" style="171" customWidth="1"/>
    <col min="258" max="258" width="5.5546875" style="171" customWidth="1"/>
    <col min="259" max="259" width="24" style="171" customWidth="1"/>
    <col min="260" max="260" width="22" style="171" customWidth="1"/>
    <col min="261" max="261" width="8" style="171" customWidth="1"/>
    <col min="262" max="265" width="15" style="171" customWidth="1"/>
    <col min="266" max="512" width="8.88671875" style="171"/>
    <col min="513" max="513" width="0.5546875" style="171" customWidth="1"/>
    <col min="514" max="514" width="5.5546875" style="171" customWidth="1"/>
    <col min="515" max="515" width="24" style="171" customWidth="1"/>
    <col min="516" max="516" width="22" style="171" customWidth="1"/>
    <col min="517" max="517" width="8" style="171" customWidth="1"/>
    <col min="518" max="521" width="15" style="171" customWidth="1"/>
    <col min="522" max="768" width="8.88671875" style="171"/>
    <col min="769" max="769" width="0.5546875" style="171" customWidth="1"/>
    <col min="770" max="770" width="5.5546875" style="171" customWidth="1"/>
    <col min="771" max="771" width="24" style="171" customWidth="1"/>
    <col min="772" max="772" width="22" style="171" customWidth="1"/>
    <col min="773" max="773" width="8" style="171" customWidth="1"/>
    <col min="774" max="777" width="15" style="171" customWidth="1"/>
    <col min="778" max="1024" width="8.88671875" style="171"/>
    <col min="1025" max="1025" width="0.5546875" style="171" customWidth="1"/>
    <col min="1026" max="1026" width="5.5546875" style="171" customWidth="1"/>
    <col min="1027" max="1027" width="24" style="171" customWidth="1"/>
    <col min="1028" max="1028" width="22" style="171" customWidth="1"/>
    <col min="1029" max="1029" width="8" style="171" customWidth="1"/>
    <col min="1030" max="1033" width="15" style="171" customWidth="1"/>
    <col min="1034" max="1280" width="8.88671875" style="171"/>
    <col min="1281" max="1281" width="0.5546875" style="171" customWidth="1"/>
    <col min="1282" max="1282" width="5.5546875" style="171" customWidth="1"/>
    <col min="1283" max="1283" width="24" style="171" customWidth="1"/>
    <col min="1284" max="1284" width="22" style="171" customWidth="1"/>
    <col min="1285" max="1285" width="8" style="171" customWidth="1"/>
    <col min="1286" max="1289" width="15" style="171" customWidth="1"/>
    <col min="1290" max="1536" width="8.88671875" style="171"/>
    <col min="1537" max="1537" width="0.5546875" style="171" customWidth="1"/>
    <col min="1538" max="1538" width="5.5546875" style="171" customWidth="1"/>
    <col min="1539" max="1539" width="24" style="171" customWidth="1"/>
    <col min="1540" max="1540" width="22" style="171" customWidth="1"/>
    <col min="1541" max="1541" width="8" style="171" customWidth="1"/>
    <col min="1542" max="1545" width="15" style="171" customWidth="1"/>
    <col min="1546" max="1792" width="8.88671875" style="171"/>
    <col min="1793" max="1793" width="0.5546875" style="171" customWidth="1"/>
    <col min="1794" max="1794" width="5.5546875" style="171" customWidth="1"/>
    <col min="1795" max="1795" width="24" style="171" customWidth="1"/>
    <col min="1796" max="1796" width="22" style="171" customWidth="1"/>
    <col min="1797" max="1797" width="8" style="171" customWidth="1"/>
    <col min="1798" max="1801" width="15" style="171" customWidth="1"/>
    <col min="1802" max="2048" width="8.88671875" style="171"/>
    <col min="2049" max="2049" width="0.5546875" style="171" customWidth="1"/>
    <col min="2050" max="2050" width="5.5546875" style="171" customWidth="1"/>
    <col min="2051" max="2051" width="24" style="171" customWidth="1"/>
    <col min="2052" max="2052" width="22" style="171" customWidth="1"/>
    <col min="2053" max="2053" width="8" style="171" customWidth="1"/>
    <col min="2054" max="2057" width="15" style="171" customWidth="1"/>
    <col min="2058" max="2304" width="8.88671875" style="171"/>
    <col min="2305" max="2305" width="0.5546875" style="171" customWidth="1"/>
    <col min="2306" max="2306" width="5.5546875" style="171" customWidth="1"/>
    <col min="2307" max="2307" width="24" style="171" customWidth="1"/>
    <col min="2308" max="2308" width="22" style="171" customWidth="1"/>
    <col min="2309" max="2309" width="8" style="171" customWidth="1"/>
    <col min="2310" max="2313" width="15" style="171" customWidth="1"/>
    <col min="2314" max="2560" width="8.88671875" style="171"/>
    <col min="2561" max="2561" width="0.5546875" style="171" customWidth="1"/>
    <col min="2562" max="2562" width="5.5546875" style="171" customWidth="1"/>
    <col min="2563" max="2563" width="24" style="171" customWidth="1"/>
    <col min="2564" max="2564" width="22" style="171" customWidth="1"/>
    <col min="2565" max="2565" width="8" style="171" customWidth="1"/>
    <col min="2566" max="2569" width="15" style="171" customWidth="1"/>
    <col min="2570" max="2816" width="8.88671875" style="171"/>
    <col min="2817" max="2817" width="0.5546875" style="171" customWidth="1"/>
    <col min="2818" max="2818" width="5.5546875" style="171" customWidth="1"/>
    <col min="2819" max="2819" width="24" style="171" customWidth="1"/>
    <col min="2820" max="2820" width="22" style="171" customWidth="1"/>
    <col min="2821" max="2821" width="8" style="171" customWidth="1"/>
    <col min="2822" max="2825" width="15" style="171" customWidth="1"/>
    <col min="2826" max="3072" width="8.88671875" style="171"/>
    <col min="3073" max="3073" width="0.5546875" style="171" customWidth="1"/>
    <col min="3074" max="3074" width="5.5546875" style="171" customWidth="1"/>
    <col min="3075" max="3075" width="24" style="171" customWidth="1"/>
    <col min="3076" max="3076" width="22" style="171" customWidth="1"/>
    <col min="3077" max="3077" width="8" style="171" customWidth="1"/>
    <col min="3078" max="3081" width="15" style="171" customWidth="1"/>
    <col min="3082" max="3328" width="8.88671875" style="171"/>
    <col min="3329" max="3329" width="0.5546875" style="171" customWidth="1"/>
    <col min="3330" max="3330" width="5.5546875" style="171" customWidth="1"/>
    <col min="3331" max="3331" width="24" style="171" customWidth="1"/>
    <col min="3332" max="3332" width="22" style="171" customWidth="1"/>
    <col min="3333" max="3333" width="8" style="171" customWidth="1"/>
    <col min="3334" max="3337" width="15" style="171" customWidth="1"/>
    <col min="3338" max="3584" width="8.88671875" style="171"/>
    <col min="3585" max="3585" width="0.5546875" style="171" customWidth="1"/>
    <col min="3586" max="3586" width="5.5546875" style="171" customWidth="1"/>
    <col min="3587" max="3587" width="24" style="171" customWidth="1"/>
    <col min="3588" max="3588" width="22" style="171" customWidth="1"/>
    <col min="3589" max="3589" width="8" style="171" customWidth="1"/>
    <col min="3590" max="3593" width="15" style="171" customWidth="1"/>
    <col min="3594" max="3840" width="8.88671875" style="171"/>
    <col min="3841" max="3841" width="0.5546875" style="171" customWidth="1"/>
    <col min="3842" max="3842" width="5.5546875" style="171" customWidth="1"/>
    <col min="3843" max="3843" width="24" style="171" customWidth="1"/>
    <col min="3844" max="3844" width="22" style="171" customWidth="1"/>
    <col min="3845" max="3845" width="8" style="171" customWidth="1"/>
    <col min="3846" max="3849" width="15" style="171" customWidth="1"/>
    <col min="3850" max="4096" width="8.88671875" style="171"/>
    <col min="4097" max="4097" width="0.5546875" style="171" customWidth="1"/>
    <col min="4098" max="4098" width="5.5546875" style="171" customWidth="1"/>
    <col min="4099" max="4099" width="24" style="171" customWidth="1"/>
    <col min="4100" max="4100" width="22" style="171" customWidth="1"/>
    <col min="4101" max="4101" width="8" style="171" customWidth="1"/>
    <col min="4102" max="4105" width="15" style="171" customWidth="1"/>
    <col min="4106" max="4352" width="8.88671875" style="171"/>
    <col min="4353" max="4353" width="0.5546875" style="171" customWidth="1"/>
    <col min="4354" max="4354" width="5.5546875" style="171" customWidth="1"/>
    <col min="4355" max="4355" width="24" style="171" customWidth="1"/>
    <col min="4356" max="4356" width="22" style="171" customWidth="1"/>
    <col min="4357" max="4357" width="8" style="171" customWidth="1"/>
    <col min="4358" max="4361" width="15" style="171" customWidth="1"/>
    <col min="4362" max="4608" width="8.88671875" style="171"/>
    <col min="4609" max="4609" width="0.5546875" style="171" customWidth="1"/>
    <col min="4610" max="4610" width="5.5546875" style="171" customWidth="1"/>
    <col min="4611" max="4611" width="24" style="171" customWidth="1"/>
    <col min="4612" max="4612" width="22" style="171" customWidth="1"/>
    <col min="4613" max="4613" width="8" style="171" customWidth="1"/>
    <col min="4614" max="4617" width="15" style="171" customWidth="1"/>
    <col min="4618" max="4864" width="8.88671875" style="171"/>
    <col min="4865" max="4865" width="0.5546875" style="171" customWidth="1"/>
    <col min="4866" max="4866" width="5.5546875" style="171" customWidth="1"/>
    <col min="4867" max="4867" width="24" style="171" customWidth="1"/>
    <col min="4868" max="4868" width="22" style="171" customWidth="1"/>
    <col min="4869" max="4869" width="8" style="171" customWidth="1"/>
    <col min="4870" max="4873" width="15" style="171" customWidth="1"/>
    <col min="4874" max="5120" width="8.88671875" style="171"/>
    <col min="5121" max="5121" width="0.5546875" style="171" customWidth="1"/>
    <col min="5122" max="5122" width="5.5546875" style="171" customWidth="1"/>
    <col min="5123" max="5123" width="24" style="171" customWidth="1"/>
    <col min="5124" max="5124" width="22" style="171" customWidth="1"/>
    <col min="5125" max="5125" width="8" style="171" customWidth="1"/>
    <col min="5126" max="5129" width="15" style="171" customWidth="1"/>
    <col min="5130" max="5376" width="8.88671875" style="171"/>
    <col min="5377" max="5377" width="0.5546875" style="171" customWidth="1"/>
    <col min="5378" max="5378" width="5.5546875" style="171" customWidth="1"/>
    <col min="5379" max="5379" width="24" style="171" customWidth="1"/>
    <col min="5380" max="5380" width="22" style="171" customWidth="1"/>
    <col min="5381" max="5381" width="8" style="171" customWidth="1"/>
    <col min="5382" max="5385" width="15" style="171" customWidth="1"/>
    <col min="5386" max="5632" width="8.88671875" style="171"/>
    <col min="5633" max="5633" width="0.5546875" style="171" customWidth="1"/>
    <col min="5634" max="5634" width="5.5546875" style="171" customWidth="1"/>
    <col min="5635" max="5635" width="24" style="171" customWidth="1"/>
    <col min="5636" max="5636" width="22" style="171" customWidth="1"/>
    <col min="5637" max="5637" width="8" style="171" customWidth="1"/>
    <col min="5638" max="5641" width="15" style="171" customWidth="1"/>
    <col min="5642" max="5888" width="8.88671875" style="171"/>
    <col min="5889" max="5889" width="0.5546875" style="171" customWidth="1"/>
    <col min="5890" max="5890" width="5.5546875" style="171" customWidth="1"/>
    <col min="5891" max="5891" width="24" style="171" customWidth="1"/>
    <col min="5892" max="5892" width="22" style="171" customWidth="1"/>
    <col min="5893" max="5893" width="8" style="171" customWidth="1"/>
    <col min="5894" max="5897" width="15" style="171" customWidth="1"/>
    <col min="5898" max="6144" width="8.88671875" style="171"/>
    <col min="6145" max="6145" width="0.5546875" style="171" customWidth="1"/>
    <col min="6146" max="6146" width="5.5546875" style="171" customWidth="1"/>
    <col min="6147" max="6147" width="24" style="171" customWidth="1"/>
    <col min="6148" max="6148" width="22" style="171" customWidth="1"/>
    <col min="6149" max="6149" width="8" style="171" customWidth="1"/>
    <col min="6150" max="6153" width="15" style="171" customWidth="1"/>
    <col min="6154" max="6400" width="8.88671875" style="171"/>
    <col min="6401" max="6401" width="0.5546875" style="171" customWidth="1"/>
    <col min="6402" max="6402" width="5.5546875" style="171" customWidth="1"/>
    <col min="6403" max="6403" width="24" style="171" customWidth="1"/>
    <col min="6404" max="6404" width="22" style="171" customWidth="1"/>
    <col min="6405" max="6405" width="8" style="171" customWidth="1"/>
    <col min="6406" max="6409" width="15" style="171" customWidth="1"/>
    <col min="6410" max="6656" width="8.88671875" style="171"/>
    <col min="6657" max="6657" width="0.5546875" style="171" customWidth="1"/>
    <col min="6658" max="6658" width="5.5546875" style="171" customWidth="1"/>
    <col min="6659" max="6659" width="24" style="171" customWidth="1"/>
    <col min="6660" max="6660" width="22" style="171" customWidth="1"/>
    <col min="6661" max="6661" width="8" style="171" customWidth="1"/>
    <col min="6662" max="6665" width="15" style="171" customWidth="1"/>
    <col min="6666" max="6912" width="8.88671875" style="171"/>
    <col min="6913" max="6913" width="0.5546875" style="171" customWidth="1"/>
    <col min="6914" max="6914" width="5.5546875" style="171" customWidth="1"/>
    <col min="6915" max="6915" width="24" style="171" customWidth="1"/>
    <col min="6916" max="6916" width="22" style="171" customWidth="1"/>
    <col min="6917" max="6917" width="8" style="171" customWidth="1"/>
    <col min="6918" max="6921" width="15" style="171" customWidth="1"/>
    <col min="6922" max="7168" width="8.88671875" style="171"/>
    <col min="7169" max="7169" width="0.5546875" style="171" customWidth="1"/>
    <col min="7170" max="7170" width="5.5546875" style="171" customWidth="1"/>
    <col min="7171" max="7171" width="24" style="171" customWidth="1"/>
    <col min="7172" max="7172" width="22" style="171" customWidth="1"/>
    <col min="7173" max="7173" width="8" style="171" customWidth="1"/>
    <col min="7174" max="7177" width="15" style="171" customWidth="1"/>
    <col min="7178" max="7424" width="8.88671875" style="171"/>
    <col min="7425" max="7425" width="0.5546875" style="171" customWidth="1"/>
    <col min="7426" max="7426" width="5.5546875" style="171" customWidth="1"/>
    <col min="7427" max="7427" width="24" style="171" customWidth="1"/>
    <col min="7428" max="7428" width="22" style="171" customWidth="1"/>
    <col min="7429" max="7429" width="8" style="171" customWidth="1"/>
    <col min="7430" max="7433" width="15" style="171" customWidth="1"/>
    <col min="7434" max="7680" width="8.88671875" style="171"/>
    <col min="7681" max="7681" width="0.5546875" style="171" customWidth="1"/>
    <col min="7682" max="7682" width="5.5546875" style="171" customWidth="1"/>
    <col min="7683" max="7683" width="24" style="171" customWidth="1"/>
    <col min="7684" max="7684" width="22" style="171" customWidth="1"/>
    <col min="7685" max="7685" width="8" style="171" customWidth="1"/>
    <col min="7686" max="7689" width="15" style="171" customWidth="1"/>
    <col min="7690" max="7936" width="8.88671875" style="171"/>
    <col min="7937" max="7937" width="0.5546875" style="171" customWidth="1"/>
    <col min="7938" max="7938" width="5.5546875" style="171" customWidth="1"/>
    <col min="7939" max="7939" width="24" style="171" customWidth="1"/>
    <col min="7940" max="7940" width="22" style="171" customWidth="1"/>
    <col min="7941" max="7941" width="8" style="171" customWidth="1"/>
    <col min="7942" max="7945" width="15" style="171" customWidth="1"/>
    <col min="7946" max="8192" width="8.88671875" style="171"/>
    <col min="8193" max="8193" width="0.5546875" style="171" customWidth="1"/>
    <col min="8194" max="8194" width="5.5546875" style="171" customWidth="1"/>
    <col min="8195" max="8195" width="24" style="171" customWidth="1"/>
    <col min="8196" max="8196" width="22" style="171" customWidth="1"/>
    <col min="8197" max="8197" width="8" style="171" customWidth="1"/>
    <col min="8198" max="8201" width="15" style="171" customWidth="1"/>
    <col min="8202" max="8448" width="8.88671875" style="171"/>
    <col min="8449" max="8449" width="0.5546875" style="171" customWidth="1"/>
    <col min="8450" max="8450" width="5.5546875" style="171" customWidth="1"/>
    <col min="8451" max="8451" width="24" style="171" customWidth="1"/>
    <col min="8452" max="8452" width="22" style="171" customWidth="1"/>
    <col min="8453" max="8453" width="8" style="171" customWidth="1"/>
    <col min="8454" max="8457" width="15" style="171" customWidth="1"/>
    <col min="8458" max="8704" width="8.88671875" style="171"/>
    <col min="8705" max="8705" width="0.5546875" style="171" customWidth="1"/>
    <col min="8706" max="8706" width="5.5546875" style="171" customWidth="1"/>
    <col min="8707" max="8707" width="24" style="171" customWidth="1"/>
    <col min="8708" max="8708" width="22" style="171" customWidth="1"/>
    <col min="8709" max="8709" width="8" style="171" customWidth="1"/>
    <col min="8710" max="8713" width="15" style="171" customWidth="1"/>
    <col min="8714" max="8960" width="8.88671875" style="171"/>
    <col min="8961" max="8961" width="0.5546875" style="171" customWidth="1"/>
    <col min="8962" max="8962" width="5.5546875" style="171" customWidth="1"/>
    <col min="8963" max="8963" width="24" style="171" customWidth="1"/>
    <col min="8964" max="8964" width="22" style="171" customWidth="1"/>
    <col min="8965" max="8965" width="8" style="171" customWidth="1"/>
    <col min="8966" max="8969" width="15" style="171" customWidth="1"/>
    <col min="8970" max="9216" width="8.88671875" style="171"/>
    <col min="9217" max="9217" width="0.5546875" style="171" customWidth="1"/>
    <col min="9218" max="9218" width="5.5546875" style="171" customWidth="1"/>
    <col min="9219" max="9219" width="24" style="171" customWidth="1"/>
    <col min="9220" max="9220" width="22" style="171" customWidth="1"/>
    <col min="9221" max="9221" width="8" style="171" customWidth="1"/>
    <col min="9222" max="9225" width="15" style="171" customWidth="1"/>
    <col min="9226" max="9472" width="8.88671875" style="171"/>
    <col min="9473" max="9473" width="0.5546875" style="171" customWidth="1"/>
    <col min="9474" max="9474" width="5.5546875" style="171" customWidth="1"/>
    <col min="9475" max="9475" width="24" style="171" customWidth="1"/>
    <col min="9476" max="9476" width="22" style="171" customWidth="1"/>
    <col min="9477" max="9477" width="8" style="171" customWidth="1"/>
    <col min="9478" max="9481" width="15" style="171" customWidth="1"/>
    <col min="9482" max="9728" width="8.88671875" style="171"/>
    <col min="9729" max="9729" width="0.5546875" style="171" customWidth="1"/>
    <col min="9730" max="9730" width="5.5546875" style="171" customWidth="1"/>
    <col min="9731" max="9731" width="24" style="171" customWidth="1"/>
    <col min="9732" max="9732" width="22" style="171" customWidth="1"/>
    <col min="9733" max="9733" width="8" style="171" customWidth="1"/>
    <col min="9734" max="9737" width="15" style="171" customWidth="1"/>
    <col min="9738" max="9984" width="8.88671875" style="171"/>
    <col min="9985" max="9985" width="0.5546875" style="171" customWidth="1"/>
    <col min="9986" max="9986" width="5.5546875" style="171" customWidth="1"/>
    <col min="9987" max="9987" width="24" style="171" customWidth="1"/>
    <col min="9988" max="9988" width="22" style="171" customWidth="1"/>
    <col min="9989" max="9989" width="8" style="171" customWidth="1"/>
    <col min="9990" max="9993" width="15" style="171" customWidth="1"/>
    <col min="9994" max="10240" width="8.88671875" style="171"/>
    <col min="10241" max="10241" width="0.5546875" style="171" customWidth="1"/>
    <col min="10242" max="10242" width="5.5546875" style="171" customWidth="1"/>
    <col min="10243" max="10243" width="24" style="171" customWidth="1"/>
    <col min="10244" max="10244" width="22" style="171" customWidth="1"/>
    <col min="10245" max="10245" width="8" style="171" customWidth="1"/>
    <col min="10246" max="10249" width="15" style="171" customWidth="1"/>
    <col min="10250" max="10496" width="8.88671875" style="171"/>
    <col min="10497" max="10497" width="0.5546875" style="171" customWidth="1"/>
    <col min="10498" max="10498" width="5.5546875" style="171" customWidth="1"/>
    <col min="10499" max="10499" width="24" style="171" customWidth="1"/>
    <col min="10500" max="10500" width="22" style="171" customWidth="1"/>
    <col min="10501" max="10501" width="8" style="171" customWidth="1"/>
    <col min="10502" max="10505" width="15" style="171" customWidth="1"/>
    <col min="10506" max="10752" width="8.88671875" style="171"/>
    <col min="10753" max="10753" width="0.5546875" style="171" customWidth="1"/>
    <col min="10754" max="10754" width="5.5546875" style="171" customWidth="1"/>
    <col min="10755" max="10755" width="24" style="171" customWidth="1"/>
    <col min="10756" max="10756" width="22" style="171" customWidth="1"/>
    <col min="10757" max="10757" width="8" style="171" customWidth="1"/>
    <col min="10758" max="10761" width="15" style="171" customWidth="1"/>
    <col min="10762" max="11008" width="8.88671875" style="171"/>
    <col min="11009" max="11009" width="0.5546875" style="171" customWidth="1"/>
    <col min="11010" max="11010" width="5.5546875" style="171" customWidth="1"/>
    <col min="11011" max="11011" width="24" style="171" customWidth="1"/>
    <col min="11012" max="11012" width="22" style="171" customWidth="1"/>
    <col min="11013" max="11013" width="8" style="171" customWidth="1"/>
    <col min="11014" max="11017" width="15" style="171" customWidth="1"/>
    <col min="11018" max="11264" width="8.88671875" style="171"/>
    <col min="11265" max="11265" width="0.5546875" style="171" customWidth="1"/>
    <col min="11266" max="11266" width="5.5546875" style="171" customWidth="1"/>
    <col min="11267" max="11267" width="24" style="171" customWidth="1"/>
    <col min="11268" max="11268" width="22" style="171" customWidth="1"/>
    <col min="11269" max="11269" width="8" style="171" customWidth="1"/>
    <col min="11270" max="11273" width="15" style="171" customWidth="1"/>
    <col min="11274" max="11520" width="8.88671875" style="171"/>
    <col min="11521" max="11521" width="0.5546875" style="171" customWidth="1"/>
    <col min="11522" max="11522" width="5.5546875" style="171" customWidth="1"/>
    <col min="11523" max="11523" width="24" style="171" customWidth="1"/>
    <col min="11524" max="11524" width="22" style="171" customWidth="1"/>
    <col min="11525" max="11525" width="8" style="171" customWidth="1"/>
    <col min="11526" max="11529" width="15" style="171" customWidth="1"/>
    <col min="11530" max="11776" width="8.88671875" style="171"/>
    <col min="11777" max="11777" width="0.5546875" style="171" customWidth="1"/>
    <col min="11778" max="11778" width="5.5546875" style="171" customWidth="1"/>
    <col min="11779" max="11779" width="24" style="171" customWidth="1"/>
    <col min="11780" max="11780" width="22" style="171" customWidth="1"/>
    <col min="11781" max="11781" width="8" style="171" customWidth="1"/>
    <col min="11782" max="11785" width="15" style="171" customWidth="1"/>
    <col min="11786" max="12032" width="8.88671875" style="171"/>
    <col min="12033" max="12033" width="0.5546875" style="171" customWidth="1"/>
    <col min="12034" max="12034" width="5.5546875" style="171" customWidth="1"/>
    <col min="12035" max="12035" width="24" style="171" customWidth="1"/>
    <col min="12036" max="12036" width="22" style="171" customWidth="1"/>
    <col min="12037" max="12037" width="8" style="171" customWidth="1"/>
    <col min="12038" max="12041" width="15" style="171" customWidth="1"/>
    <col min="12042" max="12288" width="8.88671875" style="171"/>
    <col min="12289" max="12289" width="0.5546875" style="171" customWidth="1"/>
    <col min="12290" max="12290" width="5.5546875" style="171" customWidth="1"/>
    <col min="12291" max="12291" width="24" style="171" customWidth="1"/>
    <col min="12292" max="12292" width="22" style="171" customWidth="1"/>
    <col min="12293" max="12293" width="8" style="171" customWidth="1"/>
    <col min="12294" max="12297" width="15" style="171" customWidth="1"/>
    <col min="12298" max="12544" width="8.88671875" style="171"/>
    <col min="12545" max="12545" width="0.5546875" style="171" customWidth="1"/>
    <col min="12546" max="12546" width="5.5546875" style="171" customWidth="1"/>
    <col min="12547" max="12547" width="24" style="171" customWidth="1"/>
    <col min="12548" max="12548" width="22" style="171" customWidth="1"/>
    <col min="12549" max="12549" width="8" style="171" customWidth="1"/>
    <col min="12550" max="12553" width="15" style="171" customWidth="1"/>
    <col min="12554" max="12800" width="8.88671875" style="171"/>
    <col min="12801" max="12801" width="0.5546875" style="171" customWidth="1"/>
    <col min="12802" max="12802" width="5.5546875" style="171" customWidth="1"/>
    <col min="12803" max="12803" width="24" style="171" customWidth="1"/>
    <col min="12804" max="12804" width="22" style="171" customWidth="1"/>
    <col min="12805" max="12805" width="8" style="171" customWidth="1"/>
    <col min="12806" max="12809" width="15" style="171" customWidth="1"/>
    <col min="12810" max="13056" width="8.88671875" style="171"/>
    <col min="13057" max="13057" width="0.5546875" style="171" customWidth="1"/>
    <col min="13058" max="13058" width="5.5546875" style="171" customWidth="1"/>
    <col min="13059" max="13059" width="24" style="171" customWidth="1"/>
    <col min="13060" max="13060" width="22" style="171" customWidth="1"/>
    <col min="13061" max="13061" width="8" style="171" customWidth="1"/>
    <col min="13062" max="13065" width="15" style="171" customWidth="1"/>
    <col min="13066" max="13312" width="8.88671875" style="171"/>
    <col min="13313" max="13313" width="0.5546875" style="171" customWidth="1"/>
    <col min="13314" max="13314" width="5.5546875" style="171" customWidth="1"/>
    <col min="13315" max="13315" width="24" style="171" customWidth="1"/>
    <col min="13316" max="13316" width="22" style="171" customWidth="1"/>
    <col min="13317" max="13317" width="8" style="171" customWidth="1"/>
    <col min="13318" max="13321" width="15" style="171" customWidth="1"/>
    <col min="13322" max="13568" width="8.88671875" style="171"/>
    <col min="13569" max="13569" width="0.5546875" style="171" customWidth="1"/>
    <col min="13570" max="13570" width="5.5546875" style="171" customWidth="1"/>
    <col min="13571" max="13571" width="24" style="171" customWidth="1"/>
    <col min="13572" max="13572" width="22" style="171" customWidth="1"/>
    <col min="13573" max="13573" width="8" style="171" customWidth="1"/>
    <col min="13574" max="13577" width="15" style="171" customWidth="1"/>
    <col min="13578" max="13824" width="8.88671875" style="171"/>
    <col min="13825" max="13825" width="0.5546875" style="171" customWidth="1"/>
    <col min="13826" max="13826" width="5.5546875" style="171" customWidth="1"/>
    <col min="13827" max="13827" width="24" style="171" customWidth="1"/>
    <col min="13828" max="13828" width="22" style="171" customWidth="1"/>
    <col min="13829" max="13829" width="8" style="171" customWidth="1"/>
    <col min="13830" max="13833" width="15" style="171" customWidth="1"/>
    <col min="13834" max="14080" width="8.88671875" style="171"/>
    <col min="14081" max="14081" width="0.5546875" style="171" customWidth="1"/>
    <col min="14082" max="14082" width="5.5546875" style="171" customWidth="1"/>
    <col min="14083" max="14083" width="24" style="171" customWidth="1"/>
    <col min="14084" max="14084" width="22" style="171" customWidth="1"/>
    <col min="14085" max="14085" width="8" style="171" customWidth="1"/>
    <col min="14086" max="14089" width="15" style="171" customWidth="1"/>
    <col min="14090" max="14336" width="8.88671875" style="171"/>
    <col min="14337" max="14337" width="0.5546875" style="171" customWidth="1"/>
    <col min="14338" max="14338" width="5.5546875" style="171" customWidth="1"/>
    <col min="14339" max="14339" width="24" style="171" customWidth="1"/>
    <col min="14340" max="14340" width="22" style="171" customWidth="1"/>
    <col min="14341" max="14341" width="8" style="171" customWidth="1"/>
    <col min="14342" max="14345" width="15" style="171" customWidth="1"/>
    <col min="14346" max="14592" width="8.88671875" style="171"/>
    <col min="14593" max="14593" width="0.5546875" style="171" customWidth="1"/>
    <col min="14594" max="14594" width="5.5546875" style="171" customWidth="1"/>
    <col min="14595" max="14595" width="24" style="171" customWidth="1"/>
    <col min="14596" max="14596" width="22" style="171" customWidth="1"/>
    <col min="14597" max="14597" width="8" style="171" customWidth="1"/>
    <col min="14598" max="14601" width="15" style="171" customWidth="1"/>
    <col min="14602" max="14848" width="8.88671875" style="171"/>
    <col min="14849" max="14849" width="0.5546875" style="171" customWidth="1"/>
    <col min="14850" max="14850" width="5.5546875" style="171" customWidth="1"/>
    <col min="14851" max="14851" width="24" style="171" customWidth="1"/>
    <col min="14852" max="14852" width="22" style="171" customWidth="1"/>
    <col min="14853" max="14853" width="8" style="171" customWidth="1"/>
    <col min="14854" max="14857" width="15" style="171" customWidth="1"/>
    <col min="14858" max="15104" width="8.88671875" style="171"/>
    <col min="15105" max="15105" width="0.5546875" style="171" customWidth="1"/>
    <col min="15106" max="15106" width="5.5546875" style="171" customWidth="1"/>
    <col min="15107" max="15107" width="24" style="171" customWidth="1"/>
    <col min="15108" max="15108" width="22" style="171" customWidth="1"/>
    <col min="15109" max="15109" width="8" style="171" customWidth="1"/>
    <col min="15110" max="15113" width="15" style="171" customWidth="1"/>
    <col min="15114" max="15360" width="8.88671875" style="171"/>
    <col min="15361" max="15361" width="0.5546875" style="171" customWidth="1"/>
    <col min="15362" max="15362" width="5.5546875" style="171" customWidth="1"/>
    <col min="15363" max="15363" width="24" style="171" customWidth="1"/>
    <col min="15364" max="15364" width="22" style="171" customWidth="1"/>
    <col min="15365" max="15365" width="8" style="171" customWidth="1"/>
    <col min="15366" max="15369" width="15" style="171" customWidth="1"/>
    <col min="15370" max="15616" width="8.88671875" style="171"/>
    <col min="15617" max="15617" width="0.5546875" style="171" customWidth="1"/>
    <col min="15618" max="15618" width="5.5546875" style="171" customWidth="1"/>
    <col min="15619" max="15619" width="24" style="171" customWidth="1"/>
    <col min="15620" max="15620" width="22" style="171" customWidth="1"/>
    <col min="15621" max="15621" width="8" style="171" customWidth="1"/>
    <col min="15622" max="15625" width="15" style="171" customWidth="1"/>
    <col min="15626" max="15872" width="8.88671875" style="171"/>
    <col min="15873" max="15873" width="0.5546875" style="171" customWidth="1"/>
    <col min="15874" max="15874" width="5.5546875" style="171" customWidth="1"/>
    <col min="15875" max="15875" width="24" style="171" customWidth="1"/>
    <col min="15876" max="15876" width="22" style="171" customWidth="1"/>
    <col min="15877" max="15877" width="8" style="171" customWidth="1"/>
    <col min="15878" max="15881" width="15" style="171" customWidth="1"/>
    <col min="15882" max="16128" width="8.88671875" style="171"/>
    <col min="16129" max="16129" width="0.5546875" style="171" customWidth="1"/>
    <col min="16130" max="16130" width="5.5546875" style="171" customWidth="1"/>
    <col min="16131" max="16131" width="24" style="171" customWidth="1"/>
    <col min="16132" max="16132" width="22" style="171" customWidth="1"/>
    <col min="16133" max="16133" width="8" style="171" customWidth="1"/>
    <col min="16134" max="16137" width="15" style="171" customWidth="1"/>
    <col min="16138" max="16384" width="8.88671875" style="171"/>
  </cols>
  <sheetData>
    <row r="1" spans="2:29" ht="24.95" customHeight="1">
      <c r="B1" s="422" t="s">
        <v>254</v>
      </c>
      <c r="C1" s="422"/>
      <c r="D1" s="422"/>
      <c r="E1" s="422"/>
      <c r="F1" s="422"/>
      <c r="G1" s="422"/>
      <c r="H1" s="422"/>
      <c r="I1" s="422"/>
    </row>
    <row r="2" spans="2:29" ht="9.9499999999999993" customHeight="1">
      <c r="B2" s="423"/>
      <c r="C2" s="423"/>
      <c r="D2" s="423"/>
      <c r="E2" s="423"/>
      <c r="F2" s="423"/>
      <c r="G2" s="423"/>
      <c r="H2" s="423"/>
      <c r="I2" s="423"/>
    </row>
    <row r="3" spans="2:29" ht="30.75" customHeight="1">
      <c r="B3" s="172" t="s">
        <v>182</v>
      </c>
      <c r="C3" s="173" t="s">
        <v>150</v>
      </c>
      <c r="D3" s="173" t="s">
        <v>151</v>
      </c>
      <c r="E3" s="173" t="s">
        <v>153</v>
      </c>
      <c r="F3" s="173" t="s">
        <v>154</v>
      </c>
      <c r="G3" s="173" t="s">
        <v>156</v>
      </c>
      <c r="H3" s="173" t="s">
        <v>155</v>
      </c>
      <c r="I3" s="174" t="s">
        <v>157</v>
      </c>
      <c r="Z3" s="171" t="s">
        <v>183</v>
      </c>
      <c r="AA3" s="171" t="s">
        <v>184</v>
      </c>
      <c r="AB3" s="171" t="s">
        <v>185</v>
      </c>
      <c r="AC3" s="171" t="s">
        <v>186</v>
      </c>
    </row>
    <row r="4" spans="2:29" ht="19.7" customHeight="1">
      <c r="B4" s="199" t="s">
        <v>187</v>
      </c>
      <c r="C4" s="176" t="s">
        <v>199</v>
      </c>
      <c r="D4" s="176" t="s">
        <v>255</v>
      </c>
      <c r="E4" s="178" t="s">
        <v>217</v>
      </c>
      <c r="F4" s="179" t="str">
        <f>TEXT(H4+G4+I4,"#,##0")</f>
        <v>103,047</v>
      </c>
      <c r="G4" s="179">
        <f>기계경비!AA4</f>
        <v>19473</v>
      </c>
      <c r="H4" s="179">
        <f>기계경비!AB4</f>
        <v>59020</v>
      </c>
      <c r="I4" s="220">
        <f>기계경비!AC4</f>
        <v>24554</v>
      </c>
      <c r="Z4" s="200">
        <v>103047</v>
      </c>
      <c r="AA4" s="200">
        <v>59020</v>
      </c>
      <c r="AB4" s="200">
        <v>19473</v>
      </c>
      <c r="AC4" s="200">
        <v>24554</v>
      </c>
    </row>
    <row r="5" spans="2:29" ht="19.7" customHeight="1">
      <c r="B5" s="201" t="s">
        <v>189</v>
      </c>
      <c r="C5" s="195" t="s">
        <v>225</v>
      </c>
      <c r="D5" s="195" t="s">
        <v>256</v>
      </c>
      <c r="E5" s="196" t="s">
        <v>217</v>
      </c>
      <c r="F5" s="202" t="str">
        <f>TEXT(H5+G5+I5,"#,##0")</f>
        <v>110,310</v>
      </c>
      <c r="G5" s="202">
        <f>기계경비!AA10</f>
        <v>30192</v>
      </c>
      <c r="H5" s="202">
        <f>기계경비!AB10</f>
        <v>59020</v>
      </c>
      <c r="I5" s="221">
        <f>기계경비!AC10</f>
        <v>21098</v>
      </c>
      <c r="Z5" s="200">
        <v>110310</v>
      </c>
      <c r="AA5" s="200">
        <v>59020</v>
      </c>
      <c r="AB5" s="200">
        <v>30192</v>
      </c>
      <c r="AC5" s="200">
        <v>21098</v>
      </c>
    </row>
    <row r="6" spans="2:29">
      <c r="B6" s="184"/>
      <c r="C6" s="184"/>
      <c r="D6" s="184"/>
      <c r="E6" s="184"/>
      <c r="F6" s="184"/>
      <c r="G6" s="184"/>
      <c r="H6" s="184"/>
      <c r="I6" s="184"/>
    </row>
  </sheetData>
  <mergeCells count="1">
    <mergeCell ref="B1:I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103F4-E5C2-4AC2-AF5B-47D28CE1C201}">
  <dimension ref="B1:AD17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2" width="23.77734375" style="171" customWidth="1"/>
    <col min="3" max="3" width="19.44140625" style="171" customWidth="1"/>
    <col min="4" max="25" width="1.5546875" style="171" customWidth="1"/>
    <col min="26" max="26" width="8.6640625" style="171" customWidth="1"/>
    <col min="27" max="29" width="8.109375" style="171" customWidth="1"/>
    <col min="30" max="30" width="9.44140625" style="171" customWidth="1"/>
    <col min="31" max="256" width="8.88671875" style="171"/>
    <col min="257" max="257" width="0.5546875" style="171" customWidth="1"/>
    <col min="258" max="258" width="23.77734375" style="171" customWidth="1"/>
    <col min="259" max="259" width="19.44140625" style="171" customWidth="1"/>
    <col min="260" max="281" width="1.5546875" style="171" customWidth="1"/>
    <col min="282" max="282" width="8.6640625" style="171" customWidth="1"/>
    <col min="283" max="285" width="8.109375" style="171" customWidth="1"/>
    <col min="286" max="286" width="9.44140625" style="171" customWidth="1"/>
    <col min="287" max="512" width="8.88671875" style="171"/>
    <col min="513" max="513" width="0.5546875" style="171" customWidth="1"/>
    <col min="514" max="514" width="23.77734375" style="171" customWidth="1"/>
    <col min="515" max="515" width="19.44140625" style="171" customWidth="1"/>
    <col min="516" max="537" width="1.5546875" style="171" customWidth="1"/>
    <col min="538" max="538" width="8.6640625" style="171" customWidth="1"/>
    <col min="539" max="541" width="8.109375" style="171" customWidth="1"/>
    <col min="542" max="542" width="9.44140625" style="171" customWidth="1"/>
    <col min="543" max="768" width="8.88671875" style="171"/>
    <col min="769" max="769" width="0.5546875" style="171" customWidth="1"/>
    <col min="770" max="770" width="23.77734375" style="171" customWidth="1"/>
    <col min="771" max="771" width="19.44140625" style="171" customWidth="1"/>
    <col min="772" max="793" width="1.5546875" style="171" customWidth="1"/>
    <col min="794" max="794" width="8.6640625" style="171" customWidth="1"/>
    <col min="795" max="797" width="8.109375" style="171" customWidth="1"/>
    <col min="798" max="798" width="9.44140625" style="171" customWidth="1"/>
    <col min="799" max="1024" width="8.88671875" style="171"/>
    <col min="1025" max="1025" width="0.5546875" style="171" customWidth="1"/>
    <col min="1026" max="1026" width="23.77734375" style="171" customWidth="1"/>
    <col min="1027" max="1027" width="19.44140625" style="171" customWidth="1"/>
    <col min="1028" max="1049" width="1.5546875" style="171" customWidth="1"/>
    <col min="1050" max="1050" width="8.6640625" style="171" customWidth="1"/>
    <col min="1051" max="1053" width="8.109375" style="171" customWidth="1"/>
    <col min="1054" max="1054" width="9.44140625" style="171" customWidth="1"/>
    <col min="1055" max="1280" width="8.88671875" style="171"/>
    <col min="1281" max="1281" width="0.5546875" style="171" customWidth="1"/>
    <col min="1282" max="1282" width="23.77734375" style="171" customWidth="1"/>
    <col min="1283" max="1283" width="19.44140625" style="171" customWidth="1"/>
    <col min="1284" max="1305" width="1.5546875" style="171" customWidth="1"/>
    <col min="1306" max="1306" width="8.6640625" style="171" customWidth="1"/>
    <col min="1307" max="1309" width="8.109375" style="171" customWidth="1"/>
    <col min="1310" max="1310" width="9.44140625" style="171" customWidth="1"/>
    <col min="1311" max="1536" width="8.88671875" style="171"/>
    <col min="1537" max="1537" width="0.5546875" style="171" customWidth="1"/>
    <col min="1538" max="1538" width="23.77734375" style="171" customWidth="1"/>
    <col min="1539" max="1539" width="19.44140625" style="171" customWidth="1"/>
    <col min="1540" max="1561" width="1.5546875" style="171" customWidth="1"/>
    <col min="1562" max="1562" width="8.6640625" style="171" customWidth="1"/>
    <col min="1563" max="1565" width="8.109375" style="171" customWidth="1"/>
    <col min="1566" max="1566" width="9.44140625" style="171" customWidth="1"/>
    <col min="1567" max="1792" width="8.88671875" style="171"/>
    <col min="1793" max="1793" width="0.5546875" style="171" customWidth="1"/>
    <col min="1794" max="1794" width="23.77734375" style="171" customWidth="1"/>
    <col min="1795" max="1795" width="19.44140625" style="171" customWidth="1"/>
    <col min="1796" max="1817" width="1.5546875" style="171" customWidth="1"/>
    <col min="1818" max="1818" width="8.6640625" style="171" customWidth="1"/>
    <col min="1819" max="1821" width="8.109375" style="171" customWidth="1"/>
    <col min="1822" max="1822" width="9.44140625" style="171" customWidth="1"/>
    <col min="1823" max="2048" width="8.88671875" style="171"/>
    <col min="2049" max="2049" width="0.5546875" style="171" customWidth="1"/>
    <col min="2050" max="2050" width="23.77734375" style="171" customWidth="1"/>
    <col min="2051" max="2051" width="19.44140625" style="171" customWidth="1"/>
    <col min="2052" max="2073" width="1.5546875" style="171" customWidth="1"/>
    <col min="2074" max="2074" width="8.6640625" style="171" customWidth="1"/>
    <col min="2075" max="2077" width="8.109375" style="171" customWidth="1"/>
    <col min="2078" max="2078" width="9.44140625" style="171" customWidth="1"/>
    <col min="2079" max="2304" width="8.88671875" style="171"/>
    <col min="2305" max="2305" width="0.5546875" style="171" customWidth="1"/>
    <col min="2306" max="2306" width="23.77734375" style="171" customWidth="1"/>
    <col min="2307" max="2307" width="19.44140625" style="171" customWidth="1"/>
    <col min="2308" max="2329" width="1.5546875" style="171" customWidth="1"/>
    <col min="2330" max="2330" width="8.6640625" style="171" customWidth="1"/>
    <col min="2331" max="2333" width="8.109375" style="171" customWidth="1"/>
    <col min="2334" max="2334" width="9.44140625" style="171" customWidth="1"/>
    <col min="2335" max="2560" width="8.88671875" style="171"/>
    <col min="2561" max="2561" width="0.5546875" style="171" customWidth="1"/>
    <col min="2562" max="2562" width="23.77734375" style="171" customWidth="1"/>
    <col min="2563" max="2563" width="19.44140625" style="171" customWidth="1"/>
    <col min="2564" max="2585" width="1.5546875" style="171" customWidth="1"/>
    <col min="2586" max="2586" width="8.6640625" style="171" customWidth="1"/>
    <col min="2587" max="2589" width="8.109375" style="171" customWidth="1"/>
    <col min="2590" max="2590" width="9.44140625" style="171" customWidth="1"/>
    <col min="2591" max="2816" width="8.88671875" style="171"/>
    <col min="2817" max="2817" width="0.5546875" style="171" customWidth="1"/>
    <col min="2818" max="2818" width="23.77734375" style="171" customWidth="1"/>
    <col min="2819" max="2819" width="19.44140625" style="171" customWidth="1"/>
    <col min="2820" max="2841" width="1.5546875" style="171" customWidth="1"/>
    <col min="2842" max="2842" width="8.6640625" style="171" customWidth="1"/>
    <col min="2843" max="2845" width="8.109375" style="171" customWidth="1"/>
    <col min="2846" max="2846" width="9.44140625" style="171" customWidth="1"/>
    <col min="2847" max="3072" width="8.88671875" style="171"/>
    <col min="3073" max="3073" width="0.5546875" style="171" customWidth="1"/>
    <col min="3074" max="3074" width="23.77734375" style="171" customWidth="1"/>
    <col min="3075" max="3075" width="19.44140625" style="171" customWidth="1"/>
    <col min="3076" max="3097" width="1.5546875" style="171" customWidth="1"/>
    <col min="3098" max="3098" width="8.6640625" style="171" customWidth="1"/>
    <col min="3099" max="3101" width="8.109375" style="171" customWidth="1"/>
    <col min="3102" max="3102" width="9.44140625" style="171" customWidth="1"/>
    <col min="3103" max="3328" width="8.88671875" style="171"/>
    <col min="3329" max="3329" width="0.5546875" style="171" customWidth="1"/>
    <col min="3330" max="3330" width="23.77734375" style="171" customWidth="1"/>
    <col min="3331" max="3331" width="19.44140625" style="171" customWidth="1"/>
    <col min="3332" max="3353" width="1.5546875" style="171" customWidth="1"/>
    <col min="3354" max="3354" width="8.6640625" style="171" customWidth="1"/>
    <col min="3355" max="3357" width="8.109375" style="171" customWidth="1"/>
    <col min="3358" max="3358" width="9.44140625" style="171" customWidth="1"/>
    <col min="3359" max="3584" width="8.88671875" style="171"/>
    <col min="3585" max="3585" width="0.5546875" style="171" customWidth="1"/>
    <col min="3586" max="3586" width="23.77734375" style="171" customWidth="1"/>
    <col min="3587" max="3587" width="19.44140625" style="171" customWidth="1"/>
    <col min="3588" max="3609" width="1.5546875" style="171" customWidth="1"/>
    <col min="3610" max="3610" width="8.6640625" style="171" customWidth="1"/>
    <col min="3611" max="3613" width="8.109375" style="171" customWidth="1"/>
    <col min="3614" max="3614" width="9.44140625" style="171" customWidth="1"/>
    <col min="3615" max="3840" width="8.88671875" style="171"/>
    <col min="3841" max="3841" width="0.5546875" style="171" customWidth="1"/>
    <col min="3842" max="3842" width="23.77734375" style="171" customWidth="1"/>
    <col min="3843" max="3843" width="19.44140625" style="171" customWidth="1"/>
    <col min="3844" max="3865" width="1.5546875" style="171" customWidth="1"/>
    <col min="3866" max="3866" width="8.6640625" style="171" customWidth="1"/>
    <col min="3867" max="3869" width="8.109375" style="171" customWidth="1"/>
    <col min="3870" max="3870" width="9.44140625" style="171" customWidth="1"/>
    <col min="3871" max="4096" width="8.88671875" style="171"/>
    <col min="4097" max="4097" width="0.5546875" style="171" customWidth="1"/>
    <col min="4098" max="4098" width="23.77734375" style="171" customWidth="1"/>
    <col min="4099" max="4099" width="19.44140625" style="171" customWidth="1"/>
    <col min="4100" max="4121" width="1.5546875" style="171" customWidth="1"/>
    <col min="4122" max="4122" width="8.6640625" style="171" customWidth="1"/>
    <col min="4123" max="4125" width="8.109375" style="171" customWidth="1"/>
    <col min="4126" max="4126" width="9.44140625" style="171" customWidth="1"/>
    <col min="4127" max="4352" width="8.88671875" style="171"/>
    <col min="4353" max="4353" width="0.5546875" style="171" customWidth="1"/>
    <col min="4354" max="4354" width="23.77734375" style="171" customWidth="1"/>
    <col min="4355" max="4355" width="19.44140625" style="171" customWidth="1"/>
    <col min="4356" max="4377" width="1.5546875" style="171" customWidth="1"/>
    <col min="4378" max="4378" width="8.6640625" style="171" customWidth="1"/>
    <col min="4379" max="4381" width="8.109375" style="171" customWidth="1"/>
    <col min="4382" max="4382" width="9.44140625" style="171" customWidth="1"/>
    <col min="4383" max="4608" width="8.88671875" style="171"/>
    <col min="4609" max="4609" width="0.5546875" style="171" customWidth="1"/>
    <col min="4610" max="4610" width="23.77734375" style="171" customWidth="1"/>
    <col min="4611" max="4611" width="19.44140625" style="171" customWidth="1"/>
    <col min="4612" max="4633" width="1.5546875" style="171" customWidth="1"/>
    <col min="4634" max="4634" width="8.6640625" style="171" customWidth="1"/>
    <col min="4635" max="4637" width="8.109375" style="171" customWidth="1"/>
    <col min="4638" max="4638" width="9.44140625" style="171" customWidth="1"/>
    <col min="4639" max="4864" width="8.88671875" style="171"/>
    <col min="4865" max="4865" width="0.5546875" style="171" customWidth="1"/>
    <col min="4866" max="4866" width="23.77734375" style="171" customWidth="1"/>
    <col min="4867" max="4867" width="19.44140625" style="171" customWidth="1"/>
    <col min="4868" max="4889" width="1.5546875" style="171" customWidth="1"/>
    <col min="4890" max="4890" width="8.6640625" style="171" customWidth="1"/>
    <col min="4891" max="4893" width="8.109375" style="171" customWidth="1"/>
    <col min="4894" max="4894" width="9.44140625" style="171" customWidth="1"/>
    <col min="4895" max="5120" width="8.88671875" style="171"/>
    <col min="5121" max="5121" width="0.5546875" style="171" customWidth="1"/>
    <col min="5122" max="5122" width="23.77734375" style="171" customWidth="1"/>
    <col min="5123" max="5123" width="19.44140625" style="171" customWidth="1"/>
    <col min="5124" max="5145" width="1.5546875" style="171" customWidth="1"/>
    <col min="5146" max="5146" width="8.6640625" style="171" customWidth="1"/>
    <col min="5147" max="5149" width="8.109375" style="171" customWidth="1"/>
    <col min="5150" max="5150" width="9.44140625" style="171" customWidth="1"/>
    <col min="5151" max="5376" width="8.88671875" style="171"/>
    <col min="5377" max="5377" width="0.5546875" style="171" customWidth="1"/>
    <col min="5378" max="5378" width="23.77734375" style="171" customWidth="1"/>
    <col min="5379" max="5379" width="19.44140625" style="171" customWidth="1"/>
    <col min="5380" max="5401" width="1.5546875" style="171" customWidth="1"/>
    <col min="5402" max="5402" width="8.6640625" style="171" customWidth="1"/>
    <col min="5403" max="5405" width="8.109375" style="171" customWidth="1"/>
    <col min="5406" max="5406" width="9.44140625" style="171" customWidth="1"/>
    <col min="5407" max="5632" width="8.88671875" style="171"/>
    <col min="5633" max="5633" width="0.5546875" style="171" customWidth="1"/>
    <col min="5634" max="5634" width="23.77734375" style="171" customWidth="1"/>
    <col min="5635" max="5635" width="19.44140625" style="171" customWidth="1"/>
    <col min="5636" max="5657" width="1.5546875" style="171" customWidth="1"/>
    <col min="5658" max="5658" width="8.6640625" style="171" customWidth="1"/>
    <col min="5659" max="5661" width="8.109375" style="171" customWidth="1"/>
    <col min="5662" max="5662" width="9.44140625" style="171" customWidth="1"/>
    <col min="5663" max="5888" width="8.88671875" style="171"/>
    <col min="5889" max="5889" width="0.5546875" style="171" customWidth="1"/>
    <col min="5890" max="5890" width="23.77734375" style="171" customWidth="1"/>
    <col min="5891" max="5891" width="19.44140625" style="171" customWidth="1"/>
    <col min="5892" max="5913" width="1.5546875" style="171" customWidth="1"/>
    <col min="5914" max="5914" width="8.6640625" style="171" customWidth="1"/>
    <col min="5915" max="5917" width="8.109375" style="171" customWidth="1"/>
    <col min="5918" max="5918" width="9.44140625" style="171" customWidth="1"/>
    <col min="5919" max="6144" width="8.88671875" style="171"/>
    <col min="6145" max="6145" width="0.5546875" style="171" customWidth="1"/>
    <col min="6146" max="6146" width="23.77734375" style="171" customWidth="1"/>
    <col min="6147" max="6147" width="19.44140625" style="171" customWidth="1"/>
    <col min="6148" max="6169" width="1.5546875" style="171" customWidth="1"/>
    <col min="6170" max="6170" width="8.6640625" style="171" customWidth="1"/>
    <col min="6171" max="6173" width="8.109375" style="171" customWidth="1"/>
    <col min="6174" max="6174" width="9.44140625" style="171" customWidth="1"/>
    <col min="6175" max="6400" width="8.88671875" style="171"/>
    <col min="6401" max="6401" width="0.5546875" style="171" customWidth="1"/>
    <col min="6402" max="6402" width="23.77734375" style="171" customWidth="1"/>
    <col min="6403" max="6403" width="19.44140625" style="171" customWidth="1"/>
    <col min="6404" max="6425" width="1.5546875" style="171" customWidth="1"/>
    <col min="6426" max="6426" width="8.6640625" style="171" customWidth="1"/>
    <col min="6427" max="6429" width="8.109375" style="171" customWidth="1"/>
    <col min="6430" max="6430" width="9.44140625" style="171" customWidth="1"/>
    <col min="6431" max="6656" width="8.88671875" style="171"/>
    <col min="6657" max="6657" width="0.5546875" style="171" customWidth="1"/>
    <col min="6658" max="6658" width="23.77734375" style="171" customWidth="1"/>
    <col min="6659" max="6659" width="19.44140625" style="171" customWidth="1"/>
    <col min="6660" max="6681" width="1.5546875" style="171" customWidth="1"/>
    <col min="6682" max="6682" width="8.6640625" style="171" customWidth="1"/>
    <col min="6683" max="6685" width="8.109375" style="171" customWidth="1"/>
    <col min="6686" max="6686" width="9.44140625" style="171" customWidth="1"/>
    <col min="6687" max="6912" width="8.88671875" style="171"/>
    <col min="6913" max="6913" width="0.5546875" style="171" customWidth="1"/>
    <col min="6914" max="6914" width="23.77734375" style="171" customWidth="1"/>
    <col min="6915" max="6915" width="19.44140625" style="171" customWidth="1"/>
    <col min="6916" max="6937" width="1.5546875" style="171" customWidth="1"/>
    <col min="6938" max="6938" width="8.6640625" style="171" customWidth="1"/>
    <col min="6939" max="6941" width="8.109375" style="171" customWidth="1"/>
    <col min="6942" max="6942" width="9.44140625" style="171" customWidth="1"/>
    <col min="6943" max="7168" width="8.88671875" style="171"/>
    <col min="7169" max="7169" width="0.5546875" style="171" customWidth="1"/>
    <col min="7170" max="7170" width="23.77734375" style="171" customWidth="1"/>
    <col min="7171" max="7171" width="19.44140625" style="171" customWidth="1"/>
    <col min="7172" max="7193" width="1.5546875" style="171" customWidth="1"/>
    <col min="7194" max="7194" width="8.6640625" style="171" customWidth="1"/>
    <col min="7195" max="7197" width="8.109375" style="171" customWidth="1"/>
    <col min="7198" max="7198" width="9.44140625" style="171" customWidth="1"/>
    <col min="7199" max="7424" width="8.88671875" style="171"/>
    <col min="7425" max="7425" width="0.5546875" style="171" customWidth="1"/>
    <col min="7426" max="7426" width="23.77734375" style="171" customWidth="1"/>
    <col min="7427" max="7427" width="19.44140625" style="171" customWidth="1"/>
    <col min="7428" max="7449" width="1.5546875" style="171" customWidth="1"/>
    <col min="7450" max="7450" width="8.6640625" style="171" customWidth="1"/>
    <col min="7451" max="7453" width="8.109375" style="171" customWidth="1"/>
    <col min="7454" max="7454" width="9.44140625" style="171" customWidth="1"/>
    <col min="7455" max="7680" width="8.88671875" style="171"/>
    <col min="7681" max="7681" width="0.5546875" style="171" customWidth="1"/>
    <col min="7682" max="7682" width="23.77734375" style="171" customWidth="1"/>
    <col min="7683" max="7683" width="19.44140625" style="171" customWidth="1"/>
    <col min="7684" max="7705" width="1.5546875" style="171" customWidth="1"/>
    <col min="7706" max="7706" width="8.6640625" style="171" customWidth="1"/>
    <col min="7707" max="7709" width="8.109375" style="171" customWidth="1"/>
    <col min="7710" max="7710" width="9.44140625" style="171" customWidth="1"/>
    <col min="7711" max="7936" width="8.88671875" style="171"/>
    <col min="7937" max="7937" width="0.5546875" style="171" customWidth="1"/>
    <col min="7938" max="7938" width="23.77734375" style="171" customWidth="1"/>
    <col min="7939" max="7939" width="19.44140625" style="171" customWidth="1"/>
    <col min="7940" max="7961" width="1.5546875" style="171" customWidth="1"/>
    <col min="7962" max="7962" width="8.6640625" style="171" customWidth="1"/>
    <col min="7963" max="7965" width="8.109375" style="171" customWidth="1"/>
    <col min="7966" max="7966" width="9.44140625" style="171" customWidth="1"/>
    <col min="7967" max="8192" width="8.88671875" style="171"/>
    <col min="8193" max="8193" width="0.5546875" style="171" customWidth="1"/>
    <col min="8194" max="8194" width="23.77734375" style="171" customWidth="1"/>
    <col min="8195" max="8195" width="19.44140625" style="171" customWidth="1"/>
    <col min="8196" max="8217" width="1.5546875" style="171" customWidth="1"/>
    <col min="8218" max="8218" width="8.6640625" style="171" customWidth="1"/>
    <col min="8219" max="8221" width="8.109375" style="171" customWidth="1"/>
    <col min="8222" max="8222" width="9.44140625" style="171" customWidth="1"/>
    <col min="8223" max="8448" width="8.88671875" style="171"/>
    <col min="8449" max="8449" width="0.5546875" style="171" customWidth="1"/>
    <col min="8450" max="8450" width="23.77734375" style="171" customWidth="1"/>
    <col min="8451" max="8451" width="19.44140625" style="171" customWidth="1"/>
    <col min="8452" max="8473" width="1.5546875" style="171" customWidth="1"/>
    <col min="8474" max="8474" width="8.6640625" style="171" customWidth="1"/>
    <col min="8475" max="8477" width="8.109375" style="171" customWidth="1"/>
    <col min="8478" max="8478" width="9.44140625" style="171" customWidth="1"/>
    <col min="8479" max="8704" width="8.88671875" style="171"/>
    <col min="8705" max="8705" width="0.5546875" style="171" customWidth="1"/>
    <col min="8706" max="8706" width="23.77734375" style="171" customWidth="1"/>
    <col min="8707" max="8707" width="19.44140625" style="171" customWidth="1"/>
    <col min="8708" max="8729" width="1.5546875" style="171" customWidth="1"/>
    <col min="8730" max="8730" width="8.6640625" style="171" customWidth="1"/>
    <col min="8731" max="8733" width="8.109375" style="171" customWidth="1"/>
    <col min="8734" max="8734" width="9.44140625" style="171" customWidth="1"/>
    <col min="8735" max="8960" width="8.88671875" style="171"/>
    <col min="8961" max="8961" width="0.5546875" style="171" customWidth="1"/>
    <col min="8962" max="8962" width="23.77734375" style="171" customWidth="1"/>
    <col min="8963" max="8963" width="19.44140625" style="171" customWidth="1"/>
    <col min="8964" max="8985" width="1.5546875" style="171" customWidth="1"/>
    <col min="8986" max="8986" width="8.6640625" style="171" customWidth="1"/>
    <col min="8987" max="8989" width="8.109375" style="171" customWidth="1"/>
    <col min="8990" max="8990" width="9.44140625" style="171" customWidth="1"/>
    <col min="8991" max="9216" width="8.88671875" style="171"/>
    <col min="9217" max="9217" width="0.5546875" style="171" customWidth="1"/>
    <col min="9218" max="9218" width="23.77734375" style="171" customWidth="1"/>
    <col min="9219" max="9219" width="19.44140625" style="171" customWidth="1"/>
    <col min="9220" max="9241" width="1.5546875" style="171" customWidth="1"/>
    <col min="9242" max="9242" width="8.6640625" style="171" customWidth="1"/>
    <col min="9243" max="9245" width="8.109375" style="171" customWidth="1"/>
    <col min="9246" max="9246" width="9.44140625" style="171" customWidth="1"/>
    <col min="9247" max="9472" width="8.88671875" style="171"/>
    <col min="9473" max="9473" width="0.5546875" style="171" customWidth="1"/>
    <col min="9474" max="9474" width="23.77734375" style="171" customWidth="1"/>
    <col min="9475" max="9475" width="19.44140625" style="171" customWidth="1"/>
    <col min="9476" max="9497" width="1.5546875" style="171" customWidth="1"/>
    <col min="9498" max="9498" width="8.6640625" style="171" customWidth="1"/>
    <col min="9499" max="9501" width="8.109375" style="171" customWidth="1"/>
    <col min="9502" max="9502" width="9.44140625" style="171" customWidth="1"/>
    <col min="9503" max="9728" width="8.88671875" style="171"/>
    <col min="9729" max="9729" width="0.5546875" style="171" customWidth="1"/>
    <col min="9730" max="9730" width="23.77734375" style="171" customWidth="1"/>
    <col min="9731" max="9731" width="19.44140625" style="171" customWidth="1"/>
    <col min="9732" max="9753" width="1.5546875" style="171" customWidth="1"/>
    <col min="9754" max="9754" width="8.6640625" style="171" customWidth="1"/>
    <col min="9755" max="9757" width="8.109375" style="171" customWidth="1"/>
    <col min="9758" max="9758" width="9.44140625" style="171" customWidth="1"/>
    <col min="9759" max="9984" width="8.88671875" style="171"/>
    <col min="9985" max="9985" width="0.5546875" style="171" customWidth="1"/>
    <col min="9986" max="9986" width="23.77734375" style="171" customWidth="1"/>
    <col min="9987" max="9987" width="19.44140625" style="171" customWidth="1"/>
    <col min="9988" max="10009" width="1.5546875" style="171" customWidth="1"/>
    <col min="10010" max="10010" width="8.6640625" style="171" customWidth="1"/>
    <col min="10011" max="10013" width="8.109375" style="171" customWidth="1"/>
    <col min="10014" max="10014" width="9.44140625" style="171" customWidth="1"/>
    <col min="10015" max="10240" width="8.88671875" style="171"/>
    <col min="10241" max="10241" width="0.5546875" style="171" customWidth="1"/>
    <col min="10242" max="10242" width="23.77734375" style="171" customWidth="1"/>
    <col min="10243" max="10243" width="19.44140625" style="171" customWidth="1"/>
    <col min="10244" max="10265" width="1.5546875" style="171" customWidth="1"/>
    <col min="10266" max="10266" width="8.6640625" style="171" customWidth="1"/>
    <col min="10267" max="10269" width="8.109375" style="171" customWidth="1"/>
    <col min="10270" max="10270" width="9.44140625" style="171" customWidth="1"/>
    <col min="10271" max="10496" width="8.88671875" style="171"/>
    <col min="10497" max="10497" width="0.5546875" style="171" customWidth="1"/>
    <col min="10498" max="10498" width="23.77734375" style="171" customWidth="1"/>
    <col min="10499" max="10499" width="19.44140625" style="171" customWidth="1"/>
    <col min="10500" max="10521" width="1.5546875" style="171" customWidth="1"/>
    <col min="10522" max="10522" width="8.6640625" style="171" customWidth="1"/>
    <col min="10523" max="10525" width="8.109375" style="171" customWidth="1"/>
    <col min="10526" max="10526" width="9.44140625" style="171" customWidth="1"/>
    <col min="10527" max="10752" width="8.88671875" style="171"/>
    <col min="10753" max="10753" width="0.5546875" style="171" customWidth="1"/>
    <col min="10754" max="10754" width="23.77734375" style="171" customWidth="1"/>
    <col min="10755" max="10755" width="19.44140625" style="171" customWidth="1"/>
    <col min="10756" max="10777" width="1.5546875" style="171" customWidth="1"/>
    <col min="10778" max="10778" width="8.6640625" style="171" customWidth="1"/>
    <col min="10779" max="10781" width="8.109375" style="171" customWidth="1"/>
    <col min="10782" max="10782" width="9.44140625" style="171" customWidth="1"/>
    <col min="10783" max="11008" width="8.88671875" style="171"/>
    <col min="11009" max="11009" width="0.5546875" style="171" customWidth="1"/>
    <col min="11010" max="11010" width="23.77734375" style="171" customWidth="1"/>
    <col min="11011" max="11011" width="19.44140625" style="171" customWidth="1"/>
    <col min="11012" max="11033" width="1.5546875" style="171" customWidth="1"/>
    <col min="11034" max="11034" width="8.6640625" style="171" customWidth="1"/>
    <col min="11035" max="11037" width="8.109375" style="171" customWidth="1"/>
    <col min="11038" max="11038" width="9.44140625" style="171" customWidth="1"/>
    <col min="11039" max="11264" width="8.88671875" style="171"/>
    <col min="11265" max="11265" width="0.5546875" style="171" customWidth="1"/>
    <col min="11266" max="11266" width="23.77734375" style="171" customWidth="1"/>
    <col min="11267" max="11267" width="19.44140625" style="171" customWidth="1"/>
    <col min="11268" max="11289" width="1.5546875" style="171" customWidth="1"/>
    <col min="11290" max="11290" width="8.6640625" style="171" customWidth="1"/>
    <col min="11291" max="11293" width="8.109375" style="171" customWidth="1"/>
    <col min="11294" max="11294" width="9.44140625" style="171" customWidth="1"/>
    <col min="11295" max="11520" width="8.88671875" style="171"/>
    <col min="11521" max="11521" width="0.5546875" style="171" customWidth="1"/>
    <col min="11522" max="11522" width="23.77734375" style="171" customWidth="1"/>
    <col min="11523" max="11523" width="19.44140625" style="171" customWidth="1"/>
    <col min="11524" max="11545" width="1.5546875" style="171" customWidth="1"/>
    <col min="11546" max="11546" width="8.6640625" style="171" customWidth="1"/>
    <col min="11547" max="11549" width="8.109375" style="171" customWidth="1"/>
    <col min="11550" max="11550" width="9.44140625" style="171" customWidth="1"/>
    <col min="11551" max="11776" width="8.88671875" style="171"/>
    <col min="11777" max="11777" width="0.5546875" style="171" customWidth="1"/>
    <col min="11778" max="11778" width="23.77734375" style="171" customWidth="1"/>
    <col min="11779" max="11779" width="19.44140625" style="171" customWidth="1"/>
    <col min="11780" max="11801" width="1.5546875" style="171" customWidth="1"/>
    <col min="11802" max="11802" width="8.6640625" style="171" customWidth="1"/>
    <col min="11803" max="11805" width="8.109375" style="171" customWidth="1"/>
    <col min="11806" max="11806" width="9.44140625" style="171" customWidth="1"/>
    <col min="11807" max="12032" width="8.88671875" style="171"/>
    <col min="12033" max="12033" width="0.5546875" style="171" customWidth="1"/>
    <col min="12034" max="12034" width="23.77734375" style="171" customWidth="1"/>
    <col min="12035" max="12035" width="19.44140625" style="171" customWidth="1"/>
    <col min="12036" max="12057" width="1.5546875" style="171" customWidth="1"/>
    <col min="12058" max="12058" width="8.6640625" style="171" customWidth="1"/>
    <col min="12059" max="12061" width="8.109375" style="171" customWidth="1"/>
    <col min="12062" max="12062" width="9.44140625" style="171" customWidth="1"/>
    <col min="12063" max="12288" width="8.88671875" style="171"/>
    <col min="12289" max="12289" width="0.5546875" style="171" customWidth="1"/>
    <col min="12290" max="12290" width="23.77734375" style="171" customWidth="1"/>
    <col min="12291" max="12291" width="19.44140625" style="171" customWidth="1"/>
    <col min="12292" max="12313" width="1.5546875" style="171" customWidth="1"/>
    <col min="12314" max="12314" width="8.6640625" style="171" customWidth="1"/>
    <col min="12315" max="12317" width="8.109375" style="171" customWidth="1"/>
    <col min="12318" max="12318" width="9.44140625" style="171" customWidth="1"/>
    <col min="12319" max="12544" width="8.88671875" style="171"/>
    <col min="12545" max="12545" width="0.5546875" style="171" customWidth="1"/>
    <col min="12546" max="12546" width="23.77734375" style="171" customWidth="1"/>
    <col min="12547" max="12547" width="19.44140625" style="171" customWidth="1"/>
    <col min="12548" max="12569" width="1.5546875" style="171" customWidth="1"/>
    <col min="12570" max="12570" width="8.6640625" style="171" customWidth="1"/>
    <col min="12571" max="12573" width="8.109375" style="171" customWidth="1"/>
    <col min="12574" max="12574" width="9.44140625" style="171" customWidth="1"/>
    <col min="12575" max="12800" width="8.88671875" style="171"/>
    <col min="12801" max="12801" width="0.5546875" style="171" customWidth="1"/>
    <col min="12802" max="12802" width="23.77734375" style="171" customWidth="1"/>
    <col min="12803" max="12803" width="19.44140625" style="171" customWidth="1"/>
    <col min="12804" max="12825" width="1.5546875" style="171" customWidth="1"/>
    <col min="12826" max="12826" width="8.6640625" style="171" customWidth="1"/>
    <col min="12827" max="12829" width="8.109375" style="171" customWidth="1"/>
    <col min="12830" max="12830" width="9.44140625" style="171" customWidth="1"/>
    <col min="12831" max="13056" width="8.88671875" style="171"/>
    <col min="13057" max="13057" width="0.5546875" style="171" customWidth="1"/>
    <col min="13058" max="13058" width="23.77734375" style="171" customWidth="1"/>
    <col min="13059" max="13059" width="19.44140625" style="171" customWidth="1"/>
    <col min="13060" max="13081" width="1.5546875" style="171" customWidth="1"/>
    <col min="13082" max="13082" width="8.6640625" style="171" customWidth="1"/>
    <col min="13083" max="13085" width="8.109375" style="171" customWidth="1"/>
    <col min="13086" max="13086" width="9.44140625" style="171" customWidth="1"/>
    <col min="13087" max="13312" width="8.88671875" style="171"/>
    <col min="13313" max="13313" width="0.5546875" style="171" customWidth="1"/>
    <col min="13314" max="13314" width="23.77734375" style="171" customWidth="1"/>
    <col min="13315" max="13315" width="19.44140625" style="171" customWidth="1"/>
    <col min="13316" max="13337" width="1.5546875" style="171" customWidth="1"/>
    <col min="13338" max="13338" width="8.6640625" style="171" customWidth="1"/>
    <col min="13339" max="13341" width="8.109375" style="171" customWidth="1"/>
    <col min="13342" max="13342" width="9.44140625" style="171" customWidth="1"/>
    <col min="13343" max="13568" width="8.88671875" style="171"/>
    <col min="13569" max="13569" width="0.5546875" style="171" customWidth="1"/>
    <col min="13570" max="13570" width="23.77734375" style="171" customWidth="1"/>
    <col min="13571" max="13571" width="19.44140625" style="171" customWidth="1"/>
    <col min="13572" max="13593" width="1.5546875" style="171" customWidth="1"/>
    <col min="13594" max="13594" width="8.6640625" style="171" customWidth="1"/>
    <col min="13595" max="13597" width="8.109375" style="171" customWidth="1"/>
    <col min="13598" max="13598" width="9.44140625" style="171" customWidth="1"/>
    <col min="13599" max="13824" width="8.88671875" style="171"/>
    <col min="13825" max="13825" width="0.5546875" style="171" customWidth="1"/>
    <col min="13826" max="13826" width="23.77734375" style="171" customWidth="1"/>
    <col min="13827" max="13827" width="19.44140625" style="171" customWidth="1"/>
    <col min="13828" max="13849" width="1.5546875" style="171" customWidth="1"/>
    <col min="13850" max="13850" width="8.6640625" style="171" customWidth="1"/>
    <col min="13851" max="13853" width="8.109375" style="171" customWidth="1"/>
    <col min="13854" max="13854" width="9.44140625" style="171" customWidth="1"/>
    <col min="13855" max="14080" width="8.88671875" style="171"/>
    <col min="14081" max="14081" width="0.5546875" style="171" customWidth="1"/>
    <col min="14082" max="14082" width="23.77734375" style="171" customWidth="1"/>
    <col min="14083" max="14083" width="19.44140625" style="171" customWidth="1"/>
    <col min="14084" max="14105" width="1.5546875" style="171" customWidth="1"/>
    <col min="14106" max="14106" width="8.6640625" style="171" customWidth="1"/>
    <col min="14107" max="14109" width="8.109375" style="171" customWidth="1"/>
    <col min="14110" max="14110" width="9.44140625" style="171" customWidth="1"/>
    <col min="14111" max="14336" width="8.88671875" style="171"/>
    <col min="14337" max="14337" width="0.5546875" style="171" customWidth="1"/>
    <col min="14338" max="14338" width="23.77734375" style="171" customWidth="1"/>
    <col min="14339" max="14339" width="19.44140625" style="171" customWidth="1"/>
    <col min="14340" max="14361" width="1.5546875" style="171" customWidth="1"/>
    <col min="14362" max="14362" width="8.6640625" style="171" customWidth="1"/>
    <col min="14363" max="14365" width="8.109375" style="171" customWidth="1"/>
    <col min="14366" max="14366" width="9.44140625" style="171" customWidth="1"/>
    <col min="14367" max="14592" width="8.88671875" style="171"/>
    <col min="14593" max="14593" width="0.5546875" style="171" customWidth="1"/>
    <col min="14594" max="14594" width="23.77734375" style="171" customWidth="1"/>
    <col min="14595" max="14595" width="19.44140625" style="171" customWidth="1"/>
    <col min="14596" max="14617" width="1.5546875" style="171" customWidth="1"/>
    <col min="14618" max="14618" width="8.6640625" style="171" customWidth="1"/>
    <col min="14619" max="14621" width="8.109375" style="171" customWidth="1"/>
    <col min="14622" max="14622" width="9.44140625" style="171" customWidth="1"/>
    <col min="14623" max="14848" width="8.88671875" style="171"/>
    <col min="14849" max="14849" width="0.5546875" style="171" customWidth="1"/>
    <col min="14850" max="14850" width="23.77734375" style="171" customWidth="1"/>
    <col min="14851" max="14851" width="19.44140625" style="171" customWidth="1"/>
    <col min="14852" max="14873" width="1.5546875" style="171" customWidth="1"/>
    <col min="14874" max="14874" width="8.6640625" style="171" customWidth="1"/>
    <col min="14875" max="14877" width="8.109375" style="171" customWidth="1"/>
    <col min="14878" max="14878" width="9.44140625" style="171" customWidth="1"/>
    <col min="14879" max="15104" width="8.88671875" style="171"/>
    <col min="15105" max="15105" width="0.5546875" style="171" customWidth="1"/>
    <col min="15106" max="15106" width="23.77734375" style="171" customWidth="1"/>
    <col min="15107" max="15107" width="19.44140625" style="171" customWidth="1"/>
    <col min="15108" max="15129" width="1.5546875" style="171" customWidth="1"/>
    <col min="15130" max="15130" width="8.6640625" style="171" customWidth="1"/>
    <col min="15131" max="15133" width="8.109375" style="171" customWidth="1"/>
    <col min="15134" max="15134" width="9.44140625" style="171" customWidth="1"/>
    <col min="15135" max="15360" width="8.88671875" style="171"/>
    <col min="15361" max="15361" width="0.5546875" style="171" customWidth="1"/>
    <col min="15362" max="15362" width="23.77734375" style="171" customWidth="1"/>
    <col min="15363" max="15363" width="19.44140625" style="171" customWidth="1"/>
    <col min="15364" max="15385" width="1.5546875" style="171" customWidth="1"/>
    <col min="15386" max="15386" width="8.6640625" style="171" customWidth="1"/>
    <col min="15387" max="15389" width="8.109375" style="171" customWidth="1"/>
    <col min="15390" max="15390" width="9.44140625" style="171" customWidth="1"/>
    <col min="15391" max="15616" width="8.88671875" style="171"/>
    <col min="15617" max="15617" width="0.5546875" style="171" customWidth="1"/>
    <col min="15618" max="15618" width="23.77734375" style="171" customWidth="1"/>
    <col min="15619" max="15619" width="19.44140625" style="171" customWidth="1"/>
    <col min="15620" max="15641" width="1.5546875" style="171" customWidth="1"/>
    <col min="15642" max="15642" width="8.6640625" style="171" customWidth="1"/>
    <col min="15643" max="15645" width="8.109375" style="171" customWidth="1"/>
    <col min="15646" max="15646" width="9.44140625" style="171" customWidth="1"/>
    <col min="15647" max="15872" width="8.88671875" style="171"/>
    <col min="15873" max="15873" width="0.5546875" style="171" customWidth="1"/>
    <col min="15874" max="15874" width="23.77734375" style="171" customWidth="1"/>
    <col min="15875" max="15875" width="19.44140625" style="171" customWidth="1"/>
    <col min="15876" max="15897" width="1.5546875" style="171" customWidth="1"/>
    <col min="15898" max="15898" width="8.6640625" style="171" customWidth="1"/>
    <col min="15899" max="15901" width="8.109375" style="171" customWidth="1"/>
    <col min="15902" max="15902" width="9.44140625" style="171" customWidth="1"/>
    <col min="15903" max="16128" width="8.88671875" style="171"/>
    <col min="16129" max="16129" width="0.5546875" style="171" customWidth="1"/>
    <col min="16130" max="16130" width="23.77734375" style="171" customWidth="1"/>
    <col min="16131" max="16131" width="19.44140625" style="171" customWidth="1"/>
    <col min="16132" max="16153" width="1.5546875" style="171" customWidth="1"/>
    <col min="16154" max="16154" width="8.6640625" style="171" customWidth="1"/>
    <col min="16155" max="16157" width="8.109375" style="171" customWidth="1"/>
    <col min="16158" max="16158" width="9.44140625" style="171" customWidth="1"/>
    <col min="16159" max="16384" width="8.88671875" style="171"/>
  </cols>
  <sheetData>
    <row r="1" spans="2:30" ht="24.95" customHeight="1">
      <c r="B1" s="422" t="s">
        <v>257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</row>
    <row r="2" spans="2:30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</row>
    <row r="3" spans="2:30" ht="30.75" customHeight="1">
      <c r="B3" s="172" t="s">
        <v>258</v>
      </c>
      <c r="C3" s="173" t="s">
        <v>259</v>
      </c>
      <c r="D3" s="437" t="s">
        <v>260</v>
      </c>
      <c r="E3" s="437"/>
      <c r="F3" s="437"/>
      <c r="G3" s="437"/>
      <c r="H3" s="437"/>
      <c r="I3" s="437"/>
      <c r="J3" s="437"/>
      <c r="K3" s="437"/>
      <c r="L3" s="437"/>
      <c r="M3" s="437"/>
      <c r="N3" s="437"/>
      <c r="O3" s="437"/>
      <c r="P3" s="437"/>
      <c r="Q3" s="437"/>
      <c r="R3" s="437"/>
      <c r="S3" s="437"/>
      <c r="T3" s="437"/>
      <c r="U3" s="437"/>
      <c r="V3" s="437"/>
      <c r="W3" s="437"/>
      <c r="X3" s="437"/>
      <c r="Y3" s="437"/>
      <c r="Z3" s="222" t="s">
        <v>154</v>
      </c>
      <c r="AA3" s="173" t="s">
        <v>156</v>
      </c>
      <c r="AB3" s="173" t="s">
        <v>155</v>
      </c>
      <c r="AC3" s="173" t="s">
        <v>157</v>
      </c>
      <c r="AD3" s="174" t="s">
        <v>158</v>
      </c>
    </row>
    <row r="4" spans="2:30" ht="19.7" customHeight="1">
      <c r="B4" s="187" t="s">
        <v>261</v>
      </c>
      <c r="C4" s="188" t="s">
        <v>255</v>
      </c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193" t="str">
        <f>TEXT(AB4+AA4+AC4,"#,##0")</f>
        <v>103,047</v>
      </c>
      <c r="AA4" s="179">
        <f>TRUNC(AA5+AA6+AA7+AA8)</f>
        <v>19473</v>
      </c>
      <c r="AB4" s="179">
        <f>TRUNC(AB5+AB6+AB7+AB8)</f>
        <v>59020</v>
      </c>
      <c r="AC4" s="179">
        <f>TRUNC(AC5+AC6+AC7+AC8)</f>
        <v>24554</v>
      </c>
      <c r="AD4" s="223"/>
    </row>
    <row r="5" spans="2:30" ht="19.7" customHeight="1">
      <c r="B5" s="175" t="s">
        <v>262</v>
      </c>
      <c r="C5" s="176" t="s">
        <v>159</v>
      </c>
      <c r="D5" s="434">
        <v>117766000</v>
      </c>
      <c r="E5" s="434"/>
      <c r="F5" s="434"/>
      <c r="G5" s="434"/>
      <c r="H5" s="434"/>
      <c r="I5" s="434" t="s">
        <v>263</v>
      </c>
      <c r="J5" s="434"/>
      <c r="K5" s="434">
        <v>2085</v>
      </c>
      <c r="L5" s="434"/>
      <c r="M5" s="434"/>
      <c r="N5" s="224" t="s">
        <v>213</v>
      </c>
      <c r="O5" s="434" t="s">
        <v>264</v>
      </c>
      <c r="P5" s="434"/>
      <c r="Q5" s="434"/>
      <c r="R5" s="224"/>
      <c r="S5" s="224"/>
      <c r="T5" s="224"/>
      <c r="U5" s="224"/>
      <c r="V5" s="224"/>
      <c r="W5" s="224"/>
      <c r="X5" s="224"/>
      <c r="Y5" s="224"/>
      <c r="Z5" s="190"/>
      <c r="AA5" s="177"/>
      <c r="AB5" s="177"/>
      <c r="AC5" s="225">
        <f>TRUNC(D5*K5*0.0000001,1)</f>
        <v>24554.2</v>
      </c>
      <c r="AD5" s="180" t="s">
        <v>265</v>
      </c>
    </row>
    <row r="6" spans="2:30" ht="19.7" customHeight="1">
      <c r="B6" s="175" t="s">
        <v>266</v>
      </c>
      <c r="C6" s="176" t="s">
        <v>267</v>
      </c>
      <c r="D6" s="435">
        <v>11.6</v>
      </c>
      <c r="E6" s="434"/>
      <c r="F6" s="434"/>
      <c r="G6" s="434"/>
      <c r="H6" s="224" t="s">
        <v>268</v>
      </c>
      <c r="I6" s="224" t="s">
        <v>213</v>
      </c>
      <c r="J6" s="434">
        <f>자재단가!R5</f>
        <v>1376</v>
      </c>
      <c r="K6" s="434"/>
      <c r="L6" s="434"/>
      <c r="M6" s="43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190"/>
      <c r="AA6" s="225">
        <f>TRUNC(D6*J6,1)</f>
        <v>15961.6</v>
      </c>
      <c r="AB6" s="225"/>
      <c r="AC6" s="225"/>
      <c r="AD6" s="180" t="s">
        <v>159</v>
      </c>
    </row>
    <row r="7" spans="2:30" ht="19.7" customHeight="1">
      <c r="B7" s="175" t="s">
        <v>269</v>
      </c>
      <c r="C7" s="176" t="s">
        <v>270</v>
      </c>
      <c r="D7" s="435">
        <v>22</v>
      </c>
      <c r="E7" s="434"/>
      <c r="F7" s="434"/>
      <c r="G7" s="434"/>
      <c r="H7" s="224" t="s">
        <v>271</v>
      </c>
      <c r="I7" s="224" t="s">
        <v>213</v>
      </c>
      <c r="J7" s="434">
        <f>AA6</f>
        <v>15961.6</v>
      </c>
      <c r="K7" s="434"/>
      <c r="L7" s="434"/>
      <c r="M7" s="434"/>
      <c r="N7" s="224"/>
      <c r="O7" s="224"/>
      <c r="P7" s="224"/>
      <c r="Q7" s="224"/>
      <c r="R7" s="224"/>
      <c r="S7" s="224"/>
      <c r="T7" s="224"/>
      <c r="U7" s="224"/>
      <c r="V7" s="224"/>
      <c r="W7" s="224"/>
      <c r="X7" s="224"/>
      <c r="Y7" s="224"/>
      <c r="Z7" s="190"/>
      <c r="AA7" s="225">
        <f>TRUNC(D7/100*J7,1)</f>
        <v>3511.5</v>
      </c>
      <c r="AB7" s="225"/>
      <c r="AC7" s="225"/>
      <c r="AD7" s="180" t="s">
        <v>159</v>
      </c>
    </row>
    <row r="8" spans="2:30" ht="19.7" customHeight="1">
      <c r="B8" s="175" t="s">
        <v>272</v>
      </c>
      <c r="C8" s="176" t="s">
        <v>159</v>
      </c>
      <c r="D8" s="436">
        <v>1</v>
      </c>
      <c r="E8" s="434"/>
      <c r="F8" s="434"/>
      <c r="G8" s="224" t="s">
        <v>273</v>
      </c>
      <c r="H8" s="224" t="s">
        <v>213</v>
      </c>
      <c r="I8" s="434">
        <f>노임단가!L4</f>
        <v>283297</v>
      </c>
      <c r="J8" s="434"/>
      <c r="K8" s="434"/>
      <c r="L8" s="434"/>
      <c r="M8" s="224" t="s">
        <v>213</v>
      </c>
      <c r="N8" s="434" t="s">
        <v>274</v>
      </c>
      <c r="O8" s="434"/>
      <c r="P8" s="434"/>
      <c r="Q8" s="434"/>
      <c r="R8" s="434"/>
      <c r="S8" s="434"/>
      <c r="T8" s="434"/>
      <c r="U8" s="434"/>
      <c r="V8" s="434"/>
      <c r="W8" s="224"/>
      <c r="X8" s="224"/>
      <c r="Y8" s="224"/>
      <c r="Z8" s="190"/>
      <c r="AA8" s="177"/>
      <c r="AB8" s="225">
        <f>TRUNC(D8*I8*기계경비적용기준!E18,1)</f>
        <v>59020.2</v>
      </c>
      <c r="AC8" s="225"/>
      <c r="AD8" s="180" t="s">
        <v>159</v>
      </c>
    </row>
    <row r="9" spans="2:30" ht="19.7" customHeight="1">
      <c r="B9" s="175" t="s">
        <v>159</v>
      </c>
      <c r="C9" s="176" t="s">
        <v>159</v>
      </c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190"/>
      <c r="AA9" s="177"/>
      <c r="AB9" s="177"/>
      <c r="AC9" s="177"/>
      <c r="AD9" s="180" t="s">
        <v>159</v>
      </c>
    </row>
    <row r="10" spans="2:30" ht="19.7" customHeight="1">
      <c r="B10" s="187" t="s">
        <v>275</v>
      </c>
      <c r="C10" s="188" t="s">
        <v>256</v>
      </c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4"/>
      <c r="R10" s="224"/>
      <c r="S10" s="224"/>
      <c r="T10" s="224"/>
      <c r="U10" s="224"/>
      <c r="V10" s="224"/>
      <c r="W10" s="224"/>
      <c r="X10" s="224"/>
      <c r="Y10" s="224"/>
      <c r="Z10" s="193" t="str">
        <f>TEXT(AB10+AA10+AC10,"#,##0")</f>
        <v>110,310</v>
      </c>
      <c r="AA10" s="179">
        <f>TRUNC(AA11+AA12+AA13+AA14+AA15)</f>
        <v>30192</v>
      </c>
      <c r="AB10" s="179">
        <f>TRUNC(AB11+AB12+AB13+AB14+AB15)</f>
        <v>59020</v>
      </c>
      <c r="AC10" s="179">
        <f>TRUNC(AC11+AC12+AC13+AC14+AC15)</f>
        <v>21098</v>
      </c>
      <c r="AD10" s="223"/>
    </row>
    <row r="11" spans="2:30" ht="19.7" customHeight="1">
      <c r="B11" s="175" t="s">
        <v>262</v>
      </c>
      <c r="C11" s="176" t="s">
        <v>159</v>
      </c>
      <c r="D11" s="434">
        <v>90653000</v>
      </c>
      <c r="E11" s="434"/>
      <c r="F11" s="434"/>
      <c r="G11" s="434"/>
      <c r="H11" s="434"/>
      <c r="I11" s="434" t="s">
        <v>263</v>
      </c>
      <c r="J11" s="434"/>
      <c r="K11" s="434">
        <v>2279</v>
      </c>
      <c r="L11" s="434"/>
      <c r="M11" s="434"/>
      <c r="N11" s="224" t="s">
        <v>213</v>
      </c>
      <c r="O11" s="434" t="s">
        <v>264</v>
      </c>
      <c r="P11" s="434"/>
      <c r="Q11" s="434"/>
      <c r="R11" s="224"/>
      <c r="S11" s="224"/>
      <c r="T11" s="224"/>
      <c r="U11" s="224"/>
      <c r="V11" s="224"/>
      <c r="W11" s="224"/>
      <c r="X11" s="224"/>
      <c r="Y11" s="224"/>
      <c r="Z11" s="190"/>
      <c r="AA11" s="177"/>
      <c r="AB11" s="177"/>
      <c r="AC11" s="225">
        <f>TRUNC(D11*K11*0.0000001,1)</f>
        <v>20659.8</v>
      </c>
      <c r="AD11" s="180" t="s">
        <v>265</v>
      </c>
    </row>
    <row r="12" spans="2:30" ht="19.7" customHeight="1">
      <c r="B12" s="175" t="s">
        <v>276</v>
      </c>
      <c r="C12" s="176" t="s">
        <v>159</v>
      </c>
      <c r="D12" s="434">
        <v>1634000</v>
      </c>
      <c r="E12" s="434"/>
      <c r="F12" s="434"/>
      <c r="G12" s="434"/>
      <c r="H12" s="434"/>
      <c r="I12" s="434" t="s">
        <v>263</v>
      </c>
      <c r="J12" s="434"/>
      <c r="K12" s="434">
        <v>2684</v>
      </c>
      <c r="L12" s="434"/>
      <c r="M12" s="434"/>
      <c r="N12" s="224" t="s">
        <v>213</v>
      </c>
      <c r="O12" s="434" t="s">
        <v>264</v>
      </c>
      <c r="P12" s="434"/>
      <c r="Q12" s="434"/>
      <c r="R12" s="224"/>
      <c r="S12" s="224"/>
      <c r="T12" s="224"/>
      <c r="U12" s="224"/>
      <c r="V12" s="224"/>
      <c r="W12" s="224"/>
      <c r="X12" s="224"/>
      <c r="Y12" s="224"/>
      <c r="Z12" s="190"/>
      <c r="AA12" s="177"/>
      <c r="AB12" s="177"/>
      <c r="AC12" s="225">
        <f>TRUNC(D12*K12*0.0000001,1)</f>
        <v>438.5</v>
      </c>
      <c r="AD12" s="180" t="s">
        <v>265</v>
      </c>
    </row>
    <row r="13" spans="2:30" ht="19.7" customHeight="1">
      <c r="B13" s="175" t="s">
        <v>266</v>
      </c>
      <c r="C13" s="176" t="s">
        <v>267</v>
      </c>
      <c r="D13" s="435">
        <v>15.9</v>
      </c>
      <c r="E13" s="434"/>
      <c r="F13" s="434"/>
      <c r="G13" s="434"/>
      <c r="H13" s="224" t="s">
        <v>268</v>
      </c>
      <c r="I13" s="224" t="s">
        <v>213</v>
      </c>
      <c r="J13" s="434">
        <f>자재단가!R5</f>
        <v>1376</v>
      </c>
      <c r="K13" s="434"/>
      <c r="L13" s="434"/>
      <c r="M13" s="43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190"/>
      <c r="AA13" s="225">
        <f>TRUNC(D13*J13,1)</f>
        <v>21878.400000000001</v>
      </c>
      <c r="AB13" s="225"/>
      <c r="AC13" s="225"/>
      <c r="AD13" s="180" t="s">
        <v>159</v>
      </c>
    </row>
    <row r="14" spans="2:30" ht="19.7" customHeight="1">
      <c r="B14" s="175" t="s">
        <v>269</v>
      </c>
      <c r="C14" s="176" t="s">
        <v>270</v>
      </c>
      <c r="D14" s="435">
        <v>38</v>
      </c>
      <c r="E14" s="434"/>
      <c r="F14" s="434"/>
      <c r="G14" s="434"/>
      <c r="H14" s="224" t="s">
        <v>271</v>
      </c>
      <c r="I14" s="224" t="s">
        <v>213</v>
      </c>
      <c r="J14" s="434">
        <f>AA13</f>
        <v>21878.400000000001</v>
      </c>
      <c r="K14" s="434"/>
      <c r="L14" s="434"/>
      <c r="M14" s="43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190"/>
      <c r="AA14" s="225">
        <f>TRUNC(D14/100*J14,1)</f>
        <v>8313.7000000000007</v>
      </c>
      <c r="AB14" s="225"/>
      <c r="AC14" s="225"/>
      <c r="AD14" s="180" t="s">
        <v>159</v>
      </c>
    </row>
    <row r="15" spans="2:30" ht="19.7" customHeight="1">
      <c r="B15" s="175" t="s">
        <v>272</v>
      </c>
      <c r="C15" s="176" t="s">
        <v>159</v>
      </c>
      <c r="D15" s="436">
        <v>1</v>
      </c>
      <c r="E15" s="434"/>
      <c r="F15" s="434"/>
      <c r="G15" s="224" t="s">
        <v>273</v>
      </c>
      <c r="H15" s="224" t="s">
        <v>213</v>
      </c>
      <c r="I15" s="434">
        <f>노임단가!L4</f>
        <v>283297</v>
      </c>
      <c r="J15" s="434"/>
      <c r="K15" s="434"/>
      <c r="L15" s="434"/>
      <c r="M15" s="224" t="s">
        <v>213</v>
      </c>
      <c r="N15" s="434" t="s">
        <v>274</v>
      </c>
      <c r="O15" s="434"/>
      <c r="P15" s="434"/>
      <c r="Q15" s="434"/>
      <c r="R15" s="434"/>
      <c r="S15" s="434"/>
      <c r="T15" s="434"/>
      <c r="U15" s="434"/>
      <c r="V15" s="434"/>
      <c r="W15" s="224"/>
      <c r="X15" s="224"/>
      <c r="Y15" s="224"/>
      <c r="Z15" s="190"/>
      <c r="AA15" s="177"/>
      <c r="AB15" s="225">
        <f>TRUNC(D15*I15*기계경비적용기준!E18,1)</f>
        <v>59020.2</v>
      </c>
      <c r="AC15" s="225"/>
      <c r="AD15" s="180" t="s">
        <v>159</v>
      </c>
    </row>
    <row r="16" spans="2:30" ht="19.7" customHeight="1">
      <c r="B16" s="194" t="s">
        <v>159</v>
      </c>
      <c r="C16" s="195" t="s">
        <v>159</v>
      </c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197"/>
      <c r="AA16" s="182"/>
      <c r="AB16" s="182"/>
      <c r="AC16" s="182"/>
      <c r="AD16" s="198" t="s">
        <v>159</v>
      </c>
    </row>
    <row r="17" spans="2:30"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</row>
  </sheetData>
  <mergeCells count="28">
    <mergeCell ref="B1:AD2"/>
    <mergeCell ref="D3:Y3"/>
    <mergeCell ref="D5:H5"/>
    <mergeCell ref="I5:J5"/>
    <mergeCell ref="K5:M5"/>
    <mergeCell ref="O5:Q5"/>
    <mergeCell ref="D12:H12"/>
    <mergeCell ref="I12:J12"/>
    <mergeCell ref="K12:M12"/>
    <mergeCell ref="O12:Q12"/>
    <mergeCell ref="D6:G6"/>
    <mergeCell ref="J6:M6"/>
    <mergeCell ref="D7:G7"/>
    <mergeCell ref="J7:M7"/>
    <mergeCell ref="D8:F8"/>
    <mergeCell ref="I8:L8"/>
    <mergeCell ref="N8:V8"/>
    <mergeCell ref="D11:H11"/>
    <mergeCell ref="I11:J11"/>
    <mergeCell ref="K11:M11"/>
    <mergeCell ref="O11:Q11"/>
    <mergeCell ref="N15:V15"/>
    <mergeCell ref="D13:G13"/>
    <mergeCell ref="J13:M13"/>
    <mergeCell ref="D14:G14"/>
    <mergeCell ref="J14:M14"/>
    <mergeCell ref="D15:F15"/>
    <mergeCell ref="I15:L15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961E-CEA9-4A72-AA29-1981B209041C}">
  <dimension ref="B1:N25"/>
  <sheetViews>
    <sheetView workbookViewId="0">
      <selection activeCell="A4" sqref="A4"/>
    </sheetView>
  </sheetViews>
  <sheetFormatPr defaultRowHeight="12.75"/>
  <cols>
    <col min="1" max="1" width="0.5546875" style="171" customWidth="1"/>
    <col min="2" max="2" width="1.6640625" style="171" customWidth="1"/>
    <col min="3" max="3" width="8.109375" style="171" customWidth="1"/>
    <col min="4" max="5" width="19.44140625" style="171" customWidth="1"/>
    <col min="6" max="6" width="1.6640625" style="171" customWidth="1"/>
    <col min="7" max="7" width="3.21875" style="171" customWidth="1"/>
    <col min="8" max="8" width="12.88671875" style="171" customWidth="1"/>
    <col min="9" max="9" width="9.6640625" style="171" customWidth="1"/>
    <col min="10" max="10" width="4.88671875" style="171" customWidth="1"/>
    <col min="11" max="11" width="12.88671875" style="171" customWidth="1"/>
    <col min="12" max="12" width="1.6640625" style="171" customWidth="1"/>
    <col min="13" max="256" width="8.88671875" style="171"/>
    <col min="257" max="257" width="0.5546875" style="171" customWidth="1"/>
    <col min="258" max="258" width="1.6640625" style="171" customWidth="1"/>
    <col min="259" max="259" width="8.109375" style="171" customWidth="1"/>
    <col min="260" max="261" width="19.44140625" style="171" customWidth="1"/>
    <col min="262" max="262" width="1.6640625" style="171" customWidth="1"/>
    <col min="263" max="263" width="3.21875" style="171" customWidth="1"/>
    <col min="264" max="264" width="12.88671875" style="171" customWidth="1"/>
    <col min="265" max="265" width="9.6640625" style="171" customWidth="1"/>
    <col min="266" max="266" width="4.88671875" style="171" customWidth="1"/>
    <col min="267" max="267" width="12.88671875" style="171" customWidth="1"/>
    <col min="268" max="268" width="1.6640625" style="171" customWidth="1"/>
    <col min="269" max="512" width="8.88671875" style="171"/>
    <col min="513" max="513" width="0.5546875" style="171" customWidth="1"/>
    <col min="514" max="514" width="1.6640625" style="171" customWidth="1"/>
    <col min="515" max="515" width="8.109375" style="171" customWidth="1"/>
    <col min="516" max="517" width="19.44140625" style="171" customWidth="1"/>
    <col min="518" max="518" width="1.6640625" style="171" customWidth="1"/>
    <col min="519" max="519" width="3.21875" style="171" customWidth="1"/>
    <col min="520" max="520" width="12.88671875" style="171" customWidth="1"/>
    <col min="521" max="521" width="9.6640625" style="171" customWidth="1"/>
    <col min="522" max="522" width="4.88671875" style="171" customWidth="1"/>
    <col min="523" max="523" width="12.88671875" style="171" customWidth="1"/>
    <col min="524" max="524" width="1.6640625" style="171" customWidth="1"/>
    <col min="525" max="768" width="8.88671875" style="171"/>
    <col min="769" max="769" width="0.5546875" style="171" customWidth="1"/>
    <col min="770" max="770" width="1.6640625" style="171" customWidth="1"/>
    <col min="771" max="771" width="8.109375" style="171" customWidth="1"/>
    <col min="772" max="773" width="19.44140625" style="171" customWidth="1"/>
    <col min="774" max="774" width="1.6640625" style="171" customWidth="1"/>
    <col min="775" max="775" width="3.21875" style="171" customWidth="1"/>
    <col min="776" max="776" width="12.88671875" style="171" customWidth="1"/>
    <col min="777" max="777" width="9.6640625" style="171" customWidth="1"/>
    <col min="778" max="778" width="4.88671875" style="171" customWidth="1"/>
    <col min="779" max="779" width="12.88671875" style="171" customWidth="1"/>
    <col min="780" max="780" width="1.6640625" style="171" customWidth="1"/>
    <col min="781" max="1024" width="8.88671875" style="171"/>
    <col min="1025" max="1025" width="0.5546875" style="171" customWidth="1"/>
    <col min="1026" max="1026" width="1.6640625" style="171" customWidth="1"/>
    <col min="1027" max="1027" width="8.109375" style="171" customWidth="1"/>
    <col min="1028" max="1029" width="19.44140625" style="171" customWidth="1"/>
    <col min="1030" max="1030" width="1.6640625" style="171" customWidth="1"/>
    <col min="1031" max="1031" width="3.21875" style="171" customWidth="1"/>
    <col min="1032" max="1032" width="12.88671875" style="171" customWidth="1"/>
    <col min="1033" max="1033" width="9.6640625" style="171" customWidth="1"/>
    <col min="1034" max="1034" width="4.88671875" style="171" customWidth="1"/>
    <col min="1035" max="1035" width="12.88671875" style="171" customWidth="1"/>
    <col min="1036" max="1036" width="1.6640625" style="171" customWidth="1"/>
    <col min="1037" max="1280" width="8.88671875" style="171"/>
    <col min="1281" max="1281" width="0.5546875" style="171" customWidth="1"/>
    <col min="1282" max="1282" width="1.6640625" style="171" customWidth="1"/>
    <col min="1283" max="1283" width="8.109375" style="171" customWidth="1"/>
    <col min="1284" max="1285" width="19.44140625" style="171" customWidth="1"/>
    <col min="1286" max="1286" width="1.6640625" style="171" customWidth="1"/>
    <col min="1287" max="1287" width="3.21875" style="171" customWidth="1"/>
    <col min="1288" max="1288" width="12.88671875" style="171" customWidth="1"/>
    <col min="1289" max="1289" width="9.6640625" style="171" customWidth="1"/>
    <col min="1290" max="1290" width="4.88671875" style="171" customWidth="1"/>
    <col min="1291" max="1291" width="12.88671875" style="171" customWidth="1"/>
    <col min="1292" max="1292" width="1.6640625" style="171" customWidth="1"/>
    <col min="1293" max="1536" width="8.88671875" style="171"/>
    <col min="1537" max="1537" width="0.5546875" style="171" customWidth="1"/>
    <col min="1538" max="1538" width="1.6640625" style="171" customWidth="1"/>
    <col min="1539" max="1539" width="8.109375" style="171" customWidth="1"/>
    <col min="1540" max="1541" width="19.44140625" style="171" customWidth="1"/>
    <col min="1542" max="1542" width="1.6640625" style="171" customWidth="1"/>
    <col min="1543" max="1543" width="3.21875" style="171" customWidth="1"/>
    <col min="1544" max="1544" width="12.88671875" style="171" customWidth="1"/>
    <col min="1545" max="1545" width="9.6640625" style="171" customWidth="1"/>
    <col min="1546" max="1546" width="4.88671875" style="171" customWidth="1"/>
    <col min="1547" max="1547" width="12.88671875" style="171" customWidth="1"/>
    <col min="1548" max="1548" width="1.6640625" style="171" customWidth="1"/>
    <col min="1549" max="1792" width="8.88671875" style="171"/>
    <col min="1793" max="1793" width="0.5546875" style="171" customWidth="1"/>
    <col min="1794" max="1794" width="1.6640625" style="171" customWidth="1"/>
    <col min="1795" max="1795" width="8.109375" style="171" customWidth="1"/>
    <col min="1796" max="1797" width="19.44140625" style="171" customWidth="1"/>
    <col min="1798" max="1798" width="1.6640625" style="171" customWidth="1"/>
    <col min="1799" max="1799" width="3.21875" style="171" customWidth="1"/>
    <col min="1800" max="1800" width="12.88671875" style="171" customWidth="1"/>
    <col min="1801" max="1801" width="9.6640625" style="171" customWidth="1"/>
    <col min="1802" max="1802" width="4.88671875" style="171" customWidth="1"/>
    <col min="1803" max="1803" width="12.88671875" style="171" customWidth="1"/>
    <col min="1804" max="1804" width="1.6640625" style="171" customWidth="1"/>
    <col min="1805" max="2048" width="8.88671875" style="171"/>
    <col min="2049" max="2049" width="0.5546875" style="171" customWidth="1"/>
    <col min="2050" max="2050" width="1.6640625" style="171" customWidth="1"/>
    <col min="2051" max="2051" width="8.109375" style="171" customWidth="1"/>
    <col min="2052" max="2053" width="19.44140625" style="171" customWidth="1"/>
    <col min="2054" max="2054" width="1.6640625" style="171" customWidth="1"/>
    <col min="2055" max="2055" width="3.21875" style="171" customWidth="1"/>
    <col min="2056" max="2056" width="12.88671875" style="171" customWidth="1"/>
    <col min="2057" max="2057" width="9.6640625" style="171" customWidth="1"/>
    <col min="2058" max="2058" width="4.88671875" style="171" customWidth="1"/>
    <col min="2059" max="2059" width="12.88671875" style="171" customWidth="1"/>
    <col min="2060" max="2060" width="1.6640625" style="171" customWidth="1"/>
    <col min="2061" max="2304" width="8.88671875" style="171"/>
    <col min="2305" max="2305" width="0.5546875" style="171" customWidth="1"/>
    <col min="2306" max="2306" width="1.6640625" style="171" customWidth="1"/>
    <col min="2307" max="2307" width="8.109375" style="171" customWidth="1"/>
    <col min="2308" max="2309" width="19.44140625" style="171" customWidth="1"/>
    <col min="2310" max="2310" width="1.6640625" style="171" customWidth="1"/>
    <col min="2311" max="2311" width="3.21875" style="171" customWidth="1"/>
    <col min="2312" max="2312" width="12.88671875" style="171" customWidth="1"/>
    <col min="2313" max="2313" width="9.6640625" style="171" customWidth="1"/>
    <col min="2314" max="2314" width="4.88671875" style="171" customWidth="1"/>
    <col min="2315" max="2315" width="12.88671875" style="171" customWidth="1"/>
    <col min="2316" max="2316" width="1.6640625" style="171" customWidth="1"/>
    <col min="2317" max="2560" width="8.88671875" style="171"/>
    <col min="2561" max="2561" width="0.5546875" style="171" customWidth="1"/>
    <col min="2562" max="2562" width="1.6640625" style="171" customWidth="1"/>
    <col min="2563" max="2563" width="8.109375" style="171" customWidth="1"/>
    <col min="2564" max="2565" width="19.44140625" style="171" customWidth="1"/>
    <col min="2566" max="2566" width="1.6640625" style="171" customWidth="1"/>
    <col min="2567" max="2567" width="3.21875" style="171" customWidth="1"/>
    <col min="2568" max="2568" width="12.88671875" style="171" customWidth="1"/>
    <col min="2569" max="2569" width="9.6640625" style="171" customWidth="1"/>
    <col min="2570" max="2570" width="4.88671875" style="171" customWidth="1"/>
    <col min="2571" max="2571" width="12.88671875" style="171" customWidth="1"/>
    <col min="2572" max="2572" width="1.6640625" style="171" customWidth="1"/>
    <col min="2573" max="2816" width="8.88671875" style="171"/>
    <col min="2817" max="2817" width="0.5546875" style="171" customWidth="1"/>
    <col min="2818" max="2818" width="1.6640625" style="171" customWidth="1"/>
    <col min="2819" max="2819" width="8.109375" style="171" customWidth="1"/>
    <col min="2820" max="2821" width="19.44140625" style="171" customWidth="1"/>
    <col min="2822" max="2822" width="1.6640625" style="171" customWidth="1"/>
    <col min="2823" max="2823" width="3.21875" style="171" customWidth="1"/>
    <col min="2824" max="2824" width="12.88671875" style="171" customWidth="1"/>
    <col min="2825" max="2825" width="9.6640625" style="171" customWidth="1"/>
    <col min="2826" max="2826" width="4.88671875" style="171" customWidth="1"/>
    <col min="2827" max="2827" width="12.88671875" style="171" customWidth="1"/>
    <col min="2828" max="2828" width="1.6640625" style="171" customWidth="1"/>
    <col min="2829" max="3072" width="8.88671875" style="171"/>
    <col min="3073" max="3073" width="0.5546875" style="171" customWidth="1"/>
    <col min="3074" max="3074" width="1.6640625" style="171" customWidth="1"/>
    <col min="3075" max="3075" width="8.109375" style="171" customWidth="1"/>
    <col min="3076" max="3077" width="19.44140625" style="171" customWidth="1"/>
    <col min="3078" max="3078" width="1.6640625" style="171" customWidth="1"/>
    <col min="3079" max="3079" width="3.21875" style="171" customWidth="1"/>
    <col min="3080" max="3080" width="12.88671875" style="171" customWidth="1"/>
    <col min="3081" max="3081" width="9.6640625" style="171" customWidth="1"/>
    <col min="3082" max="3082" width="4.88671875" style="171" customWidth="1"/>
    <col min="3083" max="3083" width="12.88671875" style="171" customWidth="1"/>
    <col min="3084" max="3084" width="1.6640625" style="171" customWidth="1"/>
    <col min="3085" max="3328" width="8.88671875" style="171"/>
    <col min="3329" max="3329" width="0.5546875" style="171" customWidth="1"/>
    <col min="3330" max="3330" width="1.6640625" style="171" customWidth="1"/>
    <col min="3331" max="3331" width="8.109375" style="171" customWidth="1"/>
    <col min="3332" max="3333" width="19.44140625" style="171" customWidth="1"/>
    <col min="3334" max="3334" width="1.6640625" style="171" customWidth="1"/>
    <col min="3335" max="3335" width="3.21875" style="171" customWidth="1"/>
    <col min="3336" max="3336" width="12.88671875" style="171" customWidth="1"/>
    <col min="3337" max="3337" width="9.6640625" style="171" customWidth="1"/>
    <col min="3338" max="3338" width="4.88671875" style="171" customWidth="1"/>
    <col min="3339" max="3339" width="12.88671875" style="171" customWidth="1"/>
    <col min="3340" max="3340" width="1.6640625" style="171" customWidth="1"/>
    <col min="3341" max="3584" width="8.88671875" style="171"/>
    <col min="3585" max="3585" width="0.5546875" style="171" customWidth="1"/>
    <col min="3586" max="3586" width="1.6640625" style="171" customWidth="1"/>
    <col min="3587" max="3587" width="8.109375" style="171" customWidth="1"/>
    <col min="3588" max="3589" width="19.44140625" style="171" customWidth="1"/>
    <col min="3590" max="3590" width="1.6640625" style="171" customWidth="1"/>
    <col min="3591" max="3591" width="3.21875" style="171" customWidth="1"/>
    <col min="3592" max="3592" width="12.88671875" style="171" customWidth="1"/>
    <col min="3593" max="3593" width="9.6640625" style="171" customWidth="1"/>
    <col min="3594" max="3594" width="4.88671875" style="171" customWidth="1"/>
    <col min="3595" max="3595" width="12.88671875" style="171" customWidth="1"/>
    <col min="3596" max="3596" width="1.6640625" style="171" customWidth="1"/>
    <col min="3597" max="3840" width="8.88671875" style="171"/>
    <col min="3841" max="3841" width="0.5546875" style="171" customWidth="1"/>
    <col min="3842" max="3842" width="1.6640625" style="171" customWidth="1"/>
    <col min="3843" max="3843" width="8.109375" style="171" customWidth="1"/>
    <col min="3844" max="3845" width="19.44140625" style="171" customWidth="1"/>
    <col min="3846" max="3846" width="1.6640625" style="171" customWidth="1"/>
    <col min="3847" max="3847" width="3.21875" style="171" customWidth="1"/>
    <col min="3848" max="3848" width="12.88671875" style="171" customWidth="1"/>
    <col min="3849" max="3849" width="9.6640625" style="171" customWidth="1"/>
    <col min="3850" max="3850" width="4.88671875" style="171" customWidth="1"/>
    <col min="3851" max="3851" width="12.88671875" style="171" customWidth="1"/>
    <col min="3852" max="3852" width="1.6640625" style="171" customWidth="1"/>
    <col min="3853" max="4096" width="8.88671875" style="171"/>
    <col min="4097" max="4097" width="0.5546875" style="171" customWidth="1"/>
    <col min="4098" max="4098" width="1.6640625" style="171" customWidth="1"/>
    <col min="4099" max="4099" width="8.109375" style="171" customWidth="1"/>
    <col min="4100" max="4101" width="19.44140625" style="171" customWidth="1"/>
    <col min="4102" max="4102" width="1.6640625" style="171" customWidth="1"/>
    <col min="4103" max="4103" width="3.21875" style="171" customWidth="1"/>
    <col min="4104" max="4104" width="12.88671875" style="171" customWidth="1"/>
    <col min="4105" max="4105" width="9.6640625" style="171" customWidth="1"/>
    <col min="4106" max="4106" width="4.88671875" style="171" customWidth="1"/>
    <col min="4107" max="4107" width="12.88671875" style="171" customWidth="1"/>
    <col min="4108" max="4108" width="1.6640625" style="171" customWidth="1"/>
    <col min="4109" max="4352" width="8.88671875" style="171"/>
    <col min="4353" max="4353" width="0.5546875" style="171" customWidth="1"/>
    <col min="4354" max="4354" width="1.6640625" style="171" customWidth="1"/>
    <col min="4355" max="4355" width="8.109375" style="171" customWidth="1"/>
    <col min="4356" max="4357" width="19.44140625" style="171" customWidth="1"/>
    <col min="4358" max="4358" width="1.6640625" style="171" customWidth="1"/>
    <col min="4359" max="4359" width="3.21875" style="171" customWidth="1"/>
    <col min="4360" max="4360" width="12.88671875" style="171" customWidth="1"/>
    <col min="4361" max="4361" width="9.6640625" style="171" customWidth="1"/>
    <col min="4362" max="4362" width="4.88671875" style="171" customWidth="1"/>
    <col min="4363" max="4363" width="12.88671875" style="171" customWidth="1"/>
    <col min="4364" max="4364" width="1.6640625" style="171" customWidth="1"/>
    <col min="4365" max="4608" width="8.88671875" style="171"/>
    <col min="4609" max="4609" width="0.5546875" style="171" customWidth="1"/>
    <col min="4610" max="4610" width="1.6640625" style="171" customWidth="1"/>
    <col min="4611" max="4611" width="8.109375" style="171" customWidth="1"/>
    <col min="4612" max="4613" width="19.44140625" style="171" customWidth="1"/>
    <col min="4614" max="4614" width="1.6640625" style="171" customWidth="1"/>
    <col min="4615" max="4615" width="3.21875" style="171" customWidth="1"/>
    <col min="4616" max="4616" width="12.88671875" style="171" customWidth="1"/>
    <col min="4617" max="4617" width="9.6640625" style="171" customWidth="1"/>
    <col min="4618" max="4618" width="4.88671875" style="171" customWidth="1"/>
    <col min="4619" max="4619" width="12.88671875" style="171" customWidth="1"/>
    <col min="4620" max="4620" width="1.6640625" style="171" customWidth="1"/>
    <col min="4621" max="4864" width="8.88671875" style="171"/>
    <col min="4865" max="4865" width="0.5546875" style="171" customWidth="1"/>
    <col min="4866" max="4866" width="1.6640625" style="171" customWidth="1"/>
    <col min="4867" max="4867" width="8.109375" style="171" customWidth="1"/>
    <col min="4868" max="4869" width="19.44140625" style="171" customWidth="1"/>
    <col min="4870" max="4870" width="1.6640625" style="171" customWidth="1"/>
    <col min="4871" max="4871" width="3.21875" style="171" customWidth="1"/>
    <col min="4872" max="4872" width="12.88671875" style="171" customWidth="1"/>
    <col min="4873" max="4873" width="9.6640625" style="171" customWidth="1"/>
    <col min="4874" max="4874" width="4.88671875" style="171" customWidth="1"/>
    <col min="4875" max="4875" width="12.88671875" style="171" customWidth="1"/>
    <col min="4876" max="4876" width="1.6640625" style="171" customWidth="1"/>
    <col min="4877" max="5120" width="8.88671875" style="171"/>
    <col min="5121" max="5121" width="0.5546875" style="171" customWidth="1"/>
    <col min="5122" max="5122" width="1.6640625" style="171" customWidth="1"/>
    <col min="5123" max="5123" width="8.109375" style="171" customWidth="1"/>
    <col min="5124" max="5125" width="19.44140625" style="171" customWidth="1"/>
    <col min="5126" max="5126" width="1.6640625" style="171" customWidth="1"/>
    <col min="5127" max="5127" width="3.21875" style="171" customWidth="1"/>
    <col min="5128" max="5128" width="12.88671875" style="171" customWidth="1"/>
    <col min="5129" max="5129" width="9.6640625" style="171" customWidth="1"/>
    <col min="5130" max="5130" width="4.88671875" style="171" customWidth="1"/>
    <col min="5131" max="5131" width="12.88671875" style="171" customWidth="1"/>
    <col min="5132" max="5132" width="1.6640625" style="171" customWidth="1"/>
    <col min="5133" max="5376" width="8.88671875" style="171"/>
    <col min="5377" max="5377" width="0.5546875" style="171" customWidth="1"/>
    <col min="5378" max="5378" width="1.6640625" style="171" customWidth="1"/>
    <col min="5379" max="5379" width="8.109375" style="171" customWidth="1"/>
    <col min="5380" max="5381" width="19.44140625" style="171" customWidth="1"/>
    <col min="5382" max="5382" width="1.6640625" style="171" customWidth="1"/>
    <col min="5383" max="5383" width="3.21875" style="171" customWidth="1"/>
    <col min="5384" max="5384" width="12.88671875" style="171" customWidth="1"/>
    <col min="5385" max="5385" width="9.6640625" style="171" customWidth="1"/>
    <col min="5386" max="5386" width="4.88671875" style="171" customWidth="1"/>
    <col min="5387" max="5387" width="12.88671875" style="171" customWidth="1"/>
    <col min="5388" max="5388" width="1.6640625" style="171" customWidth="1"/>
    <col min="5389" max="5632" width="8.88671875" style="171"/>
    <col min="5633" max="5633" width="0.5546875" style="171" customWidth="1"/>
    <col min="5634" max="5634" width="1.6640625" style="171" customWidth="1"/>
    <col min="5635" max="5635" width="8.109375" style="171" customWidth="1"/>
    <col min="5636" max="5637" width="19.44140625" style="171" customWidth="1"/>
    <col min="5638" max="5638" width="1.6640625" style="171" customWidth="1"/>
    <col min="5639" max="5639" width="3.21875" style="171" customWidth="1"/>
    <col min="5640" max="5640" width="12.88671875" style="171" customWidth="1"/>
    <col min="5641" max="5641" width="9.6640625" style="171" customWidth="1"/>
    <col min="5642" max="5642" width="4.88671875" style="171" customWidth="1"/>
    <col min="5643" max="5643" width="12.88671875" style="171" customWidth="1"/>
    <col min="5644" max="5644" width="1.6640625" style="171" customWidth="1"/>
    <col min="5645" max="5888" width="8.88671875" style="171"/>
    <col min="5889" max="5889" width="0.5546875" style="171" customWidth="1"/>
    <col min="5890" max="5890" width="1.6640625" style="171" customWidth="1"/>
    <col min="5891" max="5891" width="8.109375" style="171" customWidth="1"/>
    <col min="5892" max="5893" width="19.44140625" style="171" customWidth="1"/>
    <col min="5894" max="5894" width="1.6640625" style="171" customWidth="1"/>
    <col min="5895" max="5895" width="3.21875" style="171" customWidth="1"/>
    <col min="5896" max="5896" width="12.88671875" style="171" customWidth="1"/>
    <col min="5897" max="5897" width="9.6640625" style="171" customWidth="1"/>
    <col min="5898" max="5898" width="4.88671875" style="171" customWidth="1"/>
    <col min="5899" max="5899" width="12.88671875" style="171" customWidth="1"/>
    <col min="5900" max="5900" width="1.6640625" style="171" customWidth="1"/>
    <col min="5901" max="6144" width="8.88671875" style="171"/>
    <col min="6145" max="6145" width="0.5546875" style="171" customWidth="1"/>
    <col min="6146" max="6146" width="1.6640625" style="171" customWidth="1"/>
    <col min="6147" max="6147" width="8.109375" style="171" customWidth="1"/>
    <col min="6148" max="6149" width="19.44140625" style="171" customWidth="1"/>
    <col min="6150" max="6150" width="1.6640625" style="171" customWidth="1"/>
    <col min="6151" max="6151" width="3.21875" style="171" customWidth="1"/>
    <col min="6152" max="6152" width="12.88671875" style="171" customWidth="1"/>
    <col min="6153" max="6153" width="9.6640625" style="171" customWidth="1"/>
    <col min="6154" max="6154" width="4.88671875" style="171" customWidth="1"/>
    <col min="6155" max="6155" width="12.88671875" style="171" customWidth="1"/>
    <col min="6156" max="6156" width="1.6640625" style="171" customWidth="1"/>
    <col min="6157" max="6400" width="8.88671875" style="171"/>
    <col min="6401" max="6401" width="0.5546875" style="171" customWidth="1"/>
    <col min="6402" max="6402" width="1.6640625" style="171" customWidth="1"/>
    <col min="6403" max="6403" width="8.109375" style="171" customWidth="1"/>
    <col min="6404" max="6405" width="19.44140625" style="171" customWidth="1"/>
    <col min="6406" max="6406" width="1.6640625" style="171" customWidth="1"/>
    <col min="6407" max="6407" width="3.21875" style="171" customWidth="1"/>
    <col min="6408" max="6408" width="12.88671875" style="171" customWidth="1"/>
    <col min="6409" max="6409" width="9.6640625" style="171" customWidth="1"/>
    <col min="6410" max="6410" width="4.88671875" style="171" customWidth="1"/>
    <col min="6411" max="6411" width="12.88671875" style="171" customWidth="1"/>
    <col min="6412" max="6412" width="1.6640625" style="171" customWidth="1"/>
    <col min="6413" max="6656" width="8.88671875" style="171"/>
    <col min="6657" max="6657" width="0.5546875" style="171" customWidth="1"/>
    <col min="6658" max="6658" width="1.6640625" style="171" customWidth="1"/>
    <col min="6659" max="6659" width="8.109375" style="171" customWidth="1"/>
    <col min="6660" max="6661" width="19.44140625" style="171" customWidth="1"/>
    <col min="6662" max="6662" width="1.6640625" style="171" customWidth="1"/>
    <col min="6663" max="6663" width="3.21875" style="171" customWidth="1"/>
    <col min="6664" max="6664" width="12.88671875" style="171" customWidth="1"/>
    <col min="6665" max="6665" width="9.6640625" style="171" customWidth="1"/>
    <col min="6666" max="6666" width="4.88671875" style="171" customWidth="1"/>
    <col min="6667" max="6667" width="12.88671875" style="171" customWidth="1"/>
    <col min="6668" max="6668" width="1.6640625" style="171" customWidth="1"/>
    <col min="6669" max="6912" width="8.88671875" style="171"/>
    <col min="6913" max="6913" width="0.5546875" style="171" customWidth="1"/>
    <col min="6914" max="6914" width="1.6640625" style="171" customWidth="1"/>
    <col min="6915" max="6915" width="8.109375" style="171" customWidth="1"/>
    <col min="6916" max="6917" width="19.44140625" style="171" customWidth="1"/>
    <col min="6918" max="6918" width="1.6640625" style="171" customWidth="1"/>
    <col min="6919" max="6919" width="3.21875" style="171" customWidth="1"/>
    <col min="6920" max="6920" width="12.88671875" style="171" customWidth="1"/>
    <col min="6921" max="6921" width="9.6640625" style="171" customWidth="1"/>
    <col min="6922" max="6922" width="4.88671875" style="171" customWidth="1"/>
    <col min="6923" max="6923" width="12.88671875" style="171" customWidth="1"/>
    <col min="6924" max="6924" width="1.6640625" style="171" customWidth="1"/>
    <col min="6925" max="7168" width="8.88671875" style="171"/>
    <col min="7169" max="7169" width="0.5546875" style="171" customWidth="1"/>
    <col min="7170" max="7170" width="1.6640625" style="171" customWidth="1"/>
    <col min="7171" max="7171" width="8.109375" style="171" customWidth="1"/>
    <col min="7172" max="7173" width="19.44140625" style="171" customWidth="1"/>
    <col min="7174" max="7174" width="1.6640625" style="171" customWidth="1"/>
    <col min="7175" max="7175" width="3.21875" style="171" customWidth="1"/>
    <col min="7176" max="7176" width="12.88671875" style="171" customWidth="1"/>
    <col min="7177" max="7177" width="9.6640625" style="171" customWidth="1"/>
    <col min="7178" max="7178" width="4.88671875" style="171" customWidth="1"/>
    <col min="7179" max="7179" width="12.88671875" style="171" customWidth="1"/>
    <col min="7180" max="7180" width="1.6640625" style="171" customWidth="1"/>
    <col min="7181" max="7424" width="8.88671875" style="171"/>
    <col min="7425" max="7425" width="0.5546875" style="171" customWidth="1"/>
    <col min="7426" max="7426" width="1.6640625" style="171" customWidth="1"/>
    <col min="7427" max="7427" width="8.109375" style="171" customWidth="1"/>
    <col min="7428" max="7429" width="19.44140625" style="171" customWidth="1"/>
    <col min="7430" max="7430" width="1.6640625" style="171" customWidth="1"/>
    <col min="7431" max="7431" width="3.21875" style="171" customWidth="1"/>
    <col min="7432" max="7432" width="12.88671875" style="171" customWidth="1"/>
    <col min="7433" max="7433" width="9.6640625" style="171" customWidth="1"/>
    <col min="7434" max="7434" width="4.88671875" style="171" customWidth="1"/>
    <col min="7435" max="7435" width="12.88671875" style="171" customWidth="1"/>
    <col min="7436" max="7436" width="1.6640625" style="171" customWidth="1"/>
    <col min="7437" max="7680" width="8.88671875" style="171"/>
    <col min="7681" max="7681" width="0.5546875" style="171" customWidth="1"/>
    <col min="7682" max="7682" width="1.6640625" style="171" customWidth="1"/>
    <col min="7683" max="7683" width="8.109375" style="171" customWidth="1"/>
    <col min="7684" max="7685" width="19.44140625" style="171" customWidth="1"/>
    <col min="7686" max="7686" width="1.6640625" style="171" customWidth="1"/>
    <col min="7687" max="7687" width="3.21875" style="171" customWidth="1"/>
    <col min="7688" max="7688" width="12.88671875" style="171" customWidth="1"/>
    <col min="7689" max="7689" width="9.6640625" style="171" customWidth="1"/>
    <col min="7690" max="7690" width="4.88671875" style="171" customWidth="1"/>
    <col min="7691" max="7691" width="12.88671875" style="171" customWidth="1"/>
    <col min="7692" max="7692" width="1.6640625" style="171" customWidth="1"/>
    <col min="7693" max="7936" width="8.88671875" style="171"/>
    <col min="7937" max="7937" width="0.5546875" style="171" customWidth="1"/>
    <col min="7938" max="7938" width="1.6640625" style="171" customWidth="1"/>
    <col min="7939" max="7939" width="8.109375" style="171" customWidth="1"/>
    <col min="7940" max="7941" width="19.44140625" style="171" customWidth="1"/>
    <col min="7942" max="7942" width="1.6640625" style="171" customWidth="1"/>
    <col min="7943" max="7943" width="3.21875" style="171" customWidth="1"/>
    <col min="7944" max="7944" width="12.88671875" style="171" customWidth="1"/>
    <col min="7945" max="7945" width="9.6640625" style="171" customWidth="1"/>
    <col min="7946" max="7946" width="4.88671875" style="171" customWidth="1"/>
    <col min="7947" max="7947" width="12.88671875" style="171" customWidth="1"/>
    <col min="7948" max="7948" width="1.6640625" style="171" customWidth="1"/>
    <col min="7949" max="8192" width="8.88671875" style="171"/>
    <col min="8193" max="8193" width="0.5546875" style="171" customWidth="1"/>
    <col min="8194" max="8194" width="1.6640625" style="171" customWidth="1"/>
    <col min="8195" max="8195" width="8.109375" style="171" customWidth="1"/>
    <col min="8196" max="8197" width="19.44140625" style="171" customWidth="1"/>
    <col min="8198" max="8198" width="1.6640625" style="171" customWidth="1"/>
    <col min="8199" max="8199" width="3.21875" style="171" customWidth="1"/>
    <col min="8200" max="8200" width="12.88671875" style="171" customWidth="1"/>
    <col min="8201" max="8201" width="9.6640625" style="171" customWidth="1"/>
    <col min="8202" max="8202" width="4.88671875" style="171" customWidth="1"/>
    <col min="8203" max="8203" width="12.88671875" style="171" customWidth="1"/>
    <col min="8204" max="8204" width="1.6640625" style="171" customWidth="1"/>
    <col min="8205" max="8448" width="8.88671875" style="171"/>
    <col min="8449" max="8449" width="0.5546875" style="171" customWidth="1"/>
    <col min="8450" max="8450" width="1.6640625" style="171" customWidth="1"/>
    <col min="8451" max="8451" width="8.109375" style="171" customWidth="1"/>
    <col min="8452" max="8453" width="19.44140625" style="171" customWidth="1"/>
    <col min="8454" max="8454" width="1.6640625" style="171" customWidth="1"/>
    <col min="8455" max="8455" width="3.21875" style="171" customWidth="1"/>
    <col min="8456" max="8456" width="12.88671875" style="171" customWidth="1"/>
    <col min="8457" max="8457" width="9.6640625" style="171" customWidth="1"/>
    <col min="8458" max="8458" width="4.88671875" style="171" customWidth="1"/>
    <col min="8459" max="8459" width="12.88671875" style="171" customWidth="1"/>
    <col min="8460" max="8460" width="1.6640625" style="171" customWidth="1"/>
    <col min="8461" max="8704" width="8.88671875" style="171"/>
    <col min="8705" max="8705" width="0.5546875" style="171" customWidth="1"/>
    <col min="8706" max="8706" width="1.6640625" style="171" customWidth="1"/>
    <col min="8707" max="8707" width="8.109375" style="171" customWidth="1"/>
    <col min="8708" max="8709" width="19.44140625" style="171" customWidth="1"/>
    <col min="8710" max="8710" width="1.6640625" style="171" customWidth="1"/>
    <col min="8711" max="8711" width="3.21875" style="171" customWidth="1"/>
    <col min="8712" max="8712" width="12.88671875" style="171" customWidth="1"/>
    <col min="8713" max="8713" width="9.6640625" style="171" customWidth="1"/>
    <col min="8714" max="8714" width="4.88671875" style="171" customWidth="1"/>
    <col min="8715" max="8715" width="12.88671875" style="171" customWidth="1"/>
    <col min="8716" max="8716" width="1.6640625" style="171" customWidth="1"/>
    <col min="8717" max="8960" width="8.88671875" style="171"/>
    <col min="8961" max="8961" width="0.5546875" style="171" customWidth="1"/>
    <col min="8962" max="8962" width="1.6640625" style="171" customWidth="1"/>
    <col min="8963" max="8963" width="8.109375" style="171" customWidth="1"/>
    <col min="8964" max="8965" width="19.44140625" style="171" customWidth="1"/>
    <col min="8966" max="8966" width="1.6640625" style="171" customWidth="1"/>
    <col min="8967" max="8967" width="3.21875" style="171" customWidth="1"/>
    <col min="8968" max="8968" width="12.88671875" style="171" customWidth="1"/>
    <col min="8969" max="8969" width="9.6640625" style="171" customWidth="1"/>
    <col min="8970" max="8970" width="4.88671875" style="171" customWidth="1"/>
    <col min="8971" max="8971" width="12.88671875" style="171" customWidth="1"/>
    <col min="8972" max="8972" width="1.6640625" style="171" customWidth="1"/>
    <col min="8973" max="9216" width="8.88671875" style="171"/>
    <col min="9217" max="9217" width="0.5546875" style="171" customWidth="1"/>
    <col min="9218" max="9218" width="1.6640625" style="171" customWidth="1"/>
    <col min="9219" max="9219" width="8.109375" style="171" customWidth="1"/>
    <col min="9220" max="9221" width="19.44140625" style="171" customWidth="1"/>
    <col min="9222" max="9222" width="1.6640625" style="171" customWidth="1"/>
    <col min="9223" max="9223" width="3.21875" style="171" customWidth="1"/>
    <col min="9224" max="9224" width="12.88671875" style="171" customWidth="1"/>
    <col min="9225" max="9225" width="9.6640625" style="171" customWidth="1"/>
    <col min="9226" max="9226" width="4.88671875" style="171" customWidth="1"/>
    <col min="9227" max="9227" width="12.88671875" style="171" customWidth="1"/>
    <col min="9228" max="9228" width="1.6640625" style="171" customWidth="1"/>
    <col min="9229" max="9472" width="8.88671875" style="171"/>
    <col min="9473" max="9473" width="0.5546875" style="171" customWidth="1"/>
    <col min="9474" max="9474" width="1.6640625" style="171" customWidth="1"/>
    <col min="9475" max="9475" width="8.109375" style="171" customWidth="1"/>
    <col min="9476" max="9477" width="19.44140625" style="171" customWidth="1"/>
    <col min="9478" max="9478" width="1.6640625" style="171" customWidth="1"/>
    <col min="9479" max="9479" width="3.21875" style="171" customWidth="1"/>
    <col min="9480" max="9480" width="12.88671875" style="171" customWidth="1"/>
    <col min="9481" max="9481" width="9.6640625" style="171" customWidth="1"/>
    <col min="9482" max="9482" width="4.88671875" style="171" customWidth="1"/>
    <col min="9483" max="9483" width="12.88671875" style="171" customWidth="1"/>
    <col min="9484" max="9484" width="1.6640625" style="171" customWidth="1"/>
    <col min="9485" max="9728" width="8.88671875" style="171"/>
    <col min="9729" max="9729" width="0.5546875" style="171" customWidth="1"/>
    <col min="9730" max="9730" width="1.6640625" style="171" customWidth="1"/>
    <col min="9731" max="9731" width="8.109375" style="171" customWidth="1"/>
    <col min="9732" max="9733" width="19.44140625" style="171" customWidth="1"/>
    <col min="9734" max="9734" width="1.6640625" style="171" customWidth="1"/>
    <col min="9735" max="9735" width="3.21875" style="171" customWidth="1"/>
    <col min="9736" max="9736" width="12.88671875" style="171" customWidth="1"/>
    <col min="9737" max="9737" width="9.6640625" style="171" customWidth="1"/>
    <col min="9738" max="9738" width="4.88671875" style="171" customWidth="1"/>
    <col min="9739" max="9739" width="12.88671875" style="171" customWidth="1"/>
    <col min="9740" max="9740" width="1.6640625" style="171" customWidth="1"/>
    <col min="9741" max="9984" width="8.88671875" style="171"/>
    <col min="9985" max="9985" width="0.5546875" style="171" customWidth="1"/>
    <col min="9986" max="9986" width="1.6640625" style="171" customWidth="1"/>
    <col min="9987" max="9987" width="8.109375" style="171" customWidth="1"/>
    <col min="9988" max="9989" width="19.44140625" style="171" customWidth="1"/>
    <col min="9990" max="9990" width="1.6640625" style="171" customWidth="1"/>
    <col min="9991" max="9991" width="3.21875" style="171" customWidth="1"/>
    <col min="9992" max="9992" width="12.88671875" style="171" customWidth="1"/>
    <col min="9993" max="9993" width="9.6640625" style="171" customWidth="1"/>
    <col min="9994" max="9994" width="4.88671875" style="171" customWidth="1"/>
    <col min="9995" max="9995" width="12.88671875" style="171" customWidth="1"/>
    <col min="9996" max="9996" width="1.6640625" style="171" customWidth="1"/>
    <col min="9997" max="10240" width="8.88671875" style="171"/>
    <col min="10241" max="10241" width="0.5546875" style="171" customWidth="1"/>
    <col min="10242" max="10242" width="1.6640625" style="171" customWidth="1"/>
    <col min="10243" max="10243" width="8.109375" style="171" customWidth="1"/>
    <col min="10244" max="10245" width="19.44140625" style="171" customWidth="1"/>
    <col min="10246" max="10246" width="1.6640625" style="171" customWidth="1"/>
    <col min="10247" max="10247" width="3.21875" style="171" customWidth="1"/>
    <col min="10248" max="10248" width="12.88671875" style="171" customWidth="1"/>
    <col min="10249" max="10249" width="9.6640625" style="171" customWidth="1"/>
    <col min="10250" max="10250" width="4.88671875" style="171" customWidth="1"/>
    <col min="10251" max="10251" width="12.88671875" style="171" customWidth="1"/>
    <col min="10252" max="10252" width="1.6640625" style="171" customWidth="1"/>
    <col min="10253" max="10496" width="8.88671875" style="171"/>
    <col min="10497" max="10497" width="0.5546875" style="171" customWidth="1"/>
    <col min="10498" max="10498" width="1.6640625" style="171" customWidth="1"/>
    <col min="10499" max="10499" width="8.109375" style="171" customWidth="1"/>
    <col min="10500" max="10501" width="19.44140625" style="171" customWidth="1"/>
    <col min="10502" max="10502" width="1.6640625" style="171" customWidth="1"/>
    <col min="10503" max="10503" width="3.21875" style="171" customWidth="1"/>
    <col min="10504" max="10504" width="12.88671875" style="171" customWidth="1"/>
    <col min="10505" max="10505" width="9.6640625" style="171" customWidth="1"/>
    <col min="10506" max="10506" width="4.88671875" style="171" customWidth="1"/>
    <col min="10507" max="10507" width="12.88671875" style="171" customWidth="1"/>
    <col min="10508" max="10508" width="1.6640625" style="171" customWidth="1"/>
    <col min="10509" max="10752" width="8.88671875" style="171"/>
    <col min="10753" max="10753" width="0.5546875" style="171" customWidth="1"/>
    <col min="10754" max="10754" width="1.6640625" style="171" customWidth="1"/>
    <col min="10755" max="10755" width="8.109375" style="171" customWidth="1"/>
    <col min="10756" max="10757" width="19.44140625" style="171" customWidth="1"/>
    <col min="10758" max="10758" width="1.6640625" style="171" customWidth="1"/>
    <col min="10759" max="10759" width="3.21875" style="171" customWidth="1"/>
    <col min="10760" max="10760" width="12.88671875" style="171" customWidth="1"/>
    <col min="10761" max="10761" width="9.6640625" style="171" customWidth="1"/>
    <col min="10762" max="10762" width="4.88671875" style="171" customWidth="1"/>
    <col min="10763" max="10763" width="12.88671875" style="171" customWidth="1"/>
    <col min="10764" max="10764" width="1.6640625" style="171" customWidth="1"/>
    <col min="10765" max="11008" width="8.88671875" style="171"/>
    <col min="11009" max="11009" width="0.5546875" style="171" customWidth="1"/>
    <col min="11010" max="11010" width="1.6640625" style="171" customWidth="1"/>
    <col min="11011" max="11011" width="8.109375" style="171" customWidth="1"/>
    <col min="11012" max="11013" width="19.44140625" style="171" customWidth="1"/>
    <col min="11014" max="11014" width="1.6640625" style="171" customWidth="1"/>
    <col min="11015" max="11015" width="3.21875" style="171" customWidth="1"/>
    <col min="11016" max="11016" width="12.88671875" style="171" customWidth="1"/>
    <col min="11017" max="11017" width="9.6640625" style="171" customWidth="1"/>
    <col min="11018" max="11018" width="4.88671875" style="171" customWidth="1"/>
    <col min="11019" max="11019" width="12.88671875" style="171" customWidth="1"/>
    <col min="11020" max="11020" width="1.6640625" style="171" customWidth="1"/>
    <col min="11021" max="11264" width="8.88671875" style="171"/>
    <col min="11265" max="11265" width="0.5546875" style="171" customWidth="1"/>
    <col min="11266" max="11266" width="1.6640625" style="171" customWidth="1"/>
    <col min="11267" max="11267" width="8.109375" style="171" customWidth="1"/>
    <col min="11268" max="11269" width="19.44140625" style="171" customWidth="1"/>
    <col min="11270" max="11270" width="1.6640625" style="171" customWidth="1"/>
    <col min="11271" max="11271" width="3.21875" style="171" customWidth="1"/>
    <col min="11272" max="11272" width="12.88671875" style="171" customWidth="1"/>
    <col min="11273" max="11273" width="9.6640625" style="171" customWidth="1"/>
    <col min="11274" max="11274" width="4.88671875" style="171" customWidth="1"/>
    <col min="11275" max="11275" width="12.88671875" style="171" customWidth="1"/>
    <col min="11276" max="11276" width="1.6640625" style="171" customWidth="1"/>
    <col min="11277" max="11520" width="8.88671875" style="171"/>
    <col min="11521" max="11521" width="0.5546875" style="171" customWidth="1"/>
    <col min="11522" max="11522" width="1.6640625" style="171" customWidth="1"/>
    <col min="11523" max="11523" width="8.109375" style="171" customWidth="1"/>
    <col min="11524" max="11525" width="19.44140625" style="171" customWidth="1"/>
    <col min="11526" max="11526" width="1.6640625" style="171" customWidth="1"/>
    <col min="11527" max="11527" width="3.21875" style="171" customWidth="1"/>
    <col min="11528" max="11528" width="12.88671875" style="171" customWidth="1"/>
    <col min="11529" max="11529" width="9.6640625" style="171" customWidth="1"/>
    <col min="11530" max="11530" width="4.88671875" style="171" customWidth="1"/>
    <col min="11531" max="11531" width="12.88671875" style="171" customWidth="1"/>
    <col min="11532" max="11532" width="1.6640625" style="171" customWidth="1"/>
    <col min="11533" max="11776" width="8.88671875" style="171"/>
    <col min="11777" max="11777" width="0.5546875" style="171" customWidth="1"/>
    <col min="11778" max="11778" width="1.6640625" style="171" customWidth="1"/>
    <col min="11779" max="11779" width="8.109375" style="171" customWidth="1"/>
    <col min="11780" max="11781" width="19.44140625" style="171" customWidth="1"/>
    <col min="11782" max="11782" width="1.6640625" style="171" customWidth="1"/>
    <col min="11783" max="11783" width="3.21875" style="171" customWidth="1"/>
    <col min="11784" max="11784" width="12.88671875" style="171" customWidth="1"/>
    <col min="11785" max="11785" width="9.6640625" style="171" customWidth="1"/>
    <col min="11786" max="11786" width="4.88671875" style="171" customWidth="1"/>
    <col min="11787" max="11787" width="12.88671875" style="171" customWidth="1"/>
    <col min="11788" max="11788" width="1.6640625" style="171" customWidth="1"/>
    <col min="11789" max="12032" width="8.88671875" style="171"/>
    <col min="12033" max="12033" width="0.5546875" style="171" customWidth="1"/>
    <col min="12034" max="12034" width="1.6640625" style="171" customWidth="1"/>
    <col min="12035" max="12035" width="8.109375" style="171" customWidth="1"/>
    <col min="12036" max="12037" width="19.44140625" style="171" customWidth="1"/>
    <col min="12038" max="12038" width="1.6640625" style="171" customWidth="1"/>
    <col min="12039" max="12039" width="3.21875" style="171" customWidth="1"/>
    <col min="12040" max="12040" width="12.88671875" style="171" customWidth="1"/>
    <col min="12041" max="12041" width="9.6640625" style="171" customWidth="1"/>
    <col min="12042" max="12042" width="4.88671875" style="171" customWidth="1"/>
    <col min="12043" max="12043" width="12.88671875" style="171" customWidth="1"/>
    <col min="12044" max="12044" width="1.6640625" style="171" customWidth="1"/>
    <col min="12045" max="12288" width="8.88671875" style="171"/>
    <col min="12289" max="12289" width="0.5546875" style="171" customWidth="1"/>
    <col min="12290" max="12290" width="1.6640625" style="171" customWidth="1"/>
    <col min="12291" max="12291" width="8.109375" style="171" customWidth="1"/>
    <col min="12292" max="12293" width="19.44140625" style="171" customWidth="1"/>
    <col min="12294" max="12294" width="1.6640625" style="171" customWidth="1"/>
    <col min="12295" max="12295" width="3.21875" style="171" customWidth="1"/>
    <col min="12296" max="12296" width="12.88671875" style="171" customWidth="1"/>
    <col min="12297" max="12297" width="9.6640625" style="171" customWidth="1"/>
    <col min="12298" max="12298" width="4.88671875" style="171" customWidth="1"/>
    <col min="12299" max="12299" width="12.88671875" style="171" customWidth="1"/>
    <col min="12300" max="12300" width="1.6640625" style="171" customWidth="1"/>
    <col min="12301" max="12544" width="8.88671875" style="171"/>
    <col min="12545" max="12545" width="0.5546875" style="171" customWidth="1"/>
    <col min="12546" max="12546" width="1.6640625" style="171" customWidth="1"/>
    <col min="12547" max="12547" width="8.109375" style="171" customWidth="1"/>
    <col min="12548" max="12549" width="19.44140625" style="171" customWidth="1"/>
    <col min="12550" max="12550" width="1.6640625" style="171" customWidth="1"/>
    <col min="12551" max="12551" width="3.21875" style="171" customWidth="1"/>
    <col min="12552" max="12552" width="12.88671875" style="171" customWidth="1"/>
    <col min="12553" max="12553" width="9.6640625" style="171" customWidth="1"/>
    <col min="12554" max="12554" width="4.88671875" style="171" customWidth="1"/>
    <col min="12555" max="12555" width="12.88671875" style="171" customWidth="1"/>
    <col min="12556" max="12556" width="1.6640625" style="171" customWidth="1"/>
    <col min="12557" max="12800" width="8.88671875" style="171"/>
    <col min="12801" max="12801" width="0.5546875" style="171" customWidth="1"/>
    <col min="12802" max="12802" width="1.6640625" style="171" customWidth="1"/>
    <col min="12803" max="12803" width="8.109375" style="171" customWidth="1"/>
    <col min="12804" max="12805" width="19.44140625" style="171" customWidth="1"/>
    <col min="12806" max="12806" width="1.6640625" style="171" customWidth="1"/>
    <col min="12807" max="12807" width="3.21875" style="171" customWidth="1"/>
    <col min="12808" max="12808" width="12.88671875" style="171" customWidth="1"/>
    <col min="12809" max="12809" width="9.6640625" style="171" customWidth="1"/>
    <col min="12810" max="12810" width="4.88671875" style="171" customWidth="1"/>
    <col min="12811" max="12811" width="12.88671875" style="171" customWidth="1"/>
    <col min="12812" max="12812" width="1.6640625" style="171" customWidth="1"/>
    <col min="12813" max="13056" width="8.88671875" style="171"/>
    <col min="13057" max="13057" width="0.5546875" style="171" customWidth="1"/>
    <col min="13058" max="13058" width="1.6640625" style="171" customWidth="1"/>
    <col min="13059" max="13059" width="8.109375" style="171" customWidth="1"/>
    <col min="13060" max="13061" width="19.44140625" style="171" customWidth="1"/>
    <col min="13062" max="13062" width="1.6640625" style="171" customWidth="1"/>
    <col min="13063" max="13063" width="3.21875" style="171" customWidth="1"/>
    <col min="13064" max="13064" width="12.88671875" style="171" customWidth="1"/>
    <col min="13065" max="13065" width="9.6640625" style="171" customWidth="1"/>
    <col min="13066" max="13066" width="4.88671875" style="171" customWidth="1"/>
    <col min="13067" max="13067" width="12.88671875" style="171" customWidth="1"/>
    <col min="13068" max="13068" width="1.6640625" style="171" customWidth="1"/>
    <col min="13069" max="13312" width="8.88671875" style="171"/>
    <col min="13313" max="13313" width="0.5546875" style="171" customWidth="1"/>
    <col min="13314" max="13314" width="1.6640625" style="171" customWidth="1"/>
    <col min="13315" max="13315" width="8.109375" style="171" customWidth="1"/>
    <col min="13316" max="13317" width="19.44140625" style="171" customWidth="1"/>
    <col min="13318" max="13318" width="1.6640625" style="171" customWidth="1"/>
    <col min="13319" max="13319" width="3.21875" style="171" customWidth="1"/>
    <col min="13320" max="13320" width="12.88671875" style="171" customWidth="1"/>
    <col min="13321" max="13321" width="9.6640625" style="171" customWidth="1"/>
    <col min="13322" max="13322" width="4.88671875" style="171" customWidth="1"/>
    <col min="13323" max="13323" width="12.88671875" style="171" customWidth="1"/>
    <col min="13324" max="13324" width="1.6640625" style="171" customWidth="1"/>
    <col min="13325" max="13568" width="8.88671875" style="171"/>
    <col min="13569" max="13569" width="0.5546875" style="171" customWidth="1"/>
    <col min="13570" max="13570" width="1.6640625" style="171" customWidth="1"/>
    <col min="13571" max="13571" width="8.109375" style="171" customWidth="1"/>
    <col min="13572" max="13573" width="19.44140625" style="171" customWidth="1"/>
    <col min="13574" max="13574" width="1.6640625" style="171" customWidth="1"/>
    <col min="13575" max="13575" width="3.21875" style="171" customWidth="1"/>
    <col min="13576" max="13576" width="12.88671875" style="171" customWidth="1"/>
    <col min="13577" max="13577" width="9.6640625" style="171" customWidth="1"/>
    <col min="13578" max="13578" width="4.88671875" style="171" customWidth="1"/>
    <col min="13579" max="13579" width="12.88671875" style="171" customWidth="1"/>
    <col min="13580" max="13580" width="1.6640625" style="171" customWidth="1"/>
    <col min="13581" max="13824" width="8.88671875" style="171"/>
    <col min="13825" max="13825" width="0.5546875" style="171" customWidth="1"/>
    <col min="13826" max="13826" width="1.6640625" style="171" customWidth="1"/>
    <col min="13827" max="13827" width="8.109375" style="171" customWidth="1"/>
    <col min="13828" max="13829" width="19.44140625" style="171" customWidth="1"/>
    <col min="13830" max="13830" width="1.6640625" style="171" customWidth="1"/>
    <col min="13831" max="13831" width="3.21875" style="171" customWidth="1"/>
    <col min="13832" max="13832" width="12.88671875" style="171" customWidth="1"/>
    <col min="13833" max="13833" width="9.6640625" style="171" customWidth="1"/>
    <col min="13834" max="13834" width="4.88671875" style="171" customWidth="1"/>
    <col min="13835" max="13835" width="12.88671875" style="171" customWidth="1"/>
    <col min="13836" max="13836" width="1.6640625" style="171" customWidth="1"/>
    <col min="13837" max="14080" width="8.88671875" style="171"/>
    <col min="14081" max="14081" width="0.5546875" style="171" customWidth="1"/>
    <col min="14082" max="14082" width="1.6640625" style="171" customWidth="1"/>
    <col min="14083" max="14083" width="8.109375" style="171" customWidth="1"/>
    <col min="14084" max="14085" width="19.44140625" style="171" customWidth="1"/>
    <col min="14086" max="14086" width="1.6640625" style="171" customWidth="1"/>
    <col min="14087" max="14087" width="3.21875" style="171" customWidth="1"/>
    <col min="14088" max="14088" width="12.88671875" style="171" customWidth="1"/>
    <col min="14089" max="14089" width="9.6640625" style="171" customWidth="1"/>
    <col min="14090" max="14090" width="4.88671875" style="171" customWidth="1"/>
    <col min="14091" max="14091" width="12.88671875" style="171" customWidth="1"/>
    <col min="14092" max="14092" width="1.6640625" style="171" customWidth="1"/>
    <col min="14093" max="14336" width="8.88671875" style="171"/>
    <col min="14337" max="14337" width="0.5546875" style="171" customWidth="1"/>
    <col min="14338" max="14338" width="1.6640625" style="171" customWidth="1"/>
    <col min="14339" max="14339" width="8.109375" style="171" customWidth="1"/>
    <col min="14340" max="14341" width="19.44140625" style="171" customWidth="1"/>
    <col min="14342" max="14342" width="1.6640625" style="171" customWidth="1"/>
    <col min="14343" max="14343" width="3.21875" style="171" customWidth="1"/>
    <col min="14344" max="14344" width="12.88671875" style="171" customWidth="1"/>
    <col min="14345" max="14345" width="9.6640625" style="171" customWidth="1"/>
    <col min="14346" max="14346" width="4.88671875" style="171" customWidth="1"/>
    <col min="14347" max="14347" width="12.88671875" style="171" customWidth="1"/>
    <col min="14348" max="14348" width="1.6640625" style="171" customWidth="1"/>
    <col min="14349" max="14592" width="8.88671875" style="171"/>
    <col min="14593" max="14593" width="0.5546875" style="171" customWidth="1"/>
    <col min="14594" max="14594" width="1.6640625" style="171" customWidth="1"/>
    <col min="14595" max="14595" width="8.109375" style="171" customWidth="1"/>
    <col min="14596" max="14597" width="19.44140625" style="171" customWidth="1"/>
    <col min="14598" max="14598" width="1.6640625" style="171" customWidth="1"/>
    <col min="14599" max="14599" width="3.21875" style="171" customWidth="1"/>
    <col min="14600" max="14600" width="12.88671875" style="171" customWidth="1"/>
    <col min="14601" max="14601" width="9.6640625" style="171" customWidth="1"/>
    <col min="14602" max="14602" width="4.88671875" style="171" customWidth="1"/>
    <col min="14603" max="14603" width="12.88671875" style="171" customWidth="1"/>
    <col min="14604" max="14604" width="1.6640625" style="171" customWidth="1"/>
    <col min="14605" max="14848" width="8.88671875" style="171"/>
    <col min="14849" max="14849" width="0.5546875" style="171" customWidth="1"/>
    <col min="14850" max="14850" width="1.6640625" style="171" customWidth="1"/>
    <col min="14851" max="14851" width="8.109375" style="171" customWidth="1"/>
    <col min="14852" max="14853" width="19.44140625" style="171" customWidth="1"/>
    <col min="14854" max="14854" width="1.6640625" style="171" customWidth="1"/>
    <col min="14855" max="14855" width="3.21875" style="171" customWidth="1"/>
    <col min="14856" max="14856" width="12.88671875" style="171" customWidth="1"/>
    <col min="14857" max="14857" width="9.6640625" style="171" customWidth="1"/>
    <col min="14858" max="14858" width="4.88671875" style="171" customWidth="1"/>
    <col min="14859" max="14859" width="12.88671875" style="171" customWidth="1"/>
    <col min="14860" max="14860" width="1.6640625" style="171" customWidth="1"/>
    <col min="14861" max="15104" width="8.88671875" style="171"/>
    <col min="15105" max="15105" width="0.5546875" style="171" customWidth="1"/>
    <col min="15106" max="15106" width="1.6640625" style="171" customWidth="1"/>
    <col min="15107" max="15107" width="8.109375" style="171" customWidth="1"/>
    <col min="15108" max="15109" width="19.44140625" style="171" customWidth="1"/>
    <col min="15110" max="15110" width="1.6640625" style="171" customWidth="1"/>
    <col min="15111" max="15111" width="3.21875" style="171" customWidth="1"/>
    <col min="15112" max="15112" width="12.88671875" style="171" customWidth="1"/>
    <col min="15113" max="15113" width="9.6640625" style="171" customWidth="1"/>
    <col min="15114" max="15114" width="4.88671875" style="171" customWidth="1"/>
    <col min="15115" max="15115" width="12.88671875" style="171" customWidth="1"/>
    <col min="15116" max="15116" width="1.6640625" style="171" customWidth="1"/>
    <col min="15117" max="15360" width="8.88671875" style="171"/>
    <col min="15361" max="15361" width="0.5546875" style="171" customWidth="1"/>
    <col min="15362" max="15362" width="1.6640625" style="171" customWidth="1"/>
    <col min="15363" max="15363" width="8.109375" style="171" customWidth="1"/>
    <col min="15364" max="15365" width="19.44140625" style="171" customWidth="1"/>
    <col min="15366" max="15366" width="1.6640625" style="171" customWidth="1"/>
    <col min="15367" max="15367" width="3.21875" style="171" customWidth="1"/>
    <col min="15368" max="15368" width="12.88671875" style="171" customWidth="1"/>
    <col min="15369" max="15369" width="9.6640625" style="171" customWidth="1"/>
    <col min="15370" max="15370" width="4.88671875" style="171" customWidth="1"/>
    <col min="15371" max="15371" width="12.88671875" style="171" customWidth="1"/>
    <col min="15372" max="15372" width="1.6640625" style="171" customWidth="1"/>
    <col min="15373" max="15616" width="8.88671875" style="171"/>
    <col min="15617" max="15617" width="0.5546875" style="171" customWidth="1"/>
    <col min="15618" max="15618" width="1.6640625" style="171" customWidth="1"/>
    <col min="15619" max="15619" width="8.109375" style="171" customWidth="1"/>
    <col min="15620" max="15621" width="19.44140625" style="171" customWidth="1"/>
    <col min="15622" max="15622" width="1.6640625" style="171" customWidth="1"/>
    <col min="15623" max="15623" width="3.21875" style="171" customWidth="1"/>
    <col min="15624" max="15624" width="12.88671875" style="171" customWidth="1"/>
    <col min="15625" max="15625" width="9.6640625" style="171" customWidth="1"/>
    <col min="15626" max="15626" width="4.88671875" style="171" customWidth="1"/>
    <col min="15627" max="15627" width="12.88671875" style="171" customWidth="1"/>
    <col min="15628" max="15628" width="1.6640625" style="171" customWidth="1"/>
    <col min="15629" max="15872" width="8.88671875" style="171"/>
    <col min="15873" max="15873" width="0.5546875" style="171" customWidth="1"/>
    <col min="15874" max="15874" width="1.6640625" style="171" customWidth="1"/>
    <col min="15875" max="15875" width="8.109375" style="171" customWidth="1"/>
    <col min="15876" max="15877" width="19.44140625" style="171" customWidth="1"/>
    <col min="15878" max="15878" width="1.6640625" style="171" customWidth="1"/>
    <col min="15879" max="15879" width="3.21875" style="171" customWidth="1"/>
    <col min="15880" max="15880" width="12.88671875" style="171" customWidth="1"/>
    <col min="15881" max="15881" width="9.6640625" style="171" customWidth="1"/>
    <col min="15882" max="15882" width="4.88671875" style="171" customWidth="1"/>
    <col min="15883" max="15883" width="12.88671875" style="171" customWidth="1"/>
    <col min="15884" max="15884" width="1.6640625" style="171" customWidth="1"/>
    <col min="15885" max="16128" width="8.88671875" style="171"/>
    <col min="16129" max="16129" width="0.5546875" style="171" customWidth="1"/>
    <col min="16130" max="16130" width="1.6640625" style="171" customWidth="1"/>
    <col min="16131" max="16131" width="8.109375" style="171" customWidth="1"/>
    <col min="16132" max="16133" width="19.44140625" style="171" customWidth="1"/>
    <col min="16134" max="16134" width="1.6640625" style="171" customWidth="1"/>
    <col min="16135" max="16135" width="3.21875" style="171" customWidth="1"/>
    <col min="16136" max="16136" width="12.88671875" style="171" customWidth="1"/>
    <col min="16137" max="16137" width="9.6640625" style="171" customWidth="1"/>
    <col min="16138" max="16138" width="4.88671875" style="171" customWidth="1"/>
    <col min="16139" max="16139" width="12.88671875" style="171" customWidth="1"/>
    <col min="16140" max="16140" width="1.6640625" style="171" customWidth="1"/>
    <col min="16141" max="16384" width="8.88671875" style="171"/>
  </cols>
  <sheetData>
    <row r="1" spans="2:14" ht="24.95" customHeight="1">
      <c r="B1" s="422" t="s">
        <v>277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227"/>
      <c r="N1" s="227"/>
    </row>
    <row r="2" spans="2:14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</row>
    <row r="3" spans="2:14" ht="30" customHeight="1">
      <c r="B3" s="228"/>
      <c r="C3" s="229"/>
      <c r="D3" s="229"/>
      <c r="E3" s="229"/>
      <c r="F3" s="229"/>
      <c r="G3" s="229"/>
      <c r="H3" s="229"/>
      <c r="I3" s="229"/>
      <c r="J3" s="229"/>
      <c r="K3" s="229"/>
      <c r="L3" s="230"/>
    </row>
    <row r="4" spans="2:14" ht="16.5">
      <c r="B4" s="231"/>
      <c r="C4" s="441" t="s">
        <v>278</v>
      </c>
      <c r="D4" s="441"/>
      <c r="E4" s="441"/>
      <c r="G4" s="441" t="s">
        <v>279</v>
      </c>
      <c r="H4" s="441"/>
      <c r="I4" s="441"/>
      <c r="L4" s="232"/>
    </row>
    <row r="5" spans="2:14" ht="7.5" customHeight="1">
      <c r="B5" s="231"/>
      <c r="L5" s="232"/>
    </row>
    <row r="6" spans="2:14" ht="19.7" customHeight="1">
      <c r="B6" s="231"/>
      <c r="C6" s="233" t="s">
        <v>280</v>
      </c>
      <c r="D6" s="233" t="s">
        <v>281</v>
      </c>
      <c r="E6" s="233" t="s">
        <v>36</v>
      </c>
      <c r="F6" s="234"/>
      <c r="G6" s="233" t="s">
        <v>182</v>
      </c>
      <c r="H6" s="233" t="s">
        <v>282</v>
      </c>
      <c r="I6" s="233" t="s">
        <v>259</v>
      </c>
      <c r="J6" s="233" t="s">
        <v>153</v>
      </c>
      <c r="K6" s="233" t="s">
        <v>166</v>
      </c>
      <c r="L6" s="235"/>
    </row>
    <row r="7" spans="2:14" ht="16.899999999999999" customHeight="1">
      <c r="B7" s="231"/>
      <c r="C7" s="236" t="s">
        <v>283</v>
      </c>
      <c r="D7" s="237">
        <v>1289</v>
      </c>
      <c r="E7" s="236" t="s">
        <v>284</v>
      </c>
      <c r="F7" s="234"/>
      <c r="G7" s="238" t="s">
        <v>187</v>
      </c>
      <c r="H7" s="236" t="s">
        <v>285</v>
      </c>
      <c r="I7" s="236" t="s">
        <v>159</v>
      </c>
      <c r="J7" s="233" t="s">
        <v>268</v>
      </c>
      <c r="K7" s="239">
        <f>자재단가!R5</f>
        <v>1376</v>
      </c>
      <c r="L7" s="235"/>
    </row>
    <row r="8" spans="2:14" ht="16.899999999999999" customHeight="1">
      <c r="B8" s="231"/>
      <c r="C8" s="236" t="s">
        <v>286</v>
      </c>
      <c r="D8" s="237">
        <v>930</v>
      </c>
      <c r="E8" s="236" t="s">
        <v>284</v>
      </c>
      <c r="F8" s="234"/>
      <c r="G8" s="240"/>
      <c r="H8" s="240"/>
      <c r="I8" s="240"/>
      <c r="J8" s="240"/>
      <c r="K8" s="240"/>
      <c r="L8" s="235"/>
    </row>
    <row r="9" spans="2:14" ht="16.899999999999999" customHeight="1">
      <c r="B9" s="231"/>
      <c r="C9" s="236" t="s">
        <v>287</v>
      </c>
      <c r="D9" s="241">
        <v>1423.63</v>
      </c>
      <c r="E9" s="236" t="s">
        <v>288</v>
      </c>
      <c r="F9" s="234"/>
      <c r="G9" s="240"/>
      <c r="H9" s="240"/>
      <c r="I9" s="240"/>
      <c r="J9" s="240"/>
      <c r="K9" s="240"/>
      <c r="L9" s="235"/>
    </row>
    <row r="10" spans="2:14" ht="16.899999999999999" customHeight="1">
      <c r="B10" s="231"/>
      <c r="C10" s="236" t="s">
        <v>289</v>
      </c>
      <c r="D10" s="240"/>
      <c r="E10" s="236" t="s">
        <v>159</v>
      </c>
      <c r="F10" s="234"/>
      <c r="G10" s="240"/>
      <c r="H10" s="240"/>
      <c r="I10" s="240"/>
      <c r="J10" s="240"/>
      <c r="K10" s="240"/>
      <c r="L10" s="235"/>
    </row>
    <row r="11" spans="2:14" ht="16.899999999999999" customHeight="1">
      <c r="B11" s="231"/>
      <c r="C11" s="236" t="s">
        <v>290</v>
      </c>
      <c r="D11" s="241">
        <v>1641.92</v>
      </c>
      <c r="E11" s="236" t="s">
        <v>288</v>
      </c>
      <c r="F11" s="234"/>
      <c r="G11" s="240"/>
      <c r="H11" s="240"/>
      <c r="I11" s="240"/>
      <c r="J11" s="240"/>
      <c r="K11" s="240"/>
      <c r="L11" s="235"/>
    </row>
    <row r="12" spans="2:14" ht="16.899999999999999" customHeight="1">
      <c r="B12" s="231"/>
      <c r="C12" s="236" t="s">
        <v>159</v>
      </c>
      <c r="D12" s="240"/>
      <c r="E12" s="236" t="s">
        <v>159</v>
      </c>
      <c r="F12" s="234"/>
      <c r="G12" s="240"/>
      <c r="H12" s="240"/>
      <c r="I12" s="240"/>
      <c r="J12" s="240"/>
      <c r="K12" s="240"/>
      <c r="L12" s="235"/>
    </row>
    <row r="13" spans="2:14" ht="16.899999999999999" customHeight="1">
      <c r="B13" s="231"/>
      <c r="C13" s="240"/>
      <c r="D13" s="240"/>
      <c r="E13" s="240"/>
      <c r="F13" s="234"/>
      <c r="G13" s="240"/>
      <c r="H13" s="240"/>
      <c r="I13" s="240"/>
      <c r="J13" s="240"/>
      <c r="K13" s="240"/>
      <c r="L13" s="235"/>
    </row>
    <row r="14" spans="2:14" ht="30" customHeight="1">
      <c r="B14" s="231"/>
      <c r="C14" s="242"/>
      <c r="D14" s="242"/>
      <c r="E14" s="242"/>
      <c r="G14" s="242"/>
      <c r="H14" s="242"/>
      <c r="I14" s="242"/>
      <c r="J14" s="242"/>
      <c r="K14" s="242"/>
      <c r="L14" s="232"/>
    </row>
    <row r="15" spans="2:14" ht="16.5">
      <c r="B15" s="231"/>
      <c r="G15" s="441" t="s">
        <v>291</v>
      </c>
      <c r="H15" s="441"/>
      <c r="I15" s="441"/>
      <c r="L15" s="232"/>
    </row>
    <row r="16" spans="2:14" ht="7.5" customHeight="1">
      <c r="B16" s="231"/>
      <c r="L16" s="232"/>
    </row>
    <row r="17" spans="2:12" ht="19.7" customHeight="1">
      <c r="B17" s="231"/>
      <c r="C17" s="233" t="s">
        <v>182</v>
      </c>
      <c r="D17" s="233" t="s">
        <v>292</v>
      </c>
      <c r="E17" s="233" t="s">
        <v>293</v>
      </c>
      <c r="F17" s="234"/>
      <c r="G17" s="233"/>
      <c r="H17" s="243"/>
      <c r="I17" s="243"/>
      <c r="J17" s="243"/>
      <c r="K17" s="244"/>
      <c r="L17" s="232"/>
    </row>
    <row r="18" spans="2:12" ht="16.899999999999999" customHeight="1">
      <c r="B18" s="231"/>
      <c r="C18" s="238" t="s">
        <v>187</v>
      </c>
      <c r="D18" s="236" t="s">
        <v>274</v>
      </c>
      <c r="E18" s="241">
        <f>1/8*16/12*25/20</f>
        <v>0.20833333333333331</v>
      </c>
      <c r="F18" s="234"/>
      <c r="G18" s="245"/>
      <c r="H18" s="246"/>
      <c r="I18" s="246"/>
      <c r="J18" s="246"/>
      <c r="K18" s="247"/>
      <c r="L18" s="232"/>
    </row>
    <row r="19" spans="2:12" ht="16.899999999999999" customHeight="1">
      <c r="B19" s="231"/>
      <c r="C19" s="238" t="s">
        <v>189</v>
      </c>
      <c r="D19" s="236" t="s">
        <v>294</v>
      </c>
      <c r="E19" s="241">
        <f>1/8*16/12*25/20*24/15</f>
        <v>0.33333333333333331</v>
      </c>
      <c r="F19" s="234"/>
      <c r="G19" s="438" t="s">
        <v>295</v>
      </c>
      <c r="H19" s="439"/>
      <c r="I19" s="439"/>
      <c r="J19" s="439"/>
      <c r="K19" s="440"/>
      <c r="L19" s="232"/>
    </row>
    <row r="20" spans="2:12" ht="16.899999999999999" customHeight="1">
      <c r="B20" s="231"/>
      <c r="C20" s="238" t="s">
        <v>296</v>
      </c>
      <c r="D20" s="236" t="s">
        <v>297</v>
      </c>
      <c r="E20" s="241">
        <f>1/8*16/12*25/20*12/10</f>
        <v>0.25</v>
      </c>
      <c r="F20" s="234"/>
      <c r="G20" s="245"/>
      <c r="H20" s="246"/>
      <c r="I20" s="246"/>
      <c r="J20" s="246"/>
      <c r="K20" s="247"/>
      <c r="L20" s="232"/>
    </row>
    <row r="21" spans="2:12" ht="16.899999999999999" customHeight="1">
      <c r="B21" s="231"/>
      <c r="C21" s="238" t="s">
        <v>298</v>
      </c>
      <c r="D21" s="236" t="s">
        <v>299</v>
      </c>
      <c r="E21" s="241">
        <f>1/8*16/12*25/20*14/12</f>
        <v>0.24305555555555555</v>
      </c>
      <c r="F21" s="234"/>
      <c r="G21" s="438" t="s">
        <v>300</v>
      </c>
      <c r="H21" s="439"/>
      <c r="I21" s="439"/>
      <c r="J21" s="439"/>
      <c r="K21" s="440"/>
      <c r="L21" s="232"/>
    </row>
    <row r="22" spans="2:12" ht="16.899999999999999" customHeight="1">
      <c r="B22" s="231"/>
      <c r="C22" s="238" t="s">
        <v>301</v>
      </c>
      <c r="D22" s="236" t="s">
        <v>302</v>
      </c>
      <c r="E22" s="237">
        <f>1/8*16/12*25/20*24/5</f>
        <v>1</v>
      </c>
      <c r="F22" s="234"/>
      <c r="G22" s="245"/>
      <c r="H22" s="246"/>
      <c r="I22" s="246"/>
      <c r="J22" s="246"/>
      <c r="K22" s="247"/>
      <c r="L22" s="232"/>
    </row>
    <row r="23" spans="2:12" ht="16.899999999999999" customHeight="1">
      <c r="B23" s="231"/>
      <c r="C23" s="240"/>
      <c r="D23" s="240"/>
      <c r="E23" s="240"/>
      <c r="F23" s="234"/>
      <c r="G23" s="438" t="s">
        <v>303</v>
      </c>
      <c r="H23" s="439"/>
      <c r="I23" s="439"/>
      <c r="J23" s="439"/>
      <c r="K23" s="440"/>
      <c r="L23" s="232"/>
    </row>
    <row r="24" spans="2:12" ht="16.899999999999999" customHeight="1">
      <c r="B24" s="231"/>
      <c r="C24" s="240"/>
      <c r="D24" s="240"/>
      <c r="E24" s="240"/>
      <c r="F24" s="234"/>
      <c r="G24" s="248"/>
      <c r="H24" s="249"/>
      <c r="I24" s="249"/>
      <c r="J24" s="249"/>
      <c r="K24" s="250"/>
      <c r="L24" s="232"/>
    </row>
    <row r="25" spans="2:12" ht="15" customHeight="1">
      <c r="B25" s="251"/>
      <c r="C25" s="252"/>
      <c r="D25" s="252"/>
      <c r="E25" s="252"/>
      <c r="F25" s="253"/>
      <c r="G25" s="253"/>
      <c r="H25" s="253"/>
      <c r="I25" s="253"/>
      <c r="J25" s="253"/>
      <c r="K25" s="253"/>
      <c r="L25" s="254"/>
    </row>
  </sheetData>
  <mergeCells count="7">
    <mergeCell ref="G23:K23"/>
    <mergeCell ref="B1:L2"/>
    <mergeCell ref="C4:E4"/>
    <mergeCell ref="G4:I4"/>
    <mergeCell ref="G15:I15"/>
    <mergeCell ref="G19:K19"/>
    <mergeCell ref="G21:K21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59C6-712F-4CCC-AEDC-B5B3FE95AAC8}">
  <dimension ref="B1:AC7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2" width="2.6640625" style="171" customWidth="1"/>
    <col min="3" max="3" width="14.44140625" style="171" customWidth="1"/>
    <col min="4" max="4" width="12.77734375" style="171" customWidth="1"/>
    <col min="5" max="5" width="3.21875" style="171" customWidth="1"/>
    <col min="6" max="6" width="5.5546875" style="171" customWidth="1"/>
    <col min="7" max="7" width="5.33203125" style="171" customWidth="1"/>
    <col min="8" max="8" width="5.77734375" style="171" customWidth="1"/>
    <col min="9" max="11" width="4.77734375" style="171" customWidth="1"/>
    <col min="12" max="12" width="5.5546875" style="171" customWidth="1"/>
    <col min="13" max="17" width="4.77734375" style="171" customWidth="1"/>
    <col min="18" max="18" width="5.77734375" style="171" customWidth="1"/>
    <col min="19" max="19" width="5.21875" style="171" customWidth="1"/>
    <col min="20" max="20" width="3.21875" style="171" customWidth="1"/>
    <col min="21" max="22" width="6" style="171" customWidth="1"/>
    <col min="23" max="256" width="8.88671875" style="171"/>
    <col min="257" max="257" width="0.5546875" style="171" customWidth="1"/>
    <col min="258" max="258" width="2.6640625" style="171" customWidth="1"/>
    <col min="259" max="259" width="14.44140625" style="171" customWidth="1"/>
    <col min="260" max="260" width="12.77734375" style="171" customWidth="1"/>
    <col min="261" max="261" width="3.21875" style="171" customWidth="1"/>
    <col min="262" max="262" width="5.5546875" style="171" customWidth="1"/>
    <col min="263" max="263" width="5.33203125" style="171" customWidth="1"/>
    <col min="264" max="264" width="5.77734375" style="171" customWidth="1"/>
    <col min="265" max="267" width="4.77734375" style="171" customWidth="1"/>
    <col min="268" max="268" width="5.5546875" style="171" customWidth="1"/>
    <col min="269" max="273" width="4.77734375" style="171" customWidth="1"/>
    <col min="274" max="274" width="5.77734375" style="171" customWidth="1"/>
    <col min="275" max="275" width="5.21875" style="171" customWidth="1"/>
    <col min="276" max="276" width="3.21875" style="171" customWidth="1"/>
    <col min="277" max="278" width="6" style="171" customWidth="1"/>
    <col min="279" max="512" width="8.88671875" style="171"/>
    <col min="513" max="513" width="0.5546875" style="171" customWidth="1"/>
    <col min="514" max="514" width="2.6640625" style="171" customWidth="1"/>
    <col min="515" max="515" width="14.44140625" style="171" customWidth="1"/>
    <col min="516" max="516" width="12.77734375" style="171" customWidth="1"/>
    <col min="517" max="517" width="3.21875" style="171" customWidth="1"/>
    <col min="518" max="518" width="5.5546875" style="171" customWidth="1"/>
    <col min="519" max="519" width="5.33203125" style="171" customWidth="1"/>
    <col min="520" max="520" width="5.77734375" style="171" customWidth="1"/>
    <col min="521" max="523" width="4.77734375" style="171" customWidth="1"/>
    <col min="524" max="524" width="5.5546875" style="171" customWidth="1"/>
    <col min="525" max="529" width="4.77734375" style="171" customWidth="1"/>
    <col min="530" max="530" width="5.77734375" style="171" customWidth="1"/>
    <col min="531" max="531" width="5.21875" style="171" customWidth="1"/>
    <col min="532" max="532" width="3.21875" style="171" customWidth="1"/>
    <col min="533" max="534" width="6" style="171" customWidth="1"/>
    <col min="535" max="768" width="8.88671875" style="171"/>
    <col min="769" max="769" width="0.5546875" style="171" customWidth="1"/>
    <col min="770" max="770" width="2.6640625" style="171" customWidth="1"/>
    <col min="771" max="771" width="14.44140625" style="171" customWidth="1"/>
    <col min="772" max="772" width="12.77734375" style="171" customWidth="1"/>
    <col min="773" max="773" width="3.21875" style="171" customWidth="1"/>
    <col min="774" max="774" width="5.5546875" style="171" customWidth="1"/>
    <col min="775" max="775" width="5.33203125" style="171" customWidth="1"/>
    <col min="776" max="776" width="5.77734375" style="171" customWidth="1"/>
    <col min="777" max="779" width="4.77734375" style="171" customWidth="1"/>
    <col min="780" max="780" width="5.5546875" style="171" customWidth="1"/>
    <col min="781" max="785" width="4.77734375" style="171" customWidth="1"/>
    <col min="786" max="786" width="5.77734375" style="171" customWidth="1"/>
    <col min="787" max="787" width="5.21875" style="171" customWidth="1"/>
    <col min="788" max="788" width="3.21875" style="171" customWidth="1"/>
    <col min="789" max="790" width="6" style="171" customWidth="1"/>
    <col min="791" max="1024" width="8.88671875" style="171"/>
    <col min="1025" max="1025" width="0.5546875" style="171" customWidth="1"/>
    <col min="1026" max="1026" width="2.6640625" style="171" customWidth="1"/>
    <col min="1027" max="1027" width="14.44140625" style="171" customWidth="1"/>
    <col min="1028" max="1028" width="12.77734375" style="171" customWidth="1"/>
    <col min="1029" max="1029" width="3.21875" style="171" customWidth="1"/>
    <col min="1030" max="1030" width="5.5546875" style="171" customWidth="1"/>
    <col min="1031" max="1031" width="5.33203125" style="171" customWidth="1"/>
    <col min="1032" max="1032" width="5.77734375" style="171" customWidth="1"/>
    <col min="1033" max="1035" width="4.77734375" style="171" customWidth="1"/>
    <col min="1036" max="1036" width="5.5546875" style="171" customWidth="1"/>
    <col min="1037" max="1041" width="4.77734375" style="171" customWidth="1"/>
    <col min="1042" max="1042" width="5.77734375" style="171" customWidth="1"/>
    <col min="1043" max="1043" width="5.21875" style="171" customWidth="1"/>
    <col min="1044" max="1044" width="3.21875" style="171" customWidth="1"/>
    <col min="1045" max="1046" width="6" style="171" customWidth="1"/>
    <col min="1047" max="1280" width="8.88671875" style="171"/>
    <col min="1281" max="1281" width="0.5546875" style="171" customWidth="1"/>
    <col min="1282" max="1282" width="2.6640625" style="171" customWidth="1"/>
    <col min="1283" max="1283" width="14.44140625" style="171" customWidth="1"/>
    <col min="1284" max="1284" width="12.77734375" style="171" customWidth="1"/>
    <col min="1285" max="1285" width="3.21875" style="171" customWidth="1"/>
    <col min="1286" max="1286" width="5.5546875" style="171" customWidth="1"/>
    <col min="1287" max="1287" width="5.33203125" style="171" customWidth="1"/>
    <col min="1288" max="1288" width="5.77734375" style="171" customWidth="1"/>
    <col min="1289" max="1291" width="4.77734375" style="171" customWidth="1"/>
    <col min="1292" max="1292" width="5.5546875" style="171" customWidth="1"/>
    <col min="1293" max="1297" width="4.77734375" style="171" customWidth="1"/>
    <col min="1298" max="1298" width="5.77734375" style="171" customWidth="1"/>
    <col min="1299" max="1299" width="5.21875" style="171" customWidth="1"/>
    <col min="1300" max="1300" width="3.21875" style="171" customWidth="1"/>
    <col min="1301" max="1302" width="6" style="171" customWidth="1"/>
    <col min="1303" max="1536" width="8.88671875" style="171"/>
    <col min="1537" max="1537" width="0.5546875" style="171" customWidth="1"/>
    <col min="1538" max="1538" width="2.6640625" style="171" customWidth="1"/>
    <col min="1539" max="1539" width="14.44140625" style="171" customWidth="1"/>
    <col min="1540" max="1540" width="12.77734375" style="171" customWidth="1"/>
    <col min="1541" max="1541" width="3.21875" style="171" customWidth="1"/>
    <col min="1542" max="1542" width="5.5546875" style="171" customWidth="1"/>
    <col min="1543" max="1543" width="5.33203125" style="171" customWidth="1"/>
    <col min="1544" max="1544" width="5.77734375" style="171" customWidth="1"/>
    <col min="1545" max="1547" width="4.77734375" style="171" customWidth="1"/>
    <col min="1548" max="1548" width="5.5546875" style="171" customWidth="1"/>
    <col min="1549" max="1553" width="4.77734375" style="171" customWidth="1"/>
    <col min="1554" max="1554" width="5.77734375" style="171" customWidth="1"/>
    <col min="1555" max="1555" width="5.21875" style="171" customWidth="1"/>
    <col min="1556" max="1556" width="3.21875" style="171" customWidth="1"/>
    <col min="1557" max="1558" width="6" style="171" customWidth="1"/>
    <col min="1559" max="1792" width="8.88671875" style="171"/>
    <col min="1793" max="1793" width="0.5546875" style="171" customWidth="1"/>
    <col min="1794" max="1794" width="2.6640625" style="171" customWidth="1"/>
    <col min="1795" max="1795" width="14.44140625" style="171" customWidth="1"/>
    <col min="1796" max="1796" width="12.77734375" style="171" customWidth="1"/>
    <col min="1797" max="1797" width="3.21875" style="171" customWidth="1"/>
    <col min="1798" max="1798" width="5.5546875" style="171" customWidth="1"/>
    <col min="1799" max="1799" width="5.33203125" style="171" customWidth="1"/>
    <col min="1800" max="1800" width="5.77734375" style="171" customWidth="1"/>
    <col min="1801" max="1803" width="4.77734375" style="171" customWidth="1"/>
    <col min="1804" max="1804" width="5.5546875" style="171" customWidth="1"/>
    <col min="1805" max="1809" width="4.77734375" style="171" customWidth="1"/>
    <col min="1810" max="1810" width="5.77734375" style="171" customWidth="1"/>
    <col min="1811" max="1811" width="5.21875" style="171" customWidth="1"/>
    <col min="1812" max="1812" width="3.21875" style="171" customWidth="1"/>
    <col min="1813" max="1814" width="6" style="171" customWidth="1"/>
    <col min="1815" max="2048" width="8.88671875" style="171"/>
    <col min="2049" max="2049" width="0.5546875" style="171" customWidth="1"/>
    <col min="2050" max="2050" width="2.6640625" style="171" customWidth="1"/>
    <col min="2051" max="2051" width="14.44140625" style="171" customWidth="1"/>
    <col min="2052" max="2052" width="12.77734375" style="171" customWidth="1"/>
    <col min="2053" max="2053" width="3.21875" style="171" customWidth="1"/>
    <col min="2054" max="2054" width="5.5546875" style="171" customWidth="1"/>
    <col min="2055" max="2055" width="5.33203125" style="171" customWidth="1"/>
    <col min="2056" max="2056" width="5.77734375" style="171" customWidth="1"/>
    <col min="2057" max="2059" width="4.77734375" style="171" customWidth="1"/>
    <col min="2060" max="2060" width="5.5546875" style="171" customWidth="1"/>
    <col min="2061" max="2065" width="4.77734375" style="171" customWidth="1"/>
    <col min="2066" max="2066" width="5.77734375" style="171" customWidth="1"/>
    <col min="2067" max="2067" width="5.21875" style="171" customWidth="1"/>
    <col min="2068" max="2068" width="3.21875" style="171" customWidth="1"/>
    <col min="2069" max="2070" width="6" style="171" customWidth="1"/>
    <col min="2071" max="2304" width="8.88671875" style="171"/>
    <col min="2305" max="2305" width="0.5546875" style="171" customWidth="1"/>
    <col min="2306" max="2306" width="2.6640625" style="171" customWidth="1"/>
    <col min="2307" max="2307" width="14.44140625" style="171" customWidth="1"/>
    <col min="2308" max="2308" width="12.77734375" style="171" customWidth="1"/>
    <col min="2309" max="2309" width="3.21875" style="171" customWidth="1"/>
    <col min="2310" max="2310" width="5.5546875" style="171" customWidth="1"/>
    <col min="2311" max="2311" width="5.33203125" style="171" customWidth="1"/>
    <col min="2312" max="2312" width="5.77734375" style="171" customWidth="1"/>
    <col min="2313" max="2315" width="4.77734375" style="171" customWidth="1"/>
    <col min="2316" max="2316" width="5.5546875" style="171" customWidth="1"/>
    <col min="2317" max="2321" width="4.77734375" style="171" customWidth="1"/>
    <col min="2322" max="2322" width="5.77734375" style="171" customWidth="1"/>
    <col min="2323" max="2323" width="5.21875" style="171" customWidth="1"/>
    <col min="2324" max="2324" width="3.21875" style="171" customWidth="1"/>
    <col min="2325" max="2326" width="6" style="171" customWidth="1"/>
    <col min="2327" max="2560" width="8.88671875" style="171"/>
    <col min="2561" max="2561" width="0.5546875" style="171" customWidth="1"/>
    <col min="2562" max="2562" width="2.6640625" style="171" customWidth="1"/>
    <col min="2563" max="2563" width="14.44140625" style="171" customWidth="1"/>
    <col min="2564" max="2564" width="12.77734375" style="171" customWidth="1"/>
    <col min="2565" max="2565" width="3.21875" style="171" customWidth="1"/>
    <col min="2566" max="2566" width="5.5546875" style="171" customWidth="1"/>
    <col min="2567" max="2567" width="5.33203125" style="171" customWidth="1"/>
    <col min="2568" max="2568" width="5.77734375" style="171" customWidth="1"/>
    <col min="2569" max="2571" width="4.77734375" style="171" customWidth="1"/>
    <col min="2572" max="2572" width="5.5546875" style="171" customWidth="1"/>
    <col min="2573" max="2577" width="4.77734375" style="171" customWidth="1"/>
    <col min="2578" max="2578" width="5.77734375" style="171" customWidth="1"/>
    <col min="2579" max="2579" width="5.21875" style="171" customWidth="1"/>
    <col min="2580" max="2580" width="3.21875" style="171" customWidth="1"/>
    <col min="2581" max="2582" width="6" style="171" customWidth="1"/>
    <col min="2583" max="2816" width="8.88671875" style="171"/>
    <col min="2817" max="2817" width="0.5546875" style="171" customWidth="1"/>
    <col min="2818" max="2818" width="2.6640625" style="171" customWidth="1"/>
    <col min="2819" max="2819" width="14.44140625" style="171" customWidth="1"/>
    <col min="2820" max="2820" width="12.77734375" style="171" customWidth="1"/>
    <col min="2821" max="2821" width="3.21875" style="171" customWidth="1"/>
    <col min="2822" max="2822" width="5.5546875" style="171" customWidth="1"/>
    <col min="2823" max="2823" width="5.33203125" style="171" customWidth="1"/>
    <col min="2824" max="2824" width="5.77734375" style="171" customWidth="1"/>
    <col min="2825" max="2827" width="4.77734375" style="171" customWidth="1"/>
    <col min="2828" max="2828" width="5.5546875" style="171" customWidth="1"/>
    <col min="2829" max="2833" width="4.77734375" style="171" customWidth="1"/>
    <col min="2834" max="2834" width="5.77734375" style="171" customWidth="1"/>
    <col min="2835" max="2835" width="5.21875" style="171" customWidth="1"/>
    <col min="2836" max="2836" width="3.21875" style="171" customWidth="1"/>
    <col min="2837" max="2838" width="6" style="171" customWidth="1"/>
    <col min="2839" max="3072" width="8.88671875" style="171"/>
    <col min="3073" max="3073" width="0.5546875" style="171" customWidth="1"/>
    <col min="3074" max="3074" width="2.6640625" style="171" customWidth="1"/>
    <col min="3075" max="3075" width="14.44140625" style="171" customWidth="1"/>
    <col min="3076" max="3076" width="12.77734375" style="171" customWidth="1"/>
    <col min="3077" max="3077" width="3.21875" style="171" customWidth="1"/>
    <col min="3078" max="3078" width="5.5546875" style="171" customWidth="1"/>
    <col min="3079" max="3079" width="5.33203125" style="171" customWidth="1"/>
    <col min="3080" max="3080" width="5.77734375" style="171" customWidth="1"/>
    <col min="3081" max="3083" width="4.77734375" style="171" customWidth="1"/>
    <col min="3084" max="3084" width="5.5546875" style="171" customWidth="1"/>
    <col min="3085" max="3089" width="4.77734375" style="171" customWidth="1"/>
    <col min="3090" max="3090" width="5.77734375" style="171" customWidth="1"/>
    <col min="3091" max="3091" width="5.21875" style="171" customWidth="1"/>
    <col min="3092" max="3092" width="3.21875" style="171" customWidth="1"/>
    <col min="3093" max="3094" width="6" style="171" customWidth="1"/>
    <col min="3095" max="3328" width="8.88671875" style="171"/>
    <col min="3329" max="3329" width="0.5546875" style="171" customWidth="1"/>
    <col min="3330" max="3330" width="2.6640625" style="171" customWidth="1"/>
    <col min="3331" max="3331" width="14.44140625" style="171" customWidth="1"/>
    <col min="3332" max="3332" width="12.77734375" style="171" customWidth="1"/>
    <col min="3333" max="3333" width="3.21875" style="171" customWidth="1"/>
    <col min="3334" max="3334" width="5.5546875" style="171" customWidth="1"/>
    <col min="3335" max="3335" width="5.33203125" style="171" customWidth="1"/>
    <col min="3336" max="3336" width="5.77734375" style="171" customWidth="1"/>
    <col min="3337" max="3339" width="4.77734375" style="171" customWidth="1"/>
    <col min="3340" max="3340" width="5.5546875" style="171" customWidth="1"/>
    <col min="3341" max="3345" width="4.77734375" style="171" customWidth="1"/>
    <col min="3346" max="3346" width="5.77734375" style="171" customWidth="1"/>
    <col min="3347" max="3347" width="5.21875" style="171" customWidth="1"/>
    <col min="3348" max="3348" width="3.21875" style="171" customWidth="1"/>
    <col min="3349" max="3350" width="6" style="171" customWidth="1"/>
    <col min="3351" max="3584" width="8.88671875" style="171"/>
    <col min="3585" max="3585" width="0.5546875" style="171" customWidth="1"/>
    <col min="3586" max="3586" width="2.6640625" style="171" customWidth="1"/>
    <col min="3587" max="3587" width="14.44140625" style="171" customWidth="1"/>
    <col min="3588" max="3588" width="12.77734375" style="171" customWidth="1"/>
    <col min="3589" max="3589" width="3.21875" style="171" customWidth="1"/>
    <col min="3590" max="3590" width="5.5546875" style="171" customWidth="1"/>
    <col min="3591" max="3591" width="5.33203125" style="171" customWidth="1"/>
    <col min="3592" max="3592" width="5.77734375" style="171" customWidth="1"/>
    <col min="3593" max="3595" width="4.77734375" style="171" customWidth="1"/>
    <col min="3596" max="3596" width="5.5546875" style="171" customWidth="1"/>
    <col min="3597" max="3601" width="4.77734375" style="171" customWidth="1"/>
    <col min="3602" max="3602" width="5.77734375" style="171" customWidth="1"/>
    <col min="3603" max="3603" width="5.21875" style="171" customWidth="1"/>
    <col min="3604" max="3604" width="3.21875" style="171" customWidth="1"/>
    <col min="3605" max="3606" width="6" style="171" customWidth="1"/>
    <col min="3607" max="3840" width="8.88671875" style="171"/>
    <col min="3841" max="3841" width="0.5546875" style="171" customWidth="1"/>
    <col min="3842" max="3842" width="2.6640625" style="171" customWidth="1"/>
    <col min="3843" max="3843" width="14.44140625" style="171" customWidth="1"/>
    <col min="3844" max="3844" width="12.77734375" style="171" customWidth="1"/>
    <col min="3845" max="3845" width="3.21875" style="171" customWidth="1"/>
    <col min="3846" max="3846" width="5.5546875" style="171" customWidth="1"/>
    <col min="3847" max="3847" width="5.33203125" style="171" customWidth="1"/>
    <col min="3848" max="3848" width="5.77734375" style="171" customWidth="1"/>
    <col min="3849" max="3851" width="4.77734375" style="171" customWidth="1"/>
    <col min="3852" max="3852" width="5.5546875" style="171" customWidth="1"/>
    <col min="3853" max="3857" width="4.77734375" style="171" customWidth="1"/>
    <col min="3858" max="3858" width="5.77734375" style="171" customWidth="1"/>
    <col min="3859" max="3859" width="5.21875" style="171" customWidth="1"/>
    <col min="3860" max="3860" width="3.21875" style="171" customWidth="1"/>
    <col min="3861" max="3862" width="6" style="171" customWidth="1"/>
    <col min="3863" max="4096" width="8.88671875" style="171"/>
    <col min="4097" max="4097" width="0.5546875" style="171" customWidth="1"/>
    <col min="4098" max="4098" width="2.6640625" style="171" customWidth="1"/>
    <col min="4099" max="4099" width="14.44140625" style="171" customWidth="1"/>
    <col min="4100" max="4100" width="12.77734375" style="171" customWidth="1"/>
    <col min="4101" max="4101" width="3.21875" style="171" customWidth="1"/>
    <col min="4102" max="4102" width="5.5546875" style="171" customWidth="1"/>
    <col min="4103" max="4103" width="5.33203125" style="171" customWidth="1"/>
    <col min="4104" max="4104" width="5.77734375" style="171" customWidth="1"/>
    <col min="4105" max="4107" width="4.77734375" style="171" customWidth="1"/>
    <col min="4108" max="4108" width="5.5546875" style="171" customWidth="1"/>
    <col min="4109" max="4113" width="4.77734375" style="171" customWidth="1"/>
    <col min="4114" max="4114" width="5.77734375" style="171" customWidth="1"/>
    <col min="4115" max="4115" width="5.21875" style="171" customWidth="1"/>
    <col min="4116" max="4116" width="3.21875" style="171" customWidth="1"/>
    <col min="4117" max="4118" width="6" style="171" customWidth="1"/>
    <col min="4119" max="4352" width="8.88671875" style="171"/>
    <col min="4353" max="4353" width="0.5546875" style="171" customWidth="1"/>
    <col min="4354" max="4354" width="2.6640625" style="171" customWidth="1"/>
    <col min="4355" max="4355" width="14.44140625" style="171" customWidth="1"/>
    <col min="4356" max="4356" width="12.77734375" style="171" customWidth="1"/>
    <col min="4357" max="4357" width="3.21875" style="171" customWidth="1"/>
    <col min="4358" max="4358" width="5.5546875" style="171" customWidth="1"/>
    <col min="4359" max="4359" width="5.33203125" style="171" customWidth="1"/>
    <col min="4360" max="4360" width="5.77734375" style="171" customWidth="1"/>
    <col min="4361" max="4363" width="4.77734375" style="171" customWidth="1"/>
    <col min="4364" max="4364" width="5.5546875" style="171" customWidth="1"/>
    <col min="4365" max="4369" width="4.77734375" style="171" customWidth="1"/>
    <col min="4370" max="4370" width="5.77734375" style="171" customWidth="1"/>
    <col min="4371" max="4371" width="5.21875" style="171" customWidth="1"/>
    <col min="4372" max="4372" width="3.21875" style="171" customWidth="1"/>
    <col min="4373" max="4374" width="6" style="171" customWidth="1"/>
    <col min="4375" max="4608" width="8.88671875" style="171"/>
    <col min="4609" max="4609" width="0.5546875" style="171" customWidth="1"/>
    <col min="4610" max="4610" width="2.6640625" style="171" customWidth="1"/>
    <col min="4611" max="4611" width="14.44140625" style="171" customWidth="1"/>
    <col min="4612" max="4612" width="12.77734375" style="171" customWidth="1"/>
    <col min="4613" max="4613" width="3.21875" style="171" customWidth="1"/>
    <col min="4614" max="4614" width="5.5546875" style="171" customWidth="1"/>
    <col min="4615" max="4615" width="5.33203125" style="171" customWidth="1"/>
    <col min="4616" max="4616" width="5.77734375" style="171" customWidth="1"/>
    <col min="4617" max="4619" width="4.77734375" style="171" customWidth="1"/>
    <col min="4620" max="4620" width="5.5546875" style="171" customWidth="1"/>
    <col min="4621" max="4625" width="4.77734375" style="171" customWidth="1"/>
    <col min="4626" max="4626" width="5.77734375" style="171" customWidth="1"/>
    <col min="4627" max="4627" width="5.21875" style="171" customWidth="1"/>
    <col min="4628" max="4628" width="3.21875" style="171" customWidth="1"/>
    <col min="4629" max="4630" width="6" style="171" customWidth="1"/>
    <col min="4631" max="4864" width="8.88671875" style="171"/>
    <col min="4865" max="4865" width="0.5546875" style="171" customWidth="1"/>
    <col min="4866" max="4866" width="2.6640625" style="171" customWidth="1"/>
    <col min="4867" max="4867" width="14.44140625" style="171" customWidth="1"/>
    <col min="4868" max="4868" width="12.77734375" style="171" customWidth="1"/>
    <col min="4869" max="4869" width="3.21875" style="171" customWidth="1"/>
    <col min="4870" max="4870" width="5.5546875" style="171" customWidth="1"/>
    <col min="4871" max="4871" width="5.33203125" style="171" customWidth="1"/>
    <col min="4872" max="4872" width="5.77734375" style="171" customWidth="1"/>
    <col min="4873" max="4875" width="4.77734375" style="171" customWidth="1"/>
    <col min="4876" max="4876" width="5.5546875" style="171" customWidth="1"/>
    <col min="4877" max="4881" width="4.77734375" style="171" customWidth="1"/>
    <col min="4882" max="4882" width="5.77734375" style="171" customWidth="1"/>
    <col min="4883" max="4883" width="5.21875" style="171" customWidth="1"/>
    <col min="4884" max="4884" width="3.21875" style="171" customWidth="1"/>
    <col min="4885" max="4886" width="6" style="171" customWidth="1"/>
    <col min="4887" max="5120" width="8.88671875" style="171"/>
    <col min="5121" max="5121" width="0.5546875" style="171" customWidth="1"/>
    <col min="5122" max="5122" width="2.6640625" style="171" customWidth="1"/>
    <col min="5123" max="5123" width="14.44140625" style="171" customWidth="1"/>
    <col min="5124" max="5124" width="12.77734375" style="171" customWidth="1"/>
    <col min="5125" max="5125" width="3.21875" style="171" customWidth="1"/>
    <col min="5126" max="5126" width="5.5546875" style="171" customWidth="1"/>
    <col min="5127" max="5127" width="5.33203125" style="171" customWidth="1"/>
    <col min="5128" max="5128" width="5.77734375" style="171" customWidth="1"/>
    <col min="5129" max="5131" width="4.77734375" style="171" customWidth="1"/>
    <col min="5132" max="5132" width="5.5546875" style="171" customWidth="1"/>
    <col min="5133" max="5137" width="4.77734375" style="171" customWidth="1"/>
    <col min="5138" max="5138" width="5.77734375" style="171" customWidth="1"/>
    <col min="5139" max="5139" width="5.21875" style="171" customWidth="1"/>
    <col min="5140" max="5140" width="3.21875" style="171" customWidth="1"/>
    <col min="5141" max="5142" width="6" style="171" customWidth="1"/>
    <col min="5143" max="5376" width="8.88671875" style="171"/>
    <col min="5377" max="5377" width="0.5546875" style="171" customWidth="1"/>
    <col min="5378" max="5378" width="2.6640625" style="171" customWidth="1"/>
    <col min="5379" max="5379" width="14.44140625" style="171" customWidth="1"/>
    <col min="5380" max="5380" width="12.77734375" style="171" customWidth="1"/>
    <col min="5381" max="5381" width="3.21875" style="171" customWidth="1"/>
    <col min="5382" max="5382" width="5.5546875" style="171" customWidth="1"/>
    <col min="5383" max="5383" width="5.33203125" style="171" customWidth="1"/>
    <col min="5384" max="5384" width="5.77734375" style="171" customWidth="1"/>
    <col min="5385" max="5387" width="4.77734375" style="171" customWidth="1"/>
    <col min="5388" max="5388" width="5.5546875" style="171" customWidth="1"/>
    <col min="5389" max="5393" width="4.77734375" style="171" customWidth="1"/>
    <col min="5394" max="5394" width="5.77734375" style="171" customWidth="1"/>
    <col min="5395" max="5395" width="5.21875" style="171" customWidth="1"/>
    <col min="5396" max="5396" width="3.21875" style="171" customWidth="1"/>
    <col min="5397" max="5398" width="6" style="171" customWidth="1"/>
    <col min="5399" max="5632" width="8.88671875" style="171"/>
    <col min="5633" max="5633" width="0.5546875" style="171" customWidth="1"/>
    <col min="5634" max="5634" width="2.6640625" style="171" customWidth="1"/>
    <col min="5635" max="5635" width="14.44140625" style="171" customWidth="1"/>
    <col min="5636" max="5636" width="12.77734375" style="171" customWidth="1"/>
    <col min="5637" max="5637" width="3.21875" style="171" customWidth="1"/>
    <col min="5638" max="5638" width="5.5546875" style="171" customWidth="1"/>
    <col min="5639" max="5639" width="5.33203125" style="171" customWidth="1"/>
    <col min="5640" max="5640" width="5.77734375" style="171" customWidth="1"/>
    <col min="5641" max="5643" width="4.77734375" style="171" customWidth="1"/>
    <col min="5644" max="5644" width="5.5546875" style="171" customWidth="1"/>
    <col min="5645" max="5649" width="4.77734375" style="171" customWidth="1"/>
    <col min="5650" max="5650" width="5.77734375" style="171" customWidth="1"/>
    <col min="5651" max="5651" width="5.21875" style="171" customWidth="1"/>
    <col min="5652" max="5652" width="3.21875" style="171" customWidth="1"/>
    <col min="5653" max="5654" width="6" style="171" customWidth="1"/>
    <col min="5655" max="5888" width="8.88671875" style="171"/>
    <col min="5889" max="5889" width="0.5546875" style="171" customWidth="1"/>
    <col min="5890" max="5890" width="2.6640625" style="171" customWidth="1"/>
    <col min="5891" max="5891" width="14.44140625" style="171" customWidth="1"/>
    <col min="5892" max="5892" width="12.77734375" style="171" customWidth="1"/>
    <col min="5893" max="5893" width="3.21875" style="171" customWidth="1"/>
    <col min="5894" max="5894" width="5.5546875" style="171" customWidth="1"/>
    <col min="5895" max="5895" width="5.33203125" style="171" customWidth="1"/>
    <col min="5896" max="5896" width="5.77734375" style="171" customWidth="1"/>
    <col min="5897" max="5899" width="4.77734375" style="171" customWidth="1"/>
    <col min="5900" max="5900" width="5.5546875" style="171" customWidth="1"/>
    <col min="5901" max="5905" width="4.77734375" style="171" customWidth="1"/>
    <col min="5906" max="5906" width="5.77734375" style="171" customWidth="1"/>
    <col min="5907" max="5907" width="5.21875" style="171" customWidth="1"/>
    <col min="5908" max="5908" width="3.21875" style="171" customWidth="1"/>
    <col min="5909" max="5910" width="6" style="171" customWidth="1"/>
    <col min="5911" max="6144" width="8.88671875" style="171"/>
    <col min="6145" max="6145" width="0.5546875" style="171" customWidth="1"/>
    <col min="6146" max="6146" width="2.6640625" style="171" customWidth="1"/>
    <col min="6147" max="6147" width="14.44140625" style="171" customWidth="1"/>
    <col min="6148" max="6148" width="12.77734375" style="171" customWidth="1"/>
    <col min="6149" max="6149" width="3.21875" style="171" customWidth="1"/>
    <col min="6150" max="6150" width="5.5546875" style="171" customWidth="1"/>
    <col min="6151" max="6151" width="5.33203125" style="171" customWidth="1"/>
    <col min="6152" max="6152" width="5.77734375" style="171" customWidth="1"/>
    <col min="6153" max="6155" width="4.77734375" style="171" customWidth="1"/>
    <col min="6156" max="6156" width="5.5546875" style="171" customWidth="1"/>
    <col min="6157" max="6161" width="4.77734375" style="171" customWidth="1"/>
    <col min="6162" max="6162" width="5.77734375" style="171" customWidth="1"/>
    <col min="6163" max="6163" width="5.21875" style="171" customWidth="1"/>
    <col min="6164" max="6164" width="3.21875" style="171" customWidth="1"/>
    <col min="6165" max="6166" width="6" style="171" customWidth="1"/>
    <col min="6167" max="6400" width="8.88671875" style="171"/>
    <col min="6401" max="6401" width="0.5546875" style="171" customWidth="1"/>
    <col min="6402" max="6402" width="2.6640625" style="171" customWidth="1"/>
    <col min="6403" max="6403" width="14.44140625" style="171" customWidth="1"/>
    <col min="6404" max="6404" width="12.77734375" style="171" customWidth="1"/>
    <col min="6405" max="6405" width="3.21875" style="171" customWidth="1"/>
    <col min="6406" max="6406" width="5.5546875" style="171" customWidth="1"/>
    <col min="6407" max="6407" width="5.33203125" style="171" customWidth="1"/>
    <col min="6408" max="6408" width="5.77734375" style="171" customWidth="1"/>
    <col min="6409" max="6411" width="4.77734375" style="171" customWidth="1"/>
    <col min="6412" max="6412" width="5.5546875" style="171" customWidth="1"/>
    <col min="6413" max="6417" width="4.77734375" style="171" customWidth="1"/>
    <col min="6418" max="6418" width="5.77734375" style="171" customWidth="1"/>
    <col min="6419" max="6419" width="5.21875" style="171" customWidth="1"/>
    <col min="6420" max="6420" width="3.21875" style="171" customWidth="1"/>
    <col min="6421" max="6422" width="6" style="171" customWidth="1"/>
    <col min="6423" max="6656" width="8.88671875" style="171"/>
    <col min="6657" max="6657" width="0.5546875" style="171" customWidth="1"/>
    <col min="6658" max="6658" width="2.6640625" style="171" customWidth="1"/>
    <col min="6659" max="6659" width="14.44140625" style="171" customWidth="1"/>
    <col min="6660" max="6660" width="12.77734375" style="171" customWidth="1"/>
    <col min="6661" max="6661" width="3.21875" style="171" customWidth="1"/>
    <col min="6662" max="6662" width="5.5546875" style="171" customWidth="1"/>
    <col min="6663" max="6663" width="5.33203125" style="171" customWidth="1"/>
    <col min="6664" max="6664" width="5.77734375" style="171" customWidth="1"/>
    <col min="6665" max="6667" width="4.77734375" style="171" customWidth="1"/>
    <col min="6668" max="6668" width="5.5546875" style="171" customWidth="1"/>
    <col min="6669" max="6673" width="4.77734375" style="171" customWidth="1"/>
    <col min="6674" max="6674" width="5.77734375" style="171" customWidth="1"/>
    <col min="6675" max="6675" width="5.21875" style="171" customWidth="1"/>
    <col min="6676" max="6676" width="3.21875" style="171" customWidth="1"/>
    <col min="6677" max="6678" width="6" style="171" customWidth="1"/>
    <col min="6679" max="6912" width="8.88671875" style="171"/>
    <col min="6913" max="6913" width="0.5546875" style="171" customWidth="1"/>
    <col min="6914" max="6914" width="2.6640625" style="171" customWidth="1"/>
    <col min="6915" max="6915" width="14.44140625" style="171" customWidth="1"/>
    <col min="6916" max="6916" width="12.77734375" style="171" customWidth="1"/>
    <col min="6917" max="6917" width="3.21875" style="171" customWidth="1"/>
    <col min="6918" max="6918" width="5.5546875" style="171" customWidth="1"/>
    <col min="6919" max="6919" width="5.33203125" style="171" customWidth="1"/>
    <col min="6920" max="6920" width="5.77734375" style="171" customWidth="1"/>
    <col min="6921" max="6923" width="4.77734375" style="171" customWidth="1"/>
    <col min="6924" max="6924" width="5.5546875" style="171" customWidth="1"/>
    <col min="6925" max="6929" width="4.77734375" style="171" customWidth="1"/>
    <col min="6930" max="6930" width="5.77734375" style="171" customWidth="1"/>
    <col min="6931" max="6931" width="5.21875" style="171" customWidth="1"/>
    <col min="6932" max="6932" width="3.21875" style="171" customWidth="1"/>
    <col min="6933" max="6934" width="6" style="171" customWidth="1"/>
    <col min="6935" max="7168" width="8.88671875" style="171"/>
    <col min="7169" max="7169" width="0.5546875" style="171" customWidth="1"/>
    <col min="7170" max="7170" width="2.6640625" style="171" customWidth="1"/>
    <col min="7171" max="7171" width="14.44140625" style="171" customWidth="1"/>
    <col min="7172" max="7172" width="12.77734375" style="171" customWidth="1"/>
    <col min="7173" max="7173" width="3.21875" style="171" customWidth="1"/>
    <col min="7174" max="7174" width="5.5546875" style="171" customWidth="1"/>
    <col min="7175" max="7175" width="5.33203125" style="171" customWidth="1"/>
    <col min="7176" max="7176" width="5.77734375" style="171" customWidth="1"/>
    <col min="7177" max="7179" width="4.77734375" style="171" customWidth="1"/>
    <col min="7180" max="7180" width="5.5546875" style="171" customWidth="1"/>
    <col min="7181" max="7185" width="4.77734375" style="171" customWidth="1"/>
    <col min="7186" max="7186" width="5.77734375" style="171" customWidth="1"/>
    <col min="7187" max="7187" width="5.21875" style="171" customWidth="1"/>
    <col min="7188" max="7188" width="3.21875" style="171" customWidth="1"/>
    <col min="7189" max="7190" width="6" style="171" customWidth="1"/>
    <col min="7191" max="7424" width="8.88671875" style="171"/>
    <col min="7425" max="7425" width="0.5546875" style="171" customWidth="1"/>
    <col min="7426" max="7426" width="2.6640625" style="171" customWidth="1"/>
    <col min="7427" max="7427" width="14.44140625" style="171" customWidth="1"/>
    <col min="7428" max="7428" width="12.77734375" style="171" customWidth="1"/>
    <col min="7429" max="7429" width="3.21875" style="171" customWidth="1"/>
    <col min="7430" max="7430" width="5.5546875" style="171" customWidth="1"/>
    <col min="7431" max="7431" width="5.33203125" style="171" customWidth="1"/>
    <col min="7432" max="7432" width="5.77734375" style="171" customWidth="1"/>
    <col min="7433" max="7435" width="4.77734375" style="171" customWidth="1"/>
    <col min="7436" max="7436" width="5.5546875" style="171" customWidth="1"/>
    <col min="7437" max="7441" width="4.77734375" style="171" customWidth="1"/>
    <col min="7442" max="7442" width="5.77734375" style="171" customWidth="1"/>
    <col min="7443" max="7443" width="5.21875" style="171" customWidth="1"/>
    <col min="7444" max="7444" width="3.21875" style="171" customWidth="1"/>
    <col min="7445" max="7446" width="6" style="171" customWidth="1"/>
    <col min="7447" max="7680" width="8.88671875" style="171"/>
    <col min="7681" max="7681" width="0.5546875" style="171" customWidth="1"/>
    <col min="7682" max="7682" width="2.6640625" style="171" customWidth="1"/>
    <col min="7683" max="7683" width="14.44140625" style="171" customWidth="1"/>
    <col min="7684" max="7684" width="12.77734375" style="171" customWidth="1"/>
    <col min="7685" max="7685" width="3.21875" style="171" customWidth="1"/>
    <col min="7686" max="7686" width="5.5546875" style="171" customWidth="1"/>
    <col min="7687" max="7687" width="5.33203125" style="171" customWidth="1"/>
    <col min="7688" max="7688" width="5.77734375" style="171" customWidth="1"/>
    <col min="7689" max="7691" width="4.77734375" style="171" customWidth="1"/>
    <col min="7692" max="7692" width="5.5546875" style="171" customWidth="1"/>
    <col min="7693" max="7697" width="4.77734375" style="171" customWidth="1"/>
    <col min="7698" max="7698" width="5.77734375" style="171" customWidth="1"/>
    <col min="7699" max="7699" width="5.21875" style="171" customWidth="1"/>
    <col min="7700" max="7700" width="3.21875" style="171" customWidth="1"/>
    <col min="7701" max="7702" width="6" style="171" customWidth="1"/>
    <col min="7703" max="7936" width="8.88671875" style="171"/>
    <col min="7937" max="7937" width="0.5546875" style="171" customWidth="1"/>
    <col min="7938" max="7938" width="2.6640625" style="171" customWidth="1"/>
    <col min="7939" max="7939" width="14.44140625" style="171" customWidth="1"/>
    <col min="7940" max="7940" width="12.77734375" style="171" customWidth="1"/>
    <col min="7941" max="7941" width="3.21875" style="171" customWidth="1"/>
    <col min="7942" max="7942" width="5.5546875" style="171" customWidth="1"/>
    <col min="7943" max="7943" width="5.33203125" style="171" customWidth="1"/>
    <col min="7944" max="7944" width="5.77734375" style="171" customWidth="1"/>
    <col min="7945" max="7947" width="4.77734375" style="171" customWidth="1"/>
    <col min="7948" max="7948" width="5.5546875" style="171" customWidth="1"/>
    <col min="7949" max="7953" width="4.77734375" style="171" customWidth="1"/>
    <col min="7954" max="7954" width="5.77734375" style="171" customWidth="1"/>
    <col min="7955" max="7955" width="5.21875" style="171" customWidth="1"/>
    <col min="7956" max="7956" width="3.21875" style="171" customWidth="1"/>
    <col min="7957" max="7958" width="6" style="171" customWidth="1"/>
    <col min="7959" max="8192" width="8.88671875" style="171"/>
    <col min="8193" max="8193" width="0.5546875" style="171" customWidth="1"/>
    <col min="8194" max="8194" width="2.6640625" style="171" customWidth="1"/>
    <col min="8195" max="8195" width="14.44140625" style="171" customWidth="1"/>
    <col min="8196" max="8196" width="12.77734375" style="171" customWidth="1"/>
    <col min="8197" max="8197" width="3.21875" style="171" customWidth="1"/>
    <col min="8198" max="8198" width="5.5546875" style="171" customWidth="1"/>
    <col min="8199" max="8199" width="5.33203125" style="171" customWidth="1"/>
    <col min="8200" max="8200" width="5.77734375" style="171" customWidth="1"/>
    <col min="8201" max="8203" width="4.77734375" style="171" customWidth="1"/>
    <col min="8204" max="8204" width="5.5546875" style="171" customWidth="1"/>
    <col min="8205" max="8209" width="4.77734375" style="171" customWidth="1"/>
    <col min="8210" max="8210" width="5.77734375" style="171" customWidth="1"/>
    <col min="8211" max="8211" width="5.21875" style="171" customWidth="1"/>
    <col min="8212" max="8212" width="3.21875" style="171" customWidth="1"/>
    <col min="8213" max="8214" width="6" style="171" customWidth="1"/>
    <col min="8215" max="8448" width="8.88671875" style="171"/>
    <col min="8449" max="8449" width="0.5546875" style="171" customWidth="1"/>
    <col min="8450" max="8450" width="2.6640625" style="171" customWidth="1"/>
    <col min="8451" max="8451" width="14.44140625" style="171" customWidth="1"/>
    <col min="8452" max="8452" width="12.77734375" style="171" customWidth="1"/>
    <col min="8453" max="8453" width="3.21875" style="171" customWidth="1"/>
    <col min="8454" max="8454" width="5.5546875" style="171" customWidth="1"/>
    <col min="8455" max="8455" width="5.33203125" style="171" customWidth="1"/>
    <col min="8456" max="8456" width="5.77734375" style="171" customWidth="1"/>
    <col min="8457" max="8459" width="4.77734375" style="171" customWidth="1"/>
    <col min="8460" max="8460" width="5.5546875" style="171" customWidth="1"/>
    <col min="8461" max="8465" width="4.77734375" style="171" customWidth="1"/>
    <col min="8466" max="8466" width="5.77734375" style="171" customWidth="1"/>
    <col min="8467" max="8467" width="5.21875" style="171" customWidth="1"/>
    <col min="8468" max="8468" width="3.21875" style="171" customWidth="1"/>
    <col min="8469" max="8470" width="6" style="171" customWidth="1"/>
    <col min="8471" max="8704" width="8.88671875" style="171"/>
    <col min="8705" max="8705" width="0.5546875" style="171" customWidth="1"/>
    <col min="8706" max="8706" width="2.6640625" style="171" customWidth="1"/>
    <col min="8707" max="8707" width="14.44140625" style="171" customWidth="1"/>
    <col min="8708" max="8708" width="12.77734375" style="171" customWidth="1"/>
    <col min="8709" max="8709" width="3.21875" style="171" customWidth="1"/>
    <col min="8710" max="8710" width="5.5546875" style="171" customWidth="1"/>
    <col min="8711" max="8711" width="5.33203125" style="171" customWidth="1"/>
    <col min="8712" max="8712" width="5.77734375" style="171" customWidth="1"/>
    <col min="8713" max="8715" width="4.77734375" style="171" customWidth="1"/>
    <col min="8716" max="8716" width="5.5546875" style="171" customWidth="1"/>
    <col min="8717" max="8721" width="4.77734375" style="171" customWidth="1"/>
    <col min="8722" max="8722" width="5.77734375" style="171" customWidth="1"/>
    <col min="8723" max="8723" width="5.21875" style="171" customWidth="1"/>
    <col min="8724" max="8724" width="3.21875" style="171" customWidth="1"/>
    <col min="8725" max="8726" width="6" style="171" customWidth="1"/>
    <col min="8727" max="8960" width="8.88671875" style="171"/>
    <col min="8961" max="8961" width="0.5546875" style="171" customWidth="1"/>
    <col min="8962" max="8962" width="2.6640625" style="171" customWidth="1"/>
    <col min="8963" max="8963" width="14.44140625" style="171" customWidth="1"/>
    <col min="8964" max="8964" width="12.77734375" style="171" customWidth="1"/>
    <col min="8965" max="8965" width="3.21875" style="171" customWidth="1"/>
    <col min="8966" max="8966" width="5.5546875" style="171" customWidth="1"/>
    <col min="8967" max="8967" width="5.33203125" style="171" customWidth="1"/>
    <col min="8968" max="8968" width="5.77734375" style="171" customWidth="1"/>
    <col min="8969" max="8971" width="4.77734375" style="171" customWidth="1"/>
    <col min="8972" max="8972" width="5.5546875" style="171" customWidth="1"/>
    <col min="8973" max="8977" width="4.77734375" style="171" customWidth="1"/>
    <col min="8978" max="8978" width="5.77734375" style="171" customWidth="1"/>
    <col min="8979" max="8979" width="5.21875" style="171" customWidth="1"/>
    <col min="8980" max="8980" width="3.21875" style="171" customWidth="1"/>
    <col min="8981" max="8982" width="6" style="171" customWidth="1"/>
    <col min="8983" max="9216" width="8.88671875" style="171"/>
    <col min="9217" max="9217" width="0.5546875" style="171" customWidth="1"/>
    <col min="9218" max="9218" width="2.6640625" style="171" customWidth="1"/>
    <col min="9219" max="9219" width="14.44140625" style="171" customWidth="1"/>
    <col min="9220" max="9220" width="12.77734375" style="171" customWidth="1"/>
    <col min="9221" max="9221" width="3.21875" style="171" customWidth="1"/>
    <col min="9222" max="9222" width="5.5546875" style="171" customWidth="1"/>
    <col min="9223" max="9223" width="5.33203125" style="171" customWidth="1"/>
    <col min="9224" max="9224" width="5.77734375" style="171" customWidth="1"/>
    <col min="9225" max="9227" width="4.77734375" style="171" customWidth="1"/>
    <col min="9228" max="9228" width="5.5546875" style="171" customWidth="1"/>
    <col min="9229" max="9233" width="4.77734375" style="171" customWidth="1"/>
    <col min="9234" max="9234" width="5.77734375" style="171" customWidth="1"/>
    <col min="9235" max="9235" width="5.21875" style="171" customWidth="1"/>
    <col min="9236" max="9236" width="3.21875" style="171" customWidth="1"/>
    <col min="9237" max="9238" width="6" style="171" customWidth="1"/>
    <col min="9239" max="9472" width="8.88671875" style="171"/>
    <col min="9473" max="9473" width="0.5546875" style="171" customWidth="1"/>
    <col min="9474" max="9474" width="2.6640625" style="171" customWidth="1"/>
    <col min="9475" max="9475" width="14.44140625" style="171" customWidth="1"/>
    <col min="9476" max="9476" width="12.77734375" style="171" customWidth="1"/>
    <col min="9477" max="9477" width="3.21875" style="171" customWidth="1"/>
    <col min="9478" max="9478" width="5.5546875" style="171" customWidth="1"/>
    <col min="9479" max="9479" width="5.33203125" style="171" customWidth="1"/>
    <col min="9480" max="9480" width="5.77734375" style="171" customWidth="1"/>
    <col min="9481" max="9483" width="4.77734375" style="171" customWidth="1"/>
    <col min="9484" max="9484" width="5.5546875" style="171" customWidth="1"/>
    <col min="9485" max="9489" width="4.77734375" style="171" customWidth="1"/>
    <col min="9490" max="9490" width="5.77734375" style="171" customWidth="1"/>
    <col min="9491" max="9491" width="5.21875" style="171" customWidth="1"/>
    <col min="9492" max="9492" width="3.21875" style="171" customWidth="1"/>
    <col min="9493" max="9494" width="6" style="171" customWidth="1"/>
    <col min="9495" max="9728" width="8.88671875" style="171"/>
    <col min="9729" max="9729" width="0.5546875" style="171" customWidth="1"/>
    <col min="9730" max="9730" width="2.6640625" style="171" customWidth="1"/>
    <col min="9731" max="9731" width="14.44140625" style="171" customWidth="1"/>
    <col min="9732" max="9732" width="12.77734375" style="171" customWidth="1"/>
    <col min="9733" max="9733" width="3.21875" style="171" customWidth="1"/>
    <col min="9734" max="9734" width="5.5546875" style="171" customWidth="1"/>
    <col min="9735" max="9735" width="5.33203125" style="171" customWidth="1"/>
    <col min="9736" max="9736" width="5.77734375" style="171" customWidth="1"/>
    <col min="9737" max="9739" width="4.77734375" style="171" customWidth="1"/>
    <col min="9740" max="9740" width="5.5546875" style="171" customWidth="1"/>
    <col min="9741" max="9745" width="4.77734375" style="171" customWidth="1"/>
    <col min="9746" max="9746" width="5.77734375" style="171" customWidth="1"/>
    <col min="9747" max="9747" width="5.21875" style="171" customWidth="1"/>
    <col min="9748" max="9748" width="3.21875" style="171" customWidth="1"/>
    <col min="9749" max="9750" width="6" style="171" customWidth="1"/>
    <col min="9751" max="9984" width="8.88671875" style="171"/>
    <col min="9985" max="9985" width="0.5546875" style="171" customWidth="1"/>
    <col min="9986" max="9986" width="2.6640625" style="171" customWidth="1"/>
    <col min="9987" max="9987" width="14.44140625" style="171" customWidth="1"/>
    <col min="9988" max="9988" width="12.77734375" style="171" customWidth="1"/>
    <col min="9989" max="9989" width="3.21875" style="171" customWidth="1"/>
    <col min="9990" max="9990" width="5.5546875" style="171" customWidth="1"/>
    <col min="9991" max="9991" width="5.33203125" style="171" customWidth="1"/>
    <col min="9992" max="9992" width="5.77734375" style="171" customWidth="1"/>
    <col min="9993" max="9995" width="4.77734375" style="171" customWidth="1"/>
    <col min="9996" max="9996" width="5.5546875" style="171" customWidth="1"/>
    <col min="9997" max="10001" width="4.77734375" style="171" customWidth="1"/>
    <col min="10002" max="10002" width="5.77734375" style="171" customWidth="1"/>
    <col min="10003" max="10003" width="5.21875" style="171" customWidth="1"/>
    <col min="10004" max="10004" width="3.21875" style="171" customWidth="1"/>
    <col min="10005" max="10006" width="6" style="171" customWidth="1"/>
    <col min="10007" max="10240" width="8.88671875" style="171"/>
    <col min="10241" max="10241" width="0.5546875" style="171" customWidth="1"/>
    <col min="10242" max="10242" width="2.6640625" style="171" customWidth="1"/>
    <col min="10243" max="10243" width="14.44140625" style="171" customWidth="1"/>
    <col min="10244" max="10244" width="12.77734375" style="171" customWidth="1"/>
    <col min="10245" max="10245" width="3.21875" style="171" customWidth="1"/>
    <col min="10246" max="10246" width="5.5546875" style="171" customWidth="1"/>
    <col min="10247" max="10247" width="5.33203125" style="171" customWidth="1"/>
    <col min="10248" max="10248" width="5.77734375" style="171" customWidth="1"/>
    <col min="10249" max="10251" width="4.77734375" style="171" customWidth="1"/>
    <col min="10252" max="10252" width="5.5546875" style="171" customWidth="1"/>
    <col min="10253" max="10257" width="4.77734375" style="171" customWidth="1"/>
    <col min="10258" max="10258" width="5.77734375" style="171" customWidth="1"/>
    <col min="10259" max="10259" width="5.21875" style="171" customWidth="1"/>
    <col min="10260" max="10260" width="3.21875" style="171" customWidth="1"/>
    <col min="10261" max="10262" width="6" style="171" customWidth="1"/>
    <col min="10263" max="10496" width="8.88671875" style="171"/>
    <col min="10497" max="10497" width="0.5546875" style="171" customWidth="1"/>
    <col min="10498" max="10498" width="2.6640625" style="171" customWidth="1"/>
    <col min="10499" max="10499" width="14.44140625" style="171" customWidth="1"/>
    <col min="10500" max="10500" width="12.77734375" style="171" customWidth="1"/>
    <col min="10501" max="10501" width="3.21875" style="171" customWidth="1"/>
    <col min="10502" max="10502" width="5.5546875" style="171" customWidth="1"/>
    <col min="10503" max="10503" width="5.33203125" style="171" customWidth="1"/>
    <col min="10504" max="10504" width="5.77734375" style="171" customWidth="1"/>
    <col min="10505" max="10507" width="4.77734375" style="171" customWidth="1"/>
    <col min="10508" max="10508" width="5.5546875" style="171" customWidth="1"/>
    <col min="10509" max="10513" width="4.77734375" style="171" customWidth="1"/>
    <col min="10514" max="10514" width="5.77734375" style="171" customWidth="1"/>
    <col min="10515" max="10515" width="5.21875" style="171" customWidth="1"/>
    <col min="10516" max="10516" width="3.21875" style="171" customWidth="1"/>
    <col min="10517" max="10518" width="6" style="171" customWidth="1"/>
    <col min="10519" max="10752" width="8.88671875" style="171"/>
    <col min="10753" max="10753" width="0.5546875" style="171" customWidth="1"/>
    <col min="10754" max="10754" width="2.6640625" style="171" customWidth="1"/>
    <col min="10755" max="10755" width="14.44140625" style="171" customWidth="1"/>
    <col min="10756" max="10756" width="12.77734375" style="171" customWidth="1"/>
    <col min="10757" max="10757" width="3.21875" style="171" customWidth="1"/>
    <col min="10758" max="10758" width="5.5546875" style="171" customWidth="1"/>
    <col min="10759" max="10759" width="5.33203125" style="171" customWidth="1"/>
    <col min="10760" max="10760" width="5.77734375" style="171" customWidth="1"/>
    <col min="10761" max="10763" width="4.77734375" style="171" customWidth="1"/>
    <col min="10764" max="10764" width="5.5546875" style="171" customWidth="1"/>
    <col min="10765" max="10769" width="4.77734375" style="171" customWidth="1"/>
    <col min="10770" max="10770" width="5.77734375" style="171" customWidth="1"/>
    <col min="10771" max="10771" width="5.21875" style="171" customWidth="1"/>
    <col min="10772" max="10772" width="3.21875" style="171" customWidth="1"/>
    <col min="10773" max="10774" width="6" style="171" customWidth="1"/>
    <col min="10775" max="11008" width="8.88671875" style="171"/>
    <col min="11009" max="11009" width="0.5546875" style="171" customWidth="1"/>
    <col min="11010" max="11010" width="2.6640625" style="171" customWidth="1"/>
    <col min="11011" max="11011" width="14.44140625" style="171" customWidth="1"/>
    <col min="11012" max="11012" width="12.77734375" style="171" customWidth="1"/>
    <col min="11013" max="11013" width="3.21875" style="171" customWidth="1"/>
    <col min="11014" max="11014" width="5.5546875" style="171" customWidth="1"/>
    <col min="11015" max="11015" width="5.33203125" style="171" customWidth="1"/>
    <col min="11016" max="11016" width="5.77734375" style="171" customWidth="1"/>
    <col min="11017" max="11019" width="4.77734375" style="171" customWidth="1"/>
    <col min="11020" max="11020" width="5.5546875" style="171" customWidth="1"/>
    <col min="11021" max="11025" width="4.77734375" style="171" customWidth="1"/>
    <col min="11026" max="11026" width="5.77734375" style="171" customWidth="1"/>
    <col min="11027" max="11027" width="5.21875" style="171" customWidth="1"/>
    <col min="11028" max="11028" width="3.21875" style="171" customWidth="1"/>
    <col min="11029" max="11030" width="6" style="171" customWidth="1"/>
    <col min="11031" max="11264" width="8.88671875" style="171"/>
    <col min="11265" max="11265" width="0.5546875" style="171" customWidth="1"/>
    <col min="11266" max="11266" width="2.6640625" style="171" customWidth="1"/>
    <col min="11267" max="11267" width="14.44140625" style="171" customWidth="1"/>
    <col min="11268" max="11268" width="12.77734375" style="171" customWidth="1"/>
    <col min="11269" max="11269" width="3.21875" style="171" customWidth="1"/>
    <col min="11270" max="11270" width="5.5546875" style="171" customWidth="1"/>
    <col min="11271" max="11271" width="5.33203125" style="171" customWidth="1"/>
    <col min="11272" max="11272" width="5.77734375" style="171" customWidth="1"/>
    <col min="11273" max="11275" width="4.77734375" style="171" customWidth="1"/>
    <col min="11276" max="11276" width="5.5546875" style="171" customWidth="1"/>
    <col min="11277" max="11281" width="4.77734375" style="171" customWidth="1"/>
    <col min="11282" max="11282" width="5.77734375" style="171" customWidth="1"/>
    <col min="11283" max="11283" width="5.21875" style="171" customWidth="1"/>
    <col min="11284" max="11284" width="3.21875" style="171" customWidth="1"/>
    <col min="11285" max="11286" width="6" style="171" customWidth="1"/>
    <col min="11287" max="11520" width="8.88671875" style="171"/>
    <col min="11521" max="11521" width="0.5546875" style="171" customWidth="1"/>
    <col min="11522" max="11522" width="2.6640625" style="171" customWidth="1"/>
    <col min="11523" max="11523" width="14.44140625" style="171" customWidth="1"/>
    <col min="11524" max="11524" width="12.77734375" style="171" customWidth="1"/>
    <col min="11525" max="11525" width="3.21875" style="171" customWidth="1"/>
    <col min="11526" max="11526" width="5.5546875" style="171" customWidth="1"/>
    <col min="11527" max="11527" width="5.33203125" style="171" customWidth="1"/>
    <col min="11528" max="11528" width="5.77734375" style="171" customWidth="1"/>
    <col min="11529" max="11531" width="4.77734375" style="171" customWidth="1"/>
    <col min="11532" max="11532" width="5.5546875" style="171" customWidth="1"/>
    <col min="11533" max="11537" width="4.77734375" style="171" customWidth="1"/>
    <col min="11538" max="11538" width="5.77734375" style="171" customWidth="1"/>
    <col min="11539" max="11539" width="5.21875" style="171" customWidth="1"/>
    <col min="11540" max="11540" width="3.21875" style="171" customWidth="1"/>
    <col min="11541" max="11542" width="6" style="171" customWidth="1"/>
    <col min="11543" max="11776" width="8.88671875" style="171"/>
    <col min="11777" max="11777" width="0.5546875" style="171" customWidth="1"/>
    <col min="11778" max="11778" width="2.6640625" style="171" customWidth="1"/>
    <col min="11779" max="11779" width="14.44140625" style="171" customWidth="1"/>
    <col min="11780" max="11780" width="12.77734375" style="171" customWidth="1"/>
    <col min="11781" max="11781" width="3.21875" style="171" customWidth="1"/>
    <col min="11782" max="11782" width="5.5546875" style="171" customWidth="1"/>
    <col min="11783" max="11783" width="5.33203125" style="171" customWidth="1"/>
    <col min="11784" max="11784" width="5.77734375" style="171" customWidth="1"/>
    <col min="11785" max="11787" width="4.77734375" style="171" customWidth="1"/>
    <col min="11788" max="11788" width="5.5546875" style="171" customWidth="1"/>
    <col min="11789" max="11793" width="4.77734375" style="171" customWidth="1"/>
    <col min="11794" max="11794" width="5.77734375" style="171" customWidth="1"/>
    <col min="11795" max="11795" width="5.21875" style="171" customWidth="1"/>
    <col min="11796" max="11796" width="3.21875" style="171" customWidth="1"/>
    <col min="11797" max="11798" width="6" style="171" customWidth="1"/>
    <col min="11799" max="12032" width="8.88671875" style="171"/>
    <col min="12033" max="12033" width="0.5546875" style="171" customWidth="1"/>
    <col min="12034" max="12034" width="2.6640625" style="171" customWidth="1"/>
    <col min="12035" max="12035" width="14.44140625" style="171" customWidth="1"/>
    <col min="12036" max="12036" width="12.77734375" style="171" customWidth="1"/>
    <col min="12037" max="12037" width="3.21875" style="171" customWidth="1"/>
    <col min="12038" max="12038" width="5.5546875" style="171" customWidth="1"/>
    <col min="12039" max="12039" width="5.33203125" style="171" customWidth="1"/>
    <col min="12040" max="12040" width="5.77734375" style="171" customWidth="1"/>
    <col min="12041" max="12043" width="4.77734375" style="171" customWidth="1"/>
    <col min="12044" max="12044" width="5.5546875" style="171" customWidth="1"/>
    <col min="12045" max="12049" width="4.77734375" style="171" customWidth="1"/>
    <col min="12050" max="12050" width="5.77734375" style="171" customWidth="1"/>
    <col min="12051" max="12051" width="5.21875" style="171" customWidth="1"/>
    <col min="12052" max="12052" width="3.21875" style="171" customWidth="1"/>
    <col min="12053" max="12054" width="6" style="171" customWidth="1"/>
    <col min="12055" max="12288" width="8.88671875" style="171"/>
    <col min="12289" max="12289" width="0.5546875" style="171" customWidth="1"/>
    <col min="12290" max="12290" width="2.6640625" style="171" customWidth="1"/>
    <col min="12291" max="12291" width="14.44140625" style="171" customWidth="1"/>
    <col min="12292" max="12292" width="12.77734375" style="171" customWidth="1"/>
    <col min="12293" max="12293" width="3.21875" style="171" customWidth="1"/>
    <col min="12294" max="12294" width="5.5546875" style="171" customWidth="1"/>
    <col min="12295" max="12295" width="5.33203125" style="171" customWidth="1"/>
    <col min="12296" max="12296" width="5.77734375" style="171" customWidth="1"/>
    <col min="12297" max="12299" width="4.77734375" style="171" customWidth="1"/>
    <col min="12300" max="12300" width="5.5546875" style="171" customWidth="1"/>
    <col min="12301" max="12305" width="4.77734375" style="171" customWidth="1"/>
    <col min="12306" max="12306" width="5.77734375" style="171" customWidth="1"/>
    <col min="12307" max="12307" width="5.21875" style="171" customWidth="1"/>
    <col min="12308" max="12308" width="3.21875" style="171" customWidth="1"/>
    <col min="12309" max="12310" width="6" style="171" customWidth="1"/>
    <col min="12311" max="12544" width="8.88671875" style="171"/>
    <col min="12545" max="12545" width="0.5546875" style="171" customWidth="1"/>
    <col min="12546" max="12546" width="2.6640625" style="171" customWidth="1"/>
    <col min="12547" max="12547" width="14.44140625" style="171" customWidth="1"/>
    <col min="12548" max="12548" width="12.77734375" style="171" customWidth="1"/>
    <col min="12549" max="12549" width="3.21875" style="171" customWidth="1"/>
    <col min="12550" max="12550" width="5.5546875" style="171" customWidth="1"/>
    <col min="12551" max="12551" width="5.33203125" style="171" customWidth="1"/>
    <col min="12552" max="12552" width="5.77734375" style="171" customWidth="1"/>
    <col min="12553" max="12555" width="4.77734375" style="171" customWidth="1"/>
    <col min="12556" max="12556" width="5.5546875" style="171" customWidth="1"/>
    <col min="12557" max="12561" width="4.77734375" style="171" customWidth="1"/>
    <col min="12562" max="12562" width="5.77734375" style="171" customWidth="1"/>
    <col min="12563" max="12563" width="5.21875" style="171" customWidth="1"/>
    <col min="12564" max="12564" width="3.21875" style="171" customWidth="1"/>
    <col min="12565" max="12566" width="6" style="171" customWidth="1"/>
    <col min="12567" max="12800" width="8.88671875" style="171"/>
    <col min="12801" max="12801" width="0.5546875" style="171" customWidth="1"/>
    <col min="12802" max="12802" width="2.6640625" style="171" customWidth="1"/>
    <col min="12803" max="12803" width="14.44140625" style="171" customWidth="1"/>
    <col min="12804" max="12804" width="12.77734375" style="171" customWidth="1"/>
    <col min="12805" max="12805" width="3.21875" style="171" customWidth="1"/>
    <col min="12806" max="12806" width="5.5546875" style="171" customWidth="1"/>
    <col min="12807" max="12807" width="5.33203125" style="171" customWidth="1"/>
    <col min="12808" max="12808" width="5.77734375" style="171" customWidth="1"/>
    <col min="12809" max="12811" width="4.77734375" style="171" customWidth="1"/>
    <col min="12812" max="12812" width="5.5546875" style="171" customWidth="1"/>
    <col min="12813" max="12817" width="4.77734375" style="171" customWidth="1"/>
    <col min="12818" max="12818" width="5.77734375" style="171" customWidth="1"/>
    <col min="12819" max="12819" width="5.21875" style="171" customWidth="1"/>
    <col min="12820" max="12820" width="3.21875" style="171" customWidth="1"/>
    <col min="12821" max="12822" width="6" style="171" customWidth="1"/>
    <col min="12823" max="13056" width="8.88671875" style="171"/>
    <col min="13057" max="13057" width="0.5546875" style="171" customWidth="1"/>
    <col min="13058" max="13058" width="2.6640625" style="171" customWidth="1"/>
    <col min="13059" max="13059" width="14.44140625" style="171" customWidth="1"/>
    <col min="13060" max="13060" width="12.77734375" style="171" customWidth="1"/>
    <col min="13061" max="13061" width="3.21875" style="171" customWidth="1"/>
    <col min="13062" max="13062" width="5.5546875" style="171" customWidth="1"/>
    <col min="13063" max="13063" width="5.33203125" style="171" customWidth="1"/>
    <col min="13064" max="13064" width="5.77734375" style="171" customWidth="1"/>
    <col min="13065" max="13067" width="4.77734375" style="171" customWidth="1"/>
    <col min="13068" max="13068" width="5.5546875" style="171" customWidth="1"/>
    <col min="13069" max="13073" width="4.77734375" style="171" customWidth="1"/>
    <col min="13074" max="13074" width="5.77734375" style="171" customWidth="1"/>
    <col min="13075" max="13075" width="5.21875" style="171" customWidth="1"/>
    <col min="13076" max="13076" width="3.21875" style="171" customWidth="1"/>
    <col min="13077" max="13078" width="6" style="171" customWidth="1"/>
    <col min="13079" max="13312" width="8.88671875" style="171"/>
    <col min="13313" max="13313" width="0.5546875" style="171" customWidth="1"/>
    <col min="13314" max="13314" width="2.6640625" style="171" customWidth="1"/>
    <col min="13315" max="13315" width="14.44140625" style="171" customWidth="1"/>
    <col min="13316" max="13316" width="12.77734375" style="171" customWidth="1"/>
    <col min="13317" max="13317" width="3.21875" style="171" customWidth="1"/>
    <col min="13318" max="13318" width="5.5546875" style="171" customWidth="1"/>
    <col min="13319" max="13319" width="5.33203125" style="171" customWidth="1"/>
    <col min="13320" max="13320" width="5.77734375" style="171" customWidth="1"/>
    <col min="13321" max="13323" width="4.77734375" style="171" customWidth="1"/>
    <col min="13324" max="13324" width="5.5546875" style="171" customWidth="1"/>
    <col min="13325" max="13329" width="4.77734375" style="171" customWidth="1"/>
    <col min="13330" max="13330" width="5.77734375" style="171" customWidth="1"/>
    <col min="13331" max="13331" width="5.21875" style="171" customWidth="1"/>
    <col min="13332" max="13332" width="3.21875" style="171" customWidth="1"/>
    <col min="13333" max="13334" width="6" style="171" customWidth="1"/>
    <col min="13335" max="13568" width="8.88671875" style="171"/>
    <col min="13569" max="13569" width="0.5546875" style="171" customWidth="1"/>
    <col min="13570" max="13570" width="2.6640625" style="171" customWidth="1"/>
    <col min="13571" max="13571" width="14.44140625" style="171" customWidth="1"/>
    <col min="13572" max="13572" width="12.77734375" style="171" customWidth="1"/>
    <col min="13573" max="13573" width="3.21875" style="171" customWidth="1"/>
    <col min="13574" max="13574" width="5.5546875" style="171" customWidth="1"/>
    <col min="13575" max="13575" width="5.33203125" style="171" customWidth="1"/>
    <col min="13576" max="13576" width="5.77734375" style="171" customWidth="1"/>
    <col min="13577" max="13579" width="4.77734375" style="171" customWidth="1"/>
    <col min="13580" max="13580" width="5.5546875" style="171" customWidth="1"/>
    <col min="13581" max="13585" width="4.77734375" style="171" customWidth="1"/>
    <col min="13586" max="13586" width="5.77734375" style="171" customWidth="1"/>
    <col min="13587" max="13587" width="5.21875" style="171" customWidth="1"/>
    <col min="13588" max="13588" width="3.21875" style="171" customWidth="1"/>
    <col min="13589" max="13590" width="6" style="171" customWidth="1"/>
    <col min="13591" max="13824" width="8.88671875" style="171"/>
    <col min="13825" max="13825" width="0.5546875" style="171" customWidth="1"/>
    <col min="13826" max="13826" width="2.6640625" style="171" customWidth="1"/>
    <col min="13827" max="13827" width="14.44140625" style="171" customWidth="1"/>
    <col min="13828" max="13828" width="12.77734375" style="171" customWidth="1"/>
    <col min="13829" max="13829" width="3.21875" style="171" customWidth="1"/>
    <col min="13830" max="13830" width="5.5546875" style="171" customWidth="1"/>
    <col min="13831" max="13831" width="5.33203125" style="171" customWidth="1"/>
    <col min="13832" max="13832" width="5.77734375" style="171" customWidth="1"/>
    <col min="13833" max="13835" width="4.77734375" style="171" customWidth="1"/>
    <col min="13836" max="13836" width="5.5546875" style="171" customWidth="1"/>
    <col min="13837" max="13841" width="4.77734375" style="171" customWidth="1"/>
    <col min="13842" max="13842" width="5.77734375" style="171" customWidth="1"/>
    <col min="13843" max="13843" width="5.21875" style="171" customWidth="1"/>
    <col min="13844" max="13844" width="3.21875" style="171" customWidth="1"/>
    <col min="13845" max="13846" width="6" style="171" customWidth="1"/>
    <col min="13847" max="14080" width="8.88671875" style="171"/>
    <col min="14081" max="14081" width="0.5546875" style="171" customWidth="1"/>
    <col min="14082" max="14082" width="2.6640625" style="171" customWidth="1"/>
    <col min="14083" max="14083" width="14.44140625" style="171" customWidth="1"/>
    <col min="14084" max="14084" width="12.77734375" style="171" customWidth="1"/>
    <col min="14085" max="14085" width="3.21875" style="171" customWidth="1"/>
    <col min="14086" max="14086" width="5.5546875" style="171" customWidth="1"/>
    <col min="14087" max="14087" width="5.33203125" style="171" customWidth="1"/>
    <col min="14088" max="14088" width="5.77734375" style="171" customWidth="1"/>
    <col min="14089" max="14091" width="4.77734375" style="171" customWidth="1"/>
    <col min="14092" max="14092" width="5.5546875" style="171" customWidth="1"/>
    <col min="14093" max="14097" width="4.77734375" style="171" customWidth="1"/>
    <col min="14098" max="14098" width="5.77734375" style="171" customWidth="1"/>
    <col min="14099" max="14099" width="5.21875" style="171" customWidth="1"/>
    <col min="14100" max="14100" width="3.21875" style="171" customWidth="1"/>
    <col min="14101" max="14102" width="6" style="171" customWidth="1"/>
    <col min="14103" max="14336" width="8.88671875" style="171"/>
    <col min="14337" max="14337" width="0.5546875" style="171" customWidth="1"/>
    <col min="14338" max="14338" width="2.6640625" style="171" customWidth="1"/>
    <col min="14339" max="14339" width="14.44140625" style="171" customWidth="1"/>
    <col min="14340" max="14340" width="12.77734375" style="171" customWidth="1"/>
    <col min="14341" max="14341" width="3.21875" style="171" customWidth="1"/>
    <col min="14342" max="14342" width="5.5546875" style="171" customWidth="1"/>
    <col min="14343" max="14343" width="5.33203125" style="171" customWidth="1"/>
    <col min="14344" max="14344" width="5.77734375" style="171" customWidth="1"/>
    <col min="14345" max="14347" width="4.77734375" style="171" customWidth="1"/>
    <col min="14348" max="14348" width="5.5546875" style="171" customWidth="1"/>
    <col min="14349" max="14353" width="4.77734375" style="171" customWidth="1"/>
    <col min="14354" max="14354" width="5.77734375" style="171" customWidth="1"/>
    <col min="14355" max="14355" width="5.21875" style="171" customWidth="1"/>
    <col min="14356" max="14356" width="3.21875" style="171" customWidth="1"/>
    <col min="14357" max="14358" width="6" style="171" customWidth="1"/>
    <col min="14359" max="14592" width="8.88671875" style="171"/>
    <col min="14593" max="14593" width="0.5546875" style="171" customWidth="1"/>
    <col min="14594" max="14594" width="2.6640625" style="171" customWidth="1"/>
    <col min="14595" max="14595" width="14.44140625" style="171" customWidth="1"/>
    <col min="14596" max="14596" width="12.77734375" style="171" customWidth="1"/>
    <col min="14597" max="14597" width="3.21875" style="171" customWidth="1"/>
    <col min="14598" max="14598" width="5.5546875" style="171" customWidth="1"/>
    <col min="14599" max="14599" width="5.33203125" style="171" customWidth="1"/>
    <col min="14600" max="14600" width="5.77734375" style="171" customWidth="1"/>
    <col min="14601" max="14603" width="4.77734375" style="171" customWidth="1"/>
    <col min="14604" max="14604" width="5.5546875" style="171" customWidth="1"/>
    <col min="14605" max="14609" width="4.77734375" style="171" customWidth="1"/>
    <col min="14610" max="14610" width="5.77734375" style="171" customWidth="1"/>
    <col min="14611" max="14611" width="5.21875" style="171" customWidth="1"/>
    <col min="14612" max="14612" width="3.21875" style="171" customWidth="1"/>
    <col min="14613" max="14614" width="6" style="171" customWidth="1"/>
    <col min="14615" max="14848" width="8.88671875" style="171"/>
    <col min="14849" max="14849" width="0.5546875" style="171" customWidth="1"/>
    <col min="14850" max="14850" width="2.6640625" style="171" customWidth="1"/>
    <col min="14851" max="14851" width="14.44140625" style="171" customWidth="1"/>
    <col min="14852" max="14852" width="12.77734375" style="171" customWidth="1"/>
    <col min="14853" max="14853" width="3.21875" style="171" customWidth="1"/>
    <col min="14854" max="14854" width="5.5546875" style="171" customWidth="1"/>
    <col min="14855" max="14855" width="5.33203125" style="171" customWidth="1"/>
    <col min="14856" max="14856" width="5.77734375" style="171" customWidth="1"/>
    <col min="14857" max="14859" width="4.77734375" style="171" customWidth="1"/>
    <col min="14860" max="14860" width="5.5546875" style="171" customWidth="1"/>
    <col min="14861" max="14865" width="4.77734375" style="171" customWidth="1"/>
    <col min="14866" max="14866" width="5.77734375" style="171" customWidth="1"/>
    <col min="14867" max="14867" width="5.21875" style="171" customWidth="1"/>
    <col min="14868" max="14868" width="3.21875" style="171" customWidth="1"/>
    <col min="14869" max="14870" width="6" style="171" customWidth="1"/>
    <col min="14871" max="15104" width="8.88671875" style="171"/>
    <col min="15105" max="15105" width="0.5546875" style="171" customWidth="1"/>
    <col min="15106" max="15106" width="2.6640625" style="171" customWidth="1"/>
    <col min="15107" max="15107" width="14.44140625" style="171" customWidth="1"/>
    <col min="15108" max="15108" width="12.77734375" style="171" customWidth="1"/>
    <col min="15109" max="15109" width="3.21875" style="171" customWidth="1"/>
    <col min="15110" max="15110" width="5.5546875" style="171" customWidth="1"/>
    <col min="15111" max="15111" width="5.33203125" style="171" customWidth="1"/>
    <col min="15112" max="15112" width="5.77734375" style="171" customWidth="1"/>
    <col min="15113" max="15115" width="4.77734375" style="171" customWidth="1"/>
    <col min="15116" max="15116" width="5.5546875" style="171" customWidth="1"/>
    <col min="15117" max="15121" width="4.77734375" style="171" customWidth="1"/>
    <col min="15122" max="15122" width="5.77734375" style="171" customWidth="1"/>
    <col min="15123" max="15123" width="5.21875" style="171" customWidth="1"/>
    <col min="15124" max="15124" width="3.21875" style="171" customWidth="1"/>
    <col min="15125" max="15126" width="6" style="171" customWidth="1"/>
    <col min="15127" max="15360" width="8.88671875" style="171"/>
    <col min="15361" max="15361" width="0.5546875" style="171" customWidth="1"/>
    <col min="15362" max="15362" width="2.6640625" style="171" customWidth="1"/>
    <col min="15363" max="15363" width="14.44140625" style="171" customWidth="1"/>
    <col min="15364" max="15364" width="12.77734375" style="171" customWidth="1"/>
    <col min="15365" max="15365" width="3.21875" style="171" customWidth="1"/>
    <col min="15366" max="15366" width="5.5546875" style="171" customWidth="1"/>
    <col min="15367" max="15367" width="5.33203125" style="171" customWidth="1"/>
    <col min="15368" max="15368" width="5.77734375" style="171" customWidth="1"/>
    <col min="15369" max="15371" width="4.77734375" style="171" customWidth="1"/>
    <col min="15372" max="15372" width="5.5546875" style="171" customWidth="1"/>
    <col min="15373" max="15377" width="4.77734375" style="171" customWidth="1"/>
    <col min="15378" max="15378" width="5.77734375" style="171" customWidth="1"/>
    <col min="15379" max="15379" width="5.21875" style="171" customWidth="1"/>
    <col min="15380" max="15380" width="3.21875" style="171" customWidth="1"/>
    <col min="15381" max="15382" width="6" style="171" customWidth="1"/>
    <col min="15383" max="15616" width="8.88671875" style="171"/>
    <col min="15617" max="15617" width="0.5546875" style="171" customWidth="1"/>
    <col min="15618" max="15618" width="2.6640625" style="171" customWidth="1"/>
    <col min="15619" max="15619" width="14.44140625" style="171" customWidth="1"/>
    <col min="15620" max="15620" width="12.77734375" style="171" customWidth="1"/>
    <col min="15621" max="15621" width="3.21875" style="171" customWidth="1"/>
    <col min="15622" max="15622" width="5.5546875" style="171" customWidth="1"/>
    <col min="15623" max="15623" width="5.33203125" style="171" customWidth="1"/>
    <col min="15624" max="15624" width="5.77734375" style="171" customWidth="1"/>
    <col min="15625" max="15627" width="4.77734375" style="171" customWidth="1"/>
    <col min="15628" max="15628" width="5.5546875" style="171" customWidth="1"/>
    <col min="15629" max="15633" width="4.77734375" style="171" customWidth="1"/>
    <col min="15634" max="15634" width="5.77734375" style="171" customWidth="1"/>
    <col min="15635" max="15635" width="5.21875" style="171" customWidth="1"/>
    <col min="15636" max="15636" width="3.21875" style="171" customWidth="1"/>
    <col min="15637" max="15638" width="6" style="171" customWidth="1"/>
    <col min="15639" max="15872" width="8.88671875" style="171"/>
    <col min="15873" max="15873" width="0.5546875" style="171" customWidth="1"/>
    <col min="15874" max="15874" width="2.6640625" style="171" customWidth="1"/>
    <col min="15875" max="15875" width="14.44140625" style="171" customWidth="1"/>
    <col min="15876" max="15876" width="12.77734375" style="171" customWidth="1"/>
    <col min="15877" max="15877" width="3.21875" style="171" customWidth="1"/>
    <col min="15878" max="15878" width="5.5546875" style="171" customWidth="1"/>
    <col min="15879" max="15879" width="5.33203125" style="171" customWidth="1"/>
    <col min="15880" max="15880" width="5.77734375" style="171" customWidth="1"/>
    <col min="15881" max="15883" width="4.77734375" style="171" customWidth="1"/>
    <col min="15884" max="15884" width="5.5546875" style="171" customWidth="1"/>
    <col min="15885" max="15889" width="4.77734375" style="171" customWidth="1"/>
    <col min="15890" max="15890" width="5.77734375" style="171" customWidth="1"/>
    <col min="15891" max="15891" width="5.21875" style="171" customWidth="1"/>
    <col min="15892" max="15892" width="3.21875" style="171" customWidth="1"/>
    <col min="15893" max="15894" width="6" style="171" customWidth="1"/>
    <col min="15895" max="16128" width="8.88671875" style="171"/>
    <col min="16129" max="16129" width="0.5546875" style="171" customWidth="1"/>
    <col min="16130" max="16130" width="2.6640625" style="171" customWidth="1"/>
    <col min="16131" max="16131" width="14.44140625" style="171" customWidth="1"/>
    <col min="16132" max="16132" width="12.77734375" style="171" customWidth="1"/>
    <col min="16133" max="16133" width="3.21875" style="171" customWidth="1"/>
    <col min="16134" max="16134" width="5.5546875" style="171" customWidth="1"/>
    <col min="16135" max="16135" width="5.33203125" style="171" customWidth="1"/>
    <col min="16136" max="16136" width="5.77734375" style="171" customWidth="1"/>
    <col min="16137" max="16139" width="4.77734375" style="171" customWidth="1"/>
    <col min="16140" max="16140" width="5.5546875" style="171" customWidth="1"/>
    <col min="16141" max="16145" width="4.77734375" style="171" customWidth="1"/>
    <col min="16146" max="16146" width="5.77734375" style="171" customWidth="1"/>
    <col min="16147" max="16147" width="5.21875" style="171" customWidth="1"/>
    <col min="16148" max="16148" width="3.21875" style="171" customWidth="1"/>
    <col min="16149" max="16150" width="6" style="171" customWidth="1"/>
    <col min="16151" max="16384" width="8.88671875" style="171"/>
  </cols>
  <sheetData>
    <row r="1" spans="2:29" ht="24.95" customHeight="1">
      <c r="B1" s="422" t="s">
        <v>304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</row>
    <row r="2" spans="2:29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</row>
    <row r="3" spans="2:29" ht="15.4" customHeight="1">
      <c r="B3" s="426" t="s">
        <v>182</v>
      </c>
      <c r="C3" s="428" t="s">
        <v>305</v>
      </c>
      <c r="D3" s="428" t="s">
        <v>151</v>
      </c>
      <c r="E3" s="428" t="s">
        <v>153</v>
      </c>
      <c r="F3" s="430" t="s">
        <v>306</v>
      </c>
      <c r="G3" s="431"/>
      <c r="H3" s="430" t="s">
        <v>307</v>
      </c>
      <c r="I3" s="431"/>
      <c r="J3" s="430" t="s">
        <v>308</v>
      </c>
      <c r="K3" s="431"/>
      <c r="L3" s="430" t="s">
        <v>309</v>
      </c>
      <c r="M3" s="431"/>
      <c r="N3" s="430" t="s">
        <v>310</v>
      </c>
      <c r="O3" s="431"/>
      <c r="P3" s="430" t="s">
        <v>311</v>
      </c>
      <c r="Q3" s="431"/>
      <c r="R3" s="428" t="s">
        <v>312</v>
      </c>
      <c r="S3" s="428" t="s">
        <v>313</v>
      </c>
      <c r="T3" s="428" t="s">
        <v>314</v>
      </c>
      <c r="U3" s="428" t="s">
        <v>315</v>
      </c>
      <c r="V3" s="424" t="s">
        <v>316</v>
      </c>
      <c r="Z3" s="171" t="s">
        <v>183</v>
      </c>
      <c r="AA3" s="171" t="s">
        <v>184</v>
      </c>
      <c r="AB3" s="171" t="s">
        <v>185</v>
      </c>
      <c r="AC3" s="171" t="s">
        <v>186</v>
      </c>
    </row>
    <row r="4" spans="2:29" ht="19.7" customHeight="1">
      <c r="B4" s="427"/>
      <c r="C4" s="429"/>
      <c r="D4" s="429"/>
      <c r="E4" s="429"/>
      <c r="F4" s="185" t="s">
        <v>166</v>
      </c>
      <c r="G4" s="186" t="s">
        <v>317</v>
      </c>
      <c r="H4" s="185" t="s">
        <v>166</v>
      </c>
      <c r="I4" s="186" t="s">
        <v>317</v>
      </c>
      <c r="J4" s="185" t="s">
        <v>166</v>
      </c>
      <c r="K4" s="186" t="s">
        <v>317</v>
      </c>
      <c r="L4" s="185" t="s">
        <v>166</v>
      </c>
      <c r="M4" s="186" t="s">
        <v>317</v>
      </c>
      <c r="N4" s="185" t="s">
        <v>166</v>
      </c>
      <c r="O4" s="186" t="s">
        <v>317</v>
      </c>
      <c r="P4" s="185" t="s">
        <v>166</v>
      </c>
      <c r="Q4" s="186" t="s">
        <v>317</v>
      </c>
      <c r="R4" s="429"/>
      <c r="S4" s="429"/>
      <c r="T4" s="429"/>
      <c r="U4" s="429"/>
      <c r="V4" s="425"/>
    </row>
    <row r="5" spans="2:29" ht="19.7" customHeight="1">
      <c r="B5" s="199" t="s">
        <v>187</v>
      </c>
      <c r="C5" s="176" t="s">
        <v>285</v>
      </c>
      <c r="D5" s="176" t="s">
        <v>159</v>
      </c>
      <c r="E5" s="178" t="s">
        <v>268</v>
      </c>
      <c r="F5" s="190">
        <v>1376</v>
      </c>
      <c r="G5" s="176" t="s">
        <v>318</v>
      </c>
      <c r="H5" s="190"/>
      <c r="I5" s="176" t="s">
        <v>159</v>
      </c>
      <c r="J5" s="190"/>
      <c r="K5" s="176" t="s">
        <v>159</v>
      </c>
      <c r="L5" s="190"/>
      <c r="M5" s="176" t="s">
        <v>159</v>
      </c>
      <c r="N5" s="190"/>
      <c r="O5" s="176" t="s">
        <v>159</v>
      </c>
      <c r="P5" s="190"/>
      <c r="Q5" s="176" t="s">
        <v>159</v>
      </c>
      <c r="R5" s="177">
        <f>MIN(F5,H5,J5,L5,N5,P5)</f>
        <v>1376</v>
      </c>
      <c r="S5" s="176" t="s">
        <v>319</v>
      </c>
      <c r="T5" s="177" t="s">
        <v>320</v>
      </c>
      <c r="U5" s="177" t="s">
        <v>321</v>
      </c>
      <c r="V5" s="180" t="s">
        <v>322</v>
      </c>
      <c r="Z5" s="200">
        <v>1376</v>
      </c>
    </row>
    <row r="6" spans="2:29">
      <c r="B6" s="201" t="s">
        <v>189</v>
      </c>
      <c r="C6" s="195" t="s">
        <v>177</v>
      </c>
      <c r="D6" s="195" t="s">
        <v>178</v>
      </c>
      <c r="E6" s="196" t="s">
        <v>9</v>
      </c>
      <c r="F6" s="197"/>
      <c r="G6" s="195" t="s">
        <v>159</v>
      </c>
      <c r="H6" s="197"/>
      <c r="I6" s="195" t="s">
        <v>159</v>
      </c>
      <c r="J6" s="197"/>
      <c r="K6" s="195" t="s">
        <v>159</v>
      </c>
      <c r="L6" s="197"/>
      <c r="M6" s="195" t="s">
        <v>159</v>
      </c>
      <c r="N6" s="197"/>
      <c r="O6" s="195" t="s">
        <v>159</v>
      </c>
      <c r="P6" s="197">
        <v>20000</v>
      </c>
      <c r="Q6" s="195" t="s">
        <v>159</v>
      </c>
      <c r="R6" s="182">
        <f>MIN(F6,H6,J6,L6,N6,P6)</f>
        <v>20000</v>
      </c>
      <c r="S6" s="195" t="s">
        <v>323</v>
      </c>
      <c r="T6" s="182" t="s">
        <v>320</v>
      </c>
      <c r="U6" s="182" t="s">
        <v>321</v>
      </c>
      <c r="V6" s="198" t="s">
        <v>324</v>
      </c>
      <c r="Z6" s="200">
        <v>20000</v>
      </c>
    </row>
    <row r="7" spans="2:29"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</row>
  </sheetData>
  <mergeCells count="16">
    <mergeCell ref="V3:V4"/>
    <mergeCell ref="B1:V2"/>
    <mergeCell ref="B3:B4"/>
    <mergeCell ref="C3:C4"/>
    <mergeCell ref="D3:D4"/>
    <mergeCell ref="E3:E4"/>
    <mergeCell ref="F3:G3"/>
    <mergeCell ref="H3:I3"/>
    <mergeCell ref="J3:K3"/>
    <mergeCell ref="L3:M3"/>
    <mergeCell ref="N3:O3"/>
    <mergeCell ref="P3:Q3"/>
    <mergeCell ref="R3:R4"/>
    <mergeCell ref="S3:S4"/>
    <mergeCell ref="T3:T4"/>
    <mergeCell ref="U3:U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9C0D4-E8E9-4967-A95D-86C833EA731B}">
  <dimension ref="B1:AC5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/>
  <cols>
    <col min="1" max="1" width="0.5546875" style="171" customWidth="1"/>
    <col min="2" max="2" width="4" style="171" customWidth="1"/>
    <col min="3" max="3" width="17.77734375" style="171" customWidth="1"/>
    <col min="4" max="4" width="14.44140625" style="171" customWidth="1"/>
    <col min="5" max="5" width="4" style="171" customWidth="1"/>
    <col min="6" max="6" width="6.88671875" style="171" customWidth="1"/>
    <col min="7" max="7" width="7" style="171" customWidth="1"/>
    <col min="8" max="11" width="6.88671875" style="171" customWidth="1"/>
    <col min="12" max="12" width="7.44140625" style="171" customWidth="1"/>
    <col min="13" max="13" width="11.88671875" style="171" customWidth="1"/>
    <col min="14" max="15" width="9.33203125" style="171" customWidth="1"/>
    <col min="16" max="256" width="8.88671875" style="171"/>
    <col min="257" max="257" width="0.5546875" style="171" customWidth="1"/>
    <col min="258" max="258" width="4" style="171" customWidth="1"/>
    <col min="259" max="259" width="17.77734375" style="171" customWidth="1"/>
    <col min="260" max="260" width="14.44140625" style="171" customWidth="1"/>
    <col min="261" max="261" width="4" style="171" customWidth="1"/>
    <col min="262" max="262" width="6.88671875" style="171" customWidth="1"/>
    <col min="263" max="263" width="7" style="171" customWidth="1"/>
    <col min="264" max="267" width="6.88671875" style="171" customWidth="1"/>
    <col min="268" max="268" width="7.44140625" style="171" customWidth="1"/>
    <col min="269" max="269" width="11.88671875" style="171" customWidth="1"/>
    <col min="270" max="271" width="9.33203125" style="171" customWidth="1"/>
    <col min="272" max="512" width="8.88671875" style="171"/>
    <col min="513" max="513" width="0.5546875" style="171" customWidth="1"/>
    <col min="514" max="514" width="4" style="171" customWidth="1"/>
    <col min="515" max="515" width="17.77734375" style="171" customWidth="1"/>
    <col min="516" max="516" width="14.44140625" style="171" customWidth="1"/>
    <col min="517" max="517" width="4" style="171" customWidth="1"/>
    <col min="518" max="518" width="6.88671875" style="171" customWidth="1"/>
    <col min="519" max="519" width="7" style="171" customWidth="1"/>
    <col min="520" max="523" width="6.88671875" style="171" customWidth="1"/>
    <col min="524" max="524" width="7.44140625" style="171" customWidth="1"/>
    <col min="525" max="525" width="11.88671875" style="171" customWidth="1"/>
    <col min="526" max="527" width="9.33203125" style="171" customWidth="1"/>
    <col min="528" max="768" width="8.88671875" style="171"/>
    <col min="769" max="769" width="0.5546875" style="171" customWidth="1"/>
    <col min="770" max="770" width="4" style="171" customWidth="1"/>
    <col min="771" max="771" width="17.77734375" style="171" customWidth="1"/>
    <col min="772" max="772" width="14.44140625" style="171" customWidth="1"/>
    <col min="773" max="773" width="4" style="171" customWidth="1"/>
    <col min="774" max="774" width="6.88671875" style="171" customWidth="1"/>
    <col min="775" max="775" width="7" style="171" customWidth="1"/>
    <col min="776" max="779" width="6.88671875" style="171" customWidth="1"/>
    <col min="780" max="780" width="7.44140625" style="171" customWidth="1"/>
    <col min="781" max="781" width="11.88671875" style="171" customWidth="1"/>
    <col min="782" max="783" width="9.33203125" style="171" customWidth="1"/>
    <col min="784" max="1024" width="8.88671875" style="171"/>
    <col min="1025" max="1025" width="0.5546875" style="171" customWidth="1"/>
    <col min="1026" max="1026" width="4" style="171" customWidth="1"/>
    <col min="1027" max="1027" width="17.77734375" style="171" customWidth="1"/>
    <col min="1028" max="1028" width="14.44140625" style="171" customWidth="1"/>
    <col min="1029" max="1029" width="4" style="171" customWidth="1"/>
    <col min="1030" max="1030" width="6.88671875" style="171" customWidth="1"/>
    <col min="1031" max="1031" width="7" style="171" customWidth="1"/>
    <col min="1032" max="1035" width="6.88671875" style="171" customWidth="1"/>
    <col min="1036" max="1036" width="7.44140625" style="171" customWidth="1"/>
    <col min="1037" max="1037" width="11.88671875" style="171" customWidth="1"/>
    <col min="1038" max="1039" width="9.33203125" style="171" customWidth="1"/>
    <col min="1040" max="1280" width="8.88671875" style="171"/>
    <col min="1281" max="1281" width="0.5546875" style="171" customWidth="1"/>
    <col min="1282" max="1282" width="4" style="171" customWidth="1"/>
    <col min="1283" max="1283" width="17.77734375" style="171" customWidth="1"/>
    <col min="1284" max="1284" width="14.44140625" style="171" customWidth="1"/>
    <col min="1285" max="1285" width="4" style="171" customWidth="1"/>
    <col min="1286" max="1286" width="6.88671875" style="171" customWidth="1"/>
    <col min="1287" max="1287" width="7" style="171" customWidth="1"/>
    <col min="1288" max="1291" width="6.88671875" style="171" customWidth="1"/>
    <col min="1292" max="1292" width="7.44140625" style="171" customWidth="1"/>
    <col min="1293" max="1293" width="11.88671875" style="171" customWidth="1"/>
    <col min="1294" max="1295" width="9.33203125" style="171" customWidth="1"/>
    <col min="1296" max="1536" width="8.88671875" style="171"/>
    <col min="1537" max="1537" width="0.5546875" style="171" customWidth="1"/>
    <col min="1538" max="1538" width="4" style="171" customWidth="1"/>
    <col min="1539" max="1539" width="17.77734375" style="171" customWidth="1"/>
    <col min="1540" max="1540" width="14.44140625" style="171" customWidth="1"/>
    <col min="1541" max="1541" width="4" style="171" customWidth="1"/>
    <col min="1542" max="1542" width="6.88671875" style="171" customWidth="1"/>
    <col min="1543" max="1543" width="7" style="171" customWidth="1"/>
    <col min="1544" max="1547" width="6.88671875" style="171" customWidth="1"/>
    <col min="1548" max="1548" width="7.44140625" style="171" customWidth="1"/>
    <col min="1549" max="1549" width="11.88671875" style="171" customWidth="1"/>
    <col min="1550" max="1551" width="9.33203125" style="171" customWidth="1"/>
    <col min="1552" max="1792" width="8.88671875" style="171"/>
    <col min="1793" max="1793" width="0.5546875" style="171" customWidth="1"/>
    <col min="1794" max="1794" width="4" style="171" customWidth="1"/>
    <col min="1795" max="1795" width="17.77734375" style="171" customWidth="1"/>
    <col min="1796" max="1796" width="14.44140625" style="171" customWidth="1"/>
    <col min="1797" max="1797" width="4" style="171" customWidth="1"/>
    <col min="1798" max="1798" width="6.88671875" style="171" customWidth="1"/>
    <col min="1799" max="1799" width="7" style="171" customWidth="1"/>
    <col min="1800" max="1803" width="6.88671875" style="171" customWidth="1"/>
    <col min="1804" max="1804" width="7.44140625" style="171" customWidth="1"/>
    <col min="1805" max="1805" width="11.88671875" style="171" customWidth="1"/>
    <col min="1806" max="1807" width="9.33203125" style="171" customWidth="1"/>
    <col min="1808" max="2048" width="8.88671875" style="171"/>
    <col min="2049" max="2049" width="0.5546875" style="171" customWidth="1"/>
    <col min="2050" max="2050" width="4" style="171" customWidth="1"/>
    <col min="2051" max="2051" width="17.77734375" style="171" customWidth="1"/>
    <col min="2052" max="2052" width="14.44140625" style="171" customWidth="1"/>
    <col min="2053" max="2053" width="4" style="171" customWidth="1"/>
    <col min="2054" max="2054" width="6.88671875" style="171" customWidth="1"/>
    <col min="2055" max="2055" width="7" style="171" customWidth="1"/>
    <col min="2056" max="2059" width="6.88671875" style="171" customWidth="1"/>
    <col min="2060" max="2060" width="7.44140625" style="171" customWidth="1"/>
    <col min="2061" max="2061" width="11.88671875" style="171" customWidth="1"/>
    <col min="2062" max="2063" width="9.33203125" style="171" customWidth="1"/>
    <col min="2064" max="2304" width="8.88671875" style="171"/>
    <col min="2305" max="2305" width="0.5546875" style="171" customWidth="1"/>
    <col min="2306" max="2306" width="4" style="171" customWidth="1"/>
    <col min="2307" max="2307" width="17.77734375" style="171" customWidth="1"/>
    <col min="2308" max="2308" width="14.44140625" style="171" customWidth="1"/>
    <col min="2309" max="2309" width="4" style="171" customWidth="1"/>
    <col min="2310" max="2310" width="6.88671875" style="171" customWidth="1"/>
    <col min="2311" max="2311" width="7" style="171" customWidth="1"/>
    <col min="2312" max="2315" width="6.88671875" style="171" customWidth="1"/>
    <col min="2316" max="2316" width="7.44140625" style="171" customWidth="1"/>
    <col min="2317" max="2317" width="11.88671875" style="171" customWidth="1"/>
    <col min="2318" max="2319" width="9.33203125" style="171" customWidth="1"/>
    <col min="2320" max="2560" width="8.88671875" style="171"/>
    <col min="2561" max="2561" width="0.5546875" style="171" customWidth="1"/>
    <col min="2562" max="2562" width="4" style="171" customWidth="1"/>
    <col min="2563" max="2563" width="17.77734375" style="171" customWidth="1"/>
    <col min="2564" max="2564" width="14.44140625" style="171" customWidth="1"/>
    <col min="2565" max="2565" width="4" style="171" customWidth="1"/>
    <col min="2566" max="2566" width="6.88671875" style="171" customWidth="1"/>
    <col min="2567" max="2567" width="7" style="171" customWidth="1"/>
    <col min="2568" max="2571" width="6.88671875" style="171" customWidth="1"/>
    <col min="2572" max="2572" width="7.44140625" style="171" customWidth="1"/>
    <col min="2573" max="2573" width="11.88671875" style="171" customWidth="1"/>
    <col min="2574" max="2575" width="9.33203125" style="171" customWidth="1"/>
    <col min="2576" max="2816" width="8.88671875" style="171"/>
    <col min="2817" max="2817" width="0.5546875" style="171" customWidth="1"/>
    <col min="2818" max="2818" width="4" style="171" customWidth="1"/>
    <col min="2819" max="2819" width="17.77734375" style="171" customWidth="1"/>
    <col min="2820" max="2820" width="14.44140625" style="171" customWidth="1"/>
    <col min="2821" max="2821" width="4" style="171" customWidth="1"/>
    <col min="2822" max="2822" width="6.88671875" style="171" customWidth="1"/>
    <col min="2823" max="2823" width="7" style="171" customWidth="1"/>
    <col min="2824" max="2827" width="6.88671875" style="171" customWidth="1"/>
    <col min="2828" max="2828" width="7.44140625" style="171" customWidth="1"/>
    <col min="2829" max="2829" width="11.88671875" style="171" customWidth="1"/>
    <col min="2830" max="2831" width="9.33203125" style="171" customWidth="1"/>
    <col min="2832" max="3072" width="8.88671875" style="171"/>
    <col min="3073" max="3073" width="0.5546875" style="171" customWidth="1"/>
    <col min="3074" max="3074" width="4" style="171" customWidth="1"/>
    <col min="3075" max="3075" width="17.77734375" style="171" customWidth="1"/>
    <col min="3076" max="3076" width="14.44140625" style="171" customWidth="1"/>
    <col min="3077" max="3077" width="4" style="171" customWidth="1"/>
    <col min="3078" max="3078" width="6.88671875" style="171" customWidth="1"/>
    <col min="3079" max="3079" width="7" style="171" customWidth="1"/>
    <col min="3080" max="3083" width="6.88671875" style="171" customWidth="1"/>
    <col min="3084" max="3084" width="7.44140625" style="171" customWidth="1"/>
    <col min="3085" max="3085" width="11.88671875" style="171" customWidth="1"/>
    <col min="3086" max="3087" width="9.33203125" style="171" customWidth="1"/>
    <col min="3088" max="3328" width="8.88671875" style="171"/>
    <col min="3329" max="3329" width="0.5546875" style="171" customWidth="1"/>
    <col min="3330" max="3330" width="4" style="171" customWidth="1"/>
    <col min="3331" max="3331" width="17.77734375" style="171" customWidth="1"/>
    <col min="3332" max="3332" width="14.44140625" style="171" customWidth="1"/>
    <col min="3333" max="3333" width="4" style="171" customWidth="1"/>
    <col min="3334" max="3334" width="6.88671875" style="171" customWidth="1"/>
    <col min="3335" max="3335" width="7" style="171" customWidth="1"/>
    <col min="3336" max="3339" width="6.88671875" style="171" customWidth="1"/>
    <col min="3340" max="3340" width="7.44140625" style="171" customWidth="1"/>
    <col min="3341" max="3341" width="11.88671875" style="171" customWidth="1"/>
    <col min="3342" max="3343" width="9.33203125" style="171" customWidth="1"/>
    <col min="3344" max="3584" width="8.88671875" style="171"/>
    <col min="3585" max="3585" width="0.5546875" style="171" customWidth="1"/>
    <col min="3586" max="3586" width="4" style="171" customWidth="1"/>
    <col min="3587" max="3587" width="17.77734375" style="171" customWidth="1"/>
    <col min="3588" max="3588" width="14.44140625" style="171" customWidth="1"/>
    <col min="3589" max="3589" width="4" style="171" customWidth="1"/>
    <col min="3590" max="3590" width="6.88671875" style="171" customWidth="1"/>
    <col min="3591" max="3591" width="7" style="171" customWidth="1"/>
    <col min="3592" max="3595" width="6.88671875" style="171" customWidth="1"/>
    <col min="3596" max="3596" width="7.44140625" style="171" customWidth="1"/>
    <col min="3597" max="3597" width="11.88671875" style="171" customWidth="1"/>
    <col min="3598" max="3599" width="9.33203125" style="171" customWidth="1"/>
    <col min="3600" max="3840" width="8.88671875" style="171"/>
    <col min="3841" max="3841" width="0.5546875" style="171" customWidth="1"/>
    <col min="3842" max="3842" width="4" style="171" customWidth="1"/>
    <col min="3843" max="3843" width="17.77734375" style="171" customWidth="1"/>
    <col min="3844" max="3844" width="14.44140625" style="171" customWidth="1"/>
    <col min="3845" max="3845" width="4" style="171" customWidth="1"/>
    <col min="3846" max="3846" width="6.88671875" style="171" customWidth="1"/>
    <col min="3847" max="3847" width="7" style="171" customWidth="1"/>
    <col min="3848" max="3851" width="6.88671875" style="171" customWidth="1"/>
    <col min="3852" max="3852" width="7.44140625" style="171" customWidth="1"/>
    <col min="3853" max="3853" width="11.88671875" style="171" customWidth="1"/>
    <col min="3854" max="3855" width="9.33203125" style="171" customWidth="1"/>
    <col min="3856" max="4096" width="8.88671875" style="171"/>
    <col min="4097" max="4097" width="0.5546875" style="171" customWidth="1"/>
    <col min="4098" max="4098" width="4" style="171" customWidth="1"/>
    <col min="4099" max="4099" width="17.77734375" style="171" customWidth="1"/>
    <col min="4100" max="4100" width="14.44140625" style="171" customWidth="1"/>
    <col min="4101" max="4101" width="4" style="171" customWidth="1"/>
    <col min="4102" max="4102" width="6.88671875" style="171" customWidth="1"/>
    <col min="4103" max="4103" width="7" style="171" customWidth="1"/>
    <col min="4104" max="4107" width="6.88671875" style="171" customWidth="1"/>
    <col min="4108" max="4108" width="7.44140625" style="171" customWidth="1"/>
    <col min="4109" max="4109" width="11.88671875" style="171" customWidth="1"/>
    <col min="4110" max="4111" width="9.33203125" style="171" customWidth="1"/>
    <col min="4112" max="4352" width="8.88671875" style="171"/>
    <col min="4353" max="4353" width="0.5546875" style="171" customWidth="1"/>
    <col min="4354" max="4354" width="4" style="171" customWidth="1"/>
    <col min="4355" max="4355" width="17.77734375" style="171" customWidth="1"/>
    <col min="4356" max="4356" width="14.44140625" style="171" customWidth="1"/>
    <col min="4357" max="4357" width="4" style="171" customWidth="1"/>
    <col min="4358" max="4358" width="6.88671875" style="171" customWidth="1"/>
    <col min="4359" max="4359" width="7" style="171" customWidth="1"/>
    <col min="4360" max="4363" width="6.88671875" style="171" customWidth="1"/>
    <col min="4364" max="4364" width="7.44140625" style="171" customWidth="1"/>
    <col min="4365" max="4365" width="11.88671875" style="171" customWidth="1"/>
    <col min="4366" max="4367" width="9.33203125" style="171" customWidth="1"/>
    <col min="4368" max="4608" width="8.88671875" style="171"/>
    <col min="4609" max="4609" width="0.5546875" style="171" customWidth="1"/>
    <col min="4610" max="4610" width="4" style="171" customWidth="1"/>
    <col min="4611" max="4611" width="17.77734375" style="171" customWidth="1"/>
    <col min="4612" max="4612" width="14.44140625" style="171" customWidth="1"/>
    <col min="4613" max="4613" width="4" style="171" customWidth="1"/>
    <col min="4614" max="4614" width="6.88671875" style="171" customWidth="1"/>
    <col min="4615" max="4615" width="7" style="171" customWidth="1"/>
    <col min="4616" max="4619" width="6.88671875" style="171" customWidth="1"/>
    <col min="4620" max="4620" width="7.44140625" style="171" customWidth="1"/>
    <col min="4621" max="4621" width="11.88671875" style="171" customWidth="1"/>
    <col min="4622" max="4623" width="9.33203125" style="171" customWidth="1"/>
    <col min="4624" max="4864" width="8.88671875" style="171"/>
    <col min="4865" max="4865" width="0.5546875" style="171" customWidth="1"/>
    <col min="4866" max="4866" width="4" style="171" customWidth="1"/>
    <col min="4867" max="4867" width="17.77734375" style="171" customWidth="1"/>
    <col min="4868" max="4868" width="14.44140625" style="171" customWidth="1"/>
    <col min="4869" max="4869" width="4" style="171" customWidth="1"/>
    <col min="4870" max="4870" width="6.88671875" style="171" customWidth="1"/>
    <col min="4871" max="4871" width="7" style="171" customWidth="1"/>
    <col min="4872" max="4875" width="6.88671875" style="171" customWidth="1"/>
    <col min="4876" max="4876" width="7.44140625" style="171" customWidth="1"/>
    <col min="4877" max="4877" width="11.88671875" style="171" customWidth="1"/>
    <col min="4878" max="4879" width="9.33203125" style="171" customWidth="1"/>
    <col min="4880" max="5120" width="8.88671875" style="171"/>
    <col min="5121" max="5121" width="0.5546875" style="171" customWidth="1"/>
    <col min="5122" max="5122" width="4" style="171" customWidth="1"/>
    <col min="5123" max="5123" width="17.77734375" style="171" customWidth="1"/>
    <col min="5124" max="5124" width="14.44140625" style="171" customWidth="1"/>
    <col min="5125" max="5125" width="4" style="171" customWidth="1"/>
    <col min="5126" max="5126" width="6.88671875" style="171" customWidth="1"/>
    <col min="5127" max="5127" width="7" style="171" customWidth="1"/>
    <col min="5128" max="5131" width="6.88671875" style="171" customWidth="1"/>
    <col min="5132" max="5132" width="7.44140625" style="171" customWidth="1"/>
    <col min="5133" max="5133" width="11.88671875" style="171" customWidth="1"/>
    <col min="5134" max="5135" width="9.33203125" style="171" customWidth="1"/>
    <col min="5136" max="5376" width="8.88671875" style="171"/>
    <col min="5377" max="5377" width="0.5546875" style="171" customWidth="1"/>
    <col min="5378" max="5378" width="4" style="171" customWidth="1"/>
    <col min="5379" max="5379" width="17.77734375" style="171" customWidth="1"/>
    <col min="5380" max="5380" width="14.44140625" style="171" customWidth="1"/>
    <col min="5381" max="5381" width="4" style="171" customWidth="1"/>
    <col min="5382" max="5382" width="6.88671875" style="171" customWidth="1"/>
    <col min="5383" max="5383" width="7" style="171" customWidth="1"/>
    <col min="5384" max="5387" width="6.88671875" style="171" customWidth="1"/>
    <col min="5388" max="5388" width="7.44140625" style="171" customWidth="1"/>
    <col min="5389" max="5389" width="11.88671875" style="171" customWidth="1"/>
    <col min="5390" max="5391" width="9.33203125" style="171" customWidth="1"/>
    <col min="5392" max="5632" width="8.88671875" style="171"/>
    <col min="5633" max="5633" width="0.5546875" style="171" customWidth="1"/>
    <col min="5634" max="5634" width="4" style="171" customWidth="1"/>
    <col min="5635" max="5635" width="17.77734375" style="171" customWidth="1"/>
    <col min="5636" max="5636" width="14.44140625" style="171" customWidth="1"/>
    <col min="5637" max="5637" width="4" style="171" customWidth="1"/>
    <col min="5638" max="5638" width="6.88671875" style="171" customWidth="1"/>
    <col min="5639" max="5639" width="7" style="171" customWidth="1"/>
    <col min="5640" max="5643" width="6.88671875" style="171" customWidth="1"/>
    <col min="5644" max="5644" width="7.44140625" style="171" customWidth="1"/>
    <col min="5645" max="5645" width="11.88671875" style="171" customWidth="1"/>
    <col min="5646" max="5647" width="9.33203125" style="171" customWidth="1"/>
    <col min="5648" max="5888" width="8.88671875" style="171"/>
    <col min="5889" max="5889" width="0.5546875" style="171" customWidth="1"/>
    <col min="5890" max="5890" width="4" style="171" customWidth="1"/>
    <col min="5891" max="5891" width="17.77734375" style="171" customWidth="1"/>
    <col min="5892" max="5892" width="14.44140625" style="171" customWidth="1"/>
    <col min="5893" max="5893" width="4" style="171" customWidth="1"/>
    <col min="5894" max="5894" width="6.88671875" style="171" customWidth="1"/>
    <col min="5895" max="5895" width="7" style="171" customWidth="1"/>
    <col min="5896" max="5899" width="6.88671875" style="171" customWidth="1"/>
    <col min="5900" max="5900" width="7.44140625" style="171" customWidth="1"/>
    <col min="5901" max="5901" width="11.88671875" style="171" customWidth="1"/>
    <col min="5902" max="5903" width="9.33203125" style="171" customWidth="1"/>
    <col min="5904" max="6144" width="8.88671875" style="171"/>
    <col min="6145" max="6145" width="0.5546875" style="171" customWidth="1"/>
    <col min="6146" max="6146" width="4" style="171" customWidth="1"/>
    <col min="6147" max="6147" width="17.77734375" style="171" customWidth="1"/>
    <col min="6148" max="6148" width="14.44140625" style="171" customWidth="1"/>
    <col min="6149" max="6149" width="4" style="171" customWidth="1"/>
    <col min="6150" max="6150" width="6.88671875" style="171" customWidth="1"/>
    <col min="6151" max="6151" width="7" style="171" customWidth="1"/>
    <col min="6152" max="6155" width="6.88671875" style="171" customWidth="1"/>
    <col min="6156" max="6156" width="7.44140625" style="171" customWidth="1"/>
    <col min="6157" max="6157" width="11.88671875" style="171" customWidth="1"/>
    <col min="6158" max="6159" width="9.33203125" style="171" customWidth="1"/>
    <col min="6160" max="6400" width="8.88671875" style="171"/>
    <col min="6401" max="6401" width="0.5546875" style="171" customWidth="1"/>
    <col min="6402" max="6402" width="4" style="171" customWidth="1"/>
    <col min="6403" max="6403" width="17.77734375" style="171" customWidth="1"/>
    <col min="6404" max="6404" width="14.44140625" style="171" customWidth="1"/>
    <col min="6405" max="6405" width="4" style="171" customWidth="1"/>
    <col min="6406" max="6406" width="6.88671875" style="171" customWidth="1"/>
    <col min="6407" max="6407" width="7" style="171" customWidth="1"/>
    <col min="6408" max="6411" width="6.88671875" style="171" customWidth="1"/>
    <col min="6412" max="6412" width="7.44140625" style="171" customWidth="1"/>
    <col min="6413" max="6413" width="11.88671875" style="171" customWidth="1"/>
    <col min="6414" max="6415" width="9.33203125" style="171" customWidth="1"/>
    <col min="6416" max="6656" width="8.88671875" style="171"/>
    <col min="6657" max="6657" width="0.5546875" style="171" customWidth="1"/>
    <col min="6658" max="6658" width="4" style="171" customWidth="1"/>
    <col min="6659" max="6659" width="17.77734375" style="171" customWidth="1"/>
    <col min="6660" max="6660" width="14.44140625" style="171" customWidth="1"/>
    <col min="6661" max="6661" width="4" style="171" customWidth="1"/>
    <col min="6662" max="6662" width="6.88671875" style="171" customWidth="1"/>
    <col min="6663" max="6663" width="7" style="171" customWidth="1"/>
    <col min="6664" max="6667" width="6.88671875" style="171" customWidth="1"/>
    <col min="6668" max="6668" width="7.44140625" style="171" customWidth="1"/>
    <col min="6669" max="6669" width="11.88671875" style="171" customWidth="1"/>
    <col min="6670" max="6671" width="9.33203125" style="171" customWidth="1"/>
    <col min="6672" max="6912" width="8.88671875" style="171"/>
    <col min="6913" max="6913" width="0.5546875" style="171" customWidth="1"/>
    <col min="6914" max="6914" width="4" style="171" customWidth="1"/>
    <col min="6915" max="6915" width="17.77734375" style="171" customWidth="1"/>
    <col min="6916" max="6916" width="14.44140625" style="171" customWidth="1"/>
    <col min="6917" max="6917" width="4" style="171" customWidth="1"/>
    <col min="6918" max="6918" width="6.88671875" style="171" customWidth="1"/>
    <col min="6919" max="6919" width="7" style="171" customWidth="1"/>
    <col min="6920" max="6923" width="6.88671875" style="171" customWidth="1"/>
    <col min="6924" max="6924" width="7.44140625" style="171" customWidth="1"/>
    <col min="6925" max="6925" width="11.88671875" style="171" customWidth="1"/>
    <col min="6926" max="6927" width="9.33203125" style="171" customWidth="1"/>
    <col min="6928" max="7168" width="8.88671875" style="171"/>
    <col min="7169" max="7169" width="0.5546875" style="171" customWidth="1"/>
    <col min="7170" max="7170" width="4" style="171" customWidth="1"/>
    <col min="7171" max="7171" width="17.77734375" style="171" customWidth="1"/>
    <col min="7172" max="7172" width="14.44140625" style="171" customWidth="1"/>
    <col min="7173" max="7173" width="4" style="171" customWidth="1"/>
    <col min="7174" max="7174" width="6.88671875" style="171" customWidth="1"/>
    <col min="7175" max="7175" width="7" style="171" customWidth="1"/>
    <col min="7176" max="7179" width="6.88671875" style="171" customWidth="1"/>
    <col min="7180" max="7180" width="7.44140625" style="171" customWidth="1"/>
    <col min="7181" max="7181" width="11.88671875" style="171" customWidth="1"/>
    <col min="7182" max="7183" width="9.33203125" style="171" customWidth="1"/>
    <col min="7184" max="7424" width="8.88671875" style="171"/>
    <col min="7425" max="7425" width="0.5546875" style="171" customWidth="1"/>
    <col min="7426" max="7426" width="4" style="171" customWidth="1"/>
    <col min="7427" max="7427" width="17.77734375" style="171" customWidth="1"/>
    <col min="7428" max="7428" width="14.44140625" style="171" customWidth="1"/>
    <col min="7429" max="7429" width="4" style="171" customWidth="1"/>
    <col min="7430" max="7430" width="6.88671875" style="171" customWidth="1"/>
    <col min="7431" max="7431" width="7" style="171" customWidth="1"/>
    <col min="7432" max="7435" width="6.88671875" style="171" customWidth="1"/>
    <col min="7436" max="7436" width="7.44140625" style="171" customWidth="1"/>
    <col min="7437" max="7437" width="11.88671875" style="171" customWidth="1"/>
    <col min="7438" max="7439" width="9.33203125" style="171" customWidth="1"/>
    <col min="7440" max="7680" width="8.88671875" style="171"/>
    <col min="7681" max="7681" width="0.5546875" style="171" customWidth="1"/>
    <col min="7682" max="7682" width="4" style="171" customWidth="1"/>
    <col min="7683" max="7683" width="17.77734375" style="171" customWidth="1"/>
    <col min="7684" max="7684" width="14.44140625" style="171" customWidth="1"/>
    <col min="7685" max="7685" width="4" style="171" customWidth="1"/>
    <col min="7686" max="7686" width="6.88671875" style="171" customWidth="1"/>
    <col min="7687" max="7687" width="7" style="171" customWidth="1"/>
    <col min="7688" max="7691" width="6.88671875" style="171" customWidth="1"/>
    <col min="7692" max="7692" width="7.44140625" style="171" customWidth="1"/>
    <col min="7693" max="7693" width="11.88671875" style="171" customWidth="1"/>
    <col min="7694" max="7695" width="9.33203125" style="171" customWidth="1"/>
    <col min="7696" max="7936" width="8.88671875" style="171"/>
    <col min="7937" max="7937" width="0.5546875" style="171" customWidth="1"/>
    <col min="7938" max="7938" width="4" style="171" customWidth="1"/>
    <col min="7939" max="7939" width="17.77734375" style="171" customWidth="1"/>
    <col min="7940" max="7940" width="14.44140625" style="171" customWidth="1"/>
    <col min="7941" max="7941" width="4" style="171" customWidth="1"/>
    <col min="7942" max="7942" width="6.88671875" style="171" customWidth="1"/>
    <col min="7943" max="7943" width="7" style="171" customWidth="1"/>
    <col min="7944" max="7947" width="6.88671875" style="171" customWidth="1"/>
    <col min="7948" max="7948" width="7.44140625" style="171" customWidth="1"/>
    <col min="7949" max="7949" width="11.88671875" style="171" customWidth="1"/>
    <col min="7950" max="7951" width="9.33203125" style="171" customWidth="1"/>
    <col min="7952" max="8192" width="8.88671875" style="171"/>
    <col min="8193" max="8193" width="0.5546875" style="171" customWidth="1"/>
    <col min="8194" max="8194" width="4" style="171" customWidth="1"/>
    <col min="8195" max="8195" width="17.77734375" style="171" customWidth="1"/>
    <col min="8196" max="8196" width="14.44140625" style="171" customWidth="1"/>
    <col min="8197" max="8197" width="4" style="171" customWidth="1"/>
    <col min="8198" max="8198" width="6.88671875" style="171" customWidth="1"/>
    <col min="8199" max="8199" width="7" style="171" customWidth="1"/>
    <col min="8200" max="8203" width="6.88671875" style="171" customWidth="1"/>
    <col min="8204" max="8204" width="7.44140625" style="171" customWidth="1"/>
    <col min="8205" max="8205" width="11.88671875" style="171" customWidth="1"/>
    <col min="8206" max="8207" width="9.33203125" style="171" customWidth="1"/>
    <col min="8208" max="8448" width="8.88671875" style="171"/>
    <col min="8449" max="8449" width="0.5546875" style="171" customWidth="1"/>
    <col min="8450" max="8450" width="4" style="171" customWidth="1"/>
    <col min="8451" max="8451" width="17.77734375" style="171" customWidth="1"/>
    <col min="8452" max="8452" width="14.44140625" style="171" customWidth="1"/>
    <col min="8453" max="8453" width="4" style="171" customWidth="1"/>
    <col min="8454" max="8454" width="6.88671875" style="171" customWidth="1"/>
    <col min="8455" max="8455" width="7" style="171" customWidth="1"/>
    <col min="8456" max="8459" width="6.88671875" style="171" customWidth="1"/>
    <col min="8460" max="8460" width="7.44140625" style="171" customWidth="1"/>
    <col min="8461" max="8461" width="11.88671875" style="171" customWidth="1"/>
    <col min="8462" max="8463" width="9.33203125" style="171" customWidth="1"/>
    <col min="8464" max="8704" width="8.88671875" style="171"/>
    <col min="8705" max="8705" width="0.5546875" style="171" customWidth="1"/>
    <col min="8706" max="8706" width="4" style="171" customWidth="1"/>
    <col min="8707" max="8707" width="17.77734375" style="171" customWidth="1"/>
    <col min="8708" max="8708" width="14.44140625" style="171" customWidth="1"/>
    <col min="8709" max="8709" width="4" style="171" customWidth="1"/>
    <col min="8710" max="8710" width="6.88671875" style="171" customWidth="1"/>
    <col min="8711" max="8711" width="7" style="171" customWidth="1"/>
    <col min="8712" max="8715" width="6.88671875" style="171" customWidth="1"/>
    <col min="8716" max="8716" width="7.44140625" style="171" customWidth="1"/>
    <col min="8717" max="8717" width="11.88671875" style="171" customWidth="1"/>
    <col min="8718" max="8719" width="9.33203125" style="171" customWidth="1"/>
    <col min="8720" max="8960" width="8.88671875" style="171"/>
    <col min="8961" max="8961" width="0.5546875" style="171" customWidth="1"/>
    <col min="8962" max="8962" width="4" style="171" customWidth="1"/>
    <col min="8963" max="8963" width="17.77734375" style="171" customWidth="1"/>
    <col min="8964" max="8964" width="14.44140625" style="171" customWidth="1"/>
    <col min="8965" max="8965" width="4" style="171" customWidth="1"/>
    <col min="8966" max="8966" width="6.88671875" style="171" customWidth="1"/>
    <col min="8967" max="8967" width="7" style="171" customWidth="1"/>
    <col min="8968" max="8971" width="6.88671875" style="171" customWidth="1"/>
    <col min="8972" max="8972" width="7.44140625" style="171" customWidth="1"/>
    <col min="8973" max="8973" width="11.88671875" style="171" customWidth="1"/>
    <col min="8974" max="8975" width="9.33203125" style="171" customWidth="1"/>
    <col min="8976" max="9216" width="8.88671875" style="171"/>
    <col min="9217" max="9217" width="0.5546875" style="171" customWidth="1"/>
    <col min="9218" max="9218" width="4" style="171" customWidth="1"/>
    <col min="9219" max="9219" width="17.77734375" style="171" customWidth="1"/>
    <col min="9220" max="9220" width="14.44140625" style="171" customWidth="1"/>
    <col min="9221" max="9221" width="4" style="171" customWidth="1"/>
    <col min="9222" max="9222" width="6.88671875" style="171" customWidth="1"/>
    <col min="9223" max="9223" width="7" style="171" customWidth="1"/>
    <col min="9224" max="9227" width="6.88671875" style="171" customWidth="1"/>
    <col min="9228" max="9228" width="7.44140625" style="171" customWidth="1"/>
    <col min="9229" max="9229" width="11.88671875" style="171" customWidth="1"/>
    <col min="9230" max="9231" width="9.33203125" style="171" customWidth="1"/>
    <col min="9232" max="9472" width="8.88671875" style="171"/>
    <col min="9473" max="9473" width="0.5546875" style="171" customWidth="1"/>
    <col min="9474" max="9474" width="4" style="171" customWidth="1"/>
    <col min="9475" max="9475" width="17.77734375" style="171" customWidth="1"/>
    <col min="9476" max="9476" width="14.44140625" style="171" customWidth="1"/>
    <col min="9477" max="9477" width="4" style="171" customWidth="1"/>
    <col min="9478" max="9478" width="6.88671875" style="171" customWidth="1"/>
    <col min="9479" max="9479" width="7" style="171" customWidth="1"/>
    <col min="9480" max="9483" width="6.88671875" style="171" customWidth="1"/>
    <col min="9484" max="9484" width="7.44140625" style="171" customWidth="1"/>
    <col min="9485" max="9485" width="11.88671875" style="171" customWidth="1"/>
    <col min="9486" max="9487" width="9.33203125" style="171" customWidth="1"/>
    <col min="9488" max="9728" width="8.88671875" style="171"/>
    <col min="9729" max="9729" width="0.5546875" style="171" customWidth="1"/>
    <col min="9730" max="9730" width="4" style="171" customWidth="1"/>
    <col min="9731" max="9731" width="17.77734375" style="171" customWidth="1"/>
    <col min="9732" max="9732" width="14.44140625" style="171" customWidth="1"/>
    <col min="9733" max="9733" width="4" style="171" customWidth="1"/>
    <col min="9734" max="9734" width="6.88671875" style="171" customWidth="1"/>
    <col min="9735" max="9735" width="7" style="171" customWidth="1"/>
    <col min="9736" max="9739" width="6.88671875" style="171" customWidth="1"/>
    <col min="9740" max="9740" width="7.44140625" style="171" customWidth="1"/>
    <col min="9741" max="9741" width="11.88671875" style="171" customWidth="1"/>
    <col min="9742" max="9743" width="9.33203125" style="171" customWidth="1"/>
    <col min="9744" max="9984" width="8.88671875" style="171"/>
    <col min="9985" max="9985" width="0.5546875" style="171" customWidth="1"/>
    <col min="9986" max="9986" width="4" style="171" customWidth="1"/>
    <col min="9987" max="9987" width="17.77734375" style="171" customWidth="1"/>
    <col min="9988" max="9988" width="14.44140625" style="171" customWidth="1"/>
    <col min="9989" max="9989" width="4" style="171" customWidth="1"/>
    <col min="9990" max="9990" width="6.88671875" style="171" customWidth="1"/>
    <col min="9991" max="9991" width="7" style="171" customWidth="1"/>
    <col min="9992" max="9995" width="6.88671875" style="171" customWidth="1"/>
    <col min="9996" max="9996" width="7.44140625" style="171" customWidth="1"/>
    <col min="9997" max="9997" width="11.88671875" style="171" customWidth="1"/>
    <col min="9998" max="9999" width="9.33203125" style="171" customWidth="1"/>
    <col min="10000" max="10240" width="8.88671875" style="171"/>
    <col min="10241" max="10241" width="0.5546875" style="171" customWidth="1"/>
    <col min="10242" max="10242" width="4" style="171" customWidth="1"/>
    <col min="10243" max="10243" width="17.77734375" style="171" customWidth="1"/>
    <col min="10244" max="10244" width="14.44140625" style="171" customWidth="1"/>
    <col min="10245" max="10245" width="4" style="171" customWidth="1"/>
    <col min="10246" max="10246" width="6.88671875" style="171" customWidth="1"/>
    <col min="10247" max="10247" width="7" style="171" customWidth="1"/>
    <col min="10248" max="10251" width="6.88671875" style="171" customWidth="1"/>
    <col min="10252" max="10252" width="7.44140625" style="171" customWidth="1"/>
    <col min="10253" max="10253" width="11.88671875" style="171" customWidth="1"/>
    <col min="10254" max="10255" width="9.33203125" style="171" customWidth="1"/>
    <col min="10256" max="10496" width="8.88671875" style="171"/>
    <col min="10497" max="10497" width="0.5546875" style="171" customWidth="1"/>
    <col min="10498" max="10498" width="4" style="171" customWidth="1"/>
    <col min="10499" max="10499" width="17.77734375" style="171" customWidth="1"/>
    <col min="10500" max="10500" width="14.44140625" style="171" customWidth="1"/>
    <col min="10501" max="10501" width="4" style="171" customWidth="1"/>
    <col min="10502" max="10502" width="6.88671875" style="171" customWidth="1"/>
    <col min="10503" max="10503" width="7" style="171" customWidth="1"/>
    <col min="10504" max="10507" width="6.88671875" style="171" customWidth="1"/>
    <col min="10508" max="10508" width="7.44140625" style="171" customWidth="1"/>
    <col min="10509" max="10509" width="11.88671875" style="171" customWidth="1"/>
    <col min="10510" max="10511" width="9.33203125" style="171" customWidth="1"/>
    <col min="10512" max="10752" width="8.88671875" style="171"/>
    <col min="10753" max="10753" width="0.5546875" style="171" customWidth="1"/>
    <col min="10754" max="10754" width="4" style="171" customWidth="1"/>
    <col min="10755" max="10755" width="17.77734375" style="171" customWidth="1"/>
    <col min="10756" max="10756" width="14.44140625" style="171" customWidth="1"/>
    <col min="10757" max="10757" width="4" style="171" customWidth="1"/>
    <col min="10758" max="10758" width="6.88671875" style="171" customWidth="1"/>
    <col min="10759" max="10759" width="7" style="171" customWidth="1"/>
    <col min="10760" max="10763" width="6.88671875" style="171" customWidth="1"/>
    <col min="10764" max="10764" width="7.44140625" style="171" customWidth="1"/>
    <col min="10765" max="10765" width="11.88671875" style="171" customWidth="1"/>
    <col min="10766" max="10767" width="9.33203125" style="171" customWidth="1"/>
    <col min="10768" max="11008" width="8.88671875" style="171"/>
    <col min="11009" max="11009" width="0.5546875" style="171" customWidth="1"/>
    <col min="11010" max="11010" width="4" style="171" customWidth="1"/>
    <col min="11011" max="11011" width="17.77734375" style="171" customWidth="1"/>
    <col min="11012" max="11012" width="14.44140625" style="171" customWidth="1"/>
    <col min="11013" max="11013" width="4" style="171" customWidth="1"/>
    <col min="11014" max="11014" width="6.88671875" style="171" customWidth="1"/>
    <col min="11015" max="11015" width="7" style="171" customWidth="1"/>
    <col min="11016" max="11019" width="6.88671875" style="171" customWidth="1"/>
    <col min="11020" max="11020" width="7.44140625" style="171" customWidth="1"/>
    <col min="11021" max="11021" width="11.88671875" style="171" customWidth="1"/>
    <col min="11022" max="11023" width="9.33203125" style="171" customWidth="1"/>
    <col min="11024" max="11264" width="8.88671875" style="171"/>
    <col min="11265" max="11265" width="0.5546875" style="171" customWidth="1"/>
    <col min="11266" max="11266" width="4" style="171" customWidth="1"/>
    <col min="11267" max="11267" width="17.77734375" style="171" customWidth="1"/>
    <col min="11268" max="11268" width="14.44140625" style="171" customWidth="1"/>
    <col min="11269" max="11269" width="4" style="171" customWidth="1"/>
    <col min="11270" max="11270" width="6.88671875" style="171" customWidth="1"/>
    <col min="11271" max="11271" width="7" style="171" customWidth="1"/>
    <col min="11272" max="11275" width="6.88671875" style="171" customWidth="1"/>
    <col min="11276" max="11276" width="7.44140625" style="171" customWidth="1"/>
    <col min="11277" max="11277" width="11.88671875" style="171" customWidth="1"/>
    <col min="11278" max="11279" width="9.33203125" style="171" customWidth="1"/>
    <col min="11280" max="11520" width="8.88671875" style="171"/>
    <col min="11521" max="11521" width="0.5546875" style="171" customWidth="1"/>
    <col min="11522" max="11522" width="4" style="171" customWidth="1"/>
    <col min="11523" max="11523" width="17.77734375" style="171" customWidth="1"/>
    <col min="11524" max="11524" width="14.44140625" style="171" customWidth="1"/>
    <col min="11525" max="11525" width="4" style="171" customWidth="1"/>
    <col min="11526" max="11526" width="6.88671875" style="171" customWidth="1"/>
    <col min="11527" max="11527" width="7" style="171" customWidth="1"/>
    <col min="11528" max="11531" width="6.88671875" style="171" customWidth="1"/>
    <col min="11532" max="11532" width="7.44140625" style="171" customWidth="1"/>
    <col min="11533" max="11533" width="11.88671875" style="171" customWidth="1"/>
    <col min="11534" max="11535" width="9.33203125" style="171" customWidth="1"/>
    <col min="11536" max="11776" width="8.88671875" style="171"/>
    <col min="11777" max="11777" width="0.5546875" style="171" customWidth="1"/>
    <col min="11778" max="11778" width="4" style="171" customWidth="1"/>
    <col min="11779" max="11779" width="17.77734375" style="171" customWidth="1"/>
    <col min="11780" max="11780" width="14.44140625" style="171" customWidth="1"/>
    <col min="11781" max="11781" width="4" style="171" customWidth="1"/>
    <col min="11782" max="11782" width="6.88671875" style="171" customWidth="1"/>
    <col min="11783" max="11783" width="7" style="171" customWidth="1"/>
    <col min="11784" max="11787" width="6.88671875" style="171" customWidth="1"/>
    <col min="11788" max="11788" width="7.44140625" style="171" customWidth="1"/>
    <col min="11789" max="11789" width="11.88671875" style="171" customWidth="1"/>
    <col min="11790" max="11791" width="9.33203125" style="171" customWidth="1"/>
    <col min="11792" max="12032" width="8.88671875" style="171"/>
    <col min="12033" max="12033" width="0.5546875" style="171" customWidth="1"/>
    <col min="12034" max="12034" width="4" style="171" customWidth="1"/>
    <col min="12035" max="12035" width="17.77734375" style="171" customWidth="1"/>
    <col min="12036" max="12036" width="14.44140625" style="171" customWidth="1"/>
    <col min="12037" max="12037" width="4" style="171" customWidth="1"/>
    <col min="12038" max="12038" width="6.88671875" style="171" customWidth="1"/>
    <col min="12039" max="12039" width="7" style="171" customWidth="1"/>
    <col min="12040" max="12043" width="6.88671875" style="171" customWidth="1"/>
    <col min="12044" max="12044" width="7.44140625" style="171" customWidth="1"/>
    <col min="12045" max="12045" width="11.88671875" style="171" customWidth="1"/>
    <col min="12046" max="12047" width="9.33203125" style="171" customWidth="1"/>
    <col min="12048" max="12288" width="8.88671875" style="171"/>
    <col min="12289" max="12289" width="0.5546875" style="171" customWidth="1"/>
    <col min="12290" max="12290" width="4" style="171" customWidth="1"/>
    <col min="12291" max="12291" width="17.77734375" style="171" customWidth="1"/>
    <col min="12292" max="12292" width="14.44140625" style="171" customWidth="1"/>
    <col min="12293" max="12293" width="4" style="171" customWidth="1"/>
    <col min="12294" max="12294" width="6.88671875" style="171" customWidth="1"/>
    <col min="12295" max="12295" width="7" style="171" customWidth="1"/>
    <col min="12296" max="12299" width="6.88671875" style="171" customWidth="1"/>
    <col min="12300" max="12300" width="7.44140625" style="171" customWidth="1"/>
    <col min="12301" max="12301" width="11.88671875" style="171" customWidth="1"/>
    <col min="12302" max="12303" width="9.33203125" style="171" customWidth="1"/>
    <col min="12304" max="12544" width="8.88671875" style="171"/>
    <col min="12545" max="12545" width="0.5546875" style="171" customWidth="1"/>
    <col min="12546" max="12546" width="4" style="171" customWidth="1"/>
    <col min="12547" max="12547" width="17.77734375" style="171" customWidth="1"/>
    <col min="12548" max="12548" width="14.44140625" style="171" customWidth="1"/>
    <col min="12549" max="12549" width="4" style="171" customWidth="1"/>
    <col min="12550" max="12550" width="6.88671875" style="171" customWidth="1"/>
    <col min="12551" max="12551" width="7" style="171" customWidth="1"/>
    <col min="12552" max="12555" width="6.88671875" style="171" customWidth="1"/>
    <col min="12556" max="12556" width="7.44140625" style="171" customWidth="1"/>
    <col min="12557" max="12557" width="11.88671875" style="171" customWidth="1"/>
    <col min="12558" max="12559" width="9.33203125" style="171" customWidth="1"/>
    <col min="12560" max="12800" width="8.88671875" style="171"/>
    <col min="12801" max="12801" width="0.5546875" style="171" customWidth="1"/>
    <col min="12802" max="12802" width="4" style="171" customWidth="1"/>
    <col min="12803" max="12803" width="17.77734375" style="171" customWidth="1"/>
    <col min="12804" max="12804" width="14.44140625" style="171" customWidth="1"/>
    <col min="12805" max="12805" width="4" style="171" customWidth="1"/>
    <col min="12806" max="12806" width="6.88671875" style="171" customWidth="1"/>
    <col min="12807" max="12807" width="7" style="171" customWidth="1"/>
    <col min="12808" max="12811" width="6.88671875" style="171" customWidth="1"/>
    <col min="12812" max="12812" width="7.44140625" style="171" customWidth="1"/>
    <col min="12813" max="12813" width="11.88671875" style="171" customWidth="1"/>
    <col min="12814" max="12815" width="9.33203125" style="171" customWidth="1"/>
    <col min="12816" max="13056" width="8.88671875" style="171"/>
    <col min="13057" max="13057" width="0.5546875" style="171" customWidth="1"/>
    <col min="13058" max="13058" width="4" style="171" customWidth="1"/>
    <col min="13059" max="13059" width="17.77734375" style="171" customWidth="1"/>
    <col min="13060" max="13060" width="14.44140625" style="171" customWidth="1"/>
    <col min="13061" max="13061" width="4" style="171" customWidth="1"/>
    <col min="13062" max="13062" width="6.88671875" style="171" customWidth="1"/>
    <col min="13063" max="13063" width="7" style="171" customWidth="1"/>
    <col min="13064" max="13067" width="6.88671875" style="171" customWidth="1"/>
    <col min="13068" max="13068" width="7.44140625" style="171" customWidth="1"/>
    <col min="13069" max="13069" width="11.88671875" style="171" customWidth="1"/>
    <col min="13070" max="13071" width="9.33203125" style="171" customWidth="1"/>
    <col min="13072" max="13312" width="8.88671875" style="171"/>
    <col min="13313" max="13313" width="0.5546875" style="171" customWidth="1"/>
    <col min="13314" max="13314" width="4" style="171" customWidth="1"/>
    <col min="13315" max="13315" width="17.77734375" style="171" customWidth="1"/>
    <col min="13316" max="13316" width="14.44140625" style="171" customWidth="1"/>
    <col min="13317" max="13317" width="4" style="171" customWidth="1"/>
    <col min="13318" max="13318" width="6.88671875" style="171" customWidth="1"/>
    <col min="13319" max="13319" width="7" style="171" customWidth="1"/>
    <col min="13320" max="13323" width="6.88671875" style="171" customWidth="1"/>
    <col min="13324" max="13324" width="7.44140625" style="171" customWidth="1"/>
    <col min="13325" max="13325" width="11.88671875" style="171" customWidth="1"/>
    <col min="13326" max="13327" width="9.33203125" style="171" customWidth="1"/>
    <col min="13328" max="13568" width="8.88671875" style="171"/>
    <col min="13569" max="13569" width="0.5546875" style="171" customWidth="1"/>
    <col min="13570" max="13570" width="4" style="171" customWidth="1"/>
    <col min="13571" max="13571" width="17.77734375" style="171" customWidth="1"/>
    <col min="13572" max="13572" width="14.44140625" style="171" customWidth="1"/>
    <col min="13573" max="13573" width="4" style="171" customWidth="1"/>
    <col min="13574" max="13574" width="6.88671875" style="171" customWidth="1"/>
    <col min="13575" max="13575" width="7" style="171" customWidth="1"/>
    <col min="13576" max="13579" width="6.88671875" style="171" customWidth="1"/>
    <col min="13580" max="13580" width="7.44140625" style="171" customWidth="1"/>
    <col min="13581" max="13581" width="11.88671875" style="171" customWidth="1"/>
    <col min="13582" max="13583" width="9.33203125" style="171" customWidth="1"/>
    <col min="13584" max="13824" width="8.88671875" style="171"/>
    <col min="13825" max="13825" width="0.5546875" style="171" customWidth="1"/>
    <col min="13826" max="13826" width="4" style="171" customWidth="1"/>
    <col min="13827" max="13827" width="17.77734375" style="171" customWidth="1"/>
    <col min="13828" max="13828" width="14.44140625" style="171" customWidth="1"/>
    <col min="13829" max="13829" width="4" style="171" customWidth="1"/>
    <col min="13830" max="13830" width="6.88671875" style="171" customWidth="1"/>
    <col min="13831" max="13831" width="7" style="171" customWidth="1"/>
    <col min="13832" max="13835" width="6.88671875" style="171" customWidth="1"/>
    <col min="13836" max="13836" width="7.44140625" style="171" customWidth="1"/>
    <col min="13837" max="13837" width="11.88671875" style="171" customWidth="1"/>
    <col min="13838" max="13839" width="9.33203125" style="171" customWidth="1"/>
    <col min="13840" max="14080" width="8.88671875" style="171"/>
    <col min="14081" max="14081" width="0.5546875" style="171" customWidth="1"/>
    <col min="14082" max="14082" width="4" style="171" customWidth="1"/>
    <col min="14083" max="14083" width="17.77734375" style="171" customWidth="1"/>
    <col min="14084" max="14084" width="14.44140625" style="171" customWidth="1"/>
    <col min="14085" max="14085" width="4" style="171" customWidth="1"/>
    <col min="14086" max="14086" width="6.88671875" style="171" customWidth="1"/>
    <col min="14087" max="14087" width="7" style="171" customWidth="1"/>
    <col min="14088" max="14091" width="6.88671875" style="171" customWidth="1"/>
    <col min="14092" max="14092" width="7.44140625" style="171" customWidth="1"/>
    <col min="14093" max="14093" width="11.88671875" style="171" customWidth="1"/>
    <col min="14094" max="14095" width="9.33203125" style="171" customWidth="1"/>
    <col min="14096" max="14336" width="8.88671875" style="171"/>
    <col min="14337" max="14337" width="0.5546875" style="171" customWidth="1"/>
    <col min="14338" max="14338" width="4" style="171" customWidth="1"/>
    <col min="14339" max="14339" width="17.77734375" style="171" customWidth="1"/>
    <col min="14340" max="14340" width="14.44140625" style="171" customWidth="1"/>
    <col min="14341" max="14341" width="4" style="171" customWidth="1"/>
    <col min="14342" max="14342" width="6.88671875" style="171" customWidth="1"/>
    <col min="14343" max="14343" width="7" style="171" customWidth="1"/>
    <col min="14344" max="14347" width="6.88671875" style="171" customWidth="1"/>
    <col min="14348" max="14348" width="7.44140625" style="171" customWidth="1"/>
    <col min="14349" max="14349" width="11.88671875" style="171" customWidth="1"/>
    <col min="14350" max="14351" width="9.33203125" style="171" customWidth="1"/>
    <col min="14352" max="14592" width="8.88671875" style="171"/>
    <col min="14593" max="14593" width="0.5546875" style="171" customWidth="1"/>
    <col min="14594" max="14594" width="4" style="171" customWidth="1"/>
    <col min="14595" max="14595" width="17.77734375" style="171" customWidth="1"/>
    <col min="14596" max="14596" width="14.44140625" style="171" customWidth="1"/>
    <col min="14597" max="14597" width="4" style="171" customWidth="1"/>
    <col min="14598" max="14598" width="6.88671875" style="171" customWidth="1"/>
    <col min="14599" max="14599" width="7" style="171" customWidth="1"/>
    <col min="14600" max="14603" width="6.88671875" style="171" customWidth="1"/>
    <col min="14604" max="14604" width="7.44140625" style="171" customWidth="1"/>
    <col min="14605" max="14605" width="11.88671875" style="171" customWidth="1"/>
    <col min="14606" max="14607" width="9.33203125" style="171" customWidth="1"/>
    <col min="14608" max="14848" width="8.88671875" style="171"/>
    <col min="14849" max="14849" width="0.5546875" style="171" customWidth="1"/>
    <col min="14850" max="14850" width="4" style="171" customWidth="1"/>
    <col min="14851" max="14851" width="17.77734375" style="171" customWidth="1"/>
    <col min="14852" max="14852" width="14.44140625" style="171" customWidth="1"/>
    <col min="14853" max="14853" width="4" style="171" customWidth="1"/>
    <col min="14854" max="14854" width="6.88671875" style="171" customWidth="1"/>
    <col min="14855" max="14855" width="7" style="171" customWidth="1"/>
    <col min="14856" max="14859" width="6.88671875" style="171" customWidth="1"/>
    <col min="14860" max="14860" width="7.44140625" style="171" customWidth="1"/>
    <col min="14861" max="14861" width="11.88671875" style="171" customWidth="1"/>
    <col min="14862" max="14863" width="9.33203125" style="171" customWidth="1"/>
    <col min="14864" max="15104" width="8.88671875" style="171"/>
    <col min="15105" max="15105" width="0.5546875" style="171" customWidth="1"/>
    <col min="15106" max="15106" width="4" style="171" customWidth="1"/>
    <col min="15107" max="15107" width="17.77734375" style="171" customWidth="1"/>
    <col min="15108" max="15108" width="14.44140625" style="171" customWidth="1"/>
    <col min="15109" max="15109" width="4" style="171" customWidth="1"/>
    <col min="15110" max="15110" width="6.88671875" style="171" customWidth="1"/>
    <col min="15111" max="15111" width="7" style="171" customWidth="1"/>
    <col min="15112" max="15115" width="6.88671875" style="171" customWidth="1"/>
    <col min="15116" max="15116" width="7.44140625" style="171" customWidth="1"/>
    <col min="15117" max="15117" width="11.88671875" style="171" customWidth="1"/>
    <col min="15118" max="15119" width="9.33203125" style="171" customWidth="1"/>
    <col min="15120" max="15360" width="8.88671875" style="171"/>
    <col min="15361" max="15361" width="0.5546875" style="171" customWidth="1"/>
    <col min="15362" max="15362" width="4" style="171" customWidth="1"/>
    <col min="15363" max="15363" width="17.77734375" style="171" customWidth="1"/>
    <col min="15364" max="15364" width="14.44140625" style="171" customWidth="1"/>
    <col min="15365" max="15365" width="4" style="171" customWidth="1"/>
    <col min="15366" max="15366" width="6.88671875" style="171" customWidth="1"/>
    <col min="15367" max="15367" width="7" style="171" customWidth="1"/>
    <col min="15368" max="15371" width="6.88671875" style="171" customWidth="1"/>
    <col min="15372" max="15372" width="7.44140625" style="171" customWidth="1"/>
    <col min="15373" max="15373" width="11.88671875" style="171" customWidth="1"/>
    <col min="15374" max="15375" width="9.33203125" style="171" customWidth="1"/>
    <col min="15376" max="15616" width="8.88671875" style="171"/>
    <col min="15617" max="15617" width="0.5546875" style="171" customWidth="1"/>
    <col min="15618" max="15618" width="4" style="171" customWidth="1"/>
    <col min="15619" max="15619" width="17.77734375" style="171" customWidth="1"/>
    <col min="15620" max="15620" width="14.44140625" style="171" customWidth="1"/>
    <col min="15621" max="15621" width="4" style="171" customWidth="1"/>
    <col min="15622" max="15622" width="6.88671875" style="171" customWidth="1"/>
    <col min="15623" max="15623" width="7" style="171" customWidth="1"/>
    <col min="15624" max="15627" width="6.88671875" style="171" customWidth="1"/>
    <col min="15628" max="15628" width="7.44140625" style="171" customWidth="1"/>
    <col min="15629" max="15629" width="11.88671875" style="171" customWidth="1"/>
    <col min="15630" max="15631" width="9.33203125" style="171" customWidth="1"/>
    <col min="15632" max="15872" width="8.88671875" style="171"/>
    <col min="15873" max="15873" width="0.5546875" style="171" customWidth="1"/>
    <col min="15874" max="15874" width="4" style="171" customWidth="1"/>
    <col min="15875" max="15875" width="17.77734375" style="171" customWidth="1"/>
    <col min="15876" max="15876" width="14.44140625" style="171" customWidth="1"/>
    <col min="15877" max="15877" width="4" style="171" customWidth="1"/>
    <col min="15878" max="15878" width="6.88671875" style="171" customWidth="1"/>
    <col min="15879" max="15879" width="7" style="171" customWidth="1"/>
    <col min="15880" max="15883" width="6.88671875" style="171" customWidth="1"/>
    <col min="15884" max="15884" width="7.44140625" style="171" customWidth="1"/>
    <col min="15885" max="15885" width="11.88671875" style="171" customWidth="1"/>
    <col min="15886" max="15887" width="9.33203125" style="171" customWidth="1"/>
    <col min="15888" max="16128" width="8.88671875" style="171"/>
    <col min="16129" max="16129" width="0.5546875" style="171" customWidth="1"/>
    <col min="16130" max="16130" width="4" style="171" customWidth="1"/>
    <col min="16131" max="16131" width="17.77734375" style="171" customWidth="1"/>
    <col min="16132" max="16132" width="14.44140625" style="171" customWidth="1"/>
    <col min="16133" max="16133" width="4" style="171" customWidth="1"/>
    <col min="16134" max="16134" width="6.88671875" style="171" customWidth="1"/>
    <col min="16135" max="16135" width="7" style="171" customWidth="1"/>
    <col min="16136" max="16139" width="6.88671875" style="171" customWidth="1"/>
    <col min="16140" max="16140" width="7.44140625" style="171" customWidth="1"/>
    <col min="16141" max="16141" width="11.88671875" style="171" customWidth="1"/>
    <col min="16142" max="16143" width="9.33203125" style="171" customWidth="1"/>
    <col min="16144" max="16384" width="8.88671875" style="171"/>
  </cols>
  <sheetData>
    <row r="1" spans="2:29" ht="24.95" customHeight="1">
      <c r="B1" s="422" t="s">
        <v>325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</row>
    <row r="2" spans="2:29" ht="9.9499999999999993" customHeight="1"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</row>
    <row r="3" spans="2:29" ht="30.75" customHeight="1">
      <c r="B3" s="172" t="s">
        <v>182</v>
      </c>
      <c r="C3" s="173" t="s">
        <v>305</v>
      </c>
      <c r="D3" s="173" t="s">
        <v>326</v>
      </c>
      <c r="E3" s="173" t="s">
        <v>153</v>
      </c>
      <c r="F3" s="173" t="s">
        <v>327</v>
      </c>
      <c r="G3" s="173" t="s">
        <v>328</v>
      </c>
      <c r="H3" s="173" t="s">
        <v>329</v>
      </c>
      <c r="I3" s="173" t="s">
        <v>330</v>
      </c>
      <c r="J3" s="173" t="s">
        <v>331</v>
      </c>
      <c r="K3" s="173" t="s">
        <v>332</v>
      </c>
      <c r="L3" s="173" t="s">
        <v>312</v>
      </c>
      <c r="M3" s="173" t="s">
        <v>158</v>
      </c>
      <c r="N3" s="173" t="s">
        <v>315</v>
      </c>
      <c r="O3" s="174" t="s">
        <v>316</v>
      </c>
      <c r="Z3" s="171" t="s">
        <v>183</v>
      </c>
      <c r="AA3" s="171" t="s">
        <v>184</v>
      </c>
      <c r="AB3" s="171" t="s">
        <v>185</v>
      </c>
      <c r="AC3" s="171" t="s">
        <v>186</v>
      </c>
    </row>
    <row r="4" spans="2:29" ht="19.7" customHeight="1">
      <c r="B4" s="201" t="s">
        <v>187</v>
      </c>
      <c r="C4" s="195" t="s">
        <v>272</v>
      </c>
      <c r="D4" s="195" t="s">
        <v>159</v>
      </c>
      <c r="E4" s="196" t="s">
        <v>273</v>
      </c>
      <c r="F4" s="182">
        <v>283297</v>
      </c>
      <c r="G4" s="182"/>
      <c r="H4" s="182"/>
      <c r="I4" s="182"/>
      <c r="J4" s="182"/>
      <c r="K4" s="182"/>
      <c r="L4" s="182">
        <v>283297</v>
      </c>
      <c r="M4" s="195" t="s">
        <v>333</v>
      </c>
      <c r="N4" s="182" t="s">
        <v>321</v>
      </c>
      <c r="O4" s="198" t="s">
        <v>334</v>
      </c>
      <c r="Z4" s="200">
        <v>283297</v>
      </c>
    </row>
    <row r="5" spans="2:29"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</row>
  </sheetData>
  <mergeCells count="1">
    <mergeCell ref="B1:O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24</vt:i4>
      </vt:variant>
    </vt:vector>
  </HeadingPairs>
  <TitlesOfParts>
    <vt:vector size="43" baseType="lpstr">
      <vt:lpstr>세네카</vt:lpstr>
      <vt:lpstr>표지</vt:lpstr>
      <vt:lpstr>전체목차(폐기물) </vt:lpstr>
      <vt:lpstr>간지(폐기물)</vt:lpstr>
      <vt:lpstr>단가표지</vt:lpstr>
      <vt:lpstr>운반거리조견표</vt:lpstr>
      <vt:lpstr>예정공정표</vt:lpstr>
      <vt:lpstr>설계설명서(폐기물)</vt:lpstr>
      <vt:lpstr>갑지(폐기물)</vt:lpstr>
      <vt:lpstr>원가계산서(폐기물)</vt:lpstr>
      <vt:lpstr>내역서총괄표</vt:lpstr>
      <vt:lpstr>내역서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'간지(폐기물)'!Print_Area</vt:lpstr>
      <vt:lpstr>'갑지(폐기물)'!Print_Area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단가표지!Print_Area</vt:lpstr>
      <vt:lpstr>'설계설명서(폐기물)'!Print_Area</vt:lpstr>
      <vt:lpstr>예정공정표!Print_Area</vt:lpstr>
      <vt:lpstr>운반거리조견표!Print_Area</vt:lpstr>
      <vt:lpstr>'원가계산서(폐기물)'!Print_Area</vt:lpstr>
      <vt:lpstr>자재단가!Print_Area</vt:lpstr>
      <vt:lpstr>'전체목차(폐기물) '!Print_Area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자재단가!Print_Titles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kimeunho</dc:creator>
  <cp:lastModifiedBy>정문 이</cp:lastModifiedBy>
  <cp:lastPrinted>2026-02-11T01:42:52Z</cp:lastPrinted>
  <dcterms:created xsi:type="dcterms:W3CDTF">2018-10-23T14:41:05Z</dcterms:created>
  <dcterms:modified xsi:type="dcterms:W3CDTF">2026-09-28T08:29:56Z</dcterms:modified>
</cp:coreProperties>
</file>