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ne1001-my.sharepoint.com/personal/gywns1532_cncae_cneo365_kr/Documents/김효준/당진교육지원청(2025. 6. 26.)/1. 공사/1. 수선공사/7. 기지초등학교 드라이비트 개선공사/"/>
    </mc:Choice>
  </mc:AlternateContent>
  <xr:revisionPtr revIDLastSave="12" documentId="8_{AAD375F9-C272-4207-9BFD-614835CECCBC}" xr6:coauthVersionLast="47" xr6:coauthVersionMax="47" xr10:uidLastSave="{8AEBC973-A306-4E76-A80F-D3CED41BAE88}"/>
  <bookViews>
    <workbookView xWindow="-120" yWindow="-120" windowWidth="29040" windowHeight="15720" xr2:uid="{BF7500BA-3724-4A64-8F37-527D2BAD47A2}"/>
  </bookViews>
  <sheets>
    <sheet name="원가계산서" sheetId="3" r:id="rId1"/>
    <sheet name="공종별집계표" sheetId="8" r:id="rId2"/>
    <sheet name="공종별내역서" sheetId="7" r:id="rId3"/>
  </sheets>
  <definedNames>
    <definedName name="_xlnm.Print_Area" localSheetId="2">공종별내역서!$A$1:$M$123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1" i="3" l="1"/>
  <c r="E30" i="3"/>
  <c r="H8" i="7"/>
  <c r="H29" i="7"/>
  <c r="H53" i="7"/>
  <c r="H54" i="7"/>
  <c r="H55" i="7"/>
  <c r="H56" i="7"/>
  <c r="H77" i="7"/>
  <c r="K101" i="7"/>
  <c r="H79" i="7"/>
  <c r="F79" i="7"/>
  <c r="F78" i="7"/>
  <c r="J77" i="7"/>
  <c r="K77" i="7"/>
  <c r="J54" i="7"/>
  <c r="F54" i="7"/>
  <c r="J53" i="7"/>
  <c r="F53" i="7"/>
  <c r="H30" i="7"/>
  <c r="F30" i="7"/>
  <c r="F29" i="7"/>
  <c r="F51" i="7" s="1"/>
  <c r="E8" i="8" s="1"/>
  <c r="F8" i="8" s="1"/>
  <c r="K8" i="7"/>
  <c r="J5" i="7"/>
  <c r="H5" i="7"/>
  <c r="K5" i="7"/>
  <c r="F101" i="7"/>
  <c r="F123" i="7" s="1"/>
  <c r="E11" i="8" s="1"/>
  <c r="H101" i="7"/>
  <c r="H123" i="7" s="1"/>
  <c r="G11" i="8" s="1"/>
  <c r="H11" i="8" s="1"/>
  <c r="J101" i="7"/>
  <c r="J123" i="7" s="1"/>
  <c r="I11" i="8" s="1"/>
  <c r="J11" i="8" s="1"/>
  <c r="J79" i="7"/>
  <c r="K79" i="7"/>
  <c r="H78" i="7"/>
  <c r="J78" i="7"/>
  <c r="K78" i="7"/>
  <c r="F77" i="7"/>
  <c r="F56" i="7"/>
  <c r="J56" i="7"/>
  <c r="K56" i="7"/>
  <c r="F55" i="7"/>
  <c r="J55" i="7"/>
  <c r="F31" i="7"/>
  <c r="H31" i="7"/>
  <c r="J31" i="7"/>
  <c r="K31" i="7"/>
  <c r="J30" i="7"/>
  <c r="J29" i="7"/>
  <c r="K29" i="7"/>
  <c r="J8" i="7"/>
  <c r="F7" i="7"/>
  <c r="H7" i="7"/>
  <c r="J7" i="7"/>
  <c r="K7" i="7"/>
  <c r="F6" i="7"/>
  <c r="H6" i="7"/>
  <c r="J6" i="7"/>
  <c r="K6" i="7"/>
  <c r="F5" i="7"/>
  <c r="L56" i="7" l="1"/>
  <c r="K55" i="7"/>
  <c r="L7" i="7"/>
  <c r="H51" i="7"/>
  <c r="G8" i="8" s="1"/>
  <c r="H8" i="8" s="1"/>
  <c r="L78" i="7"/>
  <c r="H99" i="7"/>
  <c r="G10" i="8" s="1"/>
  <c r="H10" i="8" s="1"/>
  <c r="K30" i="7"/>
  <c r="K54" i="7"/>
  <c r="F8" i="7"/>
  <c r="L8" i="7" s="1"/>
  <c r="K53" i="7"/>
  <c r="L101" i="7"/>
  <c r="L123" i="7" s="1"/>
  <c r="L79" i="7"/>
  <c r="K11" i="8"/>
  <c r="F11" i="8"/>
  <c r="L11" i="8" s="1"/>
  <c r="T11" i="8" s="1"/>
  <c r="E34" i="3" s="1"/>
  <c r="J99" i="7"/>
  <c r="I10" i="8" s="1"/>
  <c r="J10" i="8" s="1"/>
  <c r="L77" i="7"/>
  <c r="F99" i="7"/>
  <c r="E10" i="8" s="1"/>
  <c r="L55" i="7"/>
  <c r="J75" i="7"/>
  <c r="I9" i="8" s="1"/>
  <c r="J9" i="8" s="1"/>
  <c r="H75" i="7"/>
  <c r="G9" i="8" s="1"/>
  <c r="H9" i="8" s="1"/>
  <c r="L54" i="7"/>
  <c r="F75" i="7"/>
  <c r="E9" i="8" s="1"/>
  <c r="L53" i="7"/>
  <c r="J51" i="7"/>
  <c r="I8" i="8" s="1"/>
  <c r="J8" i="8" s="1"/>
  <c r="L31" i="7"/>
  <c r="L30" i="7"/>
  <c r="L29" i="7"/>
  <c r="J27" i="7"/>
  <c r="I7" i="8" s="1"/>
  <c r="J7" i="8" s="1"/>
  <c r="H27" i="7"/>
  <c r="G7" i="8" s="1"/>
  <c r="H7" i="8" s="1"/>
  <c r="L6" i="7"/>
  <c r="L5" i="7"/>
  <c r="I6" i="8" l="1"/>
  <c r="J6" i="8" s="1"/>
  <c r="I5" i="8" s="1"/>
  <c r="J5" i="8" s="1"/>
  <c r="L99" i="7"/>
  <c r="L27" i="7"/>
  <c r="L8" i="8"/>
  <c r="F27" i="7"/>
  <c r="E7" i="8" s="1"/>
  <c r="K7" i="8" s="1"/>
  <c r="K8" i="8"/>
  <c r="G6" i="8"/>
  <c r="H6" i="8" s="1"/>
  <c r="G5" i="8" s="1"/>
  <c r="H5" i="8" s="1"/>
  <c r="H27" i="8" s="1"/>
  <c r="F10" i="8"/>
  <c r="L10" i="8" s="1"/>
  <c r="T10" i="8" s="1"/>
  <c r="E12" i="3" s="1"/>
  <c r="K10" i="8"/>
  <c r="K9" i="8"/>
  <c r="F9" i="8"/>
  <c r="L9" i="8" s="1"/>
  <c r="L75" i="7"/>
  <c r="L51" i="7"/>
  <c r="E11" i="3"/>
  <c r="J27" i="8"/>
  <c r="E8" i="3" l="1"/>
  <c r="E17" i="3" s="1"/>
  <c r="F7" i="8"/>
  <c r="E6" i="8" s="1"/>
  <c r="E9" i="3" l="1"/>
  <c r="E10" i="3" s="1"/>
  <c r="E26" i="3" s="1"/>
  <c r="E15" i="3"/>
  <c r="E18" i="3" s="1"/>
  <c r="E16" i="3"/>
  <c r="L7" i="8"/>
  <c r="K6" i="8"/>
  <c r="F6" i="8"/>
  <c r="E13" i="3" l="1"/>
  <c r="E25" i="3"/>
  <c r="E14" i="3"/>
  <c r="L6" i="8"/>
  <c r="E5" i="8"/>
  <c r="F5" i="8" l="1"/>
  <c r="K5" i="8"/>
  <c r="L5" i="8" l="1"/>
  <c r="L27" i="8" s="1"/>
  <c r="E4" i="3"/>
  <c r="E7" i="3" s="1"/>
  <c r="F27" i="8"/>
  <c r="E24" i="3" l="1"/>
  <c r="E21" i="3"/>
  <c r="E20" i="3"/>
  <c r="E19" i="3"/>
  <c r="E23" i="3"/>
  <c r="E22" i="3"/>
  <c r="E27" i="3" l="1"/>
  <c r="E28" i="3" l="1"/>
  <c r="E29" i="3" l="1"/>
  <c r="E32" i="3" l="1"/>
  <c r="E33" i="3" s="1"/>
  <c r="E35" i="3" s="1"/>
</calcChain>
</file>

<file path=xl/sharedStrings.xml><?xml version="1.0" encoding="utf-8"?>
<sst xmlns="http://schemas.openxmlformats.org/spreadsheetml/2006/main" count="516" uniqueCount="227">
  <si>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</si>
  <si>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</si>
  <si>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</si>
  <si>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</si>
  <si>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</si>
  <si>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</si>
  <si>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</si>
  <si>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</si>
  <si>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</si>
  <si>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</si>
  <si>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</si>
  <si>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</si>
  <si>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</si>
  <si>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</si>
  <si>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</si>
  <si>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</si>
  <si>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</si>
  <si>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</si>
  <si>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</si>
  <si>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</si>
  <si>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</si>
  <si>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</si>
  <si>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</si>
  <si>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</si>
  <si>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</si>
  <si>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</si>
  <si>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</si>
  <si>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</si>
  <si>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</si>
  <si>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</si>
  <si>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</si>
  <si>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</si>
  <si>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</si>
  <si>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</si>
  <si>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</si>
  <si>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</si>
  <si>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</si>
  <si>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</si>
  <si>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</si>
  <si>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</si>
  <si>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</si>
  <si>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</si>
  <si>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</si>
  <si>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</si>
  <si>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</si>
  <si>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</si>
  <si>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</si>
  <si>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</si>
  <si>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</si>
  <si>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</si>
  <si>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</si>
  <si>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</si>
  <si>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01. 6동</t>
  </si>
  <si>
    <t>0101</t>
  </si>
  <si>
    <t>010101  가  설  공  사</t>
  </si>
  <si>
    <t>010101</t>
  </si>
  <si>
    <t>건축물 현장정리(청소포함)</t>
  </si>
  <si>
    <t>수선</t>
  </si>
  <si>
    <t>㎡</t>
  </si>
  <si>
    <t>5CA663895D3337E244FB168DC912D6</t>
  </si>
  <si>
    <t>T</t>
  </si>
  <si>
    <t>F</t>
  </si>
  <si>
    <t>0101015CA663895D3337E244FB168DC912D6</t>
  </si>
  <si>
    <t>시스템비계 설치, 해체(외부)</t>
  </si>
  <si>
    <t>10m이하, 3개월(발판2열)</t>
  </si>
  <si>
    <t>5CA6638C5A5E771A489C16D00642DB</t>
  </si>
  <si>
    <t>0101015CA6638C5A5E771A489C16D00642DB</t>
  </si>
  <si>
    <t>10m초과~20m이하, 3개월(발판2열)</t>
  </si>
  <si>
    <t>5CA6638C5A5E771A489C16D0064130</t>
  </si>
  <si>
    <t>0101015CA6638C5A5E771A489C16D0064130</t>
  </si>
  <si>
    <t>비계주위 비산먼지방진망 설치 및 해체</t>
  </si>
  <si>
    <t>방진망, P.E, 1.5*150m</t>
  </si>
  <si>
    <t>5CA6638C5A4DA780B28A16CE4E1B3F</t>
  </si>
  <si>
    <t>0101015CA6638C5A4DA780B28A16CE4E1B3F</t>
  </si>
  <si>
    <t>[ 합           계 ]</t>
  </si>
  <si>
    <t>TOTAL</t>
  </si>
  <si>
    <t>010102  패  널  공  사</t>
  </si>
  <si>
    <t>010102</t>
  </si>
  <si>
    <t>점토자기질판넬 설치</t>
  </si>
  <si>
    <t>하지,판넬설치</t>
  </si>
  <si>
    <t>5CA6C3745B7DD73C93FE1607DD8856</t>
  </si>
  <si>
    <t>0101025CA6C3745B7DD73C93FE1607DD8856</t>
  </si>
  <si>
    <t>알루미늄 시트패널</t>
  </si>
  <si>
    <t>평판 t=2 불소수지, 시공도</t>
  </si>
  <si>
    <t>M2</t>
  </si>
  <si>
    <t>5B8DE37855A1C761D64416924A1D4109B41E98</t>
  </si>
  <si>
    <t>0101025B8DE37855A1C761D64416924A1D4109B41E98</t>
  </si>
  <si>
    <t>단열재 타정부착</t>
  </si>
  <si>
    <t>벽,80mm,PF보드,준불연</t>
  </si>
  <si>
    <t>5CA683DE534657388EE1164652B54A</t>
  </si>
  <si>
    <t>0101025CA683DE534657388EE1164652B54A</t>
  </si>
  <si>
    <t>010103  기  타  공  사</t>
  </si>
  <si>
    <t>010103</t>
  </si>
  <si>
    <t>외단열 철거</t>
  </si>
  <si>
    <t>외벽(후면몰탈제거포함),150mm이하</t>
  </si>
  <si>
    <t>5CA76378580BE72443481685E920C3</t>
  </si>
  <si>
    <t>0101035CA76378580BE72443481685E920C3</t>
  </si>
  <si>
    <t>차양 철거</t>
  </si>
  <si>
    <t>식</t>
  </si>
  <si>
    <t>5D1363EA5C6A7768DC92162F54E7EBCA0A8D6F</t>
  </si>
  <si>
    <t>0101035D1363EA5C6A7768DC92162F54E7EBCA0A8D6F</t>
  </si>
  <si>
    <t>차양 재설치</t>
  </si>
  <si>
    <t>5D1363EA5C6A7768DC92162F54E7EBCA0A8D68</t>
  </si>
  <si>
    <t>0101035D1363EA5C6A7768DC92162F54E7EBCA0A8D68</t>
  </si>
  <si>
    <t>고소작업차(스카이)-차양 철거,재설치</t>
  </si>
  <si>
    <t>5ton</t>
  </si>
  <si>
    <t>일</t>
  </si>
  <si>
    <t>5CA6638E5561778361B3169B545880</t>
  </si>
  <si>
    <t>0101035CA6638E5561778361B3169B545880</t>
  </si>
  <si>
    <t>010104  건설폐기물처리비</t>
  </si>
  <si>
    <t>010104</t>
  </si>
  <si>
    <t>집계별도</t>
  </si>
  <si>
    <t>6</t>
  </si>
  <si>
    <t>혼합건설폐기물</t>
  </si>
  <si>
    <t>그 밖의 건설폐기물에 가연성 5% 이하 혼합</t>
  </si>
  <si>
    <t>TON</t>
  </si>
  <si>
    <t>5CEF233753B2D7E4930A1670CB446DEAD54A29</t>
  </si>
  <si>
    <t>0101045CEF233753B2D7E4930A1670CB446DEAD54A29</t>
  </si>
  <si>
    <t>혼합건설폐기물 상차비 및 운반비</t>
  </si>
  <si>
    <t>16톤 암롤트럭, 30km</t>
  </si>
  <si>
    <t>5CEF233753B2D7E4930A1670CB45722F135466</t>
  </si>
  <si>
    <t>0101045CEF233753B2D7E4930A1670CB45722F135466</t>
  </si>
  <si>
    <t>폐단열재(준불연,드라이비트등)</t>
  </si>
  <si>
    <t>소각,운반+처리포함</t>
  </si>
  <si>
    <t>㎥</t>
  </si>
  <si>
    <t>5CEF233753B2D7E4930A1670CB446DEBF52149</t>
  </si>
  <si>
    <t>0101045CEF233753B2D7E4930A1670CB446DEBF52149</t>
  </si>
  <si>
    <t>010105  도급자 설치 관급</t>
  </si>
  <si>
    <t>010105</t>
  </si>
  <si>
    <t>5</t>
  </si>
  <si>
    <t>점토자기질판넬</t>
  </si>
  <si>
    <t>L1890×W410×t28mm</t>
  </si>
  <si>
    <t>5D1363EA5C6A7768DC92162F54E7EBCA0A8D6E</t>
  </si>
  <si>
    <t>0101055D1363EA5C6A7768DC92162F54E7EBCA0A8D6E</t>
  </si>
  <si>
    <t>비      고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</si>
  <si>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</si>
  <si>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</si>
  <si>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</si>
  <si>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</si>
  <si>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</si>
  <si>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</si>
  <si>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</si>
  <si>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</si>
  <si>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</si>
  <si>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</si>
  <si>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</si>
  <si>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</si>
  <si>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</si>
  <si>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</si>
  <si>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</si>
  <si>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</si>
  <si>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</si>
  <si>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</si>
  <si>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</si>
  <si>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</si>
  <si>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</si>
  <si>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</si>
  <si>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</si>
  <si>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</si>
  <si>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</si>
  <si>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C3</t>
  </si>
  <si>
    <t>건설폐기물처리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</si>
  <si>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</si>
  <si>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</si>
  <si>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</si>
  <si>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</si>
  <si>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</si>
  <si>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</si>
  <si>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</si>
  <si>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</si>
  <si>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</si>
  <si>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</si>
  <si>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</si>
  <si>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</si>
  <si>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</si>
  <si>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</si>
  <si>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</si>
  <si>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CB</t>
  </si>
  <si>
    <t>노인장기요양보험료</t>
  </si>
  <si>
    <t>건강보험료 * 13.14%</t>
  </si>
  <si>
    <t>CA</t>
  </si>
  <si>
    <t>산업안전보건관리비</t>
  </si>
  <si>
    <t>A, B중 작은금액</t>
  </si>
  <si>
    <t>CC</t>
  </si>
  <si>
    <t>A</t>
  </si>
  <si>
    <t>(재료비+직노+도.관/1.1) * 3.11%</t>
  </si>
  <si>
    <t>CD</t>
  </si>
  <si>
    <t>(재료비+직노) * 3.11% * 1.2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</si>
  <si>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</si>
  <si>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</si>
  <si>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</si>
  <si>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</si>
  <si>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</si>
  <si>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</si>
  <si>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</si>
  <si>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</si>
  <si>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(재료비+직노+경비) * 0.1%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</si>
  <si>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</si>
  <si>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</si>
  <si>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</si>
  <si>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</si>
  <si>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</si>
  <si>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</si>
  <si>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</si>
  <si>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</si>
  <si>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 xml:space="preserve">        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</si>
  <si>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</si>
  <si>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</si>
  <si>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</si>
  <si>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</si>
  <si>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</si>
  <si>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</si>
  <si>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</si>
  <si>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</si>
  <si>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</si>
  <si>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</si>
  <si>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</si>
  <si>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</si>
  <si>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</si>
  <si>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</si>
  <si>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도급자 설치 관급</t>
  </si>
  <si>
    <t>S2</t>
  </si>
  <si>
    <t>총   공   사    비</t>
  </si>
  <si>
    <t>공사명 : 기지초등학교 드라이비트 개선공사</t>
    <phoneticPr fontId="1" type="noConversion"/>
  </si>
  <si>
    <t>[ 기지초등학교 드라이비트 개선공사 ]</t>
    <phoneticPr fontId="1" type="noConversion"/>
  </si>
  <si>
    <t>01  기지초등학교 드라이비트 개선공사</t>
    <phoneticPr fontId="1" type="noConversion"/>
  </si>
  <si>
    <t>금액 : 원(￦0)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</si>
</sst>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#;\-#,###;#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8F831-17EC-4B46-B034-E23D1AD20CB5}">
  <sheetPr>
    <pageSetUpPr fitToPage="1"/>
  </sheetPr>
  <dimension ref="A1:G35"/>
  <sheetViews>
    <sheetView tabSelected="1" view="pageBreakPreview" topLeftCell="B1" zoomScale="85" zoomScaleNormal="100" zoomScaleSheetLayoutView="85" workbookViewId="0">
      <selection activeCell="E16" sqref="E16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6" t="s">
        <v>136</v>
      </c>
      <c r="C1" s="16"/>
      <c r="D1" s="16"/>
      <c r="E1" s="16"/>
      <c r="F1" s="16"/>
      <c r="G1" s="16"/>
    </row>
    <row r="2" spans="1:7" ht="21.95" customHeight="1" x14ac:dyDescent="0.3">
      <c r="B2" s="17" t="s">
        <v>223</v>
      </c>
      <c r="C2" s="17"/>
      <c r="D2" s="17"/>
      <c r="E2" s="17"/>
      <c r="F2" s="18" t="s">
        <v>226</v>
      </c>
      <c r="G2" s="18"/>
    </row>
    <row r="3" spans="1:7" ht="18.95" customHeight="1" x14ac:dyDescent="0.3">
      <c r="B3" s="19" t="s">
        <v>137</v>
      </c>
      <c r="C3" s="19"/>
      <c r="D3" s="19"/>
      <c r="E3" s="13" t="s">
        <v>138</v>
      </c>
      <c r="F3" s="13" t="s">
        <v>139</v>
      </c>
      <c r="G3" s="13" t="s">
        <v>134</v>
      </c>
    </row>
    <row r="4" spans="1:7" ht="18.95" customHeight="1" x14ac:dyDescent="0.3">
      <c r="A4" s="1" t="s">
        <v>144</v>
      </c>
      <c r="B4" s="20" t="s">
        <v>140</v>
      </c>
      <c r="C4" s="20" t="s">
        <v>141</v>
      </c>
      <c r="D4" s="14" t="s">
        <v>145</v>
      </c>
      <c r="E4" s="15">
        <f>TRUNC(공종별집계표!F5, 0)</f>
        <v>0</v>
      </c>
      <c r="F4" s="12" t="s">
        <v>50</v>
      </c>
      <c r="G4" s="12" t="s">
        <v>50</v>
      </c>
    </row>
    <row r="5" spans="1:7" ht="18.95" customHeight="1" x14ac:dyDescent="0.3">
      <c r="A5" s="1" t="s">
        <v>146</v>
      </c>
      <c r="B5" s="20"/>
      <c r="C5" s="20"/>
      <c r="D5" s="14" t="s">
        <v>147</v>
      </c>
      <c r="E5" s="15">
        <v>0</v>
      </c>
      <c r="F5" s="12" t="s">
        <v>50</v>
      </c>
      <c r="G5" s="12" t="s">
        <v>50</v>
      </c>
    </row>
    <row r="6" spans="1:7" ht="18.95" customHeight="1" x14ac:dyDescent="0.3">
      <c r="A6" s="1" t="s">
        <v>148</v>
      </c>
      <c r="B6" s="20"/>
      <c r="C6" s="20"/>
      <c r="D6" s="14" t="s">
        <v>149</v>
      </c>
      <c r="E6" s="15">
        <v>0</v>
      </c>
      <c r="F6" s="12" t="s">
        <v>50</v>
      </c>
      <c r="G6" s="12" t="s">
        <v>50</v>
      </c>
    </row>
    <row r="7" spans="1:7" ht="18.95" customHeight="1" x14ac:dyDescent="0.3">
      <c r="A7" s="1" t="s">
        <v>150</v>
      </c>
      <c r="B7" s="20"/>
      <c r="C7" s="20"/>
      <c r="D7" s="14" t="s">
        <v>151</v>
      </c>
      <c r="E7" s="15">
        <f>TRUNC(E4+E5-E6, 0)</f>
        <v>0</v>
      </c>
      <c r="F7" s="12" t="s">
        <v>50</v>
      </c>
      <c r="G7" s="12" t="s">
        <v>50</v>
      </c>
    </row>
    <row r="8" spans="1:7" ht="18.95" customHeight="1" x14ac:dyDescent="0.3">
      <c r="A8" s="1" t="s">
        <v>152</v>
      </c>
      <c r="B8" s="20"/>
      <c r="C8" s="20" t="s">
        <v>142</v>
      </c>
      <c r="D8" s="14" t="s">
        <v>153</v>
      </c>
      <c r="E8" s="15">
        <f>TRUNC(공종별집계표!H5, 0)</f>
        <v>0</v>
      </c>
      <c r="F8" s="12" t="s">
        <v>50</v>
      </c>
      <c r="G8" s="12" t="s">
        <v>50</v>
      </c>
    </row>
    <row r="9" spans="1:7" ht="18.95" customHeight="1" x14ac:dyDescent="0.3">
      <c r="A9" s="1" t="s">
        <v>154</v>
      </c>
      <c r="B9" s="20"/>
      <c r="C9" s="20"/>
      <c r="D9" s="14" t="s">
        <v>155</v>
      </c>
      <c r="E9" s="15">
        <f>TRUNC(E8*0.175, 0)</f>
        <v>0</v>
      </c>
      <c r="F9" s="12" t="s">
        <v>156</v>
      </c>
      <c r="G9" s="12" t="s">
        <v>50</v>
      </c>
    </row>
    <row r="10" spans="1:7" ht="18.95" customHeight="1" x14ac:dyDescent="0.3">
      <c r="A10" s="1" t="s">
        <v>157</v>
      </c>
      <c r="B10" s="20"/>
      <c r="C10" s="20"/>
      <c r="D10" s="14" t="s">
        <v>151</v>
      </c>
      <c r="E10" s="15">
        <f>TRUNC(E8+E9, 0)</f>
        <v>0</v>
      </c>
      <c r="F10" s="12" t="s">
        <v>50</v>
      </c>
      <c r="G10" s="12" t="s">
        <v>50</v>
      </c>
    </row>
    <row r="11" spans="1:7" ht="18.95" customHeight="1" x14ac:dyDescent="0.3">
      <c r="A11" s="1" t="s">
        <v>158</v>
      </c>
      <c r="B11" s="20"/>
      <c r="C11" s="20" t="s">
        <v>143</v>
      </c>
      <c r="D11" s="14" t="s">
        <v>159</v>
      </c>
      <c r="E11" s="15">
        <f>TRUNC(공종별집계표!J5, 0)</f>
        <v>0</v>
      </c>
      <c r="F11" s="12" t="s">
        <v>50</v>
      </c>
      <c r="G11" s="12" t="s">
        <v>50</v>
      </c>
    </row>
    <row r="12" spans="1:7" ht="18.95" customHeight="1" x14ac:dyDescent="0.3">
      <c r="A12" s="1" t="s">
        <v>160</v>
      </c>
      <c r="B12" s="20"/>
      <c r="C12" s="20"/>
      <c r="D12" s="14" t="s">
        <v>161</v>
      </c>
      <c r="E12" s="15">
        <f>TRUNC(공종별집계표!T10, 0)</f>
        <v>0</v>
      </c>
      <c r="F12" s="12" t="s">
        <v>50</v>
      </c>
      <c r="G12" s="12" t="s">
        <v>50</v>
      </c>
    </row>
    <row r="13" spans="1:7" ht="18.95" customHeight="1" x14ac:dyDescent="0.3">
      <c r="A13" s="1" t="s">
        <v>162</v>
      </c>
      <c r="B13" s="20"/>
      <c r="C13" s="20"/>
      <c r="D13" s="14" t="s">
        <v>163</v>
      </c>
      <c r="E13" s="15">
        <f>TRUNC(E10*0.0356, 0)</f>
        <v>0</v>
      </c>
      <c r="F13" s="12" t="s">
        <v>164</v>
      </c>
      <c r="G13" s="12" t="s">
        <v>50</v>
      </c>
    </row>
    <row r="14" spans="1:7" ht="18.95" customHeight="1" x14ac:dyDescent="0.3">
      <c r="A14" s="1" t="s">
        <v>165</v>
      </c>
      <c r="B14" s="20"/>
      <c r="C14" s="20"/>
      <c r="D14" s="14" t="s">
        <v>166</v>
      </c>
      <c r="E14" s="15">
        <f>TRUNC(E10*0.0101, 0)</f>
        <v>0</v>
      </c>
      <c r="F14" s="12" t="s">
        <v>167</v>
      </c>
      <c r="G14" s="12" t="s">
        <v>50</v>
      </c>
    </row>
    <row r="15" spans="1:7" ht="18.95" customHeight="1" x14ac:dyDescent="0.3">
      <c r="A15" s="1" t="s">
        <v>168</v>
      </c>
      <c r="B15" s="20"/>
      <c r="C15" s="20"/>
      <c r="D15" s="14" t="s">
        <v>169</v>
      </c>
      <c r="E15" s="15">
        <f>TRUNC(E8*0.03595, 0)</f>
        <v>0</v>
      </c>
      <c r="F15" s="12" t="s">
        <v>170</v>
      </c>
      <c r="G15" s="12" t="s">
        <v>50</v>
      </c>
    </row>
    <row r="16" spans="1:7" ht="18.95" customHeight="1" x14ac:dyDescent="0.3">
      <c r="A16" s="1" t="s">
        <v>171</v>
      </c>
      <c r="B16" s="20"/>
      <c r="C16" s="20"/>
      <c r="D16" s="14" t="s">
        <v>172</v>
      </c>
      <c r="E16" s="15">
        <f>TRUNC(E8*0.0475, 0)</f>
        <v>0</v>
      </c>
      <c r="F16" s="12" t="s">
        <v>173</v>
      </c>
      <c r="G16" s="12" t="s">
        <v>50</v>
      </c>
    </row>
    <row r="17" spans="1:7" ht="18.95" customHeight="1" x14ac:dyDescent="0.3">
      <c r="A17" s="1" t="s">
        <v>174</v>
      </c>
      <c r="B17" s="20"/>
      <c r="C17" s="20"/>
      <c r="D17" s="14" t="s">
        <v>175</v>
      </c>
      <c r="E17" s="15">
        <f>TRUNC(E8*0.023, 0)</f>
        <v>0</v>
      </c>
      <c r="F17" s="12" t="s">
        <v>176</v>
      </c>
      <c r="G17" s="12" t="s">
        <v>50</v>
      </c>
    </row>
    <row r="18" spans="1:7" ht="18.95" customHeight="1" x14ac:dyDescent="0.3">
      <c r="A18" s="1" t="s">
        <v>177</v>
      </c>
      <c r="B18" s="20"/>
      <c r="C18" s="20"/>
      <c r="D18" s="14" t="s">
        <v>178</v>
      </c>
      <c r="E18" s="15">
        <f>TRUNC(E15*0.1314, 0)</f>
        <v>0</v>
      </c>
      <c r="F18" s="12" t="s">
        <v>179</v>
      </c>
      <c r="G18" s="12" t="s">
        <v>50</v>
      </c>
    </row>
    <row r="19" spans="1:7" ht="18.95" customHeight="1" x14ac:dyDescent="0.3">
      <c r="A19" s="1" t="s">
        <v>180</v>
      </c>
      <c r="B19" s="20"/>
      <c r="C19" s="20"/>
      <c r="D19" s="14" t="s">
        <v>181</v>
      </c>
      <c r="E19" s="15">
        <f>TRUNC((E7+E8)*0.0311*1.2, 0)</f>
        <v>0</v>
      </c>
      <c r="F19" s="12" t="s">
        <v>182</v>
      </c>
      <c r="G19" s="12" t="s">
        <v>50</v>
      </c>
    </row>
    <row r="20" spans="1:7" ht="18.95" customHeight="1" x14ac:dyDescent="0.3">
      <c r="A20" s="1" t="s">
        <v>183</v>
      </c>
      <c r="B20" s="20"/>
      <c r="C20" s="20"/>
      <c r="D20" s="14" t="s">
        <v>184</v>
      </c>
      <c r="E20" s="15">
        <f>TRUNC((E7+E8+(E34/1.1))*0.0311, 0)</f>
        <v>0</v>
      </c>
      <c r="F20" s="12" t="s">
        <v>185</v>
      </c>
      <c r="G20" s="12" t="s">
        <v>50</v>
      </c>
    </row>
    <row r="21" spans="1:7" ht="18.95" customHeight="1" x14ac:dyDescent="0.3">
      <c r="A21" s="1" t="s">
        <v>186</v>
      </c>
      <c r="B21" s="20"/>
      <c r="C21" s="20"/>
      <c r="D21" s="14" t="s">
        <v>135</v>
      </c>
      <c r="E21" s="15">
        <f>TRUNC((E7+E8)*0.0311*1.2, 0)</f>
        <v>0</v>
      </c>
      <c r="F21" s="12" t="s">
        <v>187</v>
      </c>
      <c r="G21" s="12" t="s">
        <v>50</v>
      </c>
    </row>
    <row r="22" spans="1:7" ht="18.95" customHeight="1" x14ac:dyDescent="0.3">
      <c r="A22" s="1" t="s">
        <v>188</v>
      </c>
      <c r="B22" s="20"/>
      <c r="C22" s="20"/>
      <c r="D22" s="14" t="s">
        <v>189</v>
      </c>
      <c r="E22" s="15">
        <f>TRUNC((E7+E10)*0.05, 0)</f>
        <v>0</v>
      </c>
      <c r="F22" s="12" t="s">
        <v>190</v>
      </c>
      <c r="G22" s="12" t="s">
        <v>50</v>
      </c>
    </row>
    <row r="23" spans="1:7" ht="18.95" customHeight="1" x14ac:dyDescent="0.3">
      <c r="A23" s="1" t="s">
        <v>191</v>
      </c>
      <c r="B23" s="20"/>
      <c r="C23" s="20"/>
      <c r="D23" s="14" t="s">
        <v>192</v>
      </c>
      <c r="E23" s="15">
        <f>TRUNC((E7+E8+E11)*0.003, 0)</f>
        <v>0</v>
      </c>
      <c r="F23" s="12" t="s">
        <v>193</v>
      </c>
      <c r="G23" s="12" t="s">
        <v>50</v>
      </c>
    </row>
    <row r="24" spans="1:7" ht="18.95" customHeight="1" x14ac:dyDescent="0.3">
      <c r="A24" s="1" t="s">
        <v>194</v>
      </c>
      <c r="B24" s="20"/>
      <c r="C24" s="20"/>
      <c r="D24" s="14" t="s">
        <v>195</v>
      </c>
      <c r="E24" s="15">
        <f>TRUNC((E7+E8+E11)*0.001, 0)</f>
        <v>0</v>
      </c>
      <c r="F24" s="12" t="s">
        <v>196</v>
      </c>
      <c r="G24" s="12" t="s">
        <v>50</v>
      </c>
    </row>
    <row r="25" spans="1:7" ht="18.95" customHeight="1" x14ac:dyDescent="0.3">
      <c r="A25" s="1" t="s">
        <v>197</v>
      </c>
      <c r="B25" s="20"/>
      <c r="C25" s="20"/>
      <c r="D25" s="14" t="s">
        <v>198</v>
      </c>
      <c r="E25" s="15">
        <f>TRUNC(E10*0.00006, 0)</f>
        <v>0</v>
      </c>
      <c r="F25" s="12" t="s">
        <v>199</v>
      </c>
      <c r="G25" s="12" t="s">
        <v>50</v>
      </c>
    </row>
    <row r="26" spans="1:7" ht="18.95" customHeight="1" x14ac:dyDescent="0.3">
      <c r="A26" s="1" t="s">
        <v>200</v>
      </c>
      <c r="B26" s="20"/>
      <c r="C26" s="20"/>
      <c r="D26" s="14" t="s">
        <v>201</v>
      </c>
      <c r="E26" s="15">
        <f>TRUNC(E10*0.0009, 0)</f>
        <v>0</v>
      </c>
      <c r="F26" s="12" t="s">
        <v>202</v>
      </c>
      <c r="G26" s="12" t="s">
        <v>50</v>
      </c>
    </row>
    <row r="27" spans="1:7" ht="18.95" customHeight="1" x14ac:dyDescent="0.3">
      <c r="A27" s="1" t="s">
        <v>203</v>
      </c>
      <c r="B27" s="20"/>
      <c r="C27" s="20"/>
      <c r="D27" s="14" t="s">
        <v>151</v>
      </c>
      <c r="E27" s="15">
        <f>TRUNC(E11+E12+E13+E14+E15+E16+E17+E19+E18+E22+E23+E24+E25+E26, 0)</f>
        <v>0</v>
      </c>
      <c r="F27" s="12" t="s">
        <v>50</v>
      </c>
      <c r="G27" s="12" t="s">
        <v>50</v>
      </c>
    </row>
    <row r="28" spans="1:7" ht="18.95" customHeight="1" x14ac:dyDescent="0.3">
      <c r="A28" s="1" t="s">
        <v>204</v>
      </c>
      <c r="B28" s="21" t="s">
        <v>205</v>
      </c>
      <c r="C28" s="21"/>
      <c r="D28" s="22"/>
      <c r="E28" s="15">
        <f>TRUNC(E7+E10+E27, 0)</f>
        <v>0</v>
      </c>
      <c r="F28" s="12" t="s">
        <v>50</v>
      </c>
      <c r="G28" s="12" t="s">
        <v>50</v>
      </c>
    </row>
    <row r="29" spans="1:7" ht="18.95" customHeight="1" x14ac:dyDescent="0.3">
      <c r="A29" s="1" t="s">
        <v>206</v>
      </c>
      <c r="B29" s="21" t="s">
        <v>207</v>
      </c>
      <c r="C29" s="21"/>
      <c r="D29" s="22"/>
      <c r="E29" s="15">
        <f>TRUNC(E28*0.08, 0)</f>
        <v>0</v>
      </c>
      <c r="F29" s="12" t="s">
        <v>208</v>
      </c>
      <c r="G29" s="12" t="s">
        <v>50</v>
      </c>
    </row>
    <row r="30" spans="1:7" ht="18.95" customHeight="1" x14ac:dyDescent="0.3">
      <c r="A30" s="1" t="s">
        <v>209</v>
      </c>
      <c r="B30" s="21" t="s">
        <v>210</v>
      </c>
      <c r="C30" s="21"/>
      <c r="D30" s="22"/>
      <c r="E30" s="15">
        <f>TRUNC((E10+E27+E29)*0.15, 0)</f>
        <v>0</v>
      </c>
      <c r="F30" s="12" t="s">
        <v>211</v>
      </c>
      <c r="G30" s="12" t="s">
        <v>50</v>
      </c>
    </row>
    <row r="31" spans="1:7" ht="18.95" customHeight="1" x14ac:dyDescent="0.3">
      <c r="A31" s="1" t="s">
        <v>212</v>
      </c>
      <c r="B31" s="21" t="s">
        <v>213</v>
      </c>
      <c r="C31" s="21"/>
      <c r="D31" s="22"/>
      <c r="E31" s="15">
        <f>TRUNC(E28+E29+E30, 0)</f>
        <v>0</v>
      </c>
      <c r="F31" s="12" t="s">
        <v>50</v>
      </c>
      <c r="G31" s="12" t="s">
        <v>50</v>
      </c>
    </row>
    <row r="32" spans="1:7" ht="18.95" customHeight="1" x14ac:dyDescent="0.3">
      <c r="A32" s="1" t="s">
        <v>214</v>
      </c>
      <c r="B32" s="21" t="s">
        <v>215</v>
      </c>
      <c r="C32" s="21"/>
      <c r="D32" s="22"/>
      <c r="E32" s="15">
        <f>TRUNC(E31*0.1, 0)</f>
        <v>0</v>
      </c>
      <c r="F32" s="12" t="s">
        <v>216</v>
      </c>
      <c r="G32" s="12" t="s">
        <v>50</v>
      </c>
    </row>
    <row r="33" spans="1:7" ht="18.95" customHeight="1" x14ac:dyDescent="0.3">
      <c r="A33" s="1" t="s">
        <v>217</v>
      </c>
      <c r="B33" s="21" t="s">
        <v>218</v>
      </c>
      <c r="C33" s="21"/>
      <c r="D33" s="22"/>
      <c r="E33" s="15">
        <f>TRUNC(E31+E32, 0)</f>
        <v>0</v>
      </c>
      <c r="F33" s="12" t="s">
        <v>50</v>
      </c>
      <c r="G33" s="12" t="s">
        <v>50</v>
      </c>
    </row>
    <row r="34" spans="1:7" ht="18.95" customHeight="1" x14ac:dyDescent="0.3">
      <c r="A34" s="1" t="s">
        <v>219</v>
      </c>
      <c r="B34" s="21" t="s">
        <v>220</v>
      </c>
      <c r="C34" s="21"/>
      <c r="D34" s="22"/>
      <c r="E34" s="15">
        <f>TRUNC(공종별집계표!T11, 0)</f>
        <v>0</v>
      </c>
      <c r="F34" s="12" t="s">
        <v>50</v>
      </c>
      <c r="G34" s="12" t="s">
        <v>50</v>
      </c>
    </row>
    <row r="35" spans="1:7" ht="18.95" customHeight="1" x14ac:dyDescent="0.3">
      <c r="A35" s="1" t="s">
        <v>221</v>
      </c>
      <c r="B35" s="21" t="s">
        <v>222</v>
      </c>
      <c r="C35" s="21"/>
      <c r="D35" s="22"/>
      <c r="E35" s="15">
        <f>TRUNC(E33+0+E34, 0)</f>
        <v>0</v>
      </c>
      <c r="F35" s="12" t="s">
        <v>50</v>
      </c>
      <c r="G35" s="12" t="s">
        <v>50</v>
      </c>
    </row>
  </sheetData>
  <mergeCells count="16">
    <mergeCell ref="B34:D34"/>
    <mergeCell ref="B35:D35"/>
    <mergeCell ref="B28:D28"/>
    <mergeCell ref="B29:D29"/>
    <mergeCell ref="B30:D30"/>
    <mergeCell ref="B31:D31"/>
    <mergeCell ref="B32:D32"/>
    <mergeCell ref="B33:D33"/>
    <mergeCell ref="B1:G1"/>
    <mergeCell ref="B2:E2"/>
    <mergeCell ref="F2:G2"/>
    <mergeCell ref="B3:D3"/>
    <mergeCell ref="B4:B27"/>
    <mergeCell ref="C4:C7"/>
    <mergeCell ref="C8:C10"/>
    <mergeCell ref="C11:C27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4CAA8-F850-442C-AB4C-7BD25A1812DC}">
  <sheetPr>
    <pageSetUpPr fitToPage="1"/>
  </sheetPr>
  <dimension ref="A1:T27"/>
  <sheetViews>
    <sheetView view="pageBreakPreview" zoomScale="60" zoomScaleNormal="100" workbookViewId="0">
      <selection activeCell="A6" sqref="A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20" ht="30" customHeight="1" x14ac:dyDescent="0.3">
      <c r="A2" s="24" t="s">
        <v>224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20" ht="30" customHeight="1" x14ac:dyDescent="0.3">
      <c r="A3" s="25" t="s">
        <v>1</v>
      </c>
      <c r="B3" s="25" t="s">
        <v>2</v>
      </c>
      <c r="C3" s="25" t="s">
        <v>3</v>
      </c>
      <c r="D3" s="25" t="s">
        <v>4</v>
      </c>
      <c r="E3" s="25" t="s">
        <v>5</v>
      </c>
      <c r="F3" s="25"/>
      <c r="G3" s="25" t="s">
        <v>8</v>
      </c>
      <c r="H3" s="25"/>
      <c r="I3" s="25" t="s">
        <v>9</v>
      </c>
      <c r="J3" s="25"/>
      <c r="K3" s="25" t="s">
        <v>10</v>
      </c>
      <c r="L3" s="25"/>
      <c r="M3" s="25" t="s">
        <v>11</v>
      </c>
      <c r="N3" s="27" t="s">
        <v>12</v>
      </c>
      <c r="O3" s="27" t="s">
        <v>13</v>
      </c>
      <c r="P3" s="27" t="s">
        <v>14</v>
      </c>
      <c r="Q3" s="27" t="s">
        <v>15</v>
      </c>
      <c r="R3" s="27" t="s">
        <v>16</v>
      </c>
      <c r="S3" s="27" t="s">
        <v>17</v>
      </c>
      <c r="T3" s="27" t="s">
        <v>18</v>
      </c>
    </row>
    <row r="4" spans="1:20" ht="30" customHeight="1" x14ac:dyDescent="0.3">
      <c r="A4" s="26"/>
      <c r="B4" s="26"/>
      <c r="C4" s="26"/>
      <c r="D4" s="26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26"/>
      <c r="N4" s="27"/>
      <c r="O4" s="27"/>
      <c r="P4" s="27"/>
      <c r="Q4" s="27"/>
      <c r="R4" s="27"/>
      <c r="S4" s="27"/>
      <c r="T4" s="27"/>
    </row>
    <row r="5" spans="1:20" ht="30" customHeight="1" x14ac:dyDescent="0.3">
      <c r="A5" s="8" t="s">
        <v>225</v>
      </c>
      <c r="B5" s="8" t="s">
        <v>50</v>
      </c>
      <c r="C5" s="8" t="s">
        <v>50</v>
      </c>
      <c r="D5" s="9">
        <v>1</v>
      </c>
      <c r="E5" s="10">
        <f>F6</f>
        <v>0</v>
      </c>
      <c r="F5" s="10">
        <f t="shared" ref="F5:F11" si="0">E5*D5</f>
        <v>0</v>
      </c>
      <c r="G5" s="10">
        <f>H6</f>
        <v>0</v>
      </c>
      <c r="H5" s="10">
        <f t="shared" ref="H5:H11" si="1">G5*D5</f>
        <v>0</v>
      </c>
      <c r="I5" s="10">
        <f>J6</f>
        <v>0</v>
      </c>
      <c r="J5" s="10">
        <f t="shared" ref="J5:J11" si="2">I5*D5</f>
        <v>0</v>
      </c>
      <c r="K5" s="10">
        <f t="shared" ref="K5:L11" si="3">E5+G5+I5</f>
        <v>0</v>
      </c>
      <c r="L5" s="10">
        <f t="shared" si="3"/>
        <v>0</v>
      </c>
      <c r="M5" s="8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6"/>
    </row>
    <row r="6" spans="1:20" ht="30" customHeight="1" x14ac:dyDescent="0.3">
      <c r="A6" s="8" t="s">
        <v>52</v>
      </c>
      <c r="B6" s="8" t="s">
        <v>50</v>
      </c>
      <c r="C6" s="8" t="s">
        <v>50</v>
      </c>
      <c r="D6" s="9">
        <v>1</v>
      </c>
      <c r="E6" s="10">
        <f>F7+F8+F9</f>
        <v>0</v>
      </c>
      <c r="F6" s="10">
        <f t="shared" si="0"/>
        <v>0</v>
      </c>
      <c r="G6" s="10">
        <f>H7+H8+H9</f>
        <v>0</v>
      </c>
      <c r="H6" s="10">
        <f t="shared" si="1"/>
        <v>0</v>
      </c>
      <c r="I6" s="10">
        <f>J7+J8+J9</f>
        <v>0</v>
      </c>
      <c r="J6" s="10">
        <f t="shared" si="2"/>
        <v>0</v>
      </c>
      <c r="K6" s="10">
        <f t="shared" si="3"/>
        <v>0</v>
      </c>
      <c r="L6" s="10">
        <f t="shared" si="3"/>
        <v>0</v>
      </c>
      <c r="M6" s="8" t="s">
        <v>50</v>
      </c>
      <c r="N6" s="2" t="s">
        <v>53</v>
      </c>
      <c r="O6" s="2" t="s">
        <v>50</v>
      </c>
      <c r="P6" s="2" t="s">
        <v>51</v>
      </c>
      <c r="Q6" s="2" t="s">
        <v>50</v>
      </c>
      <c r="R6" s="3">
        <v>2</v>
      </c>
      <c r="S6" s="2" t="s">
        <v>50</v>
      </c>
      <c r="T6" s="6"/>
    </row>
    <row r="7" spans="1:20" ht="30" customHeight="1" x14ac:dyDescent="0.3">
      <c r="A7" s="8" t="s">
        <v>54</v>
      </c>
      <c r="B7" s="8" t="s">
        <v>50</v>
      </c>
      <c r="C7" s="8" t="s">
        <v>50</v>
      </c>
      <c r="D7" s="9">
        <v>1</v>
      </c>
      <c r="E7" s="10">
        <f>공종별내역서!F27</f>
        <v>0</v>
      </c>
      <c r="F7" s="10">
        <f t="shared" si="0"/>
        <v>0</v>
      </c>
      <c r="G7" s="10">
        <f>공종별내역서!H27</f>
        <v>0</v>
      </c>
      <c r="H7" s="10">
        <f t="shared" si="1"/>
        <v>0</v>
      </c>
      <c r="I7" s="10">
        <f>공종별내역서!J27</f>
        <v>0</v>
      </c>
      <c r="J7" s="10">
        <f t="shared" si="2"/>
        <v>0</v>
      </c>
      <c r="K7" s="10">
        <f t="shared" si="3"/>
        <v>0</v>
      </c>
      <c r="L7" s="10">
        <f t="shared" si="3"/>
        <v>0</v>
      </c>
      <c r="M7" s="8" t="s">
        <v>50</v>
      </c>
      <c r="N7" s="2" t="s">
        <v>55</v>
      </c>
      <c r="O7" s="2" t="s">
        <v>50</v>
      </c>
      <c r="P7" s="2" t="s">
        <v>53</v>
      </c>
      <c r="Q7" s="2" t="s">
        <v>50</v>
      </c>
      <c r="R7" s="3">
        <v>3</v>
      </c>
      <c r="S7" s="2" t="s">
        <v>50</v>
      </c>
      <c r="T7" s="6"/>
    </row>
    <row r="8" spans="1:20" ht="30" customHeight="1" x14ac:dyDescent="0.3">
      <c r="A8" s="8" t="s">
        <v>76</v>
      </c>
      <c r="B8" s="8" t="s">
        <v>50</v>
      </c>
      <c r="C8" s="8" t="s">
        <v>50</v>
      </c>
      <c r="D8" s="9">
        <v>1</v>
      </c>
      <c r="E8" s="10">
        <f>공종별내역서!F51</f>
        <v>0</v>
      </c>
      <c r="F8" s="10">
        <f t="shared" si="0"/>
        <v>0</v>
      </c>
      <c r="G8" s="10">
        <f>공종별내역서!H51</f>
        <v>0</v>
      </c>
      <c r="H8" s="10">
        <f t="shared" si="1"/>
        <v>0</v>
      </c>
      <c r="I8" s="10">
        <f>공종별내역서!J51</f>
        <v>0</v>
      </c>
      <c r="J8" s="10">
        <f t="shared" si="2"/>
        <v>0</v>
      </c>
      <c r="K8" s="10">
        <f t="shared" si="3"/>
        <v>0</v>
      </c>
      <c r="L8" s="10">
        <f t="shared" si="3"/>
        <v>0</v>
      </c>
      <c r="M8" s="8" t="s">
        <v>50</v>
      </c>
      <c r="N8" s="2" t="s">
        <v>77</v>
      </c>
      <c r="O8" s="2" t="s">
        <v>50</v>
      </c>
      <c r="P8" s="2" t="s">
        <v>53</v>
      </c>
      <c r="Q8" s="2" t="s">
        <v>50</v>
      </c>
      <c r="R8" s="3">
        <v>3</v>
      </c>
      <c r="S8" s="2" t="s">
        <v>50</v>
      </c>
      <c r="T8" s="6"/>
    </row>
    <row r="9" spans="1:20" ht="30" customHeight="1" x14ac:dyDescent="0.3">
      <c r="A9" s="8" t="s">
        <v>91</v>
      </c>
      <c r="B9" s="8" t="s">
        <v>50</v>
      </c>
      <c r="C9" s="8" t="s">
        <v>50</v>
      </c>
      <c r="D9" s="9">
        <v>1</v>
      </c>
      <c r="E9" s="10">
        <f>공종별내역서!F75</f>
        <v>0</v>
      </c>
      <c r="F9" s="10">
        <f t="shared" si="0"/>
        <v>0</v>
      </c>
      <c r="G9" s="10">
        <f>공종별내역서!H75</f>
        <v>0</v>
      </c>
      <c r="H9" s="10">
        <f t="shared" si="1"/>
        <v>0</v>
      </c>
      <c r="I9" s="10">
        <f>공종별내역서!J75</f>
        <v>0</v>
      </c>
      <c r="J9" s="10">
        <f t="shared" si="2"/>
        <v>0</v>
      </c>
      <c r="K9" s="10">
        <f t="shared" si="3"/>
        <v>0</v>
      </c>
      <c r="L9" s="10">
        <f t="shared" si="3"/>
        <v>0</v>
      </c>
      <c r="M9" s="8" t="s">
        <v>50</v>
      </c>
      <c r="N9" s="2" t="s">
        <v>92</v>
      </c>
      <c r="O9" s="2" t="s">
        <v>50</v>
      </c>
      <c r="P9" s="2" t="s">
        <v>53</v>
      </c>
      <c r="Q9" s="2" t="s">
        <v>50</v>
      </c>
      <c r="R9" s="3">
        <v>3</v>
      </c>
      <c r="S9" s="2" t="s">
        <v>50</v>
      </c>
      <c r="T9" s="6"/>
    </row>
    <row r="10" spans="1:20" ht="30" customHeight="1" x14ac:dyDescent="0.3">
      <c r="A10" s="8" t="s">
        <v>109</v>
      </c>
      <c r="B10" s="8" t="s">
        <v>111</v>
      </c>
      <c r="C10" s="8" t="s">
        <v>50</v>
      </c>
      <c r="D10" s="9">
        <v>1</v>
      </c>
      <c r="E10" s="10">
        <f>공종별내역서!F99</f>
        <v>0</v>
      </c>
      <c r="F10" s="10">
        <f t="shared" si="0"/>
        <v>0</v>
      </c>
      <c r="G10" s="10">
        <f>공종별내역서!H99</f>
        <v>0</v>
      </c>
      <c r="H10" s="10">
        <f t="shared" si="1"/>
        <v>0</v>
      </c>
      <c r="I10" s="10">
        <f>공종별내역서!J99</f>
        <v>0</v>
      </c>
      <c r="J10" s="10">
        <f t="shared" si="2"/>
        <v>0</v>
      </c>
      <c r="K10" s="10">
        <f t="shared" si="3"/>
        <v>0</v>
      </c>
      <c r="L10" s="10">
        <f t="shared" si="3"/>
        <v>0</v>
      </c>
      <c r="M10" s="8" t="s">
        <v>50</v>
      </c>
      <c r="N10" s="2" t="s">
        <v>110</v>
      </c>
      <c r="O10" s="2" t="s">
        <v>50</v>
      </c>
      <c r="P10" s="2" t="s">
        <v>50</v>
      </c>
      <c r="Q10" s="2" t="s">
        <v>112</v>
      </c>
      <c r="R10" s="3">
        <v>3</v>
      </c>
      <c r="S10" s="2" t="s">
        <v>50</v>
      </c>
      <c r="T10" s="6">
        <f>L10*1</f>
        <v>0</v>
      </c>
    </row>
    <row r="11" spans="1:20" ht="30" customHeight="1" x14ac:dyDescent="0.3">
      <c r="A11" s="8" t="s">
        <v>127</v>
      </c>
      <c r="B11" s="8" t="s">
        <v>111</v>
      </c>
      <c r="C11" s="8" t="s">
        <v>50</v>
      </c>
      <c r="D11" s="9">
        <v>1</v>
      </c>
      <c r="E11" s="10">
        <f>공종별내역서!F123</f>
        <v>0</v>
      </c>
      <c r="F11" s="10">
        <f t="shared" si="0"/>
        <v>0</v>
      </c>
      <c r="G11" s="10">
        <f>공종별내역서!H123</f>
        <v>0</v>
      </c>
      <c r="H11" s="10">
        <f t="shared" si="1"/>
        <v>0</v>
      </c>
      <c r="I11" s="10">
        <f>공종별내역서!J123</f>
        <v>0</v>
      </c>
      <c r="J11" s="10">
        <f t="shared" si="2"/>
        <v>0</v>
      </c>
      <c r="K11" s="10">
        <f t="shared" si="3"/>
        <v>0</v>
      </c>
      <c r="L11" s="10">
        <f t="shared" si="3"/>
        <v>0</v>
      </c>
      <c r="M11" s="8" t="s">
        <v>50</v>
      </c>
      <c r="N11" s="2" t="s">
        <v>128</v>
      </c>
      <c r="O11" s="2" t="s">
        <v>50</v>
      </c>
      <c r="P11" s="2" t="s">
        <v>50</v>
      </c>
      <c r="Q11" s="2" t="s">
        <v>129</v>
      </c>
      <c r="R11" s="3">
        <v>3</v>
      </c>
      <c r="S11" s="2" t="s">
        <v>50</v>
      </c>
      <c r="T11" s="6">
        <f>L11*1</f>
        <v>0</v>
      </c>
    </row>
    <row r="12" spans="1:20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T12" s="5"/>
    </row>
    <row r="13" spans="1:20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T13" s="5"/>
    </row>
    <row r="14" spans="1:20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5"/>
    </row>
    <row r="15" spans="1:20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5"/>
    </row>
    <row r="16" spans="1:20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5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5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5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5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5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 x14ac:dyDescent="0.3">
      <c r="A27" s="8" t="s">
        <v>74</v>
      </c>
      <c r="B27" s="9"/>
      <c r="C27" s="9"/>
      <c r="D27" s="9"/>
      <c r="E27" s="9"/>
      <c r="F27" s="10">
        <f>F5</f>
        <v>0</v>
      </c>
      <c r="G27" s="9"/>
      <c r="H27" s="10">
        <f>H5</f>
        <v>0</v>
      </c>
      <c r="I27" s="9"/>
      <c r="J27" s="10">
        <f>J5</f>
        <v>0</v>
      </c>
      <c r="K27" s="9"/>
      <c r="L27" s="10">
        <f>L5</f>
        <v>0</v>
      </c>
      <c r="M27" s="9"/>
      <c r="T27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58654-B904-4CB9-A79D-EA6AE7181F7F}">
  <sheetPr>
    <pageSetUpPr fitToPage="1"/>
  </sheetPr>
  <dimension ref="A1:AV123"/>
  <sheetViews>
    <sheetView view="pageBreakPreview" topLeftCell="A83" zoomScale="60" zoomScaleNormal="100" workbookViewId="0">
      <selection activeCell="M102" sqref="M10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4" t="s">
        <v>224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48" ht="30" customHeight="1" x14ac:dyDescent="0.3">
      <c r="A2" s="25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25"/>
      <c r="G2" s="25" t="s">
        <v>8</v>
      </c>
      <c r="H2" s="25"/>
      <c r="I2" s="25" t="s">
        <v>9</v>
      </c>
      <c r="J2" s="25"/>
      <c r="K2" s="25" t="s">
        <v>10</v>
      </c>
      <c r="L2" s="25"/>
      <c r="M2" s="25" t="s">
        <v>11</v>
      </c>
      <c r="N2" s="27" t="s">
        <v>19</v>
      </c>
      <c r="O2" s="27" t="s">
        <v>13</v>
      </c>
      <c r="P2" s="27" t="s">
        <v>20</v>
      </c>
      <c r="Q2" s="27" t="s">
        <v>12</v>
      </c>
      <c r="R2" s="27" t="s">
        <v>21</v>
      </c>
      <c r="S2" s="27" t="s">
        <v>22</v>
      </c>
      <c r="T2" s="27" t="s">
        <v>23</v>
      </c>
      <c r="U2" s="27" t="s">
        <v>24</v>
      </c>
      <c r="V2" s="27" t="s">
        <v>25</v>
      </c>
      <c r="W2" s="27" t="s">
        <v>26</v>
      </c>
      <c r="X2" s="27" t="s">
        <v>27</v>
      </c>
      <c r="Y2" s="27" t="s">
        <v>28</v>
      </c>
      <c r="Z2" s="27" t="s">
        <v>29</v>
      </c>
      <c r="AA2" s="27" t="s">
        <v>30</v>
      </c>
      <c r="AB2" s="27" t="s">
        <v>31</v>
      </c>
      <c r="AC2" s="27" t="s">
        <v>32</v>
      </c>
      <c r="AD2" s="27" t="s">
        <v>33</v>
      </c>
      <c r="AE2" s="27" t="s">
        <v>34</v>
      </c>
      <c r="AF2" s="27" t="s">
        <v>35</v>
      </c>
      <c r="AG2" s="27" t="s">
        <v>36</v>
      </c>
      <c r="AH2" s="27" t="s">
        <v>37</v>
      </c>
      <c r="AI2" s="27" t="s">
        <v>38</v>
      </c>
      <c r="AJ2" s="27" t="s">
        <v>39</v>
      </c>
      <c r="AK2" s="27" t="s">
        <v>40</v>
      </c>
      <c r="AL2" s="27" t="s">
        <v>41</v>
      </c>
      <c r="AM2" s="27" t="s">
        <v>42</v>
      </c>
      <c r="AN2" s="27" t="s">
        <v>43</v>
      </c>
      <c r="AO2" s="27" t="s">
        <v>44</v>
      </c>
      <c r="AP2" s="27" t="s">
        <v>45</v>
      </c>
      <c r="AQ2" s="27" t="s">
        <v>46</v>
      </c>
      <c r="AR2" s="27" t="s">
        <v>47</v>
      </c>
      <c r="AS2" s="27" t="s">
        <v>15</v>
      </c>
      <c r="AT2" s="27" t="s">
        <v>16</v>
      </c>
      <c r="AU2" s="27" t="s">
        <v>48</v>
      </c>
      <c r="AV2" s="27" t="s">
        <v>49</v>
      </c>
    </row>
    <row r="3" spans="1:48" ht="30" customHeight="1" x14ac:dyDescent="0.3">
      <c r="A3" s="25"/>
      <c r="B3" s="25"/>
      <c r="C3" s="25"/>
      <c r="D3" s="25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25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</row>
    <row r="4" spans="1:48" ht="30" customHeight="1" x14ac:dyDescent="0.3">
      <c r="A4" s="8" t="s">
        <v>54</v>
      </c>
      <c r="B4" s="8" t="s">
        <v>50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56</v>
      </c>
      <c r="B5" s="8" t="s">
        <v>57</v>
      </c>
      <c r="C5" s="8" t="s">
        <v>58</v>
      </c>
      <c r="D5" s="9">
        <v>105</v>
      </c>
      <c r="E5" s="11"/>
      <c r="F5" s="11">
        <f>TRUNC(E5*D5, 0)</f>
        <v>0</v>
      </c>
      <c r="G5" s="11"/>
      <c r="H5" s="11">
        <f>TRUNC(G5*D5, 0)</f>
        <v>0</v>
      </c>
      <c r="I5" s="11"/>
      <c r="J5" s="11">
        <f>TRUNC(I5*D5, 0)</f>
        <v>0</v>
      </c>
      <c r="K5" s="11">
        <f t="shared" ref="K5:L8" si="0">TRUNC(E5+G5+I5, 0)</f>
        <v>0</v>
      </c>
      <c r="L5" s="11">
        <f t="shared" si="0"/>
        <v>0</v>
      </c>
      <c r="M5" s="8" t="s">
        <v>50</v>
      </c>
      <c r="N5" s="2" t="s">
        <v>59</v>
      </c>
      <c r="O5" s="2" t="s">
        <v>50</v>
      </c>
      <c r="P5" s="2" t="s">
        <v>50</v>
      </c>
      <c r="Q5" s="2" t="s">
        <v>55</v>
      </c>
      <c r="R5" s="2" t="s">
        <v>60</v>
      </c>
      <c r="S5" s="2" t="s">
        <v>61</v>
      </c>
      <c r="T5" s="2" t="s">
        <v>61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62</v>
      </c>
      <c r="AV5" s="3">
        <v>122</v>
      </c>
    </row>
    <row r="6" spans="1:48" ht="30" customHeight="1" x14ac:dyDescent="0.3">
      <c r="A6" s="8" t="s">
        <v>63</v>
      </c>
      <c r="B6" s="8" t="s">
        <v>64</v>
      </c>
      <c r="C6" s="8" t="s">
        <v>58</v>
      </c>
      <c r="D6" s="9">
        <v>715</v>
      </c>
      <c r="E6" s="11"/>
      <c r="F6" s="11">
        <f>TRUNC(E6*D6, 0)</f>
        <v>0</v>
      </c>
      <c r="G6" s="11"/>
      <c r="H6" s="11">
        <f>TRUNC(G6*D6, 0)</f>
        <v>0</v>
      </c>
      <c r="I6" s="11"/>
      <c r="J6" s="11">
        <f>TRUNC(I6*D6, 0)</f>
        <v>0</v>
      </c>
      <c r="K6" s="11">
        <f t="shared" si="0"/>
        <v>0</v>
      </c>
      <c r="L6" s="11">
        <f t="shared" si="0"/>
        <v>0</v>
      </c>
      <c r="M6" s="8" t="s">
        <v>50</v>
      </c>
      <c r="N6" s="2" t="s">
        <v>65</v>
      </c>
      <c r="O6" s="2" t="s">
        <v>50</v>
      </c>
      <c r="P6" s="2" t="s">
        <v>50</v>
      </c>
      <c r="Q6" s="2" t="s">
        <v>55</v>
      </c>
      <c r="R6" s="2" t="s">
        <v>60</v>
      </c>
      <c r="S6" s="2" t="s">
        <v>61</v>
      </c>
      <c r="T6" s="2" t="s">
        <v>61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66</v>
      </c>
      <c r="AV6" s="3">
        <v>64</v>
      </c>
    </row>
    <row r="7" spans="1:48" ht="30" customHeight="1" x14ac:dyDescent="0.3">
      <c r="A7" s="8" t="s">
        <v>63</v>
      </c>
      <c r="B7" s="8" t="s">
        <v>67</v>
      </c>
      <c r="C7" s="8" t="s">
        <v>58</v>
      </c>
      <c r="D7" s="9">
        <v>145</v>
      </c>
      <c r="E7" s="11"/>
      <c r="F7" s="11">
        <f>TRUNC(E7*D7, 0)</f>
        <v>0</v>
      </c>
      <c r="G7" s="11"/>
      <c r="H7" s="11">
        <f>TRUNC(G7*D7, 0)</f>
        <v>0</v>
      </c>
      <c r="I7" s="11"/>
      <c r="J7" s="11">
        <f>TRUNC(I7*D7, 0)</f>
        <v>0</v>
      </c>
      <c r="K7" s="11">
        <f t="shared" si="0"/>
        <v>0</v>
      </c>
      <c r="L7" s="11">
        <f t="shared" si="0"/>
        <v>0</v>
      </c>
      <c r="M7" s="8" t="s">
        <v>50</v>
      </c>
      <c r="N7" s="2" t="s">
        <v>68</v>
      </c>
      <c r="O7" s="2" t="s">
        <v>50</v>
      </c>
      <c r="P7" s="2" t="s">
        <v>50</v>
      </c>
      <c r="Q7" s="2" t="s">
        <v>55</v>
      </c>
      <c r="R7" s="2" t="s">
        <v>60</v>
      </c>
      <c r="S7" s="2" t="s">
        <v>61</v>
      </c>
      <c r="T7" s="2" t="s">
        <v>61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50</v>
      </c>
      <c r="AS7" s="2" t="s">
        <v>50</v>
      </c>
      <c r="AT7" s="3"/>
      <c r="AU7" s="2" t="s">
        <v>69</v>
      </c>
      <c r="AV7" s="3">
        <v>118</v>
      </c>
    </row>
    <row r="8" spans="1:48" ht="30" customHeight="1" x14ac:dyDescent="0.3">
      <c r="A8" s="8" t="s">
        <v>70</v>
      </c>
      <c r="B8" s="8" t="s">
        <v>71</v>
      </c>
      <c r="C8" s="8" t="s">
        <v>58</v>
      </c>
      <c r="D8" s="9">
        <v>860</v>
      </c>
      <c r="E8" s="11"/>
      <c r="F8" s="11">
        <f>TRUNC(E8*D8, 0)</f>
        <v>0</v>
      </c>
      <c r="G8" s="11"/>
      <c r="H8" s="11">
        <f>TRUNC(G8*D8, 0)</f>
        <v>0</v>
      </c>
      <c r="I8" s="11"/>
      <c r="J8" s="11">
        <f>TRUNC(I8*D8, 0)</f>
        <v>0</v>
      </c>
      <c r="K8" s="11">
        <f t="shared" si="0"/>
        <v>0</v>
      </c>
      <c r="L8" s="11">
        <f t="shared" si="0"/>
        <v>0</v>
      </c>
      <c r="M8" s="8" t="s">
        <v>50</v>
      </c>
      <c r="N8" s="2" t="s">
        <v>72</v>
      </c>
      <c r="O8" s="2" t="s">
        <v>50</v>
      </c>
      <c r="P8" s="2" t="s">
        <v>50</v>
      </c>
      <c r="Q8" s="2" t="s">
        <v>55</v>
      </c>
      <c r="R8" s="2" t="s">
        <v>60</v>
      </c>
      <c r="S8" s="2" t="s">
        <v>61</v>
      </c>
      <c r="T8" s="2" t="s">
        <v>61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73</v>
      </c>
      <c r="AV8" s="3">
        <v>119</v>
      </c>
    </row>
    <row r="9" spans="1:48" ht="30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48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 x14ac:dyDescent="0.3">
      <c r="A27" s="8" t="s">
        <v>74</v>
      </c>
      <c r="B27" s="9"/>
      <c r="C27" s="9"/>
      <c r="D27" s="9"/>
      <c r="E27" s="9"/>
      <c r="F27" s="11">
        <f>SUM(F5:F26)</f>
        <v>0</v>
      </c>
      <c r="G27" s="9"/>
      <c r="H27" s="11">
        <f>SUM(H5:H26)</f>
        <v>0</v>
      </c>
      <c r="I27" s="9"/>
      <c r="J27" s="11">
        <f>SUM(J5:J26)</f>
        <v>0</v>
      </c>
      <c r="K27" s="9"/>
      <c r="L27" s="11">
        <f>SUM(L5:L26)</f>
        <v>0</v>
      </c>
      <c r="M27" s="9"/>
      <c r="N27" t="s">
        <v>75</v>
      </c>
    </row>
    <row r="28" spans="1:48" ht="30" customHeight="1" x14ac:dyDescent="0.3">
      <c r="A28" s="8" t="s">
        <v>76</v>
      </c>
      <c r="B28" s="8" t="s">
        <v>50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3"/>
      <c r="O28" s="3"/>
      <c r="P28" s="3"/>
      <c r="Q28" s="2" t="s">
        <v>77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8" t="s">
        <v>78</v>
      </c>
      <c r="B29" s="8" t="s">
        <v>79</v>
      </c>
      <c r="C29" s="8" t="s">
        <v>58</v>
      </c>
      <c r="D29" s="9">
        <v>186</v>
      </c>
      <c r="E29" s="11"/>
      <c r="F29" s="11">
        <f>TRUNC(E29*D29, 0)</f>
        <v>0</v>
      </c>
      <c r="G29" s="11"/>
      <c r="H29" s="11">
        <f>TRUNC(G29*D29, 0)</f>
        <v>0</v>
      </c>
      <c r="I29" s="11"/>
      <c r="J29" s="11">
        <f>TRUNC(I29*D29, 0)</f>
        <v>0</v>
      </c>
      <c r="K29" s="11">
        <f t="shared" ref="K29:L31" si="1">TRUNC(E29+G29+I29, 0)</f>
        <v>0</v>
      </c>
      <c r="L29" s="11">
        <f t="shared" si="1"/>
        <v>0</v>
      </c>
      <c r="M29" s="8" t="s">
        <v>50</v>
      </c>
      <c r="N29" s="2" t="s">
        <v>80</v>
      </c>
      <c r="O29" s="2" t="s">
        <v>50</v>
      </c>
      <c r="P29" s="2" t="s">
        <v>50</v>
      </c>
      <c r="Q29" s="2" t="s">
        <v>77</v>
      </c>
      <c r="R29" s="2" t="s">
        <v>60</v>
      </c>
      <c r="S29" s="2" t="s">
        <v>61</v>
      </c>
      <c r="T29" s="2" t="s">
        <v>61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50</v>
      </c>
      <c r="AS29" s="2" t="s">
        <v>50</v>
      </c>
      <c r="AT29" s="3"/>
      <c r="AU29" s="2" t="s">
        <v>81</v>
      </c>
      <c r="AV29" s="3">
        <v>124</v>
      </c>
    </row>
    <row r="30" spans="1:48" ht="30" customHeight="1" x14ac:dyDescent="0.3">
      <c r="A30" s="8" t="s">
        <v>82</v>
      </c>
      <c r="B30" s="8" t="s">
        <v>83</v>
      </c>
      <c r="C30" s="8" t="s">
        <v>84</v>
      </c>
      <c r="D30" s="9">
        <v>23</v>
      </c>
      <c r="E30" s="11"/>
      <c r="F30" s="11">
        <f>TRUNC(E30*D30, 0)</f>
        <v>0</v>
      </c>
      <c r="G30" s="11"/>
      <c r="H30" s="11">
        <f>TRUNC(G30*D30, 0)</f>
        <v>0</v>
      </c>
      <c r="I30" s="11"/>
      <c r="J30" s="11">
        <f>TRUNC(I30*D30, 0)</f>
        <v>0</v>
      </c>
      <c r="K30" s="11">
        <f t="shared" si="1"/>
        <v>0</v>
      </c>
      <c r="L30" s="11">
        <f t="shared" si="1"/>
        <v>0</v>
      </c>
      <c r="M30" s="8" t="s">
        <v>50</v>
      </c>
      <c r="N30" s="2" t="s">
        <v>85</v>
      </c>
      <c r="O30" s="2" t="s">
        <v>50</v>
      </c>
      <c r="P30" s="2" t="s">
        <v>50</v>
      </c>
      <c r="Q30" s="2" t="s">
        <v>77</v>
      </c>
      <c r="R30" s="2" t="s">
        <v>61</v>
      </c>
      <c r="S30" s="2" t="s">
        <v>61</v>
      </c>
      <c r="T30" s="2" t="s">
        <v>60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50</v>
      </c>
      <c r="AS30" s="2" t="s">
        <v>50</v>
      </c>
      <c r="AT30" s="3"/>
      <c r="AU30" s="2" t="s">
        <v>86</v>
      </c>
      <c r="AV30" s="3">
        <v>73</v>
      </c>
    </row>
    <row r="31" spans="1:48" ht="30" customHeight="1" x14ac:dyDescent="0.3">
      <c r="A31" s="8" t="s">
        <v>87</v>
      </c>
      <c r="B31" s="8" t="s">
        <v>88</v>
      </c>
      <c r="C31" s="8" t="s">
        <v>84</v>
      </c>
      <c r="D31" s="9">
        <v>186</v>
      </c>
      <c r="E31" s="11"/>
      <c r="F31" s="11">
        <f>TRUNC(E31*D31, 0)</f>
        <v>0</v>
      </c>
      <c r="G31" s="11"/>
      <c r="H31" s="11">
        <f>TRUNC(G31*D31, 0)</f>
        <v>0</v>
      </c>
      <c r="I31" s="11"/>
      <c r="J31" s="11">
        <f>TRUNC(I31*D31, 0)</f>
        <v>0</v>
      </c>
      <c r="K31" s="11">
        <f t="shared" si="1"/>
        <v>0</v>
      </c>
      <c r="L31" s="11">
        <f t="shared" si="1"/>
        <v>0</v>
      </c>
      <c r="M31" s="8" t="s">
        <v>50</v>
      </c>
      <c r="N31" s="2" t="s">
        <v>89</v>
      </c>
      <c r="O31" s="2" t="s">
        <v>50</v>
      </c>
      <c r="P31" s="2" t="s">
        <v>50</v>
      </c>
      <c r="Q31" s="2" t="s">
        <v>77</v>
      </c>
      <c r="R31" s="2" t="s">
        <v>60</v>
      </c>
      <c r="S31" s="2" t="s">
        <v>61</v>
      </c>
      <c r="T31" s="2" t="s">
        <v>61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50</v>
      </c>
      <c r="AS31" s="2" t="s">
        <v>50</v>
      </c>
      <c r="AT31" s="3"/>
      <c r="AU31" s="2" t="s">
        <v>90</v>
      </c>
      <c r="AV31" s="3">
        <v>69</v>
      </c>
    </row>
    <row r="32" spans="1:48" ht="30" customHeight="1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30" customHeight="1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ht="30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ht="30" customHeight="1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ht="30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30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30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ht="30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ht="30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3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3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3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ht="30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 x14ac:dyDescent="0.3">
      <c r="A51" s="8" t="s">
        <v>74</v>
      </c>
      <c r="B51" s="9"/>
      <c r="C51" s="9"/>
      <c r="D51" s="9"/>
      <c r="E51" s="9"/>
      <c r="F51" s="11">
        <f>SUM(F29:F50)</f>
        <v>0</v>
      </c>
      <c r="G51" s="9"/>
      <c r="H51" s="11">
        <f>SUM(H29:H50)</f>
        <v>0</v>
      </c>
      <c r="I51" s="9"/>
      <c r="J51" s="11">
        <f>SUM(J29:J50)</f>
        <v>0</v>
      </c>
      <c r="K51" s="9"/>
      <c r="L51" s="11">
        <f>SUM(L29:L50)</f>
        <v>0</v>
      </c>
      <c r="M51" s="9"/>
      <c r="N51" t="s">
        <v>75</v>
      </c>
    </row>
    <row r="52" spans="1:48" ht="30" customHeight="1" x14ac:dyDescent="0.3">
      <c r="A52" s="8" t="s">
        <v>91</v>
      </c>
      <c r="B52" s="8" t="s">
        <v>50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3"/>
      <c r="O52" s="3"/>
      <c r="P52" s="3"/>
      <c r="Q52" s="2" t="s">
        <v>92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8" t="s">
        <v>93</v>
      </c>
      <c r="B53" s="8" t="s">
        <v>94</v>
      </c>
      <c r="C53" s="8" t="s">
        <v>58</v>
      </c>
      <c r="D53" s="9">
        <v>186</v>
      </c>
      <c r="E53" s="11"/>
      <c r="F53" s="11">
        <f>TRUNC(E53*D53, 0)</f>
        <v>0</v>
      </c>
      <c r="G53" s="11"/>
      <c r="H53" s="11">
        <f>TRUNC(G53*D53, 0)</f>
        <v>0</v>
      </c>
      <c r="I53" s="11"/>
      <c r="J53" s="11">
        <f>TRUNC(I53*D53, 0)</f>
        <v>0</v>
      </c>
      <c r="K53" s="11">
        <f t="shared" ref="K53:L56" si="2">TRUNC(E53+G53+I53, 0)</f>
        <v>0</v>
      </c>
      <c r="L53" s="11">
        <f t="shared" si="2"/>
        <v>0</v>
      </c>
      <c r="M53" s="8" t="s">
        <v>50</v>
      </c>
      <c r="N53" s="2" t="s">
        <v>95</v>
      </c>
      <c r="O53" s="2" t="s">
        <v>50</v>
      </c>
      <c r="P53" s="2" t="s">
        <v>50</v>
      </c>
      <c r="Q53" s="2" t="s">
        <v>92</v>
      </c>
      <c r="R53" s="2" t="s">
        <v>60</v>
      </c>
      <c r="S53" s="2" t="s">
        <v>61</v>
      </c>
      <c r="T53" s="2" t="s">
        <v>61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50</v>
      </c>
      <c r="AS53" s="2" t="s">
        <v>50</v>
      </c>
      <c r="AT53" s="3"/>
      <c r="AU53" s="2" t="s">
        <v>96</v>
      </c>
      <c r="AV53" s="3">
        <v>71</v>
      </c>
    </row>
    <row r="54" spans="1:48" ht="30" customHeight="1" x14ac:dyDescent="0.3">
      <c r="A54" s="8" t="s">
        <v>97</v>
      </c>
      <c r="B54" s="8" t="s">
        <v>50</v>
      </c>
      <c r="C54" s="8" t="s">
        <v>98</v>
      </c>
      <c r="D54" s="9">
        <v>1</v>
      </c>
      <c r="E54" s="11"/>
      <c r="F54" s="11">
        <f>TRUNC(E54*D54, 0)</f>
        <v>0</v>
      </c>
      <c r="G54" s="11"/>
      <c r="H54" s="11">
        <f>TRUNC(G54*D54, 0)</f>
        <v>0</v>
      </c>
      <c r="I54" s="11"/>
      <c r="J54" s="11">
        <f>TRUNC(I54*D54, 0)</f>
        <v>0</v>
      </c>
      <c r="K54" s="11">
        <f t="shared" si="2"/>
        <v>0</v>
      </c>
      <c r="L54" s="11">
        <f t="shared" si="2"/>
        <v>0</v>
      </c>
      <c r="M54" s="8" t="s">
        <v>50</v>
      </c>
      <c r="N54" s="2" t="s">
        <v>99</v>
      </c>
      <c r="O54" s="2" t="s">
        <v>50</v>
      </c>
      <c r="P54" s="2" t="s">
        <v>50</v>
      </c>
      <c r="Q54" s="2" t="s">
        <v>92</v>
      </c>
      <c r="R54" s="2" t="s">
        <v>61</v>
      </c>
      <c r="S54" s="2" t="s">
        <v>61</v>
      </c>
      <c r="T54" s="2" t="s">
        <v>60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50</v>
      </c>
      <c r="AS54" s="2" t="s">
        <v>50</v>
      </c>
      <c r="AT54" s="3"/>
      <c r="AU54" s="2" t="s">
        <v>100</v>
      </c>
      <c r="AV54" s="3">
        <v>116</v>
      </c>
    </row>
    <row r="55" spans="1:48" ht="30" customHeight="1" x14ac:dyDescent="0.3">
      <c r="A55" s="8" t="s">
        <v>101</v>
      </c>
      <c r="B55" s="8" t="s">
        <v>50</v>
      </c>
      <c r="C55" s="8" t="s">
        <v>98</v>
      </c>
      <c r="D55" s="9">
        <v>1</v>
      </c>
      <c r="E55" s="11"/>
      <c r="F55" s="11">
        <f>TRUNC(E55*D55, 0)</f>
        <v>0</v>
      </c>
      <c r="G55" s="11"/>
      <c r="H55" s="11">
        <f>TRUNC(G55*D55, 0)</f>
        <v>0</v>
      </c>
      <c r="I55" s="11"/>
      <c r="J55" s="11">
        <f>TRUNC(I55*D55, 0)</f>
        <v>0</v>
      </c>
      <c r="K55" s="11">
        <f t="shared" si="2"/>
        <v>0</v>
      </c>
      <c r="L55" s="11">
        <f t="shared" si="2"/>
        <v>0</v>
      </c>
      <c r="M55" s="8" t="s">
        <v>50</v>
      </c>
      <c r="N55" s="2" t="s">
        <v>102</v>
      </c>
      <c r="O55" s="2" t="s">
        <v>50</v>
      </c>
      <c r="P55" s="2" t="s">
        <v>50</v>
      </c>
      <c r="Q55" s="2" t="s">
        <v>92</v>
      </c>
      <c r="R55" s="2" t="s">
        <v>61</v>
      </c>
      <c r="S55" s="2" t="s">
        <v>61</v>
      </c>
      <c r="T55" s="2" t="s">
        <v>60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50</v>
      </c>
      <c r="AS55" s="2" t="s">
        <v>50</v>
      </c>
      <c r="AT55" s="3"/>
      <c r="AU55" s="2" t="s">
        <v>103</v>
      </c>
      <c r="AV55" s="3">
        <v>117</v>
      </c>
    </row>
    <row r="56" spans="1:48" ht="30" customHeight="1" x14ac:dyDescent="0.3">
      <c r="A56" s="8" t="s">
        <v>104</v>
      </c>
      <c r="B56" s="8" t="s">
        <v>105</v>
      </c>
      <c r="C56" s="8" t="s">
        <v>106</v>
      </c>
      <c r="D56" s="9">
        <v>2</v>
      </c>
      <c r="E56" s="11"/>
      <c r="F56" s="11">
        <f>TRUNC(E56*D56, 0)</f>
        <v>0</v>
      </c>
      <c r="G56" s="11"/>
      <c r="H56" s="11">
        <f>TRUNC(G56*D56, 0)</f>
        <v>0</v>
      </c>
      <c r="I56" s="11"/>
      <c r="J56" s="11">
        <f>TRUNC(I56*D56, 0)</f>
        <v>0</v>
      </c>
      <c r="K56" s="11">
        <f t="shared" si="2"/>
        <v>0</v>
      </c>
      <c r="L56" s="11">
        <f t="shared" si="2"/>
        <v>0</v>
      </c>
      <c r="M56" s="8" t="s">
        <v>50</v>
      </c>
      <c r="N56" s="2" t="s">
        <v>107</v>
      </c>
      <c r="O56" s="2" t="s">
        <v>50</v>
      </c>
      <c r="P56" s="2" t="s">
        <v>50</v>
      </c>
      <c r="Q56" s="2" t="s">
        <v>92</v>
      </c>
      <c r="R56" s="2" t="s">
        <v>60</v>
      </c>
      <c r="S56" s="2" t="s">
        <v>61</v>
      </c>
      <c r="T56" s="2" t="s">
        <v>61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50</v>
      </c>
      <c r="AS56" s="2" t="s">
        <v>50</v>
      </c>
      <c r="AT56" s="3"/>
      <c r="AU56" s="2" t="s">
        <v>108</v>
      </c>
      <c r="AV56" s="3">
        <v>115</v>
      </c>
    </row>
    <row r="57" spans="1:48" ht="30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48" ht="30" customHeight="1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48" ht="30" customHeight="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8" ht="30" customHeight="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48" ht="30" customHeight="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8" ht="30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48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48" ht="30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48" ht="30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48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48" ht="30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48" ht="30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48" ht="30" customHeight="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48" ht="30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48" ht="30" customHeight="1" x14ac:dyDescent="0.3">
      <c r="A75" s="8" t="s">
        <v>74</v>
      </c>
      <c r="B75" s="9"/>
      <c r="C75" s="9"/>
      <c r="D75" s="9"/>
      <c r="E75" s="9"/>
      <c r="F75" s="11">
        <f>SUM(F53:F74)</f>
        <v>0</v>
      </c>
      <c r="G75" s="9"/>
      <c r="H75" s="11">
        <f>SUM(H53:H74)</f>
        <v>0</v>
      </c>
      <c r="I75" s="9"/>
      <c r="J75" s="11">
        <f>SUM(J53:J74)</f>
        <v>0</v>
      </c>
      <c r="K75" s="9"/>
      <c r="L75" s="11">
        <f>SUM(L53:L74)</f>
        <v>0</v>
      </c>
      <c r="M75" s="9"/>
      <c r="N75" t="s">
        <v>75</v>
      </c>
    </row>
    <row r="76" spans="1:48" ht="30" customHeight="1" x14ac:dyDescent="0.3">
      <c r="A76" s="8" t="s">
        <v>109</v>
      </c>
      <c r="B76" s="8" t="s">
        <v>111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3"/>
      <c r="O76" s="3"/>
      <c r="P76" s="3"/>
      <c r="Q76" s="2" t="s">
        <v>110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8" t="s">
        <v>113</v>
      </c>
      <c r="B77" s="8" t="s">
        <v>114</v>
      </c>
      <c r="C77" s="8" t="s">
        <v>115</v>
      </c>
      <c r="D77" s="9">
        <v>1</v>
      </c>
      <c r="E77" s="11"/>
      <c r="F77" s="11">
        <f>TRUNC(E77*D77, 0)</f>
        <v>0</v>
      </c>
      <c r="G77" s="11"/>
      <c r="H77" s="11">
        <f>TRUNC(G77*D77, 0)</f>
        <v>0</v>
      </c>
      <c r="I77" s="11"/>
      <c r="J77" s="11">
        <f>TRUNC(I77*D77, 0)</f>
        <v>0</v>
      </c>
      <c r="K77" s="11">
        <f t="shared" ref="K77:L79" si="3">TRUNC(E77+G77+I77, 0)</f>
        <v>0</v>
      </c>
      <c r="L77" s="11">
        <f t="shared" si="3"/>
        <v>0</v>
      </c>
      <c r="M77" s="8" t="s">
        <v>50</v>
      </c>
      <c r="N77" s="2" t="s">
        <v>116</v>
      </c>
      <c r="O77" s="2" t="s">
        <v>50</v>
      </c>
      <c r="P77" s="2" t="s">
        <v>50</v>
      </c>
      <c r="Q77" s="2" t="s">
        <v>110</v>
      </c>
      <c r="R77" s="2" t="s">
        <v>61</v>
      </c>
      <c r="S77" s="2" t="s">
        <v>61</v>
      </c>
      <c r="T77" s="2" t="s">
        <v>60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50</v>
      </c>
      <c r="AS77" s="2" t="s">
        <v>50</v>
      </c>
      <c r="AT77" s="3"/>
      <c r="AU77" s="2" t="s">
        <v>117</v>
      </c>
      <c r="AV77" s="3">
        <v>98</v>
      </c>
    </row>
    <row r="78" spans="1:48" ht="30" customHeight="1" x14ac:dyDescent="0.3">
      <c r="A78" s="8" t="s">
        <v>118</v>
      </c>
      <c r="B78" s="8" t="s">
        <v>119</v>
      </c>
      <c r="C78" s="8" t="s">
        <v>115</v>
      </c>
      <c r="D78" s="9">
        <v>1</v>
      </c>
      <c r="E78" s="11"/>
      <c r="F78" s="11">
        <f>TRUNC(E78*D78, 0)</f>
        <v>0</v>
      </c>
      <c r="G78" s="11"/>
      <c r="H78" s="11">
        <f>TRUNC(G78*D78, 0)</f>
        <v>0</v>
      </c>
      <c r="I78" s="11"/>
      <c r="J78" s="11">
        <f>TRUNC(I78*D78, 0)</f>
        <v>0</v>
      </c>
      <c r="K78" s="11">
        <f t="shared" si="3"/>
        <v>0</v>
      </c>
      <c r="L78" s="11">
        <f t="shared" si="3"/>
        <v>0</v>
      </c>
      <c r="M78" s="8" t="s">
        <v>50</v>
      </c>
      <c r="N78" s="2" t="s">
        <v>120</v>
      </c>
      <c r="O78" s="2" t="s">
        <v>50</v>
      </c>
      <c r="P78" s="2" t="s">
        <v>50</v>
      </c>
      <c r="Q78" s="2" t="s">
        <v>110</v>
      </c>
      <c r="R78" s="2" t="s">
        <v>61</v>
      </c>
      <c r="S78" s="2" t="s">
        <v>61</v>
      </c>
      <c r="T78" s="2" t="s">
        <v>60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50</v>
      </c>
      <c r="AS78" s="2" t="s">
        <v>50</v>
      </c>
      <c r="AT78" s="3"/>
      <c r="AU78" s="2" t="s">
        <v>121</v>
      </c>
      <c r="AV78" s="3">
        <v>123</v>
      </c>
    </row>
    <row r="79" spans="1:48" ht="30" customHeight="1" x14ac:dyDescent="0.3">
      <c r="A79" s="8" t="s">
        <v>122</v>
      </c>
      <c r="B79" s="8" t="s">
        <v>123</v>
      </c>
      <c r="C79" s="8" t="s">
        <v>124</v>
      </c>
      <c r="D79" s="9">
        <v>12</v>
      </c>
      <c r="E79" s="11"/>
      <c r="F79" s="11">
        <f>TRUNC(E79*D79, 0)</f>
        <v>0</v>
      </c>
      <c r="G79" s="11"/>
      <c r="H79" s="11">
        <f>TRUNC(G79*D79, 0)</f>
        <v>0</v>
      </c>
      <c r="I79" s="11"/>
      <c r="J79" s="11">
        <f>TRUNC(I79*D79, 0)</f>
        <v>0</v>
      </c>
      <c r="K79" s="11">
        <f t="shared" si="3"/>
        <v>0</v>
      </c>
      <c r="L79" s="11">
        <f t="shared" si="3"/>
        <v>0</v>
      </c>
      <c r="M79" s="8" t="s">
        <v>50</v>
      </c>
      <c r="N79" s="2" t="s">
        <v>125</v>
      </c>
      <c r="O79" s="2" t="s">
        <v>50</v>
      </c>
      <c r="P79" s="2" t="s">
        <v>50</v>
      </c>
      <c r="Q79" s="2" t="s">
        <v>110</v>
      </c>
      <c r="R79" s="2" t="s">
        <v>61</v>
      </c>
      <c r="S79" s="2" t="s">
        <v>61</v>
      </c>
      <c r="T79" s="2" t="s">
        <v>60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50</v>
      </c>
      <c r="AS79" s="2" t="s">
        <v>50</v>
      </c>
      <c r="AT79" s="3"/>
      <c r="AU79" s="2" t="s">
        <v>126</v>
      </c>
      <c r="AV79" s="3">
        <v>101</v>
      </c>
    </row>
    <row r="80" spans="1:48" ht="30" customHeight="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13" ht="30" customHeight="1" x14ac:dyDescent="0.3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13" ht="30" customHeight="1" x14ac:dyDescent="0.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13" ht="30" customHeight="1" x14ac:dyDescent="0.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13" ht="30" customHeight="1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13" ht="30" customHeight="1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13" ht="30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13" ht="30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13" ht="30" customHeight="1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ht="30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13" ht="30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13" ht="30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13" ht="30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13" ht="30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13" ht="30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13" ht="30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13" ht="30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48" ht="30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48" ht="30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48" ht="30" customHeight="1" x14ac:dyDescent="0.3">
      <c r="A99" s="8" t="s">
        <v>74</v>
      </c>
      <c r="B99" s="9"/>
      <c r="C99" s="9"/>
      <c r="D99" s="9"/>
      <c r="E99" s="9"/>
      <c r="F99" s="11">
        <f>SUM(F77:F98)</f>
        <v>0</v>
      </c>
      <c r="G99" s="9"/>
      <c r="H99" s="11">
        <f>SUM(H77:H98)</f>
        <v>0</v>
      </c>
      <c r="I99" s="9"/>
      <c r="J99" s="11">
        <f>SUM(J77:J98)</f>
        <v>0</v>
      </c>
      <c r="K99" s="9"/>
      <c r="L99" s="11">
        <f>SUM(L77:L98)</f>
        <v>0</v>
      </c>
      <c r="M99" s="9"/>
      <c r="N99" t="s">
        <v>75</v>
      </c>
    </row>
    <row r="100" spans="1:48" ht="30" customHeight="1" x14ac:dyDescent="0.3">
      <c r="A100" s="8" t="s">
        <v>127</v>
      </c>
      <c r="B100" s="8" t="s">
        <v>111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3"/>
      <c r="O100" s="3"/>
      <c r="P100" s="3"/>
      <c r="Q100" s="2" t="s">
        <v>128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8" t="s">
        <v>130</v>
      </c>
      <c r="B101" s="8" t="s">
        <v>131</v>
      </c>
      <c r="C101" s="8" t="s">
        <v>84</v>
      </c>
      <c r="D101" s="9">
        <v>186</v>
      </c>
      <c r="E101" s="11"/>
      <c r="F101" s="11">
        <f>TRUNC(E101*D101, 0)</f>
        <v>0</v>
      </c>
      <c r="G101" s="11"/>
      <c r="H101" s="11">
        <f>TRUNC(G101*D101, 0)</f>
        <v>0</v>
      </c>
      <c r="I101" s="11"/>
      <c r="J101" s="11">
        <f>TRUNC(I101*D101, 0)</f>
        <v>0</v>
      </c>
      <c r="K101" s="11">
        <f>TRUNC(E101+G101+I101, 0)</f>
        <v>0</v>
      </c>
      <c r="L101" s="11">
        <f>TRUNC(F101+H101+J101, 0)</f>
        <v>0</v>
      </c>
      <c r="M101" s="8"/>
      <c r="N101" s="2" t="s">
        <v>132</v>
      </c>
      <c r="O101" s="2" t="s">
        <v>50</v>
      </c>
      <c r="P101" s="2" t="s">
        <v>50</v>
      </c>
      <c r="Q101" s="2" t="s">
        <v>128</v>
      </c>
      <c r="R101" s="2" t="s">
        <v>61</v>
      </c>
      <c r="S101" s="2" t="s">
        <v>61</v>
      </c>
      <c r="T101" s="2" t="s">
        <v>60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50</v>
      </c>
      <c r="AS101" s="2" t="s">
        <v>50</v>
      </c>
      <c r="AT101" s="3"/>
      <c r="AU101" s="2" t="s">
        <v>133</v>
      </c>
      <c r="AV101" s="3">
        <v>114</v>
      </c>
    </row>
    <row r="102" spans="1:48" ht="30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48" ht="30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48" ht="30" customHeight="1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48" ht="30" customHeight="1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48" ht="30" customHeight="1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48" ht="30" customHeight="1" x14ac:dyDescent="0.3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48" ht="30" customHeight="1" x14ac:dyDescent="0.3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48" ht="30" customHeight="1" x14ac:dyDescent="0.3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48" ht="30" customHeight="1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48" ht="30" customHeight="1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48" ht="30" customHeight="1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14" ht="30" customHeight="1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14" ht="30" customHeight="1" x14ac:dyDescent="0.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14" ht="30" customHeight="1" x14ac:dyDescent="0.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14" ht="30" customHeight="1" x14ac:dyDescent="0.3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14" ht="30" customHeight="1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14" ht="30" customHeight="1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14" ht="30" customHeight="1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14" ht="30" customHeight="1" x14ac:dyDescent="0.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14" ht="30" customHeight="1" x14ac:dyDescent="0.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14" ht="30" customHeight="1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14" ht="30" customHeight="1" x14ac:dyDescent="0.3">
      <c r="A123" s="8" t="s">
        <v>74</v>
      </c>
      <c r="B123" s="9"/>
      <c r="C123" s="9"/>
      <c r="D123" s="9"/>
      <c r="E123" s="9"/>
      <c r="F123" s="11">
        <f>SUM(F101:F122)</f>
        <v>0</v>
      </c>
      <c r="G123" s="9"/>
      <c r="H123" s="11">
        <f>SUM(H101:H122)</f>
        <v>0</v>
      </c>
      <c r="I123" s="9"/>
      <c r="J123" s="11">
        <f>SUM(J101:J122)</f>
        <v>0</v>
      </c>
      <c r="K123" s="9"/>
      <c r="L123" s="11">
        <f>SUM(L101:L122)</f>
        <v>0</v>
      </c>
      <c r="M123" s="9"/>
      <c r="N123" t="s">
        <v>75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27" max="16383" man="1"/>
    <brk id="51" max="16383" man="1"/>
    <brk id="75" max="16383" man="1"/>
    <brk id="99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김효준</dc:creator>
  <cp:lastModifiedBy>김효준</cp:lastModifiedBy>
  <cp:lastPrinted>2026-09-28T01:18:41Z</cp:lastPrinted>
  <dcterms:created xsi:type="dcterms:W3CDTF">2026-09-28T01:13:52Z</dcterms:created>
  <dcterms:modified xsi:type="dcterms:W3CDTF">2026-09-28T04:03:58Z</dcterms:modified>
</cp:coreProperties>
</file>