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_팔공산수련원(2024.7.1.~\26'공사\3. 야영지계단난간\"/>
    </mc:Choice>
  </mc:AlternateContent>
  <xr:revisionPtr revIDLastSave="0" documentId="13_ncr:1_{B7CE23FD-7161-49C7-B937-75C367CC7288}" xr6:coauthVersionLast="47" xr6:coauthVersionMax="47" xr10:uidLastSave="{00000000-0000-0000-0000-000000000000}"/>
  <bookViews>
    <workbookView xWindow="-120" yWindow="-120" windowWidth="29040" windowHeight="15720" xr2:uid="{9BEDDE81-9922-4CEA-8B55-376A805F889F}"/>
  </bookViews>
  <sheets>
    <sheet name="내역서" sheetId="1" r:id="rId1"/>
  </sheets>
  <definedNames>
    <definedName name="_xlnm.Print_Area" localSheetId="0">내역서!$A$1:$M$244</definedName>
    <definedName name="_xlnm.Print_Titles" localSheetId="0">내역서!$1:$4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Y244" i="1" l="1"/>
  <c r="AX244" i="1"/>
  <c r="AW244" i="1"/>
  <c r="AV244" i="1"/>
  <c r="H244" i="1"/>
  <c r="F244" i="1"/>
  <c r="AU230" i="1"/>
  <c r="AU244" i="1" s="1"/>
  <c r="AT230" i="1"/>
  <c r="AT244" i="1" s="1"/>
  <c r="AS230" i="1"/>
  <c r="AS244" i="1" s="1"/>
  <c r="AR230" i="1"/>
  <c r="AR244" i="1" s="1"/>
  <c r="AQ230" i="1"/>
  <c r="AQ244" i="1" s="1"/>
  <c r="AP230" i="1"/>
  <c r="AP244" i="1" s="1"/>
  <c r="AO230" i="1"/>
  <c r="AO244" i="1" s="1"/>
  <c r="AN230" i="1"/>
  <c r="AN244" i="1" s="1"/>
  <c r="AM230" i="1"/>
  <c r="AM244" i="1" s="1"/>
  <c r="AL230" i="1"/>
  <c r="AL244" i="1" s="1"/>
  <c r="AK230" i="1"/>
  <c r="AK244" i="1" s="1"/>
  <c r="AJ230" i="1"/>
  <c r="AJ244" i="1" s="1"/>
  <c r="AI230" i="1"/>
  <c r="AI244" i="1" s="1"/>
  <c r="AH230" i="1"/>
  <c r="AH244" i="1" s="1"/>
  <c r="AG230" i="1"/>
  <c r="AG244" i="1" s="1"/>
  <c r="AF230" i="1"/>
  <c r="AF244" i="1" s="1"/>
  <c r="AE230" i="1"/>
  <c r="AE244" i="1" s="1"/>
  <c r="AC230" i="1"/>
  <c r="AC244" i="1" s="1"/>
  <c r="AB230" i="1"/>
  <c r="AB244" i="1" s="1"/>
  <c r="AA230" i="1"/>
  <c r="AA244" i="1" s="1"/>
  <c r="Z230" i="1"/>
  <c r="Z244" i="1" s="1"/>
  <c r="Y230" i="1"/>
  <c r="Y244" i="1" s="1"/>
  <c r="X230" i="1"/>
  <c r="X244" i="1" s="1"/>
  <c r="W230" i="1"/>
  <c r="W244" i="1" s="1"/>
  <c r="V230" i="1"/>
  <c r="V244" i="1" s="1"/>
  <c r="U230" i="1"/>
  <c r="U244" i="1" s="1"/>
  <c r="T230" i="1"/>
  <c r="T244" i="1" s="1"/>
  <c r="S230" i="1"/>
  <c r="S244" i="1" s="1"/>
  <c r="R230" i="1"/>
  <c r="R244" i="1" s="1"/>
  <c r="O230" i="1"/>
  <c r="AY228" i="1"/>
  <c r="AX228" i="1"/>
  <c r="AW228" i="1"/>
  <c r="AV228" i="1"/>
  <c r="AE228" i="1"/>
  <c r="F228" i="1"/>
  <c r="AU215" i="1"/>
  <c r="AT215" i="1"/>
  <c r="AS215" i="1"/>
  <c r="AR215" i="1"/>
  <c r="AQ215" i="1"/>
  <c r="AP215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W215" i="1"/>
  <c r="V215" i="1"/>
  <c r="U215" i="1"/>
  <c r="T215" i="1"/>
  <c r="S215" i="1"/>
  <c r="R215" i="1"/>
  <c r="R228" i="1" s="1"/>
  <c r="O215" i="1"/>
  <c r="H228" i="1"/>
  <c r="AU214" i="1"/>
  <c r="AU228" i="1" s="1"/>
  <c r="AT214" i="1"/>
  <c r="AT228" i="1" s="1"/>
  <c r="AS214" i="1"/>
  <c r="AS228" i="1" s="1"/>
  <c r="AR214" i="1"/>
  <c r="AR228" i="1" s="1"/>
  <c r="AQ214" i="1"/>
  <c r="AQ228" i="1" s="1"/>
  <c r="AP214" i="1"/>
  <c r="AP228" i="1" s="1"/>
  <c r="AO214" i="1"/>
  <c r="AO228" i="1" s="1"/>
  <c r="AN214" i="1"/>
  <c r="AM214" i="1"/>
  <c r="AM228" i="1" s="1"/>
  <c r="AL214" i="1"/>
  <c r="AL228" i="1" s="1"/>
  <c r="AK214" i="1"/>
  <c r="AJ214" i="1"/>
  <c r="AI214" i="1"/>
  <c r="AI228" i="1" s="1"/>
  <c r="AH214" i="1"/>
  <c r="AH228" i="1" s="1"/>
  <c r="AG214" i="1"/>
  <c r="AG228" i="1" s="1"/>
  <c r="AF214" i="1"/>
  <c r="AF228" i="1" s="1"/>
  <c r="AE214" i="1"/>
  <c r="AD214" i="1"/>
  <c r="AD228" i="1" s="1"/>
  <c r="AC214" i="1"/>
  <c r="AC228" i="1" s="1"/>
  <c r="AB214" i="1"/>
  <c r="AA214" i="1"/>
  <c r="AA228" i="1" s="1"/>
  <c r="Z214" i="1"/>
  <c r="Z228" i="1" s="1"/>
  <c r="Y214" i="1"/>
  <c r="W214" i="1"/>
  <c r="W228" i="1" s="1"/>
  <c r="V214" i="1"/>
  <c r="V228" i="1" s="1"/>
  <c r="U214" i="1"/>
  <c r="U228" i="1" s="1"/>
  <c r="T214" i="1"/>
  <c r="T228" i="1" s="1"/>
  <c r="S214" i="1"/>
  <c r="S228" i="1" s="1"/>
  <c r="R214" i="1"/>
  <c r="O214" i="1"/>
  <c r="AY212" i="1"/>
  <c r="AX212" i="1"/>
  <c r="AW212" i="1"/>
  <c r="AV212" i="1"/>
  <c r="AQ212" i="1"/>
  <c r="AP212" i="1"/>
  <c r="W212" i="1"/>
  <c r="V212" i="1"/>
  <c r="R212" i="1"/>
  <c r="AU198" i="1"/>
  <c r="AU212" i="1" s="1"/>
  <c r="AT198" i="1"/>
  <c r="AT212" i="1" s="1"/>
  <c r="AS198" i="1"/>
  <c r="AS212" i="1" s="1"/>
  <c r="AR198" i="1"/>
  <c r="AR212" i="1" s="1"/>
  <c r="AQ198" i="1"/>
  <c r="AP198" i="1"/>
  <c r="AO198" i="1"/>
  <c r="AO212" i="1" s="1"/>
  <c r="AN198" i="1"/>
  <c r="AN212" i="1" s="1"/>
  <c r="AM198" i="1"/>
  <c r="AM212" i="1" s="1"/>
  <c r="AL198" i="1"/>
  <c r="AL212" i="1" s="1"/>
  <c r="AK198" i="1"/>
  <c r="AK212" i="1" s="1"/>
  <c r="AJ198" i="1"/>
  <c r="AJ212" i="1" s="1"/>
  <c r="AI198" i="1"/>
  <c r="AI212" i="1" s="1"/>
  <c r="AH198" i="1"/>
  <c r="AH212" i="1" s="1"/>
  <c r="AF198" i="1"/>
  <c r="AF212" i="1" s="1"/>
  <c r="AE198" i="1"/>
  <c r="AE212" i="1" s="1"/>
  <c r="AD198" i="1"/>
  <c r="AD212" i="1" s="1"/>
  <c r="AC198" i="1"/>
  <c r="AC212" i="1" s="1"/>
  <c r="AB198" i="1"/>
  <c r="AB212" i="1" s="1"/>
  <c r="AA198" i="1"/>
  <c r="AA212" i="1" s="1"/>
  <c r="Z198" i="1"/>
  <c r="Z212" i="1" s="1"/>
  <c r="Y198" i="1"/>
  <c r="Y212" i="1" s="1"/>
  <c r="X198" i="1"/>
  <c r="X212" i="1" s="1"/>
  <c r="W198" i="1"/>
  <c r="V198" i="1"/>
  <c r="U198" i="1"/>
  <c r="U212" i="1" s="1"/>
  <c r="T198" i="1"/>
  <c r="T212" i="1" s="1"/>
  <c r="S198" i="1"/>
  <c r="S212" i="1" s="1"/>
  <c r="R198" i="1"/>
  <c r="O198" i="1"/>
  <c r="AG198" i="1"/>
  <c r="AG212" i="1" s="1"/>
  <c r="J212" i="1"/>
  <c r="H212" i="1"/>
  <c r="F212" i="1"/>
  <c r="L212" i="1" s="1"/>
  <c r="AY196" i="1"/>
  <c r="AX196" i="1"/>
  <c r="AW196" i="1"/>
  <c r="AV196" i="1"/>
  <c r="AS196" i="1"/>
  <c r="AK196" i="1"/>
  <c r="AG196" i="1"/>
  <c r="Y196" i="1"/>
  <c r="U196" i="1"/>
  <c r="AU196" i="1"/>
  <c r="AT196" i="1"/>
  <c r="AR196" i="1"/>
  <c r="AQ196" i="1"/>
  <c r="AP196" i="1"/>
  <c r="AO196" i="1"/>
  <c r="AN196" i="1"/>
  <c r="AM196" i="1"/>
  <c r="AL196" i="1"/>
  <c r="AJ196" i="1"/>
  <c r="AI196" i="1"/>
  <c r="AH196" i="1"/>
  <c r="AF196" i="1"/>
  <c r="AE196" i="1"/>
  <c r="AD196" i="1"/>
  <c r="AC196" i="1"/>
  <c r="AB196" i="1"/>
  <c r="AA196" i="1"/>
  <c r="Z196" i="1"/>
  <c r="X196" i="1"/>
  <c r="W196" i="1"/>
  <c r="V196" i="1"/>
  <c r="T196" i="1"/>
  <c r="S196" i="1"/>
  <c r="R196" i="1"/>
  <c r="AY180" i="1"/>
  <c r="AX180" i="1"/>
  <c r="AW180" i="1"/>
  <c r="AV180" i="1"/>
  <c r="AS180" i="1"/>
  <c r="AO180" i="1"/>
  <c r="AG180" i="1"/>
  <c r="AC180" i="1"/>
  <c r="U180" i="1"/>
  <c r="AU180" i="1"/>
  <c r="AI180" i="1"/>
  <c r="W180" i="1"/>
  <c r="AT180" i="1"/>
  <c r="AR180" i="1"/>
  <c r="AQ180" i="1"/>
  <c r="AP180" i="1"/>
  <c r="AN180" i="1"/>
  <c r="AM180" i="1"/>
  <c r="AL180" i="1"/>
  <c r="AK180" i="1"/>
  <c r="AJ180" i="1"/>
  <c r="AH180" i="1"/>
  <c r="AF180" i="1"/>
  <c r="AE180" i="1"/>
  <c r="AD180" i="1"/>
  <c r="AB180" i="1"/>
  <c r="AA180" i="1"/>
  <c r="Z180" i="1"/>
  <c r="Y180" i="1"/>
  <c r="X180" i="1"/>
  <c r="V180" i="1"/>
  <c r="T180" i="1"/>
  <c r="S180" i="1"/>
  <c r="J180" i="1"/>
  <c r="AY164" i="1"/>
  <c r="AX164" i="1"/>
  <c r="AW164" i="1"/>
  <c r="AV164" i="1"/>
  <c r="AU164" i="1"/>
  <c r="AO164" i="1"/>
  <c r="AM164" i="1"/>
  <c r="AI164" i="1"/>
  <c r="AC164" i="1"/>
  <c r="AA164" i="1"/>
  <c r="W164" i="1"/>
  <c r="AR164" i="1"/>
  <c r="AP164" i="1"/>
  <c r="AL164" i="1"/>
  <c r="AK164" i="1"/>
  <c r="AJ164" i="1"/>
  <c r="AF164" i="1"/>
  <c r="AD164" i="1"/>
  <c r="Z164" i="1"/>
  <c r="Y164" i="1"/>
  <c r="X164" i="1"/>
  <c r="T164" i="1"/>
  <c r="AT164" i="1"/>
  <c r="AS164" i="1"/>
  <c r="AQ164" i="1"/>
  <c r="AN164" i="1"/>
  <c r="AH164" i="1"/>
  <c r="AG164" i="1"/>
  <c r="AE164" i="1"/>
  <c r="AB164" i="1"/>
  <c r="V164" i="1"/>
  <c r="U164" i="1"/>
  <c r="S164" i="1"/>
  <c r="AY148" i="1"/>
  <c r="AX148" i="1"/>
  <c r="AW148" i="1"/>
  <c r="AV148" i="1"/>
  <c r="AU148" i="1"/>
  <c r="AT148" i="1"/>
  <c r="AQ148" i="1"/>
  <c r="AP148" i="1"/>
  <c r="AO148" i="1"/>
  <c r="AN148" i="1"/>
  <c r="AL148" i="1"/>
  <c r="AI148" i="1"/>
  <c r="AH148" i="1"/>
  <c r="AE148" i="1"/>
  <c r="AC148" i="1"/>
  <c r="AB148" i="1"/>
  <c r="Z148" i="1"/>
  <c r="W148" i="1"/>
  <c r="V148" i="1"/>
  <c r="S148" i="1"/>
  <c r="R148" i="1"/>
  <c r="F148" i="1"/>
  <c r="AS148" i="1"/>
  <c r="AR148" i="1"/>
  <c r="AM148" i="1"/>
  <c r="AK148" i="1"/>
  <c r="AJ148" i="1"/>
  <c r="AG148" i="1"/>
  <c r="AF148" i="1"/>
  <c r="AA148" i="1"/>
  <c r="Y148" i="1"/>
  <c r="X148" i="1"/>
  <c r="U148" i="1"/>
  <c r="T148" i="1"/>
  <c r="J148" i="1"/>
  <c r="AD148" i="1"/>
  <c r="AY132" i="1"/>
  <c r="AX132" i="1"/>
  <c r="AW132" i="1"/>
  <c r="AV132" i="1"/>
  <c r="AT132" i="1"/>
  <c r="AS132" i="1"/>
  <c r="AR132" i="1"/>
  <c r="AQ132" i="1"/>
  <c r="AO132" i="1"/>
  <c r="AL132" i="1"/>
  <c r="AK132" i="1"/>
  <c r="AH132" i="1"/>
  <c r="AG132" i="1"/>
  <c r="AF132" i="1"/>
  <c r="AE132" i="1"/>
  <c r="AC132" i="1"/>
  <c r="Z132" i="1"/>
  <c r="Y132" i="1"/>
  <c r="V132" i="1"/>
  <c r="U132" i="1"/>
  <c r="T132" i="1"/>
  <c r="S132" i="1"/>
  <c r="AU132" i="1"/>
  <c r="AM132" i="1"/>
  <c r="AI132" i="1"/>
  <c r="AA132" i="1"/>
  <c r="W132" i="1"/>
  <c r="AP132" i="1"/>
  <c r="AN132" i="1"/>
  <c r="AJ132" i="1"/>
  <c r="AD132" i="1"/>
  <c r="AB132" i="1"/>
  <c r="R132" i="1"/>
  <c r="H132" i="1"/>
  <c r="AY116" i="1"/>
  <c r="AX116" i="1"/>
  <c r="AW116" i="1"/>
  <c r="AV116" i="1"/>
  <c r="AK116" i="1"/>
  <c r="AI116" i="1"/>
  <c r="AF116" i="1"/>
  <c r="AE116" i="1"/>
  <c r="AA116" i="1"/>
  <c r="Y116" i="1"/>
  <c r="AU102" i="1"/>
  <c r="AU116" i="1" s="1"/>
  <c r="AT102" i="1"/>
  <c r="AT116" i="1" s="1"/>
  <c r="AS102" i="1"/>
  <c r="AS116" i="1" s="1"/>
  <c r="AR102" i="1"/>
  <c r="AR116" i="1" s="1"/>
  <c r="AQ102" i="1"/>
  <c r="AQ116" i="1" s="1"/>
  <c r="AP102" i="1"/>
  <c r="AP116" i="1" s="1"/>
  <c r="AO102" i="1"/>
  <c r="AO116" i="1" s="1"/>
  <c r="AN102" i="1"/>
  <c r="AN116" i="1" s="1"/>
  <c r="AM102" i="1"/>
  <c r="AM116" i="1" s="1"/>
  <c r="AL102" i="1"/>
  <c r="AL116" i="1" s="1"/>
  <c r="AK102" i="1"/>
  <c r="AJ102" i="1"/>
  <c r="AJ116" i="1" s="1"/>
  <c r="AI102" i="1"/>
  <c r="AH102" i="1"/>
  <c r="AH116" i="1" s="1"/>
  <c r="AF102" i="1"/>
  <c r="AE102" i="1"/>
  <c r="AD102" i="1"/>
  <c r="AD116" i="1" s="1"/>
  <c r="AC102" i="1"/>
  <c r="AC116" i="1" s="1"/>
  <c r="AB102" i="1"/>
  <c r="AB116" i="1" s="1"/>
  <c r="AA102" i="1"/>
  <c r="Z102" i="1"/>
  <c r="Z116" i="1" s="1"/>
  <c r="Y102" i="1"/>
  <c r="X102" i="1"/>
  <c r="X116" i="1" s="1"/>
  <c r="W102" i="1"/>
  <c r="W116" i="1" s="1"/>
  <c r="V102" i="1"/>
  <c r="V116" i="1" s="1"/>
  <c r="U102" i="1"/>
  <c r="U116" i="1" s="1"/>
  <c r="T102" i="1"/>
  <c r="T116" i="1" s="1"/>
  <c r="S102" i="1"/>
  <c r="S116" i="1" s="1"/>
  <c r="R102" i="1"/>
  <c r="R116" i="1" s="1"/>
  <c r="O102" i="1"/>
  <c r="J116" i="1"/>
  <c r="H116" i="1"/>
  <c r="AY100" i="1"/>
  <c r="AX100" i="1"/>
  <c r="AW100" i="1"/>
  <c r="AV100" i="1"/>
  <c r="AQ100" i="1"/>
  <c r="AP100" i="1"/>
  <c r="W100" i="1"/>
  <c r="V100" i="1"/>
  <c r="AU86" i="1"/>
  <c r="AU100" i="1" s="1"/>
  <c r="AT86" i="1"/>
  <c r="AT100" i="1" s="1"/>
  <c r="AS86" i="1"/>
  <c r="AS100" i="1" s="1"/>
  <c r="AR86" i="1"/>
  <c r="AR100" i="1" s="1"/>
  <c r="AQ86" i="1"/>
  <c r="AP86" i="1"/>
  <c r="AO86" i="1"/>
  <c r="AO100" i="1" s="1"/>
  <c r="AN86" i="1"/>
  <c r="AN100" i="1" s="1"/>
  <c r="AM86" i="1"/>
  <c r="AM100" i="1" s="1"/>
  <c r="AL86" i="1"/>
  <c r="AL100" i="1" s="1"/>
  <c r="AK86" i="1"/>
  <c r="AK100" i="1" s="1"/>
  <c r="AJ86" i="1"/>
  <c r="AJ100" i="1" s="1"/>
  <c r="AI86" i="1"/>
  <c r="AI100" i="1" s="1"/>
  <c r="AH86" i="1"/>
  <c r="AH100" i="1" s="1"/>
  <c r="AG86" i="1"/>
  <c r="AG100" i="1" s="1"/>
  <c r="AF86" i="1"/>
  <c r="AF100" i="1" s="1"/>
  <c r="AE86" i="1"/>
  <c r="AE100" i="1" s="1"/>
  <c r="AD86" i="1"/>
  <c r="AD100" i="1" s="1"/>
  <c r="AC86" i="1"/>
  <c r="AC100" i="1" s="1"/>
  <c r="AB86" i="1"/>
  <c r="AB100" i="1" s="1"/>
  <c r="AA86" i="1"/>
  <c r="AA100" i="1" s="1"/>
  <c r="Z86" i="1"/>
  <c r="Z100" i="1" s="1"/>
  <c r="Y86" i="1"/>
  <c r="Y100" i="1" s="1"/>
  <c r="X86" i="1"/>
  <c r="X100" i="1" s="1"/>
  <c r="W86" i="1"/>
  <c r="V86" i="1"/>
  <c r="U86" i="1"/>
  <c r="U100" i="1" s="1"/>
  <c r="T86" i="1"/>
  <c r="T100" i="1" s="1"/>
  <c r="S86" i="1"/>
  <c r="S100" i="1" s="1"/>
  <c r="O86" i="1"/>
  <c r="R86" i="1"/>
  <c r="R100" i="1" s="1"/>
  <c r="H100" i="1"/>
  <c r="AY84" i="1"/>
  <c r="AX84" i="1"/>
  <c r="AW84" i="1"/>
  <c r="AV84" i="1"/>
  <c r="AS84" i="1"/>
  <c r="AQ84" i="1"/>
  <c r="AM84" i="1"/>
  <c r="AG84" i="1"/>
  <c r="AE84" i="1"/>
  <c r="AA84" i="1"/>
  <c r="U84" i="1"/>
  <c r="S84" i="1"/>
  <c r="H84" i="1"/>
  <c r="AU84" i="1"/>
  <c r="AT84" i="1"/>
  <c r="AR84" i="1"/>
  <c r="AP84" i="1"/>
  <c r="AO84" i="1"/>
  <c r="AN84" i="1"/>
  <c r="AL84" i="1"/>
  <c r="AK84" i="1"/>
  <c r="AJ84" i="1"/>
  <c r="AI84" i="1"/>
  <c r="AH84" i="1"/>
  <c r="AF84" i="1"/>
  <c r="AD84" i="1"/>
  <c r="AC84" i="1"/>
  <c r="AB84" i="1"/>
  <c r="Z84" i="1"/>
  <c r="Y84" i="1"/>
  <c r="X84" i="1"/>
  <c r="W84" i="1"/>
  <c r="V84" i="1"/>
  <c r="T84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AY36" i="1"/>
  <c r="AX36" i="1"/>
  <c r="AW36" i="1"/>
  <c r="AV36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O28" i="1"/>
  <c r="R28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O27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O26" i="1"/>
  <c r="R26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O25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O24" i="1"/>
  <c r="R24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O23" i="1"/>
  <c r="R23" i="1"/>
  <c r="AU22" i="1"/>
  <c r="AT22" i="1"/>
  <c r="AS22" i="1"/>
  <c r="AR22" i="1"/>
  <c r="AQ22" i="1"/>
  <c r="AP22" i="1"/>
  <c r="AO22" i="1"/>
  <c r="AO36" i="1" s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C36" i="1" s="1"/>
  <c r="AB22" i="1"/>
  <c r="AA22" i="1"/>
  <c r="Z22" i="1"/>
  <c r="Y22" i="1"/>
  <c r="X22" i="1"/>
  <c r="W22" i="1"/>
  <c r="V22" i="1"/>
  <c r="U22" i="1"/>
  <c r="T22" i="1"/>
  <c r="S22" i="1"/>
  <c r="O22" i="1"/>
  <c r="H36" i="1"/>
  <c r="AY20" i="1"/>
  <c r="AX20" i="1"/>
  <c r="AW20" i="1"/>
  <c r="AV20" i="1"/>
  <c r="AU20" i="1"/>
  <c r="AQ20" i="1"/>
  <c r="AP20" i="1"/>
  <c r="AL20" i="1"/>
  <c r="W20" i="1"/>
  <c r="S20" i="1"/>
  <c r="AU6" i="1"/>
  <c r="AT6" i="1"/>
  <c r="AT20" i="1" s="1"/>
  <c r="AS6" i="1"/>
  <c r="AS20" i="1" s="1"/>
  <c r="AR6" i="1"/>
  <c r="AR20" i="1" s="1"/>
  <c r="AQ6" i="1"/>
  <c r="AP6" i="1"/>
  <c r="AO6" i="1"/>
  <c r="AO20" i="1" s="1"/>
  <c r="AN6" i="1"/>
  <c r="AN20" i="1" s="1"/>
  <c r="AM6" i="1"/>
  <c r="AM20" i="1" s="1"/>
  <c r="AL6" i="1"/>
  <c r="AK6" i="1"/>
  <c r="AK20" i="1" s="1"/>
  <c r="AJ6" i="1"/>
  <c r="AJ20" i="1" s="1"/>
  <c r="AI6" i="1"/>
  <c r="AI20" i="1" s="1"/>
  <c r="AH6" i="1"/>
  <c r="AH20" i="1" s="1"/>
  <c r="AG6" i="1"/>
  <c r="AG20" i="1" s="1"/>
  <c r="AF6" i="1"/>
  <c r="AF20" i="1" s="1"/>
  <c r="AE6" i="1"/>
  <c r="AE20" i="1" s="1"/>
  <c r="AD6" i="1"/>
  <c r="AD20" i="1" s="1"/>
  <c r="AC6" i="1"/>
  <c r="AC20" i="1" s="1"/>
  <c r="AB6" i="1"/>
  <c r="AB20" i="1" s="1"/>
  <c r="AA6" i="1"/>
  <c r="AA20" i="1" s="1"/>
  <c r="Z6" i="1"/>
  <c r="Z20" i="1" s="1"/>
  <c r="Y6" i="1"/>
  <c r="Y20" i="1" s="1"/>
  <c r="X6" i="1"/>
  <c r="X20" i="1" s="1"/>
  <c r="W6" i="1"/>
  <c r="V6" i="1"/>
  <c r="V20" i="1" s="1"/>
  <c r="U6" i="1"/>
  <c r="U20" i="1" s="1"/>
  <c r="T6" i="1"/>
  <c r="T20" i="1" s="1"/>
  <c r="S6" i="1"/>
  <c r="O6" i="1"/>
  <c r="R6" i="1"/>
  <c r="R20" i="1" s="1"/>
  <c r="Y228" i="1" l="1"/>
  <c r="AK228" i="1"/>
  <c r="AB228" i="1"/>
  <c r="AN228" i="1"/>
  <c r="AJ228" i="1"/>
  <c r="AA36" i="1"/>
  <c r="AM36" i="1"/>
  <c r="T36" i="1"/>
  <c r="AF36" i="1"/>
  <c r="Y36" i="1"/>
  <c r="AK36" i="1"/>
  <c r="AB36" i="1"/>
  <c r="AN36" i="1"/>
  <c r="AR36" i="1"/>
  <c r="S36" i="1"/>
  <c r="AE36" i="1"/>
  <c r="AQ36" i="1"/>
  <c r="U36" i="1"/>
  <c r="AG36" i="1"/>
  <c r="AS36" i="1"/>
  <c r="V36" i="1"/>
  <c r="AH36" i="1"/>
  <c r="AT36" i="1"/>
  <c r="W36" i="1"/>
  <c r="AI36" i="1"/>
  <c r="AU36" i="1"/>
  <c r="X36" i="1"/>
  <c r="AJ36" i="1"/>
  <c r="Z36" i="1"/>
  <c r="AL36" i="1"/>
  <c r="AD36" i="1"/>
  <c r="AP36" i="1"/>
  <c r="F100" i="1"/>
  <c r="R180" i="1"/>
  <c r="F36" i="1"/>
  <c r="J84" i="1"/>
  <c r="R84" i="1"/>
  <c r="J132" i="1"/>
  <c r="R22" i="1"/>
  <c r="H164" i="1"/>
  <c r="R164" i="1"/>
  <c r="J164" i="1"/>
  <c r="H52" i="1"/>
  <c r="H180" i="1"/>
  <c r="H148" i="1"/>
  <c r="L148" i="1" s="1"/>
  <c r="H196" i="1"/>
  <c r="F196" i="1"/>
  <c r="J244" i="1"/>
  <c r="L244" i="1" s="1"/>
  <c r="F52" i="1"/>
  <c r="J100" i="1"/>
  <c r="J196" i="1"/>
  <c r="R25" i="1"/>
  <c r="R52" i="1"/>
  <c r="J52" i="1"/>
  <c r="F180" i="1"/>
  <c r="L180" i="1" s="1"/>
  <c r="X215" i="1"/>
  <c r="L52" i="1" l="1"/>
  <c r="L196" i="1"/>
  <c r="R36" i="1"/>
  <c r="J36" i="1"/>
  <c r="L36" i="1" s="1"/>
  <c r="F84" i="1"/>
  <c r="L84" i="1" s="1"/>
  <c r="F132" i="1"/>
  <c r="L132" i="1" s="1"/>
  <c r="X132" i="1"/>
  <c r="AD230" i="1"/>
  <c r="AD244" i="1" s="1"/>
  <c r="F164" i="1"/>
  <c r="L164" i="1" s="1"/>
  <c r="X214" i="1"/>
  <c r="X228" i="1" s="1"/>
  <c r="J228" i="1"/>
  <c r="L228" i="1" s="1"/>
  <c r="L100" i="1"/>
  <c r="AG102" i="1"/>
  <c r="AG116" i="1" s="1"/>
  <c r="F116" i="1"/>
  <c r="L116" i="1" s="1"/>
</calcChain>
</file>

<file path=xl/sharedStrings.xml><?xml version="1.0" encoding="utf-8"?>
<sst xmlns="http://schemas.openxmlformats.org/spreadsheetml/2006/main" count="281" uniqueCount="159">
  <si>
    <t>공 사 내 역 서</t>
  </si>
  <si>
    <t>품      명</t>
  </si>
  <si>
    <t>규      격</t>
  </si>
  <si>
    <t>단위</t>
  </si>
  <si>
    <t>수  량</t>
  </si>
  <si>
    <t>재  료  비</t>
  </si>
  <si>
    <t>노  무  비</t>
  </si>
  <si>
    <t>경      비</t>
  </si>
  <si>
    <t>합      계</t>
  </si>
  <si>
    <t>비고</t>
  </si>
  <si>
    <t>단  가</t>
  </si>
  <si>
    <t>금   액</t>
  </si>
  <si>
    <t>손료요율</t>
  </si>
  <si>
    <t>손료구분</t>
  </si>
  <si>
    <t>적용구분</t>
  </si>
  <si>
    <t>합계구분</t>
  </si>
  <si>
    <t>기계경비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</si>
  <si>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</si>
  <si>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</si>
  <si>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</si>
  <si>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</si>
  <si>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</si>
  <si>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</si>
  <si>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</si>
  <si>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</si>
  <si>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</si>
  <si>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</si>
  <si>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관급자 관급 자재대</t>
  </si>
  <si>
    <t>폐기물상차</t>
  </si>
  <si>
    <t>안전관리비</t>
  </si>
  <si>
    <t>품질관리비</t>
  </si>
  <si>
    <t>작업부산물(철거해체)</t>
  </si>
  <si>
    <t>미확정공종(PS공종)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</si>
  <si>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</si>
  <si>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</si>
  <si>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</si>
  <si>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</si>
  <si>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</si>
  <si>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</si>
  <si>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</si>
  <si>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</si>
  <si>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</si>
  <si>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</si>
  <si>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</si>
  <si>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</si>
  <si>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</si>
  <si>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</si>
  <si>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품목구분</t>
  </si>
  <si>
    <t>조달코드</t>
  </si>
  <si>
    <t>구분</t>
  </si>
  <si>
    <t>01. 야영장 외부계단 &gt; 0101. 가설공사</t>
  </si>
  <si>
    <t>건축물 현장정리</t>
  </si>
  <si>
    <t>2가지이하공종,(조적조의20%,준공청소 제외)</t>
  </si>
  <si>
    <t>M2</t>
  </si>
  <si>
    <t>합  계</t>
  </si>
  <si>
    <t>01. 야영장 외부계단 &gt; 0102. 토공사</t>
  </si>
  <si>
    <t>터파기/토사</t>
  </si>
  <si>
    <t>보통, 굴삭기 0.2m3 90%, 인력10%</t>
  </si>
  <si>
    <t>M3</t>
  </si>
  <si>
    <t>흙 다지기</t>
  </si>
  <si>
    <t>토사(인력+플레이트콤팩터), 성토두께 30cm</t>
  </si>
  <si>
    <t>잔토처리</t>
  </si>
  <si>
    <t>인력 (현장 내 소운반 깔고 고르기)</t>
  </si>
  <si>
    <t>되메우고 다지기</t>
  </si>
  <si>
    <t>토사, 굴착기0.2M3+램머80KG+인력10%,다짐15㎝</t>
  </si>
  <si>
    <t>조경 유용석 쌓기 및 놓기</t>
  </si>
  <si>
    <t>TON</t>
  </si>
  <si>
    <t>잔디</t>
  </si>
  <si>
    <t>잔디, 300×300×30mm, 흙부착</t>
  </si>
  <si>
    <t>㎡</t>
  </si>
  <si>
    <t>떼붙임</t>
  </si>
  <si>
    <t>줄떼</t>
  </si>
  <si>
    <t>01. 야영장 외부계단 &gt; 0103. 철근콘크리트공사</t>
  </si>
  <si>
    <t>레미콘</t>
  </si>
  <si>
    <t>레미콘, 대구, 25-21-15</t>
  </si>
  <si>
    <t>㎥</t>
  </si>
  <si>
    <t>레미콘, 대구, 25-18-12</t>
  </si>
  <si>
    <t>콘크리트 펌프차 타설 - 진동기사용</t>
  </si>
  <si>
    <t>철근, 슬럼프 15cm, 벽, 기둥, 보, 슬라브, 교대, 교각, 보통</t>
  </si>
  <si>
    <t>콘크리트 펌프차 타설 - 진동기미사용</t>
  </si>
  <si>
    <t>무근, 슬럼프 8~12cm, 매트기초, 보통</t>
  </si>
  <si>
    <t>철근콘크리트용봉강</t>
  </si>
  <si>
    <t>철근콘크리트용봉강, HD-13, SD350/400</t>
  </si>
  <si>
    <t>톤</t>
  </si>
  <si>
    <t>철근 현장가공 및 조립</t>
  </si>
  <si>
    <t>건축, Type-Ⅱ</t>
  </si>
  <si>
    <t>유로폼</t>
  </si>
  <si>
    <t>간단, 0-7m이하</t>
  </si>
  <si>
    <t>01. 야영장 외부계단 &gt; 0104. 금속공사</t>
  </si>
  <si>
    <t>#1 외부계단 난간설치</t>
  </si>
  <si>
    <t>Φ50*Φ38*Φ19*1.5T, h:1200</t>
  </si>
  <si>
    <t>m</t>
  </si>
  <si>
    <t>#2 외부계단 난간설치</t>
  </si>
  <si>
    <t>#3 외부계단 난간설치</t>
  </si>
  <si>
    <t>#4 외부계단 난간설치</t>
  </si>
  <si>
    <t>#5 외부계단 난간설치</t>
  </si>
  <si>
    <t>#6 외부계단 난간설치</t>
  </si>
  <si>
    <t>#8 외부계단 난간설치</t>
  </si>
  <si>
    <t>#9 외부계단 난간설치</t>
  </si>
  <si>
    <t>#7 외부계단 난간설치</t>
  </si>
  <si>
    <t>#11 외부계단 난간설치</t>
  </si>
  <si>
    <t>#10 외부계단 난간설치</t>
  </si>
  <si>
    <t>#12 외부계단 난간설치</t>
  </si>
  <si>
    <t>#13 외부계단 난간설치</t>
  </si>
  <si>
    <t>#14 외부계단 난간설치</t>
  </si>
  <si>
    <t>#15 외부계단 난간설치</t>
  </si>
  <si>
    <t>#16 외부계단 난간설치</t>
  </si>
  <si>
    <t>#18 외부계단 난간설치</t>
  </si>
  <si>
    <t>#19 외부계단 난간설치</t>
  </si>
  <si>
    <t>#17 외부계단 난간설치</t>
  </si>
  <si>
    <t>#20 외부계단 난간설치</t>
  </si>
  <si>
    <t>#21 외부계단 난간설치</t>
  </si>
  <si>
    <t>#22 외부계단 난간설치</t>
  </si>
  <si>
    <t>논슬립설치(콘크리트계단)</t>
  </si>
  <si>
    <t>세라믹,50×23mm,(ㄱ형)</t>
  </si>
  <si>
    <t>M</t>
  </si>
  <si>
    <t>01. 야영장 외부계단 &gt; 0105. 철거공사</t>
  </si>
  <si>
    <t>무근콘크리트구조물 헐기(대형장비)</t>
  </si>
  <si>
    <t>굴착기1.0M3+압쇄기1.0M3+굴착기0.6M3</t>
  </si>
  <si>
    <t>01. 야영장 외부계단 &gt; 0106. 작업부산물</t>
  </si>
  <si>
    <t>강설</t>
  </si>
  <si>
    <t>고철, 중량철A</t>
  </si>
  <si>
    <t>01. 야영장 외부계단 &gt; 0107. 폐기물처리</t>
  </si>
  <si>
    <t>건설폐기물처리비</t>
  </si>
  <si>
    <t>건설(건축)폐자재</t>
  </si>
  <si>
    <t>건설폐기물수집운반비(운반비)</t>
  </si>
  <si>
    <t>24톤 덤프트럭, 건설폐재류, 30km</t>
  </si>
  <si>
    <t>01. 야영장 외부계단 &gt; 0108. 폐기물상차</t>
  </si>
  <si>
    <t>건설폐기물수집운반비(상차비)</t>
  </si>
  <si>
    <t>24톤 덤프트럭, 건설폐재류</t>
  </si>
  <si>
    <t>02. 배수로 및 기타 &gt; 0201. 가설공사</t>
  </si>
  <si>
    <t>고압물청소</t>
  </si>
  <si>
    <t>2가지이하공종,(조적조의20%),공사중 옥내·외 청소</t>
  </si>
  <si>
    <t>강관 조립말비계(이동식)</t>
  </si>
  <si>
    <t>높이 2m, 3개월</t>
  </si>
  <si>
    <t>대</t>
  </si>
  <si>
    <t>02. 배수로 및 기타 &gt; 0202. 철근콘크리트 및 기타</t>
  </si>
  <si>
    <t>스틸그레이팅</t>
  </si>
  <si>
    <t>400×995×44</t>
  </si>
  <si>
    <t>조</t>
  </si>
  <si>
    <t>맨홀뚜껑설치</t>
  </si>
  <si>
    <t>개소</t>
  </si>
  <si>
    <t>케미칼앙카시공</t>
  </si>
  <si>
    <t>HY200-HD13</t>
  </si>
  <si>
    <t>개</t>
  </si>
  <si>
    <t>알루미늄 복합패널 지붕설치</t>
  </si>
  <si>
    <t>4T 준불연, 이형판재, 시공포함</t>
  </si>
  <si>
    <t>핸드레일</t>
  </si>
  <si>
    <t>PVC, 벽부형, Φ38</t>
  </si>
  <si>
    <t>02. 배수로 및 기타 &gt; 0203. 철거공사</t>
  </si>
  <si>
    <t>함석 철거</t>
  </si>
  <si>
    <t>핸드레일 철거</t>
  </si>
  <si>
    <t>벽부형(철거부마감처리포함)</t>
  </si>
  <si>
    <t>02. 배수로 및 기타 &gt; 0204. 작업부산물</t>
  </si>
  <si>
    <t>02. 배수로 및 기타 &gt; 0205. 폐기물처리</t>
  </si>
  <si>
    <t>폐기물처리수수료</t>
  </si>
  <si>
    <t>폐섬유류</t>
  </si>
  <si>
    <t>02. 배수로 및 기타 &gt; 0206. 폐기물상차</t>
  </si>
  <si>
    <t>공사명 : 대구교육팔공산수련원 본관 및 야양지 계단 보수 등 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</si>
</sst>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  <fill>
      <patternFill patternType="solid">
        <fgColor rgb="FFFCE4D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quotePrefix="1" applyFont="1">
      <alignment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3" borderId="2" xfId="0" quotePrefix="1" applyFont="1" applyFill="1" applyBorder="1" applyAlignment="1">
      <alignment horizontal="left" vertical="center" shrinkToFit="1"/>
    </xf>
    <xf numFmtId="0" fontId="7" fillId="3" borderId="3" xfId="0" quotePrefix="1" applyFont="1" applyFill="1" applyBorder="1" applyAlignment="1">
      <alignment horizontal="left" vertical="center" shrinkToFit="1"/>
    </xf>
    <xf numFmtId="0" fontId="7" fillId="3" borderId="4" xfId="0" quotePrefix="1" applyFont="1" applyFill="1" applyBorder="1" applyAlignment="1">
      <alignment horizontal="left" vertical="center" shrinkToFit="1"/>
    </xf>
    <xf numFmtId="0" fontId="8" fillId="0" borderId="1" xfId="0" quotePrefix="1" applyFont="1" applyBorder="1" applyAlignment="1">
      <alignment horizontal="left" vertical="center" shrinkToFit="1"/>
    </xf>
    <xf numFmtId="0" fontId="8" fillId="0" borderId="1" xfId="0" quotePrefix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right" vertical="center" shrinkToFit="1"/>
    </xf>
    <xf numFmtId="0" fontId="8" fillId="0" borderId="1" xfId="0" quotePrefix="1" applyFont="1" applyBorder="1" applyAlignment="1">
      <alignment horizontal="right" vertical="center" shrinkToFit="1"/>
    </xf>
    <xf numFmtId="0" fontId="0" fillId="0" borderId="0" xfId="0" quotePrefix="1">
      <alignment vertical="center"/>
    </xf>
    <xf numFmtId="0" fontId="8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shrinkToFit="1"/>
    </xf>
    <xf numFmtId="0" fontId="9" fillId="4" borderId="1" xfId="0" quotePrefix="1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left" vertical="center" shrinkToFit="1"/>
    </xf>
    <xf numFmtId="0" fontId="9" fillId="4" borderId="1" xfId="0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right" vertical="center" shrinkToFit="1"/>
    </xf>
    <xf numFmtId="0" fontId="7" fillId="3" borderId="1" xfId="0" quotePrefix="1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left" vertical="center" shrinkToFit="1"/>
    </xf>
    <xf numFmtId="41" fontId="0" fillId="0" borderId="0" xfId="1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2">
    <dxf>
      <numFmt numFmtId="177" formatCode="#,###"/>
    </dxf>
    <dxf>
      <numFmt numFmtId="176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70C71-B7AB-4E0D-86AD-8B075D06983A}">
  <sheetPr>
    <tabColor rgb="FFFFFFB7"/>
  </sheetPr>
  <dimension ref="A1:BA244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A7" sqref="BA7"/>
    </sheetView>
  </sheetViews>
  <sheetFormatPr defaultRowHeight="16.5" x14ac:dyDescent="0.3"/>
  <cols>
    <col min="1" max="2" width="20.625" style="23" customWidth="1"/>
    <col min="3" max="3" width="4.625" style="24" customWidth="1"/>
    <col min="4" max="5" width="6.625" style="25" customWidth="1"/>
    <col min="6" max="6" width="9.625" style="25" customWidth="1"/>
    <col min="7" max="7" width="6.625" style="25" customWidth="1"/>
    <col min="8" max="8" width="9.625" style="25" customWidth="1"/>
    <col min="9" max="9" width="6.625" style="25" customWidth="1"/>
    <col min="10" max="10" width="9.625" style="25" customWidth="1"/>
    <col min="11" max="11" width="6.625" style="25" customWidth="1"/>
    <col min="12" max="12" width="9.625" style="25" customWidth="1"/>
    <col min="13" max="13" width="8.625" style="25" customWidth="1"/>
    <col min="14" max="51" width="0" hidden="1" customWidth="1"/>
    <col min="53" max="53" width="9.375" bestFit="1" customWidth="1"/>
  </cols>
  <sheetData>
    <row r="1" spans="1:51" ht="30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51" ht="23.1" customHeight="1" x14ac:dyDescent="0.3">
      <c r="A2" s="2" t="s">
        <v>158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51" ht="23.1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/>
      <c r="G3" s="4" t="s">
        <v>6</v>
      </c>
      <c r="H3" s="4"/>
      <c r="I3" s="4" t="s">
        <v>7</v>
      </c>
      <c r="J3" s="4"/>
      <c r="K3" s="4" t="s">
        <v>8</v>
      </c>
      <c r="L3" s="4"/>
      <c r="M3" s="4" t="s">
        <v>9</v>
      </c>
    </row>
    <row r="4" spans="1:51" ht="23.1" customHeight="1" x14ac:dyDescent="0.3">
      <c r="A4" s="4"/>
      <c r="B4" s="4"/>
      <c r="C4" s="4"/>
      <c r="D4" s="4"/>
      <c r="E4" s="5" t="s">
        <v>10</v>
      </c>
      <c r="F4" s="5" t="s">
        <v>11</v>
      </c>
      <c r="G4" s="5" t="s">
        <v>10</v>
      </c>
      <c r="H4" s="5" t="s">
        <v>11</v>
      </c>
      <c r="I4" s="5" t="s">
        <v>10</v>
      </c>
      <c r="J4" s="5" t="s">
        <v>11</v>
      </c>
      <c r="K4" s="5" t="s">
        <v>10</v>
      </c>
      <c r="L4" s="5" t="s">
        <v>11</v>
      </c>
      <c r="M4" s="4"/>
      <c r="N4" t="s">
        <v>12</v>
      </c>
      <c r="O4" t="s">
        <v>13</v>
      </c>
      <c r="P4" t="s">
        <v>14</v>
      </c>
      <c r="Q4" t="s">
        <v>15</v>
      </c>
      <c r="R4" t="s">
        <v>16</v>
      </c>
      <c r="S4" t="s">
        <v>17</v>
      </c>
      <c r="T4" t="s">
        <v>18</v>
      </c>
      <c r="U4" t="s">
        <v>19</v>
      </c>
      <c r="V4" t="s">
        <v>20</v>
      </c>
      <c r="W4" t="s">
        <v>21</v>
      </c>
      <c r="X4" t="s">
        <v>22</v>
      </c>
      <c r="Y4" t="s">
        <v>23</v>
      </c>
      <c r="Z4" t="s">
        <v>24</v>
      </c>
      <c r="AA4" t="s">
        <v>25</v>
      </c>
      <c r="AB4" t="s">
        <v>26</v>
      </c>
      <c r="AC4" t="s">
        <v>27</v>
      </c>
      <c r="AD4" t="s">
        <v>28</v>
      </c>
      <c r="AE4" t="s">
        <v>29</v>
      </c>
      <c r="AF4" t="s">
        <v>30</v>
      </c>
      <c r="AG4" t="s">
        <v>31</v>
      </c>
      <c r="AH4" t="s">
        <v>32</v>
      </c>
      <c r="AI4" t="s">
        <v>33</v>
      </c>
      <c r="AJ4" t="s">
        <v>34</v>
      </c>
      <c r="AK4" t="s">
        <v>35</v>
      </c>
      <c r="AL4" t="s">
        <v>36</v>
      </c>
      <c r="AM4" t="s">
        <v>37</v>
      </c>
      <c r="AN4" t="s">
        <v>38</v>
      </c>
      <c r="AO4" t="s">
        <v>39</v>
      </c>
      <c r="AP4" t="s">
        <v>40</v>
      </c>
      <c r="AQ4" t="s">
        <v>41</v>
      </c>
      <c r="AR4" t="s">
        <v>42</v>
      </c>
      <c r="AS4" t="s">
        <v>43</v>
      </c>
      <c r="AT4" t="s">
        <v>44</v>
      </c>
      <c r="AU4" t="s">
        <v>45</v>
      </c>
      <c r="AV4" t="s">
        <v>46</v>
      </c>
      <c r="AW4" t="s">
        <v>47</v>
      </c>
      <c r="AX4" t="s">
        <v>48</v>
      </c>
      <c r="AY4" t="s">
        <v>49</v>
      </c>
    </row>
    <row r="5" spans="1:51" ht="23.1" customHeight="1" x14ac:dyDescent="0.3">
      <c r="A5" s="6" t="s">
        <v>50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8"/>
    </row>
    <row r="6" spans="1:51" ht="23.1" customHeight="1" x14ac:dyDescent="0.3">
      <c r="A6" s="9" t="s">
        <v>51</v>
      </c>
      <c r="B6" s="9" t="s">
        <v>52</v>
      </c>
      <c r="C6" s="10" t="s">
        <v>53</v>
      </c>
      <c r="D6" s="11">
        <v>326</v>
      </c>
      <c r="E6" s="11"/>
      <c r="F6" s="11"/>
      <c r="G6" s="11"/>
      <c r="H6" s="11"/>
      <c r="I6" s="11"/>
      <c r="J6" s="11"/>
      <c r="K6" s="11"/>
      <c r="L6" s="11"/>
      <c r="M6" s="12"/>
      <c r="O6" t="str">
        <f>""</f>
        <v/>
      </c>
      <c r="P6" s="13" t="s">
        <v>16</v>
      </c>
      <c r="Q6">
        <v>1</v>
      </c>
      <c r="R6">
        <f>IF(P6="기계경비", J6, 0)</f>
        <v>0</v>
      </c>
      <c r="S6">
        <f>IF(P6="운반비", L6, 0)</f>
        <v>0</v>
      </c>
      <c r="T6">
        <f>IF(P6="작업부산물", F6, 0)</f>
        <v>0</v>
      </c>
      <c r="U6">
        <f>IF(P6="관급", F6, 0)</f>
        <v>0</v>
      </c>
      <c r="V6">
        <f>IF(P6="외주비", J6, 0)</f>
        <v>0</v>
      </c>
      <c r="W6">
        <f>IF(P6="장비비", J6, 0)</f>
        <v>0</v>
      </c>
      <c r="X6">
        <f>IF(P6="폐기물처리비", L6, 0)</f>
        <v>0</v>
      </c>
      <c r="Y6">
        <f>IF(P6="가설비", J6, 0)</f>
        <v>0</v>
      </c>
      <c r="Z6">
        <f>IF(P6="잡비제외분", F6, 0)</f>
        <v>0</v>
      </c>
      <c r="AA6">
        <f>IF(P6="사급자재대", L6, 0)</f>
        <v>0</v>
      </c>
      <c r="AB6">
        <f>IF(P6="관급자재대", L6, 0)</f>
        <v>0</v>
      </c>
      <c r="AC6">
        <f>IF(P6="관급자 관급 자재대", L6, 0)</f>
        <v>0</v>
      </c>
      <c r="AD6">
        <f>IF(P6="폐기물상차", L6, 0)</f>
        <v>0</v>
      </c>
      <c r="AE6">
        <f>IF(P6="안전관리비", L6, 0)</f>
        <v>0</v>
      </c>
      <c r="AF6">
        <f>IF(P6="품질관리비", L6, 0)</f>
        <v>0</v>
      </c>
      <c r="AG6">
        <f>IF(P6="작업부산물(철거해체)", L6, 0)</f>
        <v>0</v>
      </c>
      <c r="AH6">
        <f>IF(P6="미확정공종(PS공종)", L6, 0)</f>
        <v>0</v>
      </c>
      <c r="AI6">
        <f>IF(P6="사용자항목7", L6, 0)</f>
        <v>0</v>
      </c>
      <c r="AJ6">
        <f>IF(P6="사용자항목8", L6, 0)</f>
        <v>0</v>
      </c>
      <c r="AK6">
        <f>IF(P6="사용자항목9", L6, 0)</f>
        <v>0</v>
      </c>
      <c r="AL6">
        <f>IF(P6="사용자항목10", L6, 0)</f>
        <v>0</v>
      </c>
      <c r="AM6">
        <f>IF(P6="사용자항목11", L6, 0)</f>
        <v>0</v>
      </c>
      <c r="AN6">
        <f>IF(P6="사용자항목12", L6, 0)</f>
        <v>0</v>
      </c>
      <c r="AO6">
        <f>IF(P6="사용자항목13", L6, 0)</f>
        <v>0</v>
      </c>
      <c r="AP6">
        <f>IF(P6="사용자항목14", L6, 0)</f>
        <v>0</v>
      </c>
      <c r="AQ6">
        <f>IF(P6="사용자항목15", L6, 0)</f>
        <v>0</v>
      </c>
      <c r="AR6">
        <f>IF(P6="사용자항목16", L6, 0)</f>
        <v>0</v>
      </c>
      <c r="AS6">
        <f>IF(P6="사용자항목17", L6, 0)</f>
        <v>0</v>
      </c>
      <c r="AT6">
        <f>IF(P6="사용자항목18", L6, 0)</f>
        <v>0</v>
      </c>
      <c r="AU6">
        <f>IF(P6="사용자항목19", L6, 0)</f>
        <v>0</v>
      </c>
    </row>
    <row r="7" spans="1:51" ht="23.1" customHeight="1" x14ac:dyDescent="0.3">
      <c r="A7" s="14"/>
      <c r="B7" s="14"/>
      <c r="C7" s="15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51" ht="23.1" customHeight="1" x14ac:dyDescent="0.3">
      <c r="A8" s="14"/>
      <c r="B8" s="14"/>
      <c r="C8" s="15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51" ht="23.1" customHeight="1" x14ac:dyDescent="0.3">
      <c r="A9" s="14"/>
      <c r="B9" s="14"/>
      <c r="C9" s="15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51" ht="23.1" customHeight="1" x14ac:dyDescent="0.3">
      <c r="A10" s="14"/>
      <c r="B10" s="14"/>
      <c r="C10" s="15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51" ht="23.1" customHeight="1" x14ac:dyDescent="0.3">
      <c r="A11" s="14"/>
      <c r="B11" s="14"/>
      <c r="C11" s="15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51" ht="23.1" customHeight="1" x14ac:dyDescent="0.3">
      <c r="A12" s="14"/>
      <c r="B12" s="14"/>
      <c r="C12" s="15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51" ht="23.1" customHeight="1" x14ac:dyDescent="0.3">
      <c r="A13" s="14"/>
      <c r="B13" s="14"/>
      <c r="C13" s="15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51" ht="23.1" customHeight="1" x14ac:dyDescent="0.3">
      <c r="A14" s="14"/>
      <c r="B14" s="14"/>
      <c r="C14" s="15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51" ht="23.1" customHeight="1" x14ac:dyDescent="0.3">
      <c r="A15" s="14"/>
      <c r="B15" s="14"/>
      <c r="C15" s="15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51" ht="23.1" customHeight="1" x14ac:dyDescent="0.3">
      <c r="A16" s="14"/>
      <c r="B16" s="14"/>
      <c r="C16" s="15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51" ht="23.1" customHeight="1" x14ac:dyDescent="0.3">
      <c r="A17" s="14"/>
      <c r="B17" s="14"/>
      <c r="C17" s="15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51" ht="23.1" customHeight="1" x14ac:dyDescent="0.3">
      <c r="A18" s="14"/>
      <c r="B18" s="14"/>
      <c r="C18" s="15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51" ht="23.1" customHeight="1" x14ac:dyDescent="0.3">
      <c r="A19" s="14"/>
      <c r="B19" s="14"/>
      <c r="C19" s="15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51" ht="23.1" customHeight="1" x14ac:dyDescent="0.3">
      <c r="A20" s="16" t="s">
        <v>54</v>
      </c>
      <c r="B20" s="17"/>
      <c r="C20" s="18"/>
      <c r="D20" s="19"/>
      <c r="E20" s="19"/>
      <c r="F20" s="19"/>
      <c r="G20" s="19"/>
      <c r="H20" s="19"/>
      <c r="I20" s="19"/>
      <c r="J20" s="19"/>
      <c r="K20" s="19"/>
      <c r="L20" s="19"/>
      <c r="M20" s="19"/>
      <c r="R20">
        <f t="shared" ref="R20:AY20" si="0">ROUNDDOWN(SUM(R6:R6), 0)</f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  <c r="Z20">
        <f t="shared" si="0"/>
        <v>0</v>
      </c>
      <c r="AA20">
        <f t="shared" si="0"/>
        <v>0</v>
      </c>
      <c r="AB20">
        <f t="shared" si="0"/>
        <v>0</v>
      </c>
      <c r="AC20">
        <f t="shared" si="0"/>
        <v>0</v>
      </c>
      <c r="AD20">
        <f t="shared" si="0"/>
        <v>0</v>
      </c>
      <c r="AE20">
        <f t="shared" si="0"/>
        <v>0</v>
      </c>
      <c r="AF20">
        <f t="shared" si="0"/>
        <v>0</v>
      </c>
      <c r="AG20">
        <f t="shared" si="0"/>
        <v>0</v>
      </c>
      <c r="AH20">
        <f t="shared" si="0"/>
        <v>0</v>
      </c>
      <c r="AI20">
        <f t="shared" si="0"/>
        <v>0</v>
      </c>
      <c r="AJ20">
        <f t="shared" si="0"/>
        <v>0</v>
      </c>
      <c r="AK20">
        <f t="shared" si="0"/>
        <v>0</v>
      </c>
      <c r="AL20">
        <f t="shared" si="0"/>
        <v>0</v>
      </c>
      <c r="AM20">
        <f t="shared" si="0"/>
        <v>0</v>
      </c>
      <c r="AN20">
        <f t="shared" si="0"/>
        <v>0</v>
      </c>
      <c r="AO20">
        <f t="shared" si="0"/>
        <v>0</v>
      </c>
      <c r="AP20">
        <f t="shared" si="0"/>
        <v>0</v>
      </c>
      <c r="AQ20">
        <f t="shared" si="0"/>
        <v>0</v>
      </c>
      <c r="AR20">
        <f t="shared" si="0"/>
        <v>0</v>
      </c>
      <c r="AS20">
        <f t="shared" si="0"/>
        <v>0</v>
      </c>
      <c r="AT20">
        <f t="shared" si="0"/>
        <v>0</v>
      </c>
      <c r="AU20">
        <f t="shared" si="0"/>
        <v>0</v>
      </c>
      <c r="AV20">
        <f t="shared" si="0"/>
        <v>0</v>
      </c>
      <c r="AW20">
        <f t="shared" si="0"/>
        <v>0</v>
      </c>
      <c r="AX20">
        <f t="shared" si="0"/>
        <v>0</v>
      </c>
      <c r="AY20">
        <f t="shared" si="0"/>
        <v>0</v>
      </c>
    </row>
    <row r="21" spans="1:51" ht="23.1" customHeight="1" x14ac:dyDescent="0.3">
      <c r="A21" s="20" t="s">
        <v>55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</row>
    <row r="22" spans="1:51" ht="23.1" customHeight="1" x14ac:dyDescent="0.3">
      <c r="A22" s="9" t="s">
        <v>56</v>
      </c>
      <c r="B22" s="9" t="s">
        <v>57</v>
      </c>
      <c r="C22" s="10" t="s">
        <v>58</v>
      </c>
      <c r="D22" s="11">
        <v>17</v>
      </c>
      <c r="E22" s="11"/>
      <c r="F22" s="11"/>
      <c r="G22" s="11"/>
      <c r="H22" s="11"/>
      <c r="I22" s="11"/>
      <c r="J22" s="11"/>
      <c r="K22" s="11"/>
      <c r="L22" s="11"/>
      <c r="M22" s="12"/>
      <c r="O22" t="str">
        <f>""</f>
        <v/>
      </c>
      <c r="P22" s="13" t="s">
        <v>16</v>
      </c>
      <c r="Q22">
        <v>1</v>
      </c>
      <c r="R22">
        <f t="shared" ref="R22:R28" si="1">IF(P22="기계경비", J22, 0)</f>
        <v>0</v>
      </c>
      <c r="S22">
        <f t="shared" ref="S22:S28" si="2">IF(P22="운반비", L22, 0)</f>
        <v>0</v>
      </c>
      <c r="T22">
        <f t="shared" ref="T22:T28" si="3">IF(P22="작업부산물", F22, 0)</f>
        <v>0</v>
      </c>
      <c r="U22">
        <f t="shared" ref="U22:U28" si="4">IF(P22="관급", F22, 0)</f>
        <v>0</v>
      </c>
      <c r="V22">
        <f t="shared" ref="V22:V28" si="5">IF(P22="외주비", J22, 0)</f>
        <v>0</v>
      </c>
      <c r="W22">
        <f t="shared" ref="W22:W28" si="6">IF(P22="장비비", J22, 0)</f>
        <v>0</v>
      </c>
      <c r="X22">
        <f t="shared" ref="X22:X28" si="7">IF(P22="폐기물처리비", L22, 0)</f>
        <v>0</v>
      </c>
      <c r="Y22">
        <f t="shared" ref="Y22:Y28" si="8">IF(P22="가설비", J22, 0)</f>
        <v>0</v>
      </c>
      <c r="Z22">
        <f t="shared" ref="Z22:Z28" si="9">IF(P22="잡비제외분", F22, 0)</f>
        <v>0</v>
      </c>
      <c r="AA22">
        <f t="shared" ref="AA22:AA28" si="10">IF(P22="사급자재대", L22, 0)</f>
        <v>0</v>
      </c>
      <c r="AB22">
        <f t="shared" ref="AB22:AB28" si="11">IF(P22="관급자재대", L22, 0)</f>
        <v>0</v>
      </c>
      <c r="AC22">
        <f t="shared" ref="AC22:AC28" si="12">IF(P22="관급자 관급 자재대", L22, 0)</f>
        <v>0</v>
      </c>
      <c r="AD22">
        <f t="shared" ref="AD22:AD28" si="13">IF(P22="폐기물상차", L22, 0)</f>
        <v>0</v>
      </c>
      <c r="AE22">
        <f t="shared" ref="AE22:AE28" si="14">IF(P22="안전관리비", L22, 0)</f>
        <v>0</v>
      </c>
      <c r="AF22">
        <f t="shared" ref="AF22:AF28" si="15">IF(P22="품질관리비", L22, 0)</f>
        <v>0</v>
      </c>
      <c r="AG22">
        <f t="shared" ref="AG22:AG28" si="16">IF(P22="작업부산물(철거해체)", L22, 0)</f>
        <v>0</v>
      </c>
      <c r="AH22">
        <f t="shared" ref="AH22:AH28" si="17">IF(P22="미확정공종(PS공종)", L22, 0)</f>
        <v>0</v>
      </c>
      <c r="AI22">
        <f t="shared" ref="AI22:AI28" si="18">IF(P22="사용자항목7", L22, 0)</f>
        <v>0</v>
      </c>
      <c r="AJ22">
        <f t="shared" ref="AJ22:AJ28" si="19">IF(P22="사용자항목8", L22, 0)</f>
        <v>0</v>
      </c>
      <c r="AK22">
        <f t="shared" ref="AK22:AK28" si="20">IF(P22="사용자항목9", L22, 0)</f>
        <v>0</v>
      </c>
      <c r="AL22">
        <f t="shared" ref="AL22:AL28" si="21">IF(P22="사용자항목10", L22, 0)</f>
        <v>0</v>
      </c>
      <c r="AM22">
        <f t="shared" ref="AM22:AM28" si="22">IF(P22="사용자항목11", L22, 0)</f>
        <v>0</v>
      </c>
      <c r="AN22">
        <f t="shared" ref="AN22:AN28" si="23">IF(P22="사용자항목12", L22, 0)</f>
        <v>0</v>
      </c>
      <c r="AO22">
        <f t="shared" ref="AO22:AO28" si="24">IF(P22="사용자항목13", L22, 0)</f>
        <v>0</v>
      </c>
      <c r="AP22">
        <f t="shared" ref="AP22:AP28" si="25">IF(P22="사용자항목14", L22, 0)</f>
        <v>0</v>
      </c>
      <c r="AQ22">
        <f t="shared" ref="AQ22:AQ28" si="26">IF(P22="사용자항목15", L22, 0)</f>
        <v>0</v>
      </c>
      <c r="AR22">
        <f t="shared" ref="AR22:AR28" si="27">IF(P22="사용자항목16", L22, 0)</f>
        <v>0</v>
      </c>
      <c r="AS22">
        <f t="shared" ref="AS22:AS28" si="28">IF(P22="사용자항목17", L22, 0)</f>
        <v>0</v>
      </c>
      <c r="AT22">
        <f t="shared" ref="AT22:AT28" si="29">IF(P22="사용자항목18", L22, 0)</f>
        <v>0</v>
      </c>
      <c r="AU22">
        <f t="shared" ref="AU22:AU28" si="30">IF(P22="사용자항목19", L22, 0)</f>
        <v>0</v>
      </c>
    </row>
    <row r="23" spans="1:51" ht="23.1" customHeight="1" x14ac:dyDescent="0.3">
      <c r="A23" s="9" t="s">
        <v>59</v>
      </c>
      <c r="B23" s="9" t="s">
        <v>60</v>
      </c>
      <c r="C23" s="10" t="s">
        <v>58</v>
      </c>
      <c r="D23" s="11">
        <v>9</v>
      </c>
      <c r="E23" s="11"/>
      <c r="F23" s="11"/>
      <c r="G23" s="11"/>
      <c r="H23" s="11"/>
      <c r="I23" s="11"/>
      <c r="J23" s="11"/>
      <c r="K23" s="11"/>
      <c r="L23" s="11"/>
      <c r="M23" s="12"/>
      <c r="O23" t="str">
        <f>""</f>
        <v/>
      </c>
      <c r="P23" s="13" t="s">
        <v>16</v>
      </c>
      <c r="Q23">
        <v>1</v>
      </c>
      <c r="R23">
        <f t="shared" si="1"/>
        <v>0</v>
      </c>
      <c r="S23">
        <f t="shared" si="2"/>
        <v>0</v>
      </c>
      <c r="T23">
        <f t="shared" si="3"/>
        <v>0</v>
      </c>
      <c r="U23">
        <f t="shared" si="4"/>
        <v>0</v>
      </c>
      <c r="V23">
        <f t="shared" si="5"/>
        <v>0</v>
      </c>
      <c r="W23">
        <f t="shared" si="6"/>
        <v>0</v>
      </c>
      <c r="X23">
        <f t="shared" si="7"/>
        <v>0</v>
      </c>
      <c r="Y23">
        <f t="shared" si="8"/>
        <v>0</v>
      </c>
      <c r="Z23">
        <f t="shared" si="9"/>
        <v>0</v>
      </c>
      <c r="AA23">
        <f t="shared" si="10"/>
        <v>0</v>
      </c>
      <c r="AB23">
        <f t="shared" si="11"/>
        <v>0</v>
      </c>
      <c r="AC23">
        <f t="shared" si="12"/>
        <v>0</v>
      </c>
      <c r="AD23">
        <f t="shared" si="13"/>
        <v>0</v>
      </c>
      <c r="AE23">
        <f t="shared" si="14"/>
        <v>0</v>
      </c>
      <c r="AF23">
        <f t="shared" si="15"/>
        <v>0</v>
      </c>
      <c r="AG23">
        <f t="shared" si="16"/>
        <v>0</v>
      </c>
      <c r="AH23">
        <f t="shared" si="17"/>
        <v>0</v>
      </c>
      <c r="AI23">
        <f t="shared" si="18"/>
        <v>0</v>
      </c>
      <c r="AJ23">
        <f t="shared" si="19"/>
        <v>0</v>
      </c>
      <c r="AK23">
        <f t="shared" si="20"/>
        <v>0</v>
      </c>
      <c r="AL23">
        <f t="shared" si="21"/>
        <v>0</v>
      </c>
      <c r="AM23">
        <f t="shared" si="22"/>
        <v>0</v>
      </c>
      <c r="AN23">
        <f t="shared" si="23"/>
        <v>0</v>
      </c>
      <c r="AO23">
        <f t="shared" si="24"/>
        <v>0</v>
      </c>
      <c r="AP23">
        <f t="shared" si="25"/>
        <v>0</v>
      </c>
      <c r="AQ23">
        <f t="shared" si="26"/>
        <v>0</v>
      </c>
      <c r="AR23">
        <f t="shared" si="27"/>
        <v>0</v>
      </c>
      <c r="AS23">
        <f t="shared" si="28"/>
        <v>0</v>
      </c>
      <c r="AT23">
        <f t="shared" si="29"/>
        <v>0</v>
      </c>
      <c r="AU23">
        <f t="shared" si="30"/>
        <v>0</v>
      </c>
    </row>
    <row r="24" spans="1:51" ht="23.1" customHeight="1" x14ac:dyDescent="0.3">
      <c r="A24" s="9" t="s">
        <v>61</v>
      </c>
      <c r="B24" s="9" t="s">
        <v>62</v>
      </c>
      <c r="C24" s="10" t="s">
        <v>58</v>
      </c>
      <c r="D24" s="11">
        <v>7</v>
      </c>
      <c r="E24" s="11"/>
      <c r="F24" s="11"/>
      <c r="G24" s="11"/>
      <c r="H24" s="11"/>
      <c r="I24" s="11"/>
      <c r="J24" s="11"/>
      <c r="K24" s="11"/>
      <c r="L24" s="11"/>
      <c r="M24" s="12"/>
      <c r="O24" t="str">
        <f>""</f>
        <v/>
      </c>
      <c r="P24" s="13" t="s">
        <v>16</v>
      </c>
      <c r="Q24">
        <v>1</v>
      </c>
      <c r="R24">
        <f t="shared" si="1"/>
        <v>0</v>
      </c>
      <c r="S24">
        <f t="shared" si="2"/>
        <v>0</v>
      </c>
      <c r="T24">
        <f t="shared" si="3"/>
        <v>0</v>
      </c>
      <c r="U24">
        <f t="shared" si="4"/>
        <v>0</v>
      </c>
      <c r="V24">
        <f t="shared" si="5"/>
        <v>0</v>
      </c>
      <c r="W24">
        <f t="shared" si="6"/>
        <v>0</v>
      </c>
      <c r="X24">
        <f t="shared" si="7"/>
        <v>0</v>
      </c>
      <c r="Y24">
        <f t="shared" si="8"/>
        <v>0</v>
      </c>
      <c r="Z24">
        <f t="shared" si="9"/>
        <v>0</v>
      </c>
      <c r="AA24">
        <f t="shared" si="10"/>
        <v>0</v>
      </c>
      <c r="AB24">
        <f t="shared" si="11"/>
        <v>0</v>
      </c>
      <c r="AC24">
        <f t="shared" si="12"/>
        <v>0</v>
      </c>
      <c r="AD24">
        <f t="shared" si="13"/>
        <v>0</v>
      </c>
      <c r="AE24">
        <f t="shared" si="14"/>
        <v>0</v>
      </c>
      <c r="AF24">
        <f t="shared" si="15"/>
        <v>0</v>
      </c>
      <c r="AG24">
        <f t="shared" si="16"/>
        <v>0</v>
      </c>
      <c r="AH24">
        <f t="shared" si="17"/>
        <v>0</v>
      </c>
      <c r="AI24">
        <f t="shared" si="18"/>
        <v>0</v>
      </c>
      <c r="AJ24">
        <f t="shared" si="19"/>
        <v>0</v>
      </c>
      <c r="AK24">
        <f t="shared" si="20"/>
        <v>0</v>
      </c>
      <c r="AL24">
        <f t="shared" si="21"/>
        <v>0</v>
      </c>
      <c r="AM24">
        <f t="shared" si="22"/>
        <v>0</v>
      </c>
      <c r="AN24">
        <f t="shared" si="23"/>
        <v>0</v>
      </c>
      <c r="AO24">
        <f t="shared" si="24"/>
        <v>0</v>
      </c>
      <c r="AP24">
        <f t="shared" si="25"/>
        <v>0</v>
      </c>
      <c r="AQ24">
        <f t="shared" si="26"/>
        <v>0</v>
      </c>
      <c r="AR24">
        <f t="shared" si="27"/>
        <v>0</v>
      </c>
      <c r="AS24">
        <f t="shared" si="28"/>
        <v>0</v>
      </c>
      <c r="AT24">
        <f t="shared" si="29"/>
        <v>0</v>
      </c>
      <c r="AU24">
        <f t="shared" si="30"/>
        <v>0</v>
      </c>
    </row>
    <row r="25" spans="1:51" ht="23.1" customHeight="1" x14ac:dyDescent="0.3">
      <c r="A25" s="9" t="s">
        <v>63</v>
      </c>
      <c r="B25" s="9" t="s">
        <v>64</v>
      </c>
      <c r="C25" s="10" t="s">
        <v>58</v>
      </c>
      <c r="D25" s="11">
        <v>1</v>
      </c>
      <c r="E25" s="11"/>
      <c r="F25" s="11"/>
      <c r="G25" s="11"/>
      <c r="H25" s="11"/>
      <c r="I25" s="11"/>
      <c r="J25" s="11"/>
      <c r="K25" s="11"/>
      <c r="L25" s="11"/>
      <c r="M25" s="12"/>
      <c r="O25" t="str">
        <f>""</f>
        <v/>
      </c>
      <c r="P25" s="13" t="s">
        <v>16</v>
      </c>
      <c r="Q25">
        <v>1</v>
      </c>
      <c r="R25">
        <f t="shared" si="1"/>
        <v>0</v>
      </c>
      <c r="S25">
        <f t="shared" si="2"/>
        <v>0</v>
      </c>
      <c r="T25">
        <f t="shared" si="3"/>
        <v>0</v>
      </c>
      <c r="U25">
        <f t="shared" si="4"/>
        <v>0</v>
      </c>
      <c r="V25">
        <f t="shared" si="5"/>
        <v>0</v>
      </c>
      <c r="W25">
        <f t="shared" si="6"/>
        <v>0</v>
      </c>
      <c r="X25">
        <f t="shared" si="7"/>
        <v>0</v>
      </c>
      <c r="Y25">
        <f t="shared" si="8"/>
        <v>0</v>
      </c>
      <c r="Z25">
        <f t="shared" si="9"/>
        <v>0</v>
      </c>
      <c r="AA25">
        <f t="shared" si="10"/>
        <v>0</v>
      </c>
      <c r="AB25">
        <f t="shared" si="11"/>
        <v>0</v>
      </c>
      <c r="AC25">
        <f t="shared" si="12"/>
        <v>0</v>
      </c>
      <c r="AD25">
        <f t="shared" si="13"/>
        <v>0</v>
      </c>
      <c r="AE25">
        <f t="shared" si="14"/>
        <v>0</v>
      </c>
      <c r="AF25">
        <f t="shared" si="15"/>
        <v>0</v>
      </c>
      <c r="AG25">
        <f t="shared" si="16"/>
        <v>0</v>
      </c>
      <c r="AH25">
        <f t="shared" si="17"/>
        <v>0</v>
      </c>
      <c r="AI25">
        <f t="shared" si="18"/>
        <v>0</v>
      </c>
      <c r="AJ25">
        <f t="shared" si="19"/>
        <v>0</v>
      </c>
      <c r="AK25">
        <f t="shared" si="20"/>
        <v>0</v>
      </c>
      <c r="AL25">
        <f t="shared" si="21"/>
        <v>0</v>
      </c>
      <c r="AM25">
        <f t="shared" si="22"/>
        <v>0</v>
      </c>
      <c r="AN25">
        <f t="shared" si="23"/>
        <v>0</v>
      </c>
      <c r="AO25">
        <f t="shared" si="24"/>
        <v>0</v>
      </c>
      <c r="AP25">
        <f t="shared" si="25"/>
        <v>0</v>
      </c>
      <c r="AQ25">
        <f t="shared" si="26"/>
        <v>0</v>
      </c>
      <c r="AR25">
        <f t="shared" si="27"/>
        <v>0</v>
      </c>
      <c r="AS25">
        <f t="shared" si="28"/>
        <v>0</v>
      </c>
      <c r="AT25">
        <f t="shared" si="29"/>
        <v>0</v>
      </c>
      <c r="AU25">
        <f t="shared" si="30"/>
        <v>0</v>
      </c>
    </row>
    <row r="26" spans="1:51" ht="23.1" customHeight="1" x14ac:dyDescent="0.3">
      <c r="A26" s="9" t="s">
        <v>65</v>
      </c>
      <c r="B26" s="14"/>
      <c r="C26" s="10" t="s">
        <v>66</v>
      </c>
      <c r="D26" s="11">
        <v>15</v>
      </c>
      <c r="E26" s="11"/>
      <c r="F26" s="11"/>
      <c r="G26" s="11"/>
      <c r="H26" s="11"/>
      <c r="I26" s="11"/>
      <c r="J26" s="11"/>
      <c r="K26" s="11"/>
      <c r="L26" s="11"/>
      <c r="M26" s="12"/>
      <c r="O26" t="str">
        <f>""</f>
        <v/>
      </c>
      <c r="P26" s="13" t="s">
        <v>16</v>
      </c>
      <c r="Q26">
        <v>1</v>
      </c>
      <c r="R26">
        <f t="shared" si="1"/>
        <v>0</v>
      </c>
      <c r="S26">
        <f t="shared" si="2"/>
        <v>0</v>
      </c>
      <c r="T26">
        <f t="shared" si="3"/>
        <v>0</v>
      </c>
      <c r="U26">
        <f t="shared" si="4"/>
        <v>0</v>
      </c>
      <c r="V26">
        <f t="shared" si="5"/>
        <v>0</v>
      </c>
      <c r="W26">
        <f t="shared" si="6"/>
        <v>0</v>
      </c>
      <c r="X26">
        <f t="shared" si="7"/>
        <v>0</v>
      </c>
      <c r="Y26">
        <f t="shared" si="8"/>
        <v>0</v>
      </c>
      <c r="Z26">
        <f t="shared" si="9"/>
        <v>0</v>
      </c>
      <c r="AA26">
        <f t="shared" si="10"/>
        <v>0</v>
      </c>
      <c r="AB26">
        <f t="shared" si="11"/>
        <v>0</v>
      </c>
      <c r="AC26">
        <f t="shared" si="12"/>
        <v>0</v>
      </c>
      <c r="AD26">
        <f t="shared" si="13"/>
        <v>0</v>
      </c>
      <c r="AE26">
        <f t="shared" si="14"/>
        <v>0</v>
      </c>
      <c r="AF26">
        <f t="shared" si="15"/>
        <v>0</v>
      </c>
      <c r="AG26">
        <f t="shared" si="16"/>
        <v>0</v>
      </c>
      <c r="AH26">
        <f t="shared" si="17"/>
        <v>0</v>
      </c>
      <c r="AI26">
        <f t="shared" si="18"/>
        <v>0</v>
      </c>
      <c r="AJ26">
        <f t="shared" si="19"/>
        <v>0</v>
      </c>
      <c r="AK26">
        <f t="shared" si="20"/>
        <v>0</v>
      </c>
      <c r="AL26">
        <f t="shared" si="21"/>
        <v>0</v>
      </c>
      <c r="AM26">
        <f t="shared" si="22"/>
        <v>0</v>
      </c>
      <c r="AN26">
        <f t="shared" si="23"/>
        <v>0</v>
      </c>
      <c r="AO26">
        <f t="shared" si="24"/>
        <v>0</v>
      </c>
      <c r="AP26">
        <f t="shared" si="25"/>
        <v>0</v>
      </c>
      <c r="AQ26">
        <f t="shared" si="26"/>
        <v>0</v>
      </c>
      <c r="AR26">
        <f t="shared" si="27"/>
        <v>0</v>
      </c>
      <c r="AS26">
        <f t="shared" si="28"/>
        <v>0</v>
      </c>
      <c r="AT26">
        <f t="shared" si="29"/>
        <v>0</v>
      </c>
      <c r="AU26">
        <f t="shared" si="30"/>
        <v>0</v>
      </c>
    </row>
    <row r="27" spans="1:51" ht="23.1" customHeight="1" x14ac:dyDescent="0.3">
      <c r="A27" s="9" t="s">
        <v>67</v>
      </c>
      <c r="B27" s="9" t="s">
        <v>68</v>
      </c>
      <c r="C27" s="10" t="s">
        <v>69</v>
      </c>
      <c r="D27" s="11">
        <v>44</v>
      </c>
      <c r="E27" s="11"/>
      <c r="F27" s="11"/>
      <c r="G27" s="11"/>
      <c r="H27" s="11"/>
      <c r="I27" s="11"/>
      <c r="J27" s="11"/>
      <c r="K27" s="11"/>
      <c r="L27" s="11"/>
      <c r="M27" s="11"/>
      <c r="O27" t="str">
        <f>"01"</f>
        <v>01</v>
      </c>
      <c r="P27" s="13" t="s">
        <v>16</v>
      </c>
      <c r="Q27">
        <v>1</v>
      </c>
      <c r="R27">
        <f t="shared" si="1"/>
        <v>0</v>
      </c>
      <c r="S27">
        <f t="shared" si="2"/>
        <v>0</v>
      </c>
      <c r="T27">
        <f t="shared" si="3"/>
        <v>0</v>
      </c>
      <c r="U27">
        <f t="shared" si="4"/>
        <v>0</v>
      </c>
      <c r="V27">
        <f t="shared" si="5"/>
        <v>0</v>
      </c>
      <c r="W27">
        <f t="shared" si="6"/>
        <v>0</v>
      </c>
      <c r="X27">
        <f t="shared" si="7"/>
        <v>0</v>
      </c>
      <c r="Y27">
        <f t="shared" si="8"/>
        <v>0</v>
      </c>
      <c r="Z27">
        <f t="shared" si="9"/>
        <v>0</v>
      </c>
      <c r="AA27">
        <f t="shared" si="10"/>
        <v>0</v>
      </c>
      <c r="AB27">
        <f t="shared" si="11"/>
        <v>0</v>
      </c>
      <c r="AC27">
        <f t="shared" si="12"/>
        <v>0</v>
      </c>
      <c r="AD27">
        <f t="shared" si="13"/>
        <v>0</v>
      </c>
      <c r="AE27">
        <f t="shared" si="14"/>
        <v>0</v>
      </c>
      <c r="AF27">
        <f t="shared" si="15"/>
        <v>0</v>
      </c>
      <c r="AG27">
        <f t="shared" si="16"/>
        <v>0</v>
      </c>
      <c r="AH27">
        <f t="shared" si="17"/>
        <v>0</v>
      </c>
      <c r="AI27">
        <f t="shared" si="18"/>
        <v>0</v>
      </c>
      <c r="AJ27">
        <f t="shared" si="19"/>
        <v>0</v>
      </c>
      <c r="AK27">
        <f t="shared" si="20"/>
        <v>0</v>
      </c>
      <c r="AL27">
        <f t="shared" si="21"/>
        <v>0</v>
      </c>
      <c r="AM27">
        <f t="shared" si="22"/>
        <v>0</v>
      </c>
      <c r="AN27">
        <f t="shared" si="23"/>
        <v>0</v>
      </c>
      <c r="AO27">
        <f t="shared" si="24"/>
        <v>0</v>
      </c>
      <c r="AP27">
        <f t="shared" si="25"/>
        <v>0</v>
      </c>
      <c r="AQ27">
        <f t="shared" si="26"/>
        <v>0</v>
      </c>
      <c r="AR27">
        <f t="shared" si="27"/>
        <v>0</v>
      </c>
      <c r="AS27">
        <f t="shared" si="28"/>
        <v>0</v>
      </c>
      <c r="AT27">
        <f t="shared" si="29"/>
        <v>0</v>
      </c>
      <c r="AU27">
        <f t="shared" si="30"/>
        <v>0</v>
      </c>
    </row>
    <row r="28" spans="1:51" ht="23.1" customHeight="1" x14ac:dyDescent="0.3">
      <c r="A28" s="9" t="s">
        <v>70</v>
      </c>
      <c r="B28" s="9" t="s">
        <v>71</v>
      </c>
      <c r="C28" s="10" t="s">
        <v>69</v>
      </c>
      <c r="D28" s="11">
        <v>44</v>
      </c>
      <c r="E28" s="11"/>
      <c r="F28" s="11"/>
      <c r="G28" s="11"/>
      <c r="H28" s="11"/>
      <c r="I28" s="11"/>
      <c r="J28" s="11"/>
      <c r="K28" s="11"/>
      <c r="L28" s="11"/>
      <c r="M28" s="12"/>
      <c r="O28" t="str">
        <f>""</f>
        <v/>
      </c>
      <c r="P28" s="13" t="s">
        <v>16</v>
      </c>
      <c r="Q28">
        <v>1</v>
      </c>
      <c r="R28">
        <f t="shared" si="1"/>
        <v>0</v>
      </c>
      <c r="S28">
        <f t="shared" si="2"/>
        <v>0</v>
      </c>
      <c r="T28">
        <f t="shared" si="3"/>
        <v>0</v>
      </c>
      <c r="U28">
        <f t="shared" si="4"/>
        <v>0</v>
      </c>
      <c r="V28">
        <f t="shared" si="5"/>
        <v>0</v>
      </c>
      <c r="W28">
        <f t="shared" si="6"/>
        <v>0</v>
      </c>
      <c r="X28">
        <f t="shared" si="7"/>
        <v>0</v>
      </c>
      <c r="Y28">
        <f t="shared" si="8"/>
        <v>0</v>
      </c>
      <c r="Z28">
        <f t="shared" si="9"/>
        <v>0</v>
      </c>
      <c r="AA28">
        <f t="shared" si="10"/>
        <v>0</v>
      </c>
      <c r="AB28">
        <f t="shared" si="11"/>
        <v>0</v>
      </c>
      <c r="AC28">
        <f t="shared" si="12"/>
        <v>0</v>
      </c>
      <c r="AD28">
        <f t="shared" si="13"/>
        <v>0</v>
      </c>
      <c r="AE28">
        <f t="shared" si="14"/>
        <v>0</v>
      </c>
      <c r="AF28">
        <f t="shared" si="15"/>
        <v>0</v>
      </c>
      <c r="AG28">
        <f t="shared" si="16"/>
        <v>0</v>
      </c>
      <c r="AH28">
        <f t="shared" si="17"/>
        <v>0</v>
      </c>
      <c r="AI28">
        <f t="shared" si="18"/>
        <v>0</v>
      </c>
      <c r="AJ28">
        <f t="shared" si="19"/>
        <v>0</v>
      </c>
      <c r="AK28">
        <f t="shared" si="20"/>
        <v>0</v>
      </c>
      <c r="AL28">
        <f t="shared" si="21"/>
        <v>0</v>
      </c>
      <c r="AM28">
        <f t="shared" si="22"/>
        <v>0</v>
      </c>
      <c r="AN28">
        <f t="shared" si="23"/>
        <v>0</v>
      </c>
      <c r="AO28">
        <f t="shared" si="24"/>
        <v>0</v>
      </c>
      <c r="AP28">
        <f t="shared" si="25"/>
        <v>0</v>
      </c>
      <c r="AQ28">
        <f t="shared" si="26"/>
        <v>0</v>
      </c>
      <c r="AR28">
        <f t="shared" si="27"/>
        <v>0</v>
      </c>
      <c r="AS28">
        <f t="shared" si="28"/>
        <v>0</v>
      </c>
      <c r="AT28">
        <f t="shared" si="29"/>
        <v>0</v>
      </c>
      <c r="AU28">
        <f t="shared" si="30"/>
        <v>0</v>
      </c>
    </row>
    <row r="29" spans="1:51" ht="23.1" customHeight="1" x14ac:dyDescent="0.3">
      <c r="A29" s="14"/>
      <c r="B29" s="14"/>
      <c r="C29" s="15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spans="1:51" ht="23.1" customHeight="1" x14ac:dyDescent="0.3">
      <c r="A30" s="14"/>
      <c r="B30" s="14"/>
      <c r="C30" s="15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spans="1:51" ht="23.1" customHeight="1" x14ac:dyDescent="0.3">
      <c r="A31" s="14"/>
      <c r="B31" s="14"/>
      <c r="C31" s="15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spans="1:51" ht="23.1" customHeight="1" x14ac:dyDescent="0.3">
      <c r="A32" s="14"/>
      <c r="B32" s="14"/>
      <c r="C32" s="15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spans="1:51" ht="23.1" customHeight="1" x14ac:dyDescent="0.3">
      <c r="A33" s="14"/>
      <c r="B33" s="14"/>
      <c r="C33" s="15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spans="1:51" ht="23.1" customHeight="1" x14ac:dyDescent="0.3">
      <c r="A34" s="14"/>
      <c r="B34" s="14"/>
      <c r="C34" s="15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spans="1:51" ht="23.1" customHeight="1" x14ac:dyDescent="0.3">
      <c r="A35" s="14"/>
      <c r="B35" s="14"/>
      <c r="C35" s="15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spans="1:51" ht="23.1" customHeight="1" x14ac:dyDescent="0.3">
      <c r="A36" s="16" t="s">
        <v>54</v>
      </c>
      <c r="B36" s="17"/>
      <c r="C36" s="18"/>
      <c r="D36" s="19"/>
      <c r="E36" s="19"/>
      <c r="F36" s="19">
        <f>ROUNDDOWN(SUMIF(Q22:Q35, "1", F22:F35), 0)</f>
        <v>0</v>
      </c>
      <c r="G36" s="19"/>
      <c r="H36" s="19">
        <f>ROUNDDOWN(SUMIF(Q22:Q35, "1", H22:H35), 0)</f>
        <v>0</v>
      </c>
      <c r="I36" s="19"/>
      <c r="J36" s="19">
        <f>ROUNDDOWN(SUMIF(Q22:Q35, "1", J22:J35), 0)</f>
        <v>0</v>
      </c>
      <c r="K36" s="19"/>
      <c r="L36" s="19">
        <f>F36+H36+J36</f>
        <v>0</v>
      </c>
      <c r="M36" s="19"/>
      <c r="R36">
        <f t="shared" ref="R36:AY36" si="31">ROUNDDOWN(SUM(R22:R28), 0)</f>
        <v>0</v>
      </c>
      <c r="S36">
        <f t="shared" si="31"/>
        <v>0</v>
      </c>
      <c r="T36">
        <f t="shared" si="31"/>
        <v>0</v>
      </c>
      <c r="U36">
        <f t="shared" si="31"/>
        <v>0</v>
      </c>
      <c r="V36">
        <f t="shared" si="31"/>
        <v>0</v>
      </c>
      <c r="W36">
        <f t="shared" si="31"/>
        <v>0</v>
      </c>
      <c r="X36">
        <f t="shared" si="31"/>
        <v>0</v>
      </c>
      <c r="Y36">
        <f t="shared" si="31"/>
        <v>0</v>
      </c>
      <c r="Z36">
        <f t="shared" si="31"/>
        <v>0</v>
      </c>
      <c r="AA36">
        <f t="shared" si="31"/>
        <v>0</v>
      </c>
      <c r="AB36">
        <f t="shared" si="31"/>
        <v>0</v>
      </c>
      <c r="AC36">
        <f t="shared" si="31"/>
        <v>0</v>
      </c>
      <c r="AD36">
        <f t="shared" si="31"/>
        <v>0</v>
      </c>
      <c r="AE36">
        <f t="shared" si="31"/>
        <v>0</v>
      </c>
      <c r="AF36">
        <f t="shared" si="31"/>
        <v>0</v>
      </c>
      <c r="AG36">
        <f t="shared" si="31"/>
        <v>0</v>
      </c>
      <c r="AH36">
        <f t="shared" si="31"/>
        <v>0</v>
      </c>
      <c r="AI36">
        <f t="shared" si="31"/>
        <v>0</v>
      </c>
      <c r="AJ36">
        <f t="shared" si="31"/>
        <v>0</v>
      </c>
      <c r="AK36">
        <f t="shared" si="31"/>
        <v>0</v>
      </c>
      <c r="AL36">
        <f t="shared" si="31"/>
        <v>0</v>
      </c>
      <c r="AM36">
        <f t="shared" si="31"/>
        <v>0</v>
      </c>
      <c r="AN36">
        <f t="shared" si="31"/>
        <v>0</v>
      </c>
      <c r="AO36">
        <f t="shared" si="31"/>
        <v>0</v>
      </c>
      <c r="AP36">
        <f t="shared" si="31"/>
        <v>0</v>
      </c>
      <c r="AQ36">
        <f t="shared" si="31"/>
        <v>0</v>
      </c>
      <c r="AR36">
        <f t="shared" si="31"/>
        <v>0</v>
      </c>
      <c r="AS36">
        <f t="shared" si="31"/>
        <v>0</v>
      </c>
      <c r="AT36">
        <f t="shared" si="31"/>
        <v>0</v>
      </c>
      <c r="AU36">
        <f t="shared" si="31"/>
        <v>0</v>
      </c>
      <c r="AV36">
        <f t="shared" si="31"/>
        <v>0</v>
      </c>
      <c r="AW36">
        <f t="shared" si="31"/>
        <v>0</v>
      </c>
      <c r="AX36">
        <f t="shared" si="31"/>
        <v>0</v>
      </c>
      <c r="AY36">
        <f t="shared" si="31"/>
        <v>0</v>
      </c>
    </row>
    <row r="37" spans="1:51" ht="23.1" customHeight="1" x14ac:dyDescent="0.3">
      <c r="A37" s="20" t="s">
        <v>72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</row>
    <row r="38" spans="1:51" ht="23.1" customHeight="1" x14ac:dyDescent="0.3">
      <c r="A38" s="9" t="s">
        <v>73</v>
      </c>
      <c r="B38" s="9" t="s">
        <v>74</v>
      </c>
      <c r="C38" s="10" t="s">
        <v>75</v>
      </c>
      <c r="D38" s="11">
        <v>46</v>
      </c>
      <c r="E38" s="11"/>
      <c r="F38" s="11"/>
      <c r="G38" s="11"/>
      <c r="H38" s="11"/>
      <c r="I38" s="11"/>
      <c r="J38" s="11"/>
      <c r="K38" s="11"/>
      <c r="L38" s="11"/>
      <c r="M38" s="11"/>
      <c r="P38" s="13"/>
    </row>
    <row r="39" spans="1:51" ht="23.1" customHeight="1" x14ac:dyDescent="0.3">
      <c r="A39" s="9" t="s">
        <v>73</v>
      </c>
      <c r="B39" s="9" t="s">
        <v>76</v>
      </c>
      <c r="C39" s="10" t="s">
        <v>75</v>
      </c>
      <c r="D39" s="11">
        <v>18</v>
      </c>
      <c r="E39" s="11"/>
      <c r="F39" s="11"/>
      <c r="G39" s="11"/>
      <c r="H39" s="11"/>
      <c r="I39" s="11"/>
      <c r="J39" s="11"/>
      <c r="K39" s="11"/>
      <c r="L39" s="11"/>
      <c r="M39" s="11"/>
      <c r="P39" s="13"/>
    </row>
    <row r="40" spans="1:51" ht="23.1" customHeight="1" x14ac:dyDescent="0.3">
      <c r="A40" s="9" t="s">
        <v>77</v>
      </c>
      <c r="B40" s="9" t="s">
        <v>78</v>
      </c>
      <c r="C40" s="10" t="s">
        <v>58</v>
      </c>
      <c r="D40" s="11">
        <v>45</v>
      </c>
      <c r="E40" s="11"/>
      <c r="F40" s="11"/>
      <c r="G40" s="11"/>
      <c r="H40" s="11"/>
      <c r="I40" s="11"/>
      <c r="J40" s="11"/>
      <c r="K40" s="11"/>
      <c r="L40" s="11"/>
      <c r="M40" s="12"/>
      <c r="P40" s="13"/>
    </row>
    <row r="41" spans="1:51" ht="23.1" customHeight="1" x14ac:dyDescent="0.3">
      <c r="A41" s="9" t="s">
        <v>79</v>
      </c>
      <c r="B41" s="9" t="s">
        <v>80</v>
      </c>
      <c r="C41" s="10" t="s">
        <v>58</v>
      </c>
      <c r="D41" s="11">
        <v>18</v>
      </c>
      <c r="E41" s="11"/>
      <c r="F41" s="11"/>
      <c r="G41" s="11"/>
      <c r="H41" s="11"/>
      <c r="I41" s="11"/>
      <c r="J41" s="11"/>
      <c r="K41" s="11"/>
      <c r="L41" s="11"/>
      <c r="M41" s="12"/>
      <c r="P41" s="13"/>
    </row>
    <row r="42" spans="1:51" ht="23.1" customHeight="1" x14ac:dyDescent="0.3">
      <c r="A42" s="9" t="s">
        <v>81</v>
      </c>
      <c r="B42" s="9" t="s">
        <v>82</v>
      </c>
      <c r="C42" s="10" t="s">
        <v>83</v>
      </c>
      <c r="D42" s="11">
        <v>4.38</v>
      </c>
      <c r="E42" s="11"/>
      <c r="F42" s="11"/>
      <c r="G42" s="11"/>
      <c r="H42" s="11"/>
      <c r="I42" s="11"/>
      <c r="J42" s="11"/>
      <c r="K42" s="11"/>
      <c r="L42" s="11"/>
      <c r="M42" s="11"/>
      <c r="P42" s="13"/>
    </row>
    <row r="43" spans="1:51" ht="23.1" customHeight="1" x14ac:dyDescent="0.3">
      <c r="A43" s="9" t="s">
        <v>84</v>
      </c>
      <c r="B43" s="9" t="s">
        <v>85</v>
      </c>
      <c r="C43" s="10" t="s">
        <v>66</v>
      </c>
      <c r="D43" s="11">
        <v>4.25</v>
      </c>
      <c r="E43" s="11"/>
      <c r="F43" s="11"/>
      <c r="G43" s="11"/>
      <c r="H43" s="11"/>
      <c r="I43" s="11"/>
      <c r="J43" s="11"/>
      <c r="K43" s="11"/>
      <c r="L43" s="11"/>
      <c r="M43" s="12"/>
      <c r="P43" s="13"/>
    </row>
    <row r="44" spans="1:51" ht="23.1" customHeight="1" x14ac:dyDescent="0.3">
      <c r="A44" s="9" t="s">
        <v>86</v>
      </c>
      <c r="B44" s="9" t="s">
        <v>87</v>
      </c>
      <c r="C44" s="10" t="s">
        <v>53</v>
      </c>
      <c r="D44" s="11">
        <v>108</v>
      </c>
      <c r="E44" s="11"/>
      <c r="F44" s="11"/>
      <c r="G44" s="11"/>
      <c r="H44" s="11"/>
      <c r="I44" s="11"/>
      <c r="J44" s="11"/>
      <c r="K44" s="11"/>
      <c r="L44" s="11"/>
      <c r="M44" s="12"/>
      <c r="P44" s="13"/>
    </row>
    <row r="45" spans="1:51" ht="23.1" customHeight="1" x14ac:dyDescent="0.3">
      <c r="A45" s="14"/>
      <c r="B45" s="14"/>
      <c r="C45" s="15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spans="1:51" ht="23.1" customHeight="1" x14ac:dyDescent="0.3">
      <c r="A46" s="14"/>
      <c r="B46" s="14"/>
      <c r="C46" s="15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spans="1:51" ht="23.1" customHeight="1" x14ac:dyDescent="0.3">
      <c r="A47" s="14"/>
      <c r="B47" s="14"/>
      <c r="C47" s="15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spans="1:51" ht="23.1" customHeight="1" x14ac:dyDescent="0.3">
      <c r="A48" s="14"/>
      <c r="B48" s="14"/>
      <c r="C48" s="15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spans="1:51" ht="23.1" customHeight="1" x14ac:dyDescent="0.3">
      <c r="A49" s="14"/>
      <c r="B49" s="14"/>
      <c r="C49" s="15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spans="1:51" ht="23.1" customHeight="1" x14ac:dyDescent="0.3">
      <c r="A50" s="14"/>
      <c r="B50" s="14"/>
      <c r="C50" s="15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spans="1:51" ht="23.1" customHeight="1" x14ac:dyDescent="0.3">
      <c r="A51" s="14"/>
      <c r="B51" s="14"/>
      <c r="C51" s="15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spans="1:51" ht="23.1" customHeight="1" x14ac:dyDescent="0.3">
      <c r="A52" s="16" t="s">
        <v>54</v>
      </c>
      <c r="B52" s="17"/>
      <c r="C52" s="18"/>
      <c r="D52" s="19"/>
      <c r="E52" s="19"/>
      <c r="F52" s="19">
        <f>ROUNDDOWN(SUMIF(Q38:Q51, "1", F38:F51), 0)</f>
        <v>0</v>
      </c>
      <c r="G52" s="19"/>
      <c r="H52" s="19">
        <f>ROUNDDOWN(SUMIF(Q38:Q51, "1", H38:H51), 0)</f>
        <v>0</v>
      </c>
      <c r="I52" s="19"/>
      <c r="J52" s="19">
        <f>ROUNDDOWN(SUMIF(Q38:Q51, "1", J38:J51), 0)</f>
        <v>0</v>
      </c>
      <c r="K52" s="19"/>
      <c r="L52" s="19">
        <f>F52+H52+J52</f>
        <v>0</v>
      </c>
      <c r="M52" s="19"/>
      <c r="R52">
        <f t="shared" ref="R52:AY52" si="32">ROUNDDOWN(SUM(R38:R44), 0)</f>
        <v>0</v>
      </c>
      <c r="S52">
        <f t="shared" si="32"/>
        <v>0</v>
      </c>
      <c r="T52">
        <f t="shared" si="32"/>
        <v>0</v>
      </c>
      <c r="U52">
        <f t="shared" si="32"/>
        <v>0</v>
      </c>
      <c r="V52">
        <f t="shared" si="32"/>
        <v>0</v>
      </c>
      <c r="W52">
        <f t="shared" si="32"/>
        <v>0</v>
      </c>
      <c r="X52">
        <f t="shared" si="32"/>
        <v>0</v>
      </c>
      <c r="Y52">
        <f t="shared" si="32"/>
        <v>0</v>
      </c>
      <c r="Z52">
        <f t="shared" si="32"/>
        <v>0</v>
      </c>
      <c r="AA52">
        <f t="shared" si="32"/>
        <v>0</v>
      </c>
      <c r="AB52">
        <f t="shared" si="32"/>
        <v>0</v>
      </c>
      <c r="AC52">
        <f t="shared" si="32"/>
        <v>0</v>
      </c>
      <c r="AD52">
        <f t="shared" si="32"/>
        <v>0</v>
      </c>
      <c r="AE52">
        <f t="shared" si="32"/>
        <v>0</v>
      </c>
      <c r="AF52">
        <f t="shared" si="32"/>
        <v>0</v>
      </c>
      <c r="AG52">
        <f t="shared" si="32"/>
        <v>0</v>
      </c>
      <c r="AH52">
        <f t="shared" si="32"/>
        <v>0</v>
      </c>
      <c r="AI52">
        <f t="shared" si="32"/>
        <v>0</v>
      </c>
      <c r="AJ52">
        <f t="shared" si="32"/>
        <v>0</v>
      </c>
      <c r="AK52">
        <f t="shared" si="32"/>
        <v>0</v>
      </c>
      <c r="AL52">
        <f t="shared" si="32"/>
        <v>0</v>
      </c>
      <c r="AM52">
        <f t="shared" si="32"/>
        <v>0</v>
      </c>
      <c r="AN52">
        <f t="shared" si="32"/>
        <v>0</v>
      </c>
      <c r="AO52">
        <f t="shared" si="32"/>
        <v>0</v>
      </c>
      <c r="AP52">
        <f t="shared" si="32"/>
        <v>0</v>
      </c>
      <c r="AQ52">
        <f t="shared" si="32"/>
        <v>0</v>
      </c>
      <c r="AR52">
        <f t="shared" si="32"/>
        <v>0</v>
      </c>
      <c r="AS52">
        <f t="shared" si="32"/>
        <v>0</v>
      </c>
      <c r="AT52">
        <f t="shared" si="32"/>
        <v>0</v>
      </c>
      <c r="AU52">
        <f t="shared" si="32"/>
        <v>0</v>
      </c>
      <c r="AV52">
        <f t="shared" si="32"/>
        <v>0</v>
      </c>
      <c r="AW52">
        <f t="shared" si="32"/>
        <v>0</v>
      </c>
      <c r="AX52">
        <f t="shared" si="32"/>
        <v>0</v>
      </c>
      <c r="AY52">
        <f t="shared" si="32"/>
        <v>0</v>
      </c>
    </row>
    <row r="53" spans="1:51" ht="23.1" customHeight="1" x14ac:dyDescent="0.3">
      <c r="A53" s="20" t="s">
        <v>88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</row>
    <row r="54" spans="1:51" ht="23.1" customHeight="1" x14ac:dyDescent="0.3">
      <c r="A54" s="9" t="s">
        <v>89</v>
      </c>
      <c r="B54" s="9" t="s">
        <v>90</v>
      </c>
      <c r="C54" s="10" t="s">
        <v>91</v>
      </c>
      <c r="D54" s="11">
        <v>14</v>
      </c>
      <c r="E54" s="11"/>
      <c r="F54" s="11"/>
      <c r="G54" s="11"/>
      <c r="H54" s="11"/>
      <c r="I54" s="11"/>
      <c r="J54" s="11"/>
      <c r="K54" s="11"/>
      <c r="L54" s="11"/>
      <c r="M54" s="11"/>
      <c r="P54" s="13"/>
    </row>
    <row r="55" spans="1:51" ht="23.1" customHeight="1" x14ac:dyDescent="0.3">
      <c r="A55" s="9" t="s">
        <v>92</v>
      </c>
      <c r="B55" s="9" t="s">
        <v>90</v>
      </c>
      <c r="C55" s="10" t="s">
        <v>91</v>
      </c>
      <c r="D55" s="11">
        <v>18</v>
      </c>
      <c r="E55" s="11"/>
      <c r="F55" s="11"/>
      <c r="G55" s="11"/>
      <c r="H55" s="11"/>
      <c r="I55" s="11"/>
      <c r="J55" s="11"/>
      <c r="K55" s="11"/>
      <c r="L55" s="11"/>
      <c r="M55" s="11"/>
      <c r="P55" s="13"/>
    </row>
    <row r="56" spans="1:51" ht="23.1" customHeight="1" x14ac:dyDescent="0.3">
      <c r="A56" s="9" t="s">
        <v>93</v>
      </c>
      <c r="B56" s="9" t="s">
        <v>90</v>
      </c>
      <c r="C56" s="10" t="s">
        <v>91</v>
      </c>
      <c r="D56" s="11">
        <v>21</v>
      </c>
      <c r="E56" s="11"/>
      <c r="F56" s="11"/>
      <c r="G56" s="11"/>
      <c r="H56" s="11"/>
      <c r="I56" s="11"/>
      <c r="J56" s="11"/>
      <c r="K56" s="11"/>
      <c r="L56" s="11"/>
      <c r="M56" s="11"/>
      <c r="P56" s="13"/>
    </row>
    <row r="57" spans="1:51" ht="23.1" customHeight="1" x14ac:dyDescent="0.3">
      <c r="A57" s="9" t="s">
        <v>94</v>
      </c>
      <c r="B57" s="9" t="s">
        <v>90</v>
      </c>
      <c r="C57" s="10" t="s">
        <v>91</v>
      </c>
      <c r="D57" s="11">
        <v>17</v>
      </c>
      <c r="E57" s="11"/>
      <c r="F57" s="11"/>
      <c r="G57" s="11"/>
      <c r="H57" s="11"/>
      <c r="I57" s="11"/>
      <c r="J57" s="11"/>
      <c r="K57" s="11"/>
      <c r="L57" s="11"/>
      <c r="M57" s="11"/>
      <c r="P57" s="13"/>
    </row>
    <row r="58" spans="1:51" ht="23.1" customHeight="1" x14ac:dyDescent="0.3">
      <c r="A58" s="9" t="s">
        <v>95</v>
      </c>
      <c r="B58" s="9" t="s">
        <v>90</v>
      </c>
      <c r="C58" s="10" t="s">
        <v>91</v>
      </c>
      <c r="D58" s="11">
        <v>20</v>
      </c>
      <c r="E58" s="11"/>
      <c r="F58" s="11"/>
      <c r="G58" s="11"/>
      <c r="H58" s="11"/>
      <c r="I58" s="11"/>
      <c r="J58" s="11"/>
      <c r="K58" s="11"/>
      <c r="L58" s="11"/>
      <c r="M58" s="11"/>
      <c r="P58" s="13"/>
    </row>
    <row r="59" spans="1:51" ht="23.1" customHeight="1" x14ac:dyDescent="0.3">
      <c r="A59" s="9" t="s">
        <v>96</v>
      </c>
      <c r="B59" s="9" t="s">
        <v>90</v>
      </c>
      <c r="C59" s="10" t="s">
        <v>91</v>
      </c>
      <c r="D59" s="11">
        <v>19</v>
      </c>
      <c r="E59" s="11"/>
      <c r="F59" s="11"/>
      <c r="G59" s="11"/>
      <c r="H59" s="11"/>
      <c r="I59" s="11"/>
      <c r="J59" s="11"/>
      <c r="K59" s="11"/>
      <c r="L59" s="11"/>
      <c r="M59" s="11"/>
      <c r="P59" s="13"/>
    </row>
    <row r="60" spans="1:51" ht="23.1" customHeight="1" x14ac:dyDescent="0.3">
      <c r="A60" s="9" t="s">
        <v>97</v>
      </c>
      <c r="B60" s="9" t="s">
        <v>90</v>
      </c>
      <c r="C60" s="10" t="s">
        <v>91</v>
      </c>
      <c r="D60" s="11">
        <v>19</v>
      </c>
      <c r="E60" s="11"/>
      <c r="F60" s="11"/>
      <c r="G60" s="11"/>
      <c r="H60" s="11"/>
      <c r="I60" s="11"/>
      <c r="J60" s="11"/>
      <c r="K60" s="11"/>
      <c r="L60" s="11"/>
      <c r="M60" s="11"/>
      <c r="P60" s="13"/>
    </row>
    <row r="61" spans="1:51" ht="23.1" customHeight="1" x14ac:dyDescent="0.3">
      <c r="A61" s="9" t="s">
        <v>98</v>
      </c>
      <c r="B61" s="9" t="s">
        <v>90</v>
      </c>
      <c r="C61" s="10" t="s">
        <v>91</v>
      </c>
      <c r="D61" s="11">
        <v>20</v>
      </c>
      <c r="E61" s="11"/>
      <c r="F61" s="11"/>
      <c r="G61" s="11"/>
      <c r="H61" s="11"/>
      <c r="I61" s="11"/>
      <c r="J61" s="11"/>
      <c r="K61" s="11"/>
      <c r="L61" s="11"/>
      <c r="M61" s="11"/>
      <c r="P61" s="13"/>
    </row>
    <row r="62" spans="1:51" ht="23.1" customHeight="1" x14ac:dyDescent="0.3">
      <c r="A62" s="9" t="s">
        <v>99</v>
      </c>
      <c r="B62" s="9" t="s">
        <v>90</v>
      </c>
      <c r="C62" s="10" t="s">
        <v>91</v>
      </c>
      <c r="D62" s="11">
        <v>19</v>
      </c>
      <c r="E62" s="11"/>
      <c r="F62" s="11"/>
      <c r="G62" s="11"/>
      <c r="H62" s="11"/>
      <c r="I62" s="11"/>
      <c r="J62" s="11"/>
      <c r="K62" s="11"/>
      <c r="L62" s="11"/>
      <c r="M62" s="11"/>
      <c r="P62" s="13"/>
    </row>
    <row r="63" spans="1:51" ht="23.1" customHeight="1" x14ac:dyDescent="0.3">
      <c r="A63" s="9" t="s">
        <v>100</v>
      </c>
      <c r="B63" s="9" t="s">
        <v>90</v>
      </c>
      <c r="C63" s="10" t="s">
        <v>91</v>
      </c>
      <c r="D63" s="11">
        <v>17</v>
      </c>
      <c r="E63" s="11"/>
      <c r="F63" s="11"/>
      <c r="G63" s="11"/>
      <c r="H63" s="11"/>
      <c r="I63" s="11"/>
      <c r="J63" s="11"/>
      <c r="K63" s="11"/>
      <c r="L63" s="11"/>
      <c r="M63" s="11"/>
      <c r="P63" s="13"/>
    </row>
    <row r="64" spans="1:51" ht="23.1" customHeight="1" x14ac:dyDescent="0.3">
      <c r="A64" s="9" t="s">
        <v>101</v>
      </c>
      <c r="B64" s="9" t="s">
        <v>90</v>
      </c>
      <c r="C64" s="10" t="s">
        <v>91</v>
      </c>
      <c r="D64" s="11">
        <v>12</v>
      </c>
      <c r="E64" s="11"/>
      <c r="F64" s="11"/>
      <c r="G64" s="11"/>
      <c r="H64" s="11"/>
      <c r="I64" s="11"/>
      <c r="J64" s="11"/>
      <c r="K64" s="11"/>
      <c r="L64" s="11"/>
      <c r="M64" s="11"/>
      <c r="P64" s="13"/>
    </row>
    <row r="65" spans="1:16" ht="23.1" customHeight="1" x14ac:dyDescent="0.3">
      <c r="A65" s="9" t="s">
        <v>102</v>
      </c>
      <c r="B65" s="9" t="s">
        <v>90</v>
      </c>
      <c r="C65" s="10" t="s">
        <v>91</v>
      </c>
      <c r="D65" s="11">
        <v>20</v>
      </c>
      <c r="E65" s="11"/>
      <c r="F65" s="11"/>
      <c r="G65" s="11"/>
      <c r="H65" s="11"/>
      <c r="I65" s="11"/>
      <c r="J65" s="11"/>
      <c r="K65" s="11"/>
      <c r="L65" s="11"/>
      <c r="M65" s="11"/>
      <c r="P65" s="13"/>
    </row>
    <row r="66" spans="1:16" ht="23.1" customHeight="1" x14ac:dyDescent="0.3">
      <c r="A66" s="9" t="s">
        <v>103</v>
      </c>
      <c r="B66" s="9" t="s">
        <v>90</v>
      </c>
      <c r="C66" s="10" t="s">
        <v>91</v>
      </c>
      <c r="D66" s="11">
        <v>15</v>
      </c>
      <c r="E66" s="11"/>
      <c r="F66" s="11"/>
      <c r="G66" s="11"/>
      <c r="H66" s="11"/>
      <c r="I66" s="11"/>
      <c r="J66" s="11"/>
      <c r="K66" s="11"/>
      <c r="L66" s="11"/>
      <c r="M66" s="11"/>
      <c r="P66" s="13"/>
    </row>
    <row r="67" spans="1:16" ht="23.1" customHeight="1" x14ac:dyDescent="0.3">
      <c r="A67" s="9" t="s">
        <v>104</v>
      </c>
      <c r="B67" s="9" t="s">
        <v>90</v>
      </c>
      <c r="C67" s="10" t="s">
        <v>91</v>
      </c>
      <c r="D67" s="11">
        <v>13</v>
      </c>
      <c r="E67" s="11"/>
      <c r="F67" s="11"/>
      <c r="G67" s="11"/>
      <c r="H67" s="11"/>
      <c r="I67" s="11"/>
      <c r="J67" s="11"/>
      <c r="K67" s="11"/>
      <c r="L67" s="11"/>
      <c r="M67" s="11"/>
      <c r="P67" s="13"/>
    </row>
    <row r="68" spans="1:16" ht="23.1" customHeight="1" x14ac:dyDescent="0.3">
      <c r="A68" s="9" t="s">
        <v>105</v>
      </c>
      <c r="B68" s="9" t="s">
        <v>90</v>
      </c>
      <c r="C68" s="10" t="s">
        <v>91</v>
      </c>
      <c r="D68" s="11">
        <v>17</v>
      </c>
      <c r="E68" s="11"/>
      <c r="F68" s="11"/>
      <c r="G68" s="11"/>
      <c r="H68" s="11"/>
      <c r="I68" s="11"/>
      <c r="J68" s="11"/>
      <c r="K68" s="11"/>
      <c r="L68" s="11"/>
      <c r="M68" s="11"/>
      <c r="P68" s="13"/>
    </row>
    <row r="69" spans="1:16" ht="23.1" customHeight="1" x14ac:dyDescent="0.3">
      <c r="A69" s="9" t="s">
        <v>106</v>
      </c>
      <c r="B69" s="9" t="s">
        <v>90</v>
      </c>
      <c r="C69" s="10" t="s">
        <v>91</v>
      </c>
      <c r="D69" s="11">
        <v>18</v>
      </c>
      <c r="E69" s="11"/>
      <c r="F69" s="11"/>
      <c r="G69" s="11"/>
      <c r="H69" s="11"/>
      <c r="I69" s="11"/>
      <c r="J69" s="11"/>
      <c r="K69" s="11"/>
      <c r="L69" s="11"/>
      <c r="M69" s="11"/>
      <c r="P69" s="13"/>
    </row>
    <row r="70" spans="1:16" ht="23.1" customHeight="1" x14ac:dyDescent="0.3">
      <c r="A70" s="9" t="s">
        <v>107</v>
      </c>
      <c r="B70" s="9" t="s">
        <v>90</v>
      </c>
      <c r="C70" s="10" t="s">
        <v>91</v>
      </c>
      <c r="D70" s="11">
        <v>18</v>
      </c>
      <c r="E70" s="11"/>
      <c r="F70" s="11"/>
      <c r="G70" s="11"/>
      <c r="H70" s="11"/>
      <c r="I70" s="11"/>
      <c r="J70" s="11"/>
      <c r="K70" s="11"/>
      <c r="L70" s="11"/>
      <c r="M70" s="11"/>
      <c r="P70" s="13"/>
    </row>
    <row r="71" spans="1:16" ht="23.1" customHeight="1" x14ac:dyDescent="0.3">
      <c r="A71" s="9" t="s">
        <v>108</v>
      </c>
      <c r="B71" s="9" t="s">
        <v>90</v>
      </c>
      <c r="C71" s="10" t="s">
        <v>91</v>
      </c>
      <c r="D71" s="11">
        <v>19</v>
      </c>
      <c r="E71" s="11"/>
      <c r="F71" s="11"/>
      <c r="G71" s="11"/>
      <c r="H71" s="11"/>
      <c r="I71" s="11"/>
      <c r="J71" s="11"/>
      <c r="K71" s="11"/>
      <c r="L71" s="11"/>
      <c r="M71" s="11"/>
      <c r="P71" s="13"/>
    </row>
    <row r="72" spans="1:16" ht="23.1" customHeight="1" x14ac:dyDescent="0.3">
      <c r="A72" s="9" t="s">
        <v>109</v>
      </c>
      <c r="B72" s="9" t="s">
        <v>90</v>
      </c>
      <c r="C72" s="10" t="s">
        <v>91</v>
      </c>
      <c r="D72" s="11">
        <v>18</v>
      </c>
      <c r="E72" s="11"/>
      <c r="F72" s="11"/>
      <c r="G72" s="11"/>
      <c r="H72" s="11"/>
      <c r="I72" s="11"/>
      <c r="J72" s="11"/>
      <c r="K72" s="11"/>
      <c r="L72" s="11"/>
      <c r="M72" s="11"/>
      <c r="P72" s="13"/>
    </row>
    <row r="73" spans="1:16" ht="23.1" customHeight="1" x14ac:dyDescent="0.3">
      <c r="A73" s="9" t="s">
        <v>110</v>
      </c>
      <c r="B73" s="9" t="s">
        <v>90</v>
      </c>
      <c r="C73" s="10" t="s">
        <v>91</v>
      </c>
      <c r="D73" s="11">
        <v>24</v>
      </c>
      <c r="E73" s="11"/>
      <c r="F73" s="11"/>
      <c r="G73" s="11"/>
      <c r="H73" s="11"/>
      <c r="I73" s="11"/>
      <c r="J73" s="11"/>
      <c r="K73" s="11"/>
      <c r="L73" s="11"/>
      <c r="M73" s="11"/>
      <c r="P73" s="13"/>
    </row>
    <row r="74" spans="1:16" ht="23.1" customHeight="1" x14ac:dyDescent="0.3">
      <c r="A74" s="9" t="s">
        <v>111</v>
      </c>
      <c r="B74" s="9" t="s">
        <v>90</v>
      </c>
      <c r="C74" s="10" t="s">
        <v>91</v>
      </c>
      <c r="D74" s="11">
        <v>12</v>
      </c>
      <c r="E74" s="11"/>
      <c r="F74" s="11"/>
      <c r="G74" s="11"/>
      <c r="H74" s="11"/>
      <c r="I74" s="11"/>
      <c r="J74" s="11"/>
      <c r="K74" s="11"/>
      <c r="L74" s="11"/>
      <c r="M74" s="11"/>
      <c r="P74" s="13"/>
    </row>
    <row r="75" spans="1:16" ht="23.1" customHeight="1" x14ac:dyDescent="0.3">
      <c r="A75" s="9" t="s">
        <v>112</v>
      </c>
      <c r="B75" s="9" t="s">
        <v>90</v>
      </c>
      <c r="C75" s="10" t="s">
        <v>91</v>
      </c>
      <c r="D75" s="11">
        <v>5</v>
      </c>
      <c r="E75" s="11"/>
      <c r="F75" s="11"/>
      <c r="G75" s="11"/>
      <c r="H75" s="11"/>
      <c r="I75" s="11"/>
      <c r="J75" s="11"/>
      <c r="K75" s="11"/>
      <c r="L75" s="11"/>
      <c r="M75" s="11"/>
      <c r="P75" s="13"/>
    </row>
    <row r="76" spans="1:16" ht="23.1" customHeight="1" x14ac:dyDescent="0.3">
      <c r="A76" s="9" t="s">
        <v>113</v>
      </c>
      <c r="B76" s="9" t="s">
        <v>114</v>
      </c>
      <c r="C76" s="10" t="s">
        <v>115</v>
      </c>
      <c r="D76" s="11">
        <v>353</v>
      </c>
      <c r="E76" s="11"/>
      <c r="F76" s="11"/>
      <c r="G76" s="11"/>
      <c r="H76" s="11"/>
      <c r="I76" s="11"/>
      <c r="J76" s="11"/>
      <c r="K76" s="11"/>
      <c r="L76" s="11"/>
      <c r="M76" s="12"/>
      <c r="P76" s="13"/>
    </row>
    <row r="77" spans="1:16" ht="23.1" customHeight="1" x14ac:dyDescent="0.3">
      <c r="A77" s="14"/>
      <c r="B77" s="14"/>
      <c r="C77" s="15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spans="1:16" ht="23.1" customHeight="1" x14ac:dyDescent="0.3">
      <c r="A78" s="14"/>
      <c r="B78" s="14"/>
      <c r="C78" s="15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spans="1:16" ht="23.1" customHeight="1" x14ac:dyDescent="0.3">
      <c r="A79" s="14"/>
      <c r="B79" s="14"/>
      <c r="C79" s="15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spans="1:16" ht="23.1" customHeight="1" x14ac:dyDescent="0.3">
      <c r="A80" s="14"/>
      <c r="B80" s="14"/>
      <c r="C80" s="15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spans="1:51" ht="23.1" customHeight="1" x14ac:dyDescent="0.3">
      <c r="A81" s="14"/>
      <c r="B81" s="14"/>
      <c r="C81" s="15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spans="1:51" ht="23.1" customHeight="1" x14ac:dyDescent="0.3">
      <c r="A82" s="14"/>
      <c r="B82" s="14"/>
      <c r="C82" s="15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spans="1:51" ht="23.1" customHeight="1" x14ac:dyDescent="0.3">
      <c r="A83" s="14"/>
      <c r="B83" s="14"/>
      <c r="C83" s="15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spans="1:51" ht="23.1" customHeight="1" x14ac:dyDescent="0.3">
      <c r="A84" s="16" t="s">
        <v>54</v>
      </c>
      <c r="B84" s="17"/>
      <c r="C84" s="18"/>
      <c r="D84" s="19"/>
      <c r="E84" s="19"/>
      <c r="F84" s="19">
        <f>ROUNDDOWN(SUMIF(Q54:Q83, "1", F54:F83), 0)</f>
        <v>0</v>
      </c>
      <c r="G84" s="19"/>
      <c r="H84" s="19">
        <f>ROUNDDOWN(SUMIF(Q54:Q83, "1", H54:H83), 0)</f>
        <v>0</v>
      </c>
      <c r="I84" s="19"/>
      <c r="J84" s="19">
        <f>ROUNDDOWN(SUMIF(Q54:Q83, "1", J54:J83), 0)</f>
        <v>0</v>
      </c>
      <c r="K84" s="19"/>
      <c r="L84" s="19">
        <f>F84+H84+J84</f>
        <v>0</v>
      </c>
      <c r="M84" s="19"/>
      <c r="R84">
        <f t="shared" ref="R84:AY84" si="33">ROUNDDOWN(SUM(R54:R76), 0)</f>
        <v>0</v>
      </c>
      <c r="S84">
        <f t="shared" si="33"/>
        <v>0</v>
      </c>
      <c r="T84">
        <f t="shared" si="33"/>
        <v>0</v>
      </c>
      <c r="U84">
        <f t="shared" si="33"/>
        <v>0</v>
      </c>
      <c r="V84">
        <f t="shared" si="33"/>
        <v>0</v>
      </c>
      <c r="W84">
        <f t="shared" si="33"/>
        <v>0</v>
      </c>
      <c r="X84">
        <f t="shared" si="33"/>
        <v>0</v>
      </c>
      <c r="Y84">
        <f t="shared" si="33"/>
        <v>0</v>
      </c>
      <c r="Z84">
        <f t="shared" si="33"/>
        <v>0</v>
      </c>
      <c r="AA84">
        <f t="shared" si="33"/>
        <v>0</v>
      </c>
      <c r="AB84">
        <f t="shared" si="33"/>
        <v>0</v>
      </c>
      <c r="AC84">
        <f t="shared" si="33"/>
        <v>0</v>
      </c>
      <c r="AD84">
        <f t="shared" si="33"/>
        <v>0</v>
      </c>
      <c r="AE84">
        <f t="shared" si="33"/>
        <v>0</v>
      </c>
      <c r="AF84">
        <f t="shared" si="33"/>
        <v>0</v>
      </c>
      <c r="AG84">
        <f t="shared" si="33"/>
        <v>0</v>
      </c>
      <c r="AH84">
        <f t="shared" si="33"/>
        <v>0</v>
      </c>
      <c r="AI84">
        <f t="shared" si="33"/>
        <v>0</v>
      </c>
      <c r="AJ84">
        <f t="shared" si="33"/>
        <v>0</v>
      </c>
      <c r="AK84">
        <f t="shared" si="33"/>
        <v>0</v>
      </c>
      <c r="AL84">
        <f t="shared" si="33"/>
        <v>0</v>
      </c>
      <c r="AM84">
        <f t="shared" si="33"/>
        <v>0</v>
      </c>
      <c r="AN84">
        <f t="shared" si="33"/>
        <v>0</v>
      </c>
      <c r="AO84">
        <f t="shared" si="33"/>
        <v>0</v>
      </c>
      <c r="AP84">
        <f t="shared" si="33"/>
        <v>0</v>
      </c>
      <c r="AQ84">
        <f t="shared" si="33"/>
        <v>0</v>
      </c>
      <c r="AR84">
        <f t="shared" si="33"/>
        <v>0</v>
      </c>
      <c r="AS84">
        <f t="shared" si="33"/>
        <v>0</v>
      </c>
      <c r="AT84">
        <f t="shared" si="33"/>
        <v>0</v>
      </c>
      <c r="AU84">
        <f t="shared" si="33"/>
        <v>0</v>
      </c>
      <c r="AV84">
        <f t="shared" si="33"/>
        <v>0</v>
      </c>
      <c r="AW84">
        <f t="shared" si="33"/>
        <v>0</v>
      </c>
      <c r="AX84">
        <f t="shared" si="33"/>
        <v>0</v>
      </c>
      <c r="AY84">
        <f t="shared" si="33"/>
        <v>0</v>
      </c>
    </row>
    <row r="85" spans="1:51" ht="23.1" customHeight="1" x14ac:dyDescent="0.3">
      <c r="A85" s="20" t="s">
        <v>116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</row>
    <row r="86" spans="1:51" ht="23.1" customHeight="1" x14ac:dyDescent="0.3">
      <c r="A86" s="9" t="s">
        <v>117</v>
      </c>
      <c r="B86" s="9" t="s">
        <v>118</v>
      </c>
      <c r="C86" s="10" t="s">
        <v>58</v>
      </c>
      <c r="D86" s="11">
        <v>44.6</v>
      </c>
      <c r="E86" s="11"/>
      <c r="F86" s="11"/>
      <c r="G86" s="11"/>
      <c r="H86" s="11"/>
      <c r="I86" s="11"/>
      <c r="J86" s="11"/>
      <c r="K86" s="11"/>
      <c r="L86" s="11"/>
      <c r="M86" s="12"/>
      <c r="O86" t="str">
        <f>""</f>
        <v/>
      </c>
      <c r="P86" s="13" t="s">
        <v>16</v>
      </c>
      <c r="Q86">
        <v>1</v>
      </c>
      <c r="R86">
        <f>IF(P86="기계경비", J86, 0)</f>
        <v>0</v>
      </c>
      <c r="S86">
        <f>IF(P86="운반비", L86, 0)</f>
        <v>0</v>
      </c>
      <c r="T86">
        <f>IF(P86="작업부산물", F86, 0)</f>
        <v>0</v>
      </c>
      <c r="U86">
        <f>IF(P86="관급", F86, 0)</f>
        <v>0</v>
      </c>
      <c r="V86">
        <f>IF(P86="외주비", J86, 0)</f>
        <v>0</v>
      </c>
      <c r="W86">
        <f>IF(P86="장비비", J86, 0)</f>
        <v>0</v>
      </c>
      <c r="X86">
        <f>IF(P86="폐기물처리비", L86, 0)</f>
        <v>0</v>
      </c>
      <c r="Y86">
        <f>IF(P86="가설비", J86, 0)</f>
        <v>0</v>
      </c>
      <c r="Z86">
        <f>IF(P86="잡비제외분", F86, 0)</f>
        <v>0</v>
      </c>
      <c r="AA86">
        <f>IF(P86="사급자재대", L86, 0)</f>
        <v>0</v>
      </c>
      <c r="AB86">
        <f>IF(P86="관급자재대", L86, 0)</f>
        <v>0</v>
      </c>
      <c r="AC86">
        <f>IF(P86="관급자 관급 자재대", L86, 0)</f>
        <v>0</v>
      </c>
      <c r="AD86">
        <f>IF(P86="폐기물상차", L86, 0)</f>
        <v>0</v>
      </c>
      <c r="AE86">
        <f>IF(P86="안전관리비", L86, 0)</f>
        <v>0</v>
      </c>
      <c r="AF86">
        <f>IF(P86="품질관리비", L86, 0)</f>
        <v>0</v>
      </c>
      <c r="AG86">
        <f>IF(P86="작업부산물(철거해체)", L86, 0)</f>
        <v>0</v>
      </c>
      <c r="AH86">
        <f>IF(P86="미확정공종(PS공종)", L86, 0)</f>
        <v>0</v>
      </c>
      <c r="AI86">
        <f>IF(P86="사용자항목7", L86, 0)</f>
        <v>0</v>
      </c>
      <c r="AJ86">
        <f>IF(P86="사용자항목8", L86, 0)</f>
        <v>0</v>
      </c>
      <c r="AK86">
        <f>IF(P86="사용자항목9", L86, 0)</f>
        <v>0</v>
      </c>
      <c r="AL86">
        <f>IF(P86="사용자항목10", L86, 0)</f>
        <v>0</v>
      </c>
      <c r="AM86">
        <f>IF(P86="사용자항목11", L86, 0)</f>
        <v>0</v>
      </c>
      <c r="AN86">
        <f>IF(P86="사용자항목12", L86, 0)</f>
        <v>0</v>
      </c>
      <c r="AO86">
        <f>IF(P86="사용자항목13", L86, 0)</f>
        <v>0</v>
      </c>
      <c r="AP86">
        <f>IF(P86="사용자항목14", L86, 0)</f>
        <v>0</v>
      </c>
      <c r="AQ86">
        <f>IF(P86="사용자항목15", L86, 0)</f>
        <v>0</v>
      </c>
      <c r="AR86">
        <f>IF(P86="사용자항목16", L86, 0)</f>
        <v>0</v>
      </c>
      <c r="AS86">
        <f>IF(P86="사용자항목17", L86, 0)</f>
        <v>0</v>
      </c>
      <c r="AT86">
        <f>IF(P86="사용자항목18", L86, 0)</f>
        <v>0</v>
      </c>
      <c r="AU86">
        <f>IF(P86="사용자항목19", L86, 0)</f>
        <v>0</v>
      </c>
    </row>
    <row r="87" spans="1:51" ht="23.1" customHeight="1" x14ac:dyDescent="0.3">
      <c r="A87" s="14"/>
      <c r="B87" s="14"/>
      <c r="C87" s="15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spans="1:51" ht="23.1" customHeight="1" x14ac:dyDescent="0.3">
      <c r="A88" s="14"/>
      <c r="B88" s="14"/>
      <c r="C88" s="15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spans="1:51" ht="23.1" customHeight="1" x14ac:dyDescent="0.3">
      <c r="A89" s="14"/>
      <c r="B89" s="14"/>
      <c r="C89" s="15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spans="1:51" ht="23.1" customHeight="1" x14ac:dyDescent="0.3">
      <c r="A90" s="14"/>
      <c r="B90" s="14"/>
      <c r="C90" s="15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spans="1:51" ht="23.1" customHeight="1" x14ac:dyDescent="0.3">
      <c r="A91" s="14"/>
      <c r="B91" s="14"/>
      <c r="C91" s="15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spans="1:51" ht="23.1" customHeight="1" x14ac:dyDescent="0.3">
      <c r="A92" s="14"/>
      <c r="B92" s="14"/>
      <c r="C92" s="15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spans="1:51" ht="23.1" customHeight="1" x14ac:dyDescent="0.3">
      <c r="A93" s="14"/>
      <c r="B93" s="14"/>
      <c r="C93" s="15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spans="1:51" ht="23.1" customHeight="1" x14ac:dyDescent="0.3">
      <c r="A94" s="14"/>
      <c r="B94" s="14"/>
      <c r="C94" s="15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spans="1:51" ht="23.1" customHeight="1" x14ac:dyDescent="0.3">
      <c r="A95" s="14"/>
      <c r="B95" s="14"/>
      <c r="C95" s="15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spans="1:51" ht="23.1" customHeight="1" x14ac:dyDescent="0.3">
      <c r="A96" s="14"/>
      <c r="B96" s="14"/>
      <c r="C96" s="15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spans="1:51" ht="23.1" customHeight="1" x14ac:dyDescent="0.3">
      <c r="A97" s="14"/>
      <c r="B97" s="14"/>
      <c r="C97" s="15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spans="1:51" ht="23.1" customHeight="1" x14ac:dyDescent="0.3">
      <c r="A98" s="14"/>
      <c r="B98" s="14"/>
      <c r="C98" s="15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spans="1:51" ht="23.1" customHeight="1" x14ac:dyDescent="0.3">
      <c r="A99" s="14"/>
      <c r="B99" s="14"/>
      <c r="C99" s="15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spans="1:51" ht="23.1" customHeight="1" x14ac:dyDescent="0.3">
      <c r="A100" s="16" t="s">
        <v>54</v>
      </c>
      <c r="B100" s="17"/>
      <c r="C100" s="18"/>
      <c r="D100" s="19"/>
      <c r="E100" s="19"/>
      <c r="F100" s="19">
        <f>ROUNDDOWN(SUMIF(Q86:Q99, "1", F86:F99), 0)</f>
        <v>0</v>
      </c>
      <c r="G100" s="19"/>
      <c r="H100" s="19">
        <f>ROUNDDOWN(SUMIF(Q86:Q99, "1", H86:H99), 0)</f>
        <v>0</v>
      </c>
      <c r="I100" s="19"/>
      <c r="J100" s="19">
        <f>ROUNDDOWN(SUMIF(Q86:Q99, "1", J86:J99), 0)</f>
        <v>0</v>
      </c>
      <c r="K100" s="19"/>
      <c r="L100" s="19">
        <f>F100+H100+J100</f>
        <v>0</v>
      </c>
      <c r="M100" s="19"/>
      <c r="R100">
        <f t="shared" ref="R100:AY100" si="34">ROUNDDOWN(SUM(R86:R86), 0)</f>
        <v>0</v>
      </c>
      <c r="S100">
        <f t="shared" si="34"/>
        <v>0</v>
      </c>
      <c r="T100">
        <f t="shared" si="34"/>
        <v>0</v>
      </c>
      <c r="U100">
        <f t="shared" si="34"/>
        <v>0</v>
      </c>
      <c r="V100">
        <f t="shared" si="34"/>
        <v>0</v>
      </c>
      <c r="W100">
        <f t="shared" si="34"/>
        <v>0</v>
      </c>
      <c r="X100">
        <f t="shared" si="34"/>
        <v>0</v>
      </c>
      <c r="Y100">
        <f t="shared" si="34"/>
        <v>0</v>
      </c>
      <c r="Z100">
        <f t="shared" si="34"/>
        <v>0</v>
      </c>
      <c r="AA100">
        <f t="shared" si="34"/>
        <v>0</v>
      </c>
      <c r="AB100">
        <f t="shared" si="34"/>
        <v>0</v>
      </c>
      <c r="AC100">
        <f t="shared" si="34"/>
        <v>0</v>
      </c>
      <c r="AD100">
        <f t="shared" si="34"/>
        <v>0</v>
      </c>
      <c r="AE100">
        <f t="shared" si="34"/>
        <v>0</v>
      </c>
      <c r="AF100">
        <f t="shared" si="34"/>
        <v>0</v>
      </c>
      <c r="AG100">
        <f t="shared" si="34"/>
        <v>0</v>
      </c>
      <c r="AH100">
        <f t="shared" si="34"/>
        <v>0</v>
      </c>
      <c r="AI100">
        <f t="shared" si="34"/>
        <v>0</v>
      </c>
      <c r="AJ100">
        <f t="shared" si="34"/>
        <v>0</v>
      </c>
      <c r="AK100">
        <f t="shared" si="34"/>
        <v>0</v>
      </c>
      <c r="AL100">
        <f t="shared" si="34"/>
        <v>0</v>
      </c>
      <c r="AM100">
        <f t="shared" si="34"/>
        <v>0</v>
      </c>
      <c r="AN100">
        <f t="shared" si="34"/>
        <v>0</v>
      </c>
      <c r="AO100">
        <f t="shared" si="34"/>
        <v>0</v>
      </c>
      <c r="AP100">
        <f t="shared" si="34"/>
        <v>0</v>
      </c>
      <c r="AQ100">
        <f t="shared" si="34"/>
        <v>0</v>
      </c>
      <c r="AR100">
        <f t="shared" si="34"/>
        <v>0</v>
      </c>
      <c r="AS100">
        <f t="shared" si="34"/>
        <v>0</v>
      </c>
      <c r="AT100">
        <f t="shared" si="34"/>
        <v>0</v>
      </c>
      <c r="AU100">
        <f t="shared" si="34"/>
        <v>0</v>
      </c>
      <c r="AV100">
        <f t="shared" si="34"/>
        <v>0</v>
      </c>
      <c r="AW100">
        <f t="shared" si="34"/>
        <v>0</v>
      </c>
      <c r="AX100">
        <f t="shared" si="34"/>
        <v>0</v>
      </c>
      <c r="AY100">
        <f t="shared" si="34"/>
        <v>0</v>
      </c>
    </row>
    <row r="101" spans="1:51" ht="23.1" customHeight="1" x14ac:dyDescent="0.3">
      <c r="A101" s="20" t="s">
        <v>119</v>
      </c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</row>
    <row r="102" spans="1:51" ht="23.1" customHeight="1" x14ac:dyDescent="0.3">
      <c r="A102" s="9" t="s">
        <v>120</v>
      </c>
      <c r="B102" s="9" t="s">
        <v>121</v>
      </c>
      <c r="C102" s="10" t="s">
        <v>66</v>
      </c>
      <c r="D102" s="11">
        <v>0.12</v>
      </c>
      <c r="E102" s="11"/>
      <c r="F102" s="11"/>
      <c r="G102" s="11"/>
      <c r="H102" s="11"/>
      <c r="I102" s="11"/>
      <c r="J102" s="11"/>
      <c r="K102" s="11"/>
      <c r="L102" s="11"/>
      <c r="M102" s="11"/>
      <c r="O102" t="str">
        <f>"01"</f>
        <v>01</v>
      </c>
      <c r="P102" t="s">
        <v>31</v>
      </c>
      <c r="Q102">
        <v>1</v>
      </c>
      <c r="R102">
        <f>IF(P102="기계경비", J102, 0)</f>
        <v>0</v>
      </c>
      <c r="S102">
        <f>IF(P102="운반비", L102, 0)</f>
        <v>0</v>
      </c>
      <c r="T102">
        <f>IF(P102="작업부산물", F102, 0)</f>
        <v>0</v>
      </c>
      <c r="U102">
        <f>IF(P102="관급", F102, 0)</f>
        <v>0</v>
      </c>
      <c r="V102">
        <f>IF(P102="외주비", J102, 0)</f>
        <v>0</v>
      </c>
      <c r="W102">
        <f>IF(P102="장비비", J102, 0)</f>
        <v>0</v>
      </c>
      <c r="X102">
        <f>IF(P102="폐기물처리비", L102, 0)</f>
        <v>0</v>
      </c>
      <c r="Y102">
        <f>IF(P102="가설비", J102, 0)</f>
        <v>0</v>
      </c>
      <c r="Z102">
        <f>IF(P102="잡비제외분", F102, 0)</f>
        <v>0</v>
      </c>
      <c r="AA102">
        <f>IF(P102="사급자재대", L102, 0)</f>
        <v>0</v>
      </c>
      <c r="AB102">
        <f>IF(P102="관급자재대", L102, 0)</f>
        <v>0</v>
      </c>
      <c r="AC102">
        <f>IF(P102="관급자 관급 자재대", L102, 0)</f>
        <v>0</v>
      </c>
      <c r="AD102">
        <f>IF(P102="폐기물상차", L102, 0)</f>
        <v>0</v>
      </c>
      <c r="AE102">
        <f>IF(P102="안전관리비", L102, 0)</f>
        <v>0</v>
      </c>
      <c r="AF102">
        <f>IF(P102="품질관리비", L102, 0)</f>
        <v>0</v>
      </c>
      <c r="AG102">
        <f>IF(P102="작업부산물(철거해체)", L102, 0)</f>
        <v>0</v>
      </c>
      <c r="AH102">
        <f>IF(P102="미확정공종(PS공종)", L102, 0)</f>
        <v>0</v>
      </c>
      <c r="AI102">
        <f>IF(P102="사용자항목7", L102, 0)</f>
        <v>0</v>
      </c>
      <c r="AJ102">
        <f>IF(P102="사용자항목8", L102, 0)</f>
        <v>0</v>
      </c>
      <c r="AK102">
        <f>IF(P102="사용자항목9", L102, 0)</f>
        <v>0</v>
      </c>
      <c r="AL102">
        <f>IF(P102="사용자항목10", L102, 0)</f>
        <v>0</v>
      </c>
      <c r="AM102">
        <f>IF(P102="사용자항목11", L102, 0)</f>
        <v>0</v>
      </c>
      <c r="AN102">
        <f>IF(P102="사용자항목12", L102, 0)</f>
        <v>0</v>
      </c>
      <c r="AO102">
        <f>IF(P102="사용자항목13", L102, 0)</f>
        <v>0</v>
      </c>
      <c r="AP102">
        <f>IF(P102="사용자항목14", L102, 0)</f>
        <v>0</v>
      </c>
      <c r="AQ102">
        <f>IF(P102="사용자항목15", L102, 0)</f>
        <v>0</v>
      </c>
      <c r="AR102">
        <f>IF(P102="사용자항목16", L102, 0)</f>
        <v>0</v>
      </c>
      <c r="AS102">
        <f>IF(P102="사용자항목17", L102, 0)</f>
        <v>0</v>
      </c>
      <c r="AT102">
        <f>IF(P102="사용자항목18", L102, 0)</f>
        <v>0</v>
      </c>
      <c r="AU102">
        <f>IF(P102="사용자항목19", L102, 0)</f>
        <v>0</v>
      </c>
    </row>
    <row r="103" spans="1:51" ht="23.1" customHeight="1" x14ac:dyDescent="0.3">
      <c r="A103" s="14"/>
      <c r="B103" s="14"/>
      <c r="C103" s="15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spans="1:51" ht="23.1" customHeight="1" x14ac:dyDescent="0.3">
      <c r="A104" s="14"/>
      <c r="B104" s="14"/>
      <c r="C104" s="15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spans="1:51" ht="23.1" customHeight="1" x14ac:dyDescent="0.3">
      <c r="A105" s="14"/>
      <c r="B105" s="14"/>
      <c r="C105" s="15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spans="1:51" ht="23.1" customHeight="1" x14ac:dyDescent="0.3">
      <c r="A106" s="14"/>
      <c r="B106" s="14"/>
      <c r="C106" s="15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spans="1:51" ht="23.1" customHeight="1" x14ac:dyDescent="0.3">
      <c r="A107" s="14"/>
      <c r="B107" s="14"/>
      <c r="C107" s="15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spans="1:51" ht="23.1" customHeight="1" x14ac:dyDescent="0.3">
      <c r="A108" s="14"/>
      <c r="B108" s="14"/>
      <c r="C108" s="15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spans="1:51" ht="23.1" customHeight="1" x14ac:dyDescent="0.3">
      <c r="A109" s="14"/>
      <c r="B109" s="14"/>
      <c r="C109" s="15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spans="1:51" ht="23.1" customHeight="1" x14ac:dyDescent="0.3">
      <c r="A110" s="14"/>
      <c r="B110" s="14"/>
      <c r="C110" s="15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spans="1:51" ht="23.1" customHeight="1" x14ac:dyDescent="0.3">
      <c r="A111" s="14"/>
      <c r="B111" s="14"/>
      <c r="C111" s="15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spans="1:51" ht="23.1" customHeight="1" x14ac:dyDescent="0.3">
      <c r="A112" s="14"/>
      <c r="B112" s="14"/>
      <c r="C112" s="15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spans="1:51" ht="23.1" customHeight="1" x14ac:dyDescent="0.3">
      <c r="A113" s="14"/>
      <c r="B113" s="14"/>
      <c r="C113" s="15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spans="1:51" ht="23.1" customHeight="1" x14ac:dyDescent="0.3">
      <c r="A114" s="14"/>
      <c r="B114" s="14"/>
      <c r="C114" s="15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spans="1:51" ht="23.1" customHeight="1" x14ac:dyDescent="0.3">
      <c r="A115" s="14"/>
      <c r="B115" s="14"/>
      <c r="C115" s="15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spans="1:51" ht="23.1" customHeight="1" x14ac:dyDescent="0.3">
      <c r="A116" s="16" t="s">
        <v>54</v>
      </c>
      <c r="B116" s="17"/>
      <c r="C116" s="18"/>
      <c r="D116" s="19"/>
      <c r="E116" s="19"/>
      <c r="F116" s="19">
        <f>ROUNDDOWN(SUMIF(Q102:Q115, "1", F102:F115), 0)</f>
        <v>0</v>
      </c>
      <c r="G116" s="19"/>
      <c r="H116" s="19">
        <f>ROUNDDOWN(SUMIF(Q102:Q115, "1", H102:H115), 0)</f>
        <v>0</v>
      </c>
      <c r="I116" s="19"/>
      <c r="J116" s="19">
        <f>ROUNDDOWN(SUMIF(Q102:Q115, "1", J102:J115), 0)</f>
        <v>0</v>
      </c>
      <c r="K116" s="19"/>
      <c r="L116" s="19">
        <f>F116+H116+J116</f>
        <v>0</v>
      </c>
      <c r="M116" s="19"/>
      <c r="R116">
        <f t="shared" ref="R116:AY116" si="35">ROUNDDOWN(SUM(R102:R102), 0)</f>
        <v>0</v>
      </c>
      <c r="S116">
        <f t="shared" si="35"/>
        <v>0</v>
      </c>
      <c r="T116">
        <f t="shared" si="35"/>
        <v>0</v>
      </c>
      <c r="U116">
        <f t="shared" si="35"/>
        <v>0</v>
      </c>
      <c r="V116">
        <f t="shared" si="35"/>
        <v>0</v>
      </c>
      <c r="W116">
        <f t="shared" si="35"/>
        <v>0</v>
      </c>
      <c r="X116">
        <f t="shared" si="35"/>
        <v>0</v>
      </c>
      <c r="Y116">
        <f t="shared" si="35"/>
        <v>0</v>
      </c>
      <c r="Z116">
        <f t="shared" si="35"/>
        <v>0</v>
      </c>
      <c r="AA116">
        <f t="shared" si="35"/>
        <v>0</v>
      </c>
      <c r="AB116">
        <f t="shared" si="35"/>
        <v>0</v>
      </c>
      <c r="AC116">
        <f t="shared" si="35"/>
        <v>0</v>
      </c>
      <c r="AD116">
        <f t="shared" si="35"/>
        <v>0</v>
      </c>
      <c r="AE116">
        <f t="shared" si="35"/>
        <v>0</v>
      </c>
      <c r="AF116">
        <f t="shared" si="35"/>
        <v>0</v>
      </c>
      <c r="AG116">
        <f t="shared" si="35"/>
        <v>0</v>
      </c>
      <c r="AH116">
        <f t="shared" si="35"/>
        <v>0</v>
      </c>
      <c r="AI116">
        <f t="shared" si="35"/>
        <v>0</v>
      </c>
      <c r="AJ116">
        <f t="shared" si="35"/>
        <v>0</v>
      </c>
      <c r="AK116">
        <f t="shared" si="35"/>
        <v>0</v>
      </c>
      <c r="AL116">
        <f t="shared" si="35"/>
        <v>0</v>
      </c>
      <c r="AM116">
        <f t="shared" si="35"/>
        <v>0</v>
      </c>
      <c r="AN116">
        <f t="shared" si="35"/>
        <v>0</v>
      </c>
      <c r="AO116">
        <f t="shared" si="35"/>
        <v>0</v>
      </c>
      <c r="AP116">
        <f t="shared" si="35"/>
        <v>0</v>
      </c>
      <c r="AQ116">
        <f t="shared" si="35"/>
        <v>0</v>
      </c>
      <c r="AR116">
        <f t="shared" si="35"/>
        <v>0</v>
      </c>
      <c r="AS116">
        <f t="shared" si="35"/>
        <v>0</v>
      </c>
      <c r="AT116">
        <f t="shared" si="35"/>
        <v>0</v>
      </c>
      <c r="AU116">
        <f t="shared" si="35"/>
        <v>0</v>
      </c>
      <c r="AV116">
        <f t="shared" si="35"/>
        <v>0</v>
      </c>
      <c r="AW116">
        <f t="shared" si="35"/>
        <v>0</v>
      </c>
      <c r="AX116">
        <f t="shared" si="35"/>
        <v>0</v>
      </c>
      <c r="AY116">
        <f t="shared" si="35"/>
        <v>0</v>
      </c>
    </row>
    <row r="117" spans="1:51" ht="23.1" customHeight="1" x14ac:dyDescent="0.3">
      <c r="A117" s="20" t="s">
        <v>122</v>
      </c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</row>
    <row r="118" spans="1:51" ht="23.1" customHeight="1" x14ac:dyDescent="0.3">
      <c r="A118" s="9" t="s">
        <v>123</v>
      </c>
      <c r="B118" s="9" t="s">
        <v>124</v>
      </c>
      <c r="C118" s="10" t="s">
        <v>83</v>
      </c>
      <c r="D118" s="11">
        <v>93.6</v>
      </c>
      <c r="E118" s="11"/>
      <c r="F118" s="11"/>
      <c r="G118" s="11"/>
      <c r="H118" s="11"/>
      <c r="I118" s="11"/>
      <c r="J118" s="11"/>
      <c r="K118" s="11"/>
      <c r="L118" s="11"/>
      <c r="M118" s="12"/>
    </row>
    <row r="119" spans="1:51" ht="23.1" customHeight="1" x14ac:dyDescent="0.3">
      <c r="A119" s="9" t="s">
        <v>125</v>
      </c>
      <c r="B119" s="9" t="s">
        <v>126</v>
      </c>
      <c r="C119" s="10" t="s">
        <v>66</v>
      </c>
      <c r="D119" s="11">
        <v>93.6</v>
      </c>
      <c r="E119" s="11"/>
      <c r="F119" s="11"/>
      <c r="G119" s="11"/>
      <c r="H119" s="11"/>
      <c r="I119" s="11"/>
      <c r="J119" s="11"/>
      <c r="K119" s="11"/>
      <c r="L119" s="11"/>
      <c r="M119" s="11"/>
    </row>
    <row r="120" spans="1:51" ht="23.1" customHeight="1" x14ac:dyDescent="0.3">
      <c r="A120" s="14"/>
      <c r="B120" s="14"/>
      <c r="C120" s="15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spans="1:51" ht="23.1" customHeight="1" x14ac:dyDescent="0.3">
      <c r="A121" s="14"/>
      <c r="B121" s="14"/>
      <c r="C121" s="15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spans="1:51" ht="23.1" customHeight="1" x14ac:dyDescent="0.3">
      <c r="A122" s="14"/>
      <c r="B122" s="14"/>
      <c r="C122" s="15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spans="1:51" ht="23.1" customHeight="1" x14ac:dyDescent="0.3">
      <c r="A123" s="14"/>
      <c r="B123" s="14"/>
      <c r="C123" s="15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spans="1:51" ht="23.1" customHeight="1" x14ac:dyDescent="0.3">
      <c r="A124" s="14"/>
      <c r="B124" s="14"/>
      <c r="C124" s="15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spans="1:51" ht="23.1" customHeight="1" x14ac:dyDescent="0.3">
      <c r="A125" s="14"/>
      <c r="B125" s="14"/>
      <c r="C125" s="15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spans="1:51" ht="23.1" customHeight="1" x14ac:dyDescent="0.3">
      <c r="A126" s="14"/>
      <c r="B126" s="14"/>
      <c r="C126" s="15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spans="1:51" ht="23.1" customHeight="1" x14ac:dyDescent="0.3">
      <c r="A127" s="14"/>
      <c r="B127" s="14"/>
      <c r="C127" s="15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spans="1:51" ht="23.1" customHeight="1" x14ac:dyDescent="0.3">
      <c r="A128" s="14"/>
      <c r="B128" s="14"/>
      <c r="C128" s="15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spans="1:51" ht="23.1" customHeight="1" x14ac:dyDescent="0.3">
      <c r="A129" s="14"/>
      <c r="B129" s="14"/>
      <c r="C129" s="15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spans="1:51" ht="23.1" customHeight="1" x14ac:dyDescent="0.3">
      <c r="A130" s="14"/>
      <c r="B130" s="14"/>
      <c r="C130" s="15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spans="1:51" ht="23.1" customHeight="1" x14ac:dyDescent="0.3">
      <c r="A131" s="14"/>
      <c r="B131" s="14"/>
      <c r="C131" s="15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spans="1:51" ht="23.1" customHeight="1" x14ac:dyDescent="0.3">
      <c r="A132" s="16" t="s">
        <v>54</v>
      </c>
      <c r="B132" s="17"/>
      <c r="C132" s="18"/>
      <c r="D132" s="19"/>
      <c r="E132" s="19"/>
      <c r="F132" s="19">
        <f>ROUNDDOWN(SUMIF(Q118:Q131, "1", F118:F131), 0)</f>
        <v>0</v>
      </c>
      <c r="G132" s="19"/>
      <c r="H132" s="19">
        <f>ROUNDDOWN(SUMIF(Q118:Q131, "1", H118:H131), 0)</f>
        <v>0</v>
      </c>
      <c r="I132" s="19"/>
      <c r="J132" s="19">
        <f>ROUNDDOWN(SUMIF(Q118:Q131, "1", J118:J131), 0)</f>
        <v>0</v>
      </c>
      <c r="K132" s="19"/>
      <c r="L132" s="19">
        <f>F132+H132+J132</f>
        <v>0</v>
      </c>
      <c r="M132" s="19"/>
      <c r="R132">
        <f t="shared" ref="R132:AY132" si="36">ROUNDDOWN(SUM(R118:R119), 0)</f>
        <v>0</v>
      </c>
      <c r="S132">
        <f t="shared" si="36"/>
        <v>0</v>
      </c>
      <c r="T132">
        <f t="shared" si="36"/>
        <v>0</v>
      </c>
      <c r="U132">
        <f t="shared" si="36"/>
        <v>0</v>
      </c>
      <c r="V132">
        <f t="shared" si="36"/>
        <v>0</v>
      </c>
      <c r="W132">
        <f t="shared" si="36"/>
        <v>0</v>
      </c>
      <c r="X132">
        <f t="shared" si="36"/>
        <v>0</v>
      </c>
      <c r="Y132">
        <f t="shared" si="36"/>
        <v>0</v>
      </c>
      <c r="Z132">
        <f t="shared" si="36"/>
        <v>0</v>
      </c>
      <c r="AA132">
        <f t="shared" si="36"/>
        <v>0</v>
      </c>
      <c r="AB132">
        <f t="shared" si="36"/>
        <v>0</v>
      </c>
      <c r="AC132">
        <f t="shared" si="36"/>
        <v>0</v>
      </c>
      <c r="AD132">
        <f t="shared" si="36"/>
        <v>0</v>
      </c>
      <c r="AE132">
        <f t="shared" si="36"/>
        <v>0</v>
      </c>
      <c r="AF132">
        <f t="shared" si="36"/>
        <v>0</v>
      </c>
      <c r="AG132">
        <f t="shared" si="36"/>
        <v>0</v>
      </c>
      <c r="AH132">
        <f t="shared" si="36"/>
        <v>0</v>
      </c>
      <c r="AI132">
        <f t="shared" si="36"/>
        <v>0</v>
      </c>
      <c r="AJ132">
        <f t="shared" si="36"/>
        <v>0</v>
      </c>
      <c r="AK132">
        <f t="shared" si="36"/>
        <v>0</v>
      </c>
      <c r="AL132">
        <f t="shared" si="36"/>
        <v>0</v>
      </c>
      <c r="AM132">
        <f t="shared" si="36"/>
        <v>0</v>
      </c>
      <c r="AN132">
        <f t="shared" si="36"/>
        <v>0</v>
      </c>
      <c r="AO132">
        <f t="shared" si="36"/>
        <v>0</v>
      </c>
      <c r="AP132">
        <f t="shared" si="36"/>
        <v>0</v>
      </c>
      <c r="AQ132">
        <f t="shared" si="36"/>
        <v>0</v>
      </c>
      <c r="AR132">
        <f t="shared" si="36"/>
        <v>0</v>
      </c>
      <c r="AS132">
        <f t="shared" si="36"/>
        <v>0</v>
      </c>
      <c r="AT132">
        <f t="shared" si="36"/>
        <v>0</v>
      </c>
      <c r="AU132">
        <f t="shared" si="36"/>
        <v>0</v>
      </c>
      <c r="AV132">
        <f t="shared" si="36"/>
        <v>0</v>
      </c>
      <c r="AW132">
        <f t="shared" si="36"/>
        <v>0</v>
      </c>
      <c r="AX132">
        <f t="shared" si="36"/>
        <v>0</v>
      </c>
      <c r="AY132">
        <f t="shared" si="36"/>
        <v>0</v>
      </c>
    </row>
    <row r="133" spans="1:51" ht="23.1" customHeight="1" x14ac:dyDescent="0.3">
      <c r="A133" s="20" t="s">
        <v>127</v>
      </c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</row>
    <row r="134" spans="1:51" ht="23.1" customHeight="1" x14ac:dyDescent="0.3">
      <c r="A134" s="9" t="s">
        <v>128</v>
      </c>
      <c r="B134" s="9" t="s">
        <v>129</v>
      </c>
      <c r="C134" s="10" t="s">
        <v>66</v>
      </c>
      <c r="D134" s="11">
        <v>93.6</v>
      </c>
      <c r="E134" s="11">
        <v>0</v>
      </c>
      <c r="F134" s="11"/>
      <c r="G134" s="11"/>
      <c r="H134" s="11"/>
      <c r="I134" s="11"/>
      <c r="J134" s="11"/>
      <c r="K134" s="11"/>
      <c r="L134" s="11"/>
      <c r="M134" s="11"/>
    </row>
    <row r="135" spans="1:51" ht="23.1" customHeight="1" x14ac:dyDescent="0.3">
      <c r="A135" s="14"/>
      <c r="B135" s="14"/>
      <c r="C135" s="15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spans="1:51" ht="23.1" customHeight="1" x14ac:dyDescent="0.3">
      <c r="A136" s="14"/>
      <c r="B136" s="14"/>
      <c r="C136" s="15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spans="1:51" ht="23.1" customHeight="1" x14ac:dyDescent="0.3">
      <c r="A137" s="14"/>
      <c r="B137" s="14"/>
      <c r="C137" s="15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spans="1:51" ht="23.1" customHeight="1" x14ac:dyDescent="0.3">
      <c r="A138" s="14"/>
      <c r="B138" s="14"/>
      <c r="C138" s="15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spans="1:51" ht="23.1" customHeight="1" x14ac:dyDescent="0.3">
      <c r="A139" s="14"/>
      <c r="B139" s="14"/>
      <c r="C139" s="15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spans="1:51" ht="23.1" customHeight="1" x14ac:dyDescent="0.3">
      <c r="A140" s="14"/>
      <c r="B140" s="14"/>
      <c r="C140" s="15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spans="1:51" ht="23.1" customHeight="1" x14ac:dyDescent="0.3">
      <c r="A141" s="14"/>
      <c r="B141" s="14"/>
      <c r="C141" s="15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spans="1:51" ht="23.1" customHeight="1" x14ac:dyDescent="0.3">
      <c r="A142" s="14"/>
      <c r="B142" s="14"/>
      <c r="C142" s="15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spans="1:51" ht="23.1" customHeight="1" x14ac:dyDescent="0.3">
      <c r="A143" s="14"/>
      <c r="B143" s="14"/>
      <c r="C143" s="15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spans="1:51" ht="23.1" customHeight="1" x14ac:dyDescent="0.3">
      <c r="A144" s="14"/>
      <c r="B144" s="14"/>
      <c r="C144" s="15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spans="1:51" ht="23.1" customHeight="1" x14ac:dyDescent="0.3">
      <c r="A145" s="14"/>
      <c r="B145" s="14"/>
      <c r="C145" s="15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spans="1:51" ht="23.1" customHeight="1" x14ac:dyDescent="0.3">
      <c r="A146" s="14"/>
      <c r="B146" s="14"/>
      <c r="C146" s="15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spans="1:51" ht="23.1" customHeight="1" x14ac:dyDescent="0.3">
      <c r="A147" s="14"/>
      <c r="B147" s="14"/>
      <c r="C147" s="15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spans="1:51" ht="23.1" customHeight="1" x14ac:dyDescent="0.3">
      <c r="A148" s="16" t="s">
        <v>54</v>
      </c>
      <c r="B148" s="17"/>
      <c r="C148" s="18"/>
      <c r="D148" s="19"/>
      <c r="E148" s="19"/>
      <c r="F148" s="19">
        <f>ROUNDDOWN(SUMIF(Q134:Q147, "1", F134:F147), 0)</f>
        <v>0</v>
      </c>
      <c r="G148" s="19"/>
      <c r="H148" s="19">
        <f>ROUNDDOWN(SUMIF(Q134:Q147, "1", H134:H147), 0)</f>
        <v>0</v>
      </c>
      <c r="I148" s="19"/>
      <c r="J148" s="19">
        <f>ROUNDDOWN(SUMIF(Q134:Q147, "1", J134:J147), 0)</f>
        <v>0</v>
      </c>
      <c r="K148" s="19"/>
      <c r="L148" s="19">
        <f>F148+H148+J148</f>
        <v>0</v>
      </c>
      <c r="M148" s="19"/>
      <c r="R148">
        <f t="shared" ref="R148:AY148" si="37">ROUNDDOWN(SUM(R134:R134), 0)</f>
        <v>0</v>
      </c>
      <c r="S148">
        <f t="shared" si="37"/>
        <v>0</v>
      </c>
      <c r="T148">
        <f t="shared" si="37"/>
        <v>0</v>
      </c>
      <c r="U148">
        <f t="shared" si="37"/>
        <v>0</v>
      </c>
      <c r="V148">
        <f t="shared" si="37"/>
        <v>0</v>
      </c>
      <c r="W148">
        <f t="shared" si="37"/>
        <v>0</v>
      </c>
      <c r="X148">
        <f t="shared" si="37"/>
        <v>0</v>
      </c>
      <c r="Y148">
        <f t="shared" si="37"/>
        <v>0</v>
      </c>
      <c r="Z148">
        <f t="shared" si="37"/>
        <v>0</v>
      </c>
      <c r="AA148">
        <f t="shared" si="37"/>
        <v>0</v>
      </c>
      <c r="AB148">
        <f t="shared" si="37"/>
        <v>0</v>
      </c>
      <c r="AC148">
        <f t="shared" si="37"/>
        <v>0</v>
      </c>
      <c r="AD148">
        <f t="shared" si="37"/>
        <v>0</v>
      </c>
      <c r="AE148">
        <f t="shared" si="37"/>
        <v>0</v>
      </c>
      <c r="AF148">
        <f t="shared" si="37"/>
        <v>0</v>
      </c>
      <c r="AG148">
        <f t="shared" si="37"/>
        <v>0</v>
      </c>
      <c r="AH148">
        <f t="shared" si="37"/>
        <v>0</v>
      </c>
      <c r="AI148">
        <f t="shared" si="37"/>
        <v>0</v>
      </c>
      <c r="AJ148">
        <f t="shared" si="37"/>
        <v>0</v>
      </c>
      <c r="AK148">
        <f t="shared" si="37"/>
        <v>0</v>
      </c>
      <c r="AL148">
        <f t="shared" si="37"/>
        <v>0</v>
      </c>
      <c r="AM148">
        <f t="shared" si="37"/>
        <v>0</v>
      </c>
      <c r="AN148">
        <f t="shared" si="37"/>
        <v>0</v>
      </c>
      <c r="AO148">
        <f t="shared" si="37"/>
        <v>0</v>
      </c>
      <c r="AP148">
        <f t="shared" si="37"/>
        <v>0</v>
      </c>
      <c r="AQ148">
        <f t="shared" si="37"/>
        <v>0</v>
      </c>
      <c r="AR148">
        <f t="shared" si="37"/>
        <v>0</v>
      </c>
      <c r="AS148">
        <f t="shared" si="37"/>
        <v>0</v>
      </c>
      <c r="AT148">
        <f t="shared" si="37"/>
        <v>0</v>
      </c>
      <c r="AU148">
        <f t="shared" si="37"/>
        <v>0</v>
      </c>
      <c r="AV148">
        <f t="shared" si="37"/>
        <v>0</v>
      </c>
      <c r="AW148">
        <f t="shared" si="37"/>
        <v>0</v>
      </c>
      <c r="AX148">
        <f t="shared" si="37"/>
        <v>0</v>
      </c>
      <c r="AY148">
        <f t="shared" si="37"/>
        <v>0</v>
      </c>
    </row>
    <row r="149" spans="1:51" ht="23.1" customHeight="1" x14ac:dyDescent="0.3">
      <c r="A149" s="20" t="s">
        <v>130</v>
      </c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</row>
    <row r="150" spans="1:51" ht="23.1" customHeight="1" x14ac:dyDescent="0.3">
      <c r="A150" s="9" t="s">
        <v>131</v>
      </c>
      <c r="B150" s="14"/>
      <c r="C150" s="10" t="s">
        <v>53</v>
      </c>
      <c r="D150" s="11">
        <v>64</v>
      </c>
      <c r="E150" s="11"/>
      <c r="F150" s="11"/>
      <c r="G150" s="11"/>
      <c r="H150" s="11"/>
      <c r="I150" s="11"/>
      <c r="J150" s="11"/>
      <c r="K150" s="11"/>
      <c r="L150" s="11"/>
      <c r="M150" s="12"/>
      <c r="P150" s="13"/>
    </row>
    <row r="151" spans="1:51" ht="23.1" customHeight="1" x14ac:dyDescent="0.3">
      <c r="A151" s="9" t="s">
        <v>51</v>
      </c>
      <c r="B151" s="9" t="s">
        <v>132</v>
      </c>
      <c r="C151" s="10" t="s">
        <v>53</v>
      </c>
      <c r="D151" s="11">
        <v>127</v>
      </c>
      <c r="E151" s="11"/>
      <c r="F151" s="11"/>
      <c r="G151" s="11"/>
      <c r="H151" s="11"/>
      <c r="I151" s="11"/>
      <c r="J151" s="11"/>
      <c r="K151" s="11"/>
      <c r="L151" s="11"/>
      <c r="M151" s="12"/>
      <c r="P151" s="13"/>
    </row>
    <row r="152" spans="1:51" ht="23.1" customHeight="1" x14ac:dyDescent="0.3">
      <c r="A152" s="9" t="s">
        <v>133</v>
      </c>
      <c r="B152" s="9" t="s">
        <v>134</v>
      </c>
      <c r="C152" s="10" t="s">
        <v>135</v>
      </c>
      <c r="D152" s="11">
        <v>2</v>
      </c>
      <c r="E152" s="11"/>
      <c r="F152" s="11"/>
      <c r="G152" s="11"/>
      <c r="H152" s="11"/>
      <c r="I152" s="11"/>
      <c r="J152" s="11"/>
      <c r="K152" s="11"/>
      <c r="L152" s="11"/>
      <c r="M152" s="12"/>
      <c r="P152" s="13"/>
    </row>
    <row r="153" spans="1:51" ht="23.1" customHeight="1" x14ac:dyDescent="0.3">
      <c r="A153" s="14"/>
      <c r="B153" s="14"/>
      <c r="C153" s="15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spans="1:51" ht="23.1" customHeight="1" x14ac:dyDescent="0.3">
      <c r="A154" s="14"/>
      <c r="B154" s="14"/>
      <c r="C154" s="15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spans="1:51" ht="23.1" customHeight="1" x14ac:dyDescent="0.3">
      <c r="A155" s="14"/>
      <c r="B155" s="14"/>
      <c r="C155" s="15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spans="1:51" ht="23.1" customHeight="1" x14ac:dyDescent="0.3">
      <c r="A156" s="14"/>
      <c r="B156" s="14"/>
      <c r="C156" s="15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spans="1:51" ht="23.1" customHeight="1" x14ac:dyDescent="0.3">
      <c r="A157" s="14"/>
      <c r="B157" s="14"/>
      <c r="C157" s="15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spans="1:51" ht="23.1" customHeight="1" x14ac:dyDescent="0.3">
      <c r="A158" s="14"/>
      <c r="B158" s="14"/>
      <c r="C158" s="15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spans="1:51" ht="23.1" customHeight="1" x14ac:dyDescent="0.3">
      <c r="A159" s="14"/>
      <c r="B159" s="14"/>
      <c r="C159" s="15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spans="1:51" ht="23.1" customHeight="1" x14ac:dyDescent="0.3">
      <c r="A160" s="14"/>
      <c r="B160" s="14"/>
      <c r="C160" s="15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spans="1:53" ht="23.1" customHeight="1" x14ac:dyDescent="0.3">
      <c r="A161" s="14"/>
      <c r="B161" s="14"/>
      <c r="C161" s="15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spans="1:53" ht="23.1" customHeight="1" x14ac:dyDescent="0.3">
      <c r="A162" s="14"/>
      <c r="B162" s="14"/>
      <c r="C162" s="15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spans="1:53" ht="23.1" customHeight="1" x14ac:dyDescent="0.3">
      <c r="A163" s="14"/>
      <c r="B163" s="14"/>
      <c r="C163" s="15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spans="1:53" ht="23.1" customHeight="1" x14ac:dyDescent="0.3">
      <c r="A164" s="16" t="s">
        <v>54</v>
      </c>
      <c r="B164" s="17"/>
      <c r="C164" s="18"/>
      <c r="D164" s="19"/>
      <c r="E164" s="19"/>
      <c r="F164" s="19">
        <f>ROUNDDOWN(SUMIF(Q150:Q163, "1", F150:F163), 0)</f>
        <v>0</v>
      </c>
      <c r="G164" s="19"/>
      <c r="H164" s="19">
        <f>ROUNDDOWN(SUMIF(Q150:Q163, "1", H150:H163), 0)</f>
        <v>0</v>
      </c>
      <c r="I164" s="19"/>
      <c r="J164" s="19">
        <f>ROUNDDOWN(SUMIF(Q150:Q163, "1", J150:J163), 0)</f>
        <v>0</v>
      </c>
      <c r="K164" s="19"/>
      <c r="L164" s="19">
        <f>F164+H164+J164</f>
        <v>0</v>
      </c>
      <c r="M164" s="19"/>
      <c r="R164">
        <f t="shared" ref="R164:AY164" si="38">ROUNDDOWN(SUM(R150:R152), 0)</f>
        <v>0</v>
      </c>
      <c r="S164">
        <f t="shared" si="38"/>
        <v>0</v>
      </c>
      <c r="T164">
        <f t="shared" si="38"/>
        <v>0</v>
      </c>
      <c r="U164">
        <f t="shared" si="38"/>
        <v>0</v>
      </c>
      <c r="V164">
        <f t="shared" si="38"/>
        <v>0</v>
      </c>
      <c r="W164">
        <f t="shared" si="38"/>
        <v>0</v>
      </c>
      <c r="X164">
        <f t="shared" si="38"/>
        <v>0</v>
      </c>
      <c r="Y164">
        <f t="shared" si="38"/>
        <v>0</v>
      </c>
      <c r="Z164">
        <f t="shared" si="38"/>
        <v>0</v>
      </c>
      <c r="AA164">
        <f t="shared" si="38"/>
        <v>0</v>
      </c>
      <c r="AB164">
        <f t="shared" si="38"/>
        <v>0</v>
      </c>
      <c r="AC164">
        <f t="shared" si="38"/>
        <v>0</v>
      </c>
      <c r="AD164">
        <f t="shared" si="38"/>
        <v>0</v>
      </c>
      <c r="AE164">
        <f t="shared" si="38"/>
        <v>0</v>
      </c>
      <c r="AF164">
        <f t="shared" si="38"/>
        <v>0</v>
      </c>
      <c r="AG164">
        <f t="shared" si="38"/>
        <v>0</v>
      </c>
      <c r="AH164">
        <f t="shared" si="38"/>
        <v>0</v>
      </c>
      <c r="AI164">
        <f t="shared" si="38"/>
        <v>0</v>
      </c>
      <c r="AJ164">
        <f t="shared" si="38"/>
        <v>0</v>
      </c>
      <c r="AK164">
        <f t="shared" si="38"/>
        <v>0</v>
      </c>
      <c r="AL164">
        <f t="shared" si="38"/>
        <v>0</v>
      </c>
      <c r="AM164">
        <f t="shared" si="38"/>
        <v>0</v>
      </c>
      <c r="AN164">
        <f t="shared" si="38"/>
        <v>0</v>
      </c>
      <c r="AO164">
        <f t="shared" si="38"/>
        <v>0</v>
      </c>
      <c r="AP164">
        <f t="shared" si="38"/>
        <v>0</v>
      </c>
      <c r="AQ164">
        <f t="shared" si="38"/>
        <v>0</v>
      </c>
      <c r="AR164">
        <f t="shared" si="38"/>
        <v>0</v>
      </c>
      <c r="AS164">
        <f t="shared" si="38"/>
        <v>0</v>
      </c>
      <c r="AT164">
        <f t="shared" si="38"/>
        <v>0</v>
      </c>
      <c r="AU164">
        <f t="shared" si="38"/>
        <v>0</v>
      </c>
      <c r="AV164">
        <f t="shared" si="38"/>
        <v>0</v>
      </c>
      <c r="AW164">
        <f t="shared" si="38"/>
        <v>0</v>
      </c>
      <c r="AX164">
        <f t="shared" si="38"/>
        <v>0</v>
      </c>
      <c r="AY164">
        <f t="shared" si="38"/>
        <v>0</v>
      </c>
    </row>
    <row r="165" spans="1:53" ht="23.1" customHeight="1" x14ac:dyDescent="0.3">
      <c r="A165" s="20" t="s">
        <v>136</v>
      </c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</row>
    <row r="166" spans="1:53" ht="23.1" customHeight="1" x14ac:dyDescent="0.3">
      <c r="A166" s="9" t="s">
        <v>73</v>
      </c>
      <c r="B166" s="9" t="s">
        <v>74</v>
      </c>
      <c r="C166" s="10" t="s">
        <v>75</v>
      </c>
      <c r="D166" s="11">
        <v>6</v>
      </c>
      <c r="E166" s="11"/>
      <c r="F166" s="11"/>
      <c r="G166" s="11"/>
      <c r="H166" s="11"/>
      <c r="I166" s="11"/>
      <c r="J166" s="11"/>
      <c r="K166" s="11"/>
      <c r="L166" s="11"/>
      <c r="M166" s="11"/>
      <c r="P166" s="13"/>
    </row>
    <row r="167" spans="1:53" ht="23.1" customHeight="1" x14ac:dyDescent="0.3">
      <c r="A167" s="9" t="s">
        <v>86</v>
      </c>
      <c r="B167" s="9" t="s">
        <v>87</v>
      </c>
      <c r="C167" s="10" t="s">
        <v>53</v>
      </c>
      <c r="D167" s="11">
        <v>91</v>
      </c>
      <c r="E167" s="11"/>
      <c r="F167" s="11"/>
      <c r="G167" s="11"/>
      <c r="H167" s="11"/>
      <c r="I167" s="11"/>
      <c r="J167" s="11"/>
      <c r="K167" s="11"/>
      <c r="L167" s="11"/>
      <c r="M167" s="12"/>
      <c r="P167" s="13"/>
    </row>
    <row r="168" spans="1:53" ht="23.1" customHeight="1" x14ac:dyDescent="0.3">
      <c r="A168" s="9" t="s">
        <v>81</v>
      </c>
      <c r="B168" s="9" t="s">
        <v>82</v>
      </c>
      <c r="C168" s="10" t="s">
        <v>83</v>
      </c>
      <c r="D168" s="11">
        <v>1</v>
      </c>
      <c r="E168" s="11"/>
      <c r="F168" s="11"/>
      <c r="G168" s="11"/>
      <c r="H168" s="11"/>
      <c r="I168" s="11"/>
      <c r="J168" s="11"/>
      <c r="K168" s="11"/>
      <c r="L168" s="11"/>
      <c r="M168" s="11"/>
      <c r="P168" s="13"/>
    </row>
    <row r="169" spans="1:53" ht="23.1" customHeight="1" x14ac:dyDescent="0.3">
      <c r="A169" s="9" t="s">
        <v>77</v>
      </c>
      <c r="B169" s="9" t="s">
        <v>78</v>
      </c>
      <c r="C169" s="10" t="s">
        <v>58</v>
      </c>
      <c r="D169" s="11">
        <v>6</v>
      </c>
      <c r="E169" s="11"/>
      <c r="F169" s="11"/>
      <c r="G169" s="11"/>
      <c r="H169" s="11"/>
      <c r="I169" s="11"/>
      <c r="J169" s="11"/>
      <c r="K169" s="11"/>
      <c r="L169" s="11"/>
      <c r="M169" s="12"/>
      <c r="P169" s="13"/>
    </row>
    <row r="170" spans="1:53" ht="23.1" customHeight="1" x14ac:dyDescent="0.3">
      <c r="A170" s="9" t="s">
        <v>84</v>
      </c>
      <c r="B170" s="9" t="s">
        <v>85</v>
      </c>
      <c r="C170" s="10" t="s">
        <v>66</v>
      </c>
      <c r="D170" s="11">
        <v>1</v>
      </c>
      <c r="E170" s="11"/>
      <c r="F170" s="11"/>
      <c r="G170" s="11"/>
      <c r="H170" s="11"/>
      <c r="I170" s="11"/>
      <c r="J170" s="11"/>
      <c r="K170" s="11"/>
      <c r="L170" s="11"/>
      <c r="M170" s="12"/>
      <c r="P170" s="13"/>
    </row>
    <row r="171" spans="1:53" ht="23.1" customHeight="1" x14ac:dyDescent="0.3">
      <c r="A171" s="9" t="s">
        <v>137</v>
      </c>
      <c r="B171" s="9" t="s">
        <v>138</v>
      </c>
      <c r="C171" s="10" t="s">
        <v>139</v>
      </c>
      <c r="D171" s="11">
        <v>91</v>
      </c>
      <c r="E171" s="11"/>
      <c r="F171" s="11"/>
      <c r="G171" s="11"/>
      <c r="H171" s="11"/>
      <c r="I171" s="11"/>
      <c r="J171" s="11"/>
      <c r="K171" s="11"/>
      <c r="L171" s="11"/>
      <c r="M171" s="11"/>
      <c r="P171" s="13"/>
    </row>
    <row r="172" spans="1:53" ht="23.1" customHeight="1" x14ac:dyDescent="0.3">
      <c r="A172" s="9" t="s">
        <v>140</v>
      </c>
      <c r="B172" s="14"/>
      <c r="C172" s="10" t="s">
        <v>141</v>
      </c>
      <c r="D172" s="11">
        <v>91</v>
      </c>
      <c r="E172" s="11"/>
      <c r="F172" s="11"/>
      <c r="G172" s="11"/>
      <c r="H172" s="11"/>
      <c r="I172" s="11"/>
      <c r="J172" s="11"/>
      <c r="K172" s="11"/>
      <c r="L172" s="11"/>
      <c r="M172" s="12"/>
      <c r="P172" s="13"/>
    </row>
    <row r="173" spans="1:53" ht="23.1" customHeight="1" x14ac:dyDescent="0.3">
      <c r="A173" s="9" t="s">
        <v>142</v>
      </c>
      <c r="B173" s="9" t="s">
        <v>143</v>
      </c>
      <c r="C173" s="10" t="s">
        <v>144</v>
      </c>
      <c r="D173" s="11">
        <v>546</v>
      </c>
      <c r="E173" s="11"/>
      <c r="F173" s="11"/>
      <c r="G173" s="11"/>
      <c r="H173" s="11"/>
      <c r="I173" s="11"/>
      <c r="J173" s="11"/>
      <c r="K173" s="11"/>
      <c r="L173" s="11"/>
      <c r="M173" s="11"/>
      <c r="P173" s="13"/>
    </row>
    <row r="174" spans="1:53" ht="23.1" customHeight="1" x14ac:dyDescent="0.3">
      <c r="A174" s="9" t="s">
        <v>145</v>
      </c>
      <c r="B174" s="9" t="s">
        <v>146</v>
      </c>
      <c r="C174" s="10" t="s">
        <v>53</v>
      </c>
      <c r="D174" s="11">
        <v>180</v>
      </c>
      <c r="E174" s="11"/>
      <c r="F174" s="11"/>
      <c r="G174" s="11"/>
      <c r="H174" s="11"/>
      <c r="I174" s="11"/>
      <c r="J174" s="11"/>
      <c r="K174" s="11"/>
      <c r="L174" s="11"/>
      <c r="M174" s="11"/>
      <c r="P174" s="13"/>
      <c r="BA174" s="22"/>
    </row>
    <row r="175" spans="1:53" ht="23.1" customHeight="1" x14ac:dyDescent="0.3">
      <c r="A175" s="9" t="s">
        <v>147</v>
      </c>
      <c r="B175" s="9" t="s">
        <v>148</v>
      </c>
      <c r="C175" s="10" t="s">
        <v>115</v>
      </c>
      <c r="D175" s="11">
        <v>59</v>
      </c>
      <c r="E175" s="11"/>
      <c r="F175" s="11"/>
      <c r="G175" s="11"/>
      <c r="H175" s="11"/>
      <c r="I175" s="11"/>
      <c r="J175" s="11"/>
      <c r="K175" s="11"/>
      <c r="L175" s="11"/>
      <c r="M175" s="11"/>
      <c r="P175" s="13"/>
    </row>
    <row r="176" spans="1:53" ht="23.1" customHeight="1" x14ac:dyDescent="0.3">
      <c r="A176" s="14"/>
      <c r="B176" s="14"/>
      <c r="C176" s="15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spans="1:51" ht="23.1" customHeight="1" x14ac:dyDescent="0.3">
      <c r="A177" s="14"/>
      <c r="B177" s="14"/>
      <c r="C177" s="15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spans="1:51" ht="23.1" customHeight="1" x14ac:dyDescent="0.3">
      <c r="A178" s="14"/>
      <c r="B178" s="14"/>
      <c r="C178" s="15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spans="1:51" ht="23.1" customHeight="1" x14ac:dyDescent="0.3">
      <c r="A179" s="14"/>
      <c r="B179" s="14"/>
      <c r="C179" s="15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spans="1:51" ht="23.1" customHeight="1" x14ac:dyDescent="0.3">
      <c r="A180" s="16" t="s">
        <v>54</v>
      </c>
      <c r="B180" s="17"/>
      <c r="C180" s="18"/>
      <c r="D180" s="19"/>
      <c r="E180" s="19"/>
      <c r="F180" s="19">
        <f>ROUNDDOWN(SUMIF(Q166:Q179, "1", F166:F179), 0)</f>
        <v>0</v>
      </c>
      <c r="G180" s="19"/>
      <c r="H180" s="19">
        <f>ROUNDDOWN(SUMIF(Q166:Q179, "1", H166:H179), 0)</f>
        <v>0</v>
      </c>
      <c r="I180" s="19"/>
      <c r="J180" s="19">
        <f>ROUNDDOWN(SUMIF(Q166:Q179, "1", J166:J179), 0)</f>
        <v>0</v>
      </c>
      <c r="K180" s="19"/>
      <c r="L180" s="19">
        <f>F180+H180+J180</f>
        <v>0</v>
      </c>
      <c r="M180" s="19"/>
      <c r="R180">
        <f t="shared" ref="R180:AY180" si="39">ROUNDDOWN(SUM(R166:R175), 0)</f>
        <v>0</v>
      </c>
      <c r="S180">
        <f t="shared" si="39"/>
        <v>0</v>
      </c>
      <c r="T180">
        <f t="shared" si="39"/>
        <v>0</v>
      </c>
      <c r="U180">
        <f t="shared" si="39"/>
        <v>0</v>
      </c>
      <c r="V180">
        <f t="shared" si="39"/>
        <v>0</v>
      </c>
      <c r="W180">
        <f t="shared" si="39"/>
        <v>0</v>
      </c>
      <c r="X180">
        <f t="shared" si="39"/>
        <v>0</v>
      </c>
      <c r="Y180">
        <f t="shared" si="39"/>
        <v>0</v>
      </c>
      <c r="Z180">
        <f t="shared" si="39"/>
        <v>0</v>
      </c>
      <c r="AA180">
        <f t="shared" si="39"/>
        <v>0</v>
      </c>
      <c r="AB180">
        <f t="shared" si="39"/>
        <v>0</v>
      </c>
      <c r="AC180">
        <f t="shared" si="39"/>
        <v>0</v>
      </c>
      <c r="AD180">
        <f t="shared" si="39"/>
        <v>0</v>
      </c>
      <c r="AE180">
        <f t="shared" si="39"/>
        <v>0</v>
      </c>
      <c r="AF180">
        <f t="shared" si="39"/>
        <v>0</v>
      </c>
      <c r="AG180">
        <f t="shared" si="39"/>
        <v>0</v>
      </c>
      <c r="AH180">
        <f t="shared" si="39"/>
        <v>0</v>
      </c>
      <c r="AI180">
        <f t="shared" si="39"/>
        <v>0</v>
      </c>
      <c r="AJ180">
        <f t="shared" si="39"/>
        <v>0</v>
      </c>
      <c r="AK180">
        <f t="shared" si="39"/>
        <v>0</v>
      </c>
      <c r="AL180">
        <f t="shared" si="39"/>
        <v>0</v>
      </c>
      <c r="AM180">
        <f t="shared" si="39"/>
        <v>0</v>
      </c>
      <c r="AN180">
        <f t="shared" si="39"/>
        <v>0</v>
      </c>
      <c r="AO180">
        <f t="shared" si="39"/>
        <v>0</v>
      </c>
      <c r="AP180">
        <f t="shared" si="39"/>
        <v>0</v>
      </c>
      <c r="AQ180">
        <f t="shared" si="39"/>
        <v>0</v>
      </c>
      <c r="AR180">
        <f t="shared" si="39"/>
        <v>0</v>
      </c>
      <c r="AS180">
        <f t="shared" si="39"/>
        <v>0</v>
      </c>
      <c r="AT180">
        <f t="shared" si="39"/>
        <v>0</v>
      </c>
      <c r="AU180">
        <f t="shared" si="39"/>
        <v>0</v>
      </c>
      <c r="AV180">
        <f t="shared" si="39"/>
        <v>0</v>
      </c>
      <c r="AW180">
        <f t="shared" si="39"/>
        <v>0</v>
      </c>
      <c r="AX180">
        <f t="shared" si="39"/>
        <v>0</v>
      </c>
      <c r="AY180">
        <f t="shared" si="39"/>
        <v>0</v>
      </c>
    </row>
    <row r="181" spans="1:51" ht="23.1" customHeight="1" x14ac:dyDescent="0.3">
      <c r="A181" s="20" t="s">
        <v>149</v>
      </c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</row>
    <row r="182" spans="1:51" ht="23.1" customHeight="1" x14ac:dyDescent="0.3">
      <c r="A182" s="9" t="s">
        <v>150</v>
      </c>
      <c r="B182" s="14"/>
      <c r="C182" s="10" t="s">
        <v>53</v>
      </c>
      <c r="D182" s="11">
        <v>180</v>
      </c>
      <c r="E182" s="11"/>
      <c r="F182" s="11"/>
      <c r="G182" s="11"/>
      <c r="H182" s="11"/>
      <c r="I182" s="11"/>
      <c r="J182" s="11"/>
      <c r="K182" s="11"/>
      <c r="L182" s="11"/>
      <c r="M182" s="12"/>
      <c r="P182" s="13"/>
    </row>
    <row r="183" spans="1:51" ht="23.1" customHeight="1" x14ac:dyDescent="0.3">
      <c r="A183" s="9" t="s">
        <v>151</v>
      </c>
      <c r="B183" s="9" t="s">
        <v>152</v>
      </c>
      <c r="C183" s="10" t="s">
        <v>115</v>
      </c>
      <c r="D183" s="11">
        <v>51</v>
      </c>
      <c r="E183" s="11"/>
      <c r="F183" s="11"/>
      <c r="G183" s="11"/>
      <c r="H183" s="11"/>
      <c r="I183" s="11"/>
      <c r="J183" s="11"/>
      <c r="K183" s="11"/>
      <c r="L183" s="11"/>
      <c r="M183" s="12"/>
      <c r="P183" s="13"/>
    </row>
    <row r="184" spans="1:51" ht="23.1" customHeight="1" x14ac:dyDescent="0.3">
      <c r="A184" s="14"/>
      <c r="B184" s="14"/>
      <c r="C184" s="15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spans="1:51" ht="23.1" customHeight="1" x14ac:dyDescent="0.3">
      <c r="A185" s="14"/>
      <c r="B185" s="14"/>
      <c r="C185" s="15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spans="1:51" ht="23.1" customHeight="1" x14ac:dyDescent="0.3">
      <c r="A186" s="14"/>
      <c r="B186" s="14"/>
      <c r="C186" s="15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spans="1:51" ht="23.1" customHeight="1" x14ac:dyDescent="0.3">
      <c r="A187" s="14"/>
      <c r="B187" s="14"/>
      <c r="C187" s="15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spans="1:51" ht="23.1" customHeight="1" x14ac:dyDescent="0.3">
      <c r="A188" s="14"/>
      <c r="B188" s="14"/>
      <c r="C188" s="15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spans="1:51" ht="23.1" customHeight="1" x14ac:dyDescent="0.3">
      <c r="A189" s="14"/>
      <c r="B189" s="14"/>
      <c r="C189" s="15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spans="1:51" ht="23.1" customHeight="1" x14ac:dyDescent="0.3">
      <c r="A190" s="14"/>
      <c r="B190" s="14"/>
      <c r="C190" s="15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spans="1:51" ht="23.1" customHeight="1" x14ac:dyDescent="0.3">
      <c r="A191" s="14"/>
      <c r="B191" s="14"/>
      <c r="C191" s="15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spans="1:51" ht="23.1" customHeight="1" x14ac:dyDescent="0.3">
      <c r="A192" s="14"/>
      <c r="B192" s="14"/>
      <c r="C192" s="15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spans="1:51" ht="23.1" customHeight="1" x14ac:dyDescent="0.3">
      <c r="A193" s="14"/>
      <c r="B193" s="14"/>
      <c r="C193" s="15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spans="1:51" ht="23.1" customHeight="1" x14ac:dyDescent="0.3">
      <c r="A194" s="14"/>
      <c r="B194" s="14"/>
      <c r="C194" s="15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spans="1:51" ht="23.1" customHeight="1" x14ac:dyDescent="0.3">
      <c r="A195" s="14"/>
      <c r="B195" s="14"/>
      <c r="C195" s="15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spans="1:51" ht="23.1" customHeight="1" x14ac:dyDescent="0.3">
      <c r="A196" s="16" t="s">
        <v>54</v>
      </c>
      <c r="B196" s="17"/>
      <c r="C196" s="18"/>
      <c r="D196" s="19"/>
      <c r="E196" s="19"/>
      <c r="F196" s="19">
        <f>ROUNDDOWN(SUMIF(Q182:Q195, "1", F182:F195), 0)</f>
        <v>0</v>
      </c>
      <c r="G196" s="19"/>
      <c r="H196" s="19">
        <f>ROUNDDOWN(SUMIF(Q182:Q195, "1", H182:H195), 0)</f>
        <v>0</v>
      </c>
      <c r="I196" s="19"/>
      <c r="J196" s="19">
        <f>ROUNDDOWN(SUMIF(Q182:Q195, "1", J182:J195), 0)</f>
        <v>0</v>
      </c>
      <c r="K196" s="19"/>
      <c r="L196" s="19">
        <f>F196+H196+J196</f>
        <v>0</v>
      </c>
      <c r="M196" s="19"/>
      <c r="R196">
        <f t="shared" ref="R196:AY196" si="40">ROUNDDOWN(SUM(R182:R183), 0)</f>
        <v>0</v>
      </c>
      <c r="S196">
        <f t="shared" si="40"/>
        <v>0</v>
      </c>
      <c r="T196">
        <f t="shared" si="40"/>
        <v>0</v>
      </c>
      <c r="U196">
        <f t="shared" si="40"/>
        <v>0</v>
      </c>
      <c r="V196">
        <f t="shared" si="40"/>
        <v>0</v>
      </c>
      <c r="W196">
        <f t="shared" si="40"/>
        <v>0</v>
      </c>
      <c r="X196">
        <f t="shared" si="40"/>
        <v>0</v>
      </c>
      <c r="Y196">
        <f t="shared" si="40"/>
        <v>0</v>
      </c>
      <c r="Z196">
        <f t="shared" si="40"/>
        <v>0</v>
      </c>
      <c r="AA196">
        <f t="shared" si="40"/>
        <v>0</v>
      </c>
      <c r="AB196">
        <f t="shared" si="40"/>
        <v>0</v>
      </c>
      <c r="AC196">
        <f t="shared" si="40"/>
        <v>0</v>
      </c>
      <c r="AD196">
        <f t="shared" si="40"/>
        <v>0</v>
      </c>
      <c r="AE196">
        <f t="shared" si="40"/>
        <v>0</v>
      </c>
      <c r="AF196">
        <f t="shared" si="40"/>
        <v>0</v>
      </c>
      <c r="AG196">
        <f t="shared" si="40"/>
        <v>0</v>
      </c>
      <c r="AH196">
        <f t="shared" si="40"/>
        <v>0</v>
      </c>
      <c r="AI196">
        <f t="shared" si="40"/>
        <v>0</v>
      </c>
      <c r="AJ196">
        <f t="shared" si="40"/>
        <v>0</v>
      </c>
      <c r="AK196">
        <f t="shared" si="40"/>
        <v>0</v>
      </c>
      <c r="AL196">
        <f t="shared" si="40"/>
        <v>0</v>
      </c>
      <c r="AM196">
        <f t="shared" si="40"/>
        <v>0</v>
      </c>
      <c r="AN196">
        <f t="shared" si="40"/>
        <v>0</v>
      </c>
      <c r="AO196">
        <f t="shared" si="40"/>
        <v>0</v>
      </c>
      <c r="AP196">
        <f t="shared" si="40"/>
        <v>0</v>
      </c>
      <c r="AQ196">
        <f t="shared" si="40"/>
        <v>0</v>
      </c>
      <c r="AR196">
        <f t="shared" si="40"/>
        <v>0</v>
      </c>
      <c r="AS196">
        <f t="shared" si="40"/>
        <v>0</v>
      </c>
      <c r="AT196">
        <f t="shared" si="40"/>
        <v>0</v>
      </c>
      <c r="AU196">
        <f t="shared" si="40"/>
        <v>0</v>
      </c>
      <c r="AV196">
        <f t="shared" si="40"/>
        <v>0</v>
      </c>
      <c r="AW196">
        <f t="shared" si="40"/>
        <v>0</v>
      </c>
      <c r="AX196">
        <f t="shared" si="40"/>
        <v>0</v>
      </c>
      <c r="AY196">
        <f t="shared" si="40"/>
        <v>0</v>
      </c>
    </row>
    <row r="197" spans="1:51" ht="23.1" customHeight="1" x14ac:dyDescent="0.3">
      <c r="A197" s="20" t="s">
        <v>153</v>
      </c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</row>
    <row r="198" spans="1:51" ht="23.1" customHeight="1" x14ac:dyDescent="0.3">
      <c r="A198" s="9" t="s">
        <v>120</v>
      </c>
      <c r="B198" s="9" t="s">
        <v>121</v>
      </c>
      <c r="C198" s="10" t="s">
        <v>66</v>
      </c>
      <c r="D198" s="11">
        <v>0.1</v>
      </c>
      <c r="E198" s="11"/>
      <c r="F198" s="11"/>
      <c r="G198" s="11"/>
      <c r="H198" s="11"/>
      <c r="I198" s="11"/>
      <c r="J198" s="11"/>
      <c r="K198" s="11"/>
      <c r="L198" s="11"/>
      <c r="M198" s="11"/>
      <c r="O198" t="str">
        <f>"01"</f>
        <v>01</v>
      </c>
      <c r="P198" t="s">
        <v>31</v>
      </c>
      <c r="Q198">
        <v>1</v>
      </c>
      <c r="R198">
        <f>IF(P198="기계경비", J198, 0)</f>
        <v>0</v>
      </c>
      <c r="S198">
        <f>IF(P198="운반비", L198, 0)</f>
        <v>0</v>
      </c>
      <c r="T198">
        <f>IF(P198="작업부산물", F198, 0)</f>
        <v>0</v>
      </c>
      <c r="U198">
        <f>IF(P198="관급", F198, 0)</f>
        <v>0</v>
      </c>
      <c r="V198">
        <f>IF(P198="외주비", J198, 0)</f>
        <v>0</v>
      </c>
      <c r="W198">
        <f>IF(P198="장비비", J198, 0)</f>
        <v>0</v>
      </c>
      <c r="X198">
        <f>IF(P198="폐기물처리비", L198, 0)</f>
        <v>0</v>
      </c>
      <c r="Y198">
        <f>IF(P198="가설비", J198, 0)</f>
        <v>0</v>
      </c>
      <c r="Z198">
        <f>IF(P198="잡비제외분", F198, 0)</f>
        <v>0</v>
      </c>
      <c r="AA198">
        <f>IF(P198="사급자재대", L198, 0)</f>
        <v>0</v>
      </c>
      <c r="AB198">
        <f>IF(P198="관급자재대", L198, 0)</f>
        <v>0</v>
      </c>
      <c r="AC198">
        <f>IF(P198="관급자 관급 자재대", L198, 0)</f>
        <v>0</v>
      </c>
      <c r="AD198">
        <f>IF(P198="폐기물상차", L198, 0)</f>
        <v>0</v>
      </c>
      <c r="AE198">
        <f>IF(P198="안전관리비", L198, 0)</f>
        <v>0</v>
      </c>
      <c r="AF198">
        <f>IF(P198="품질관리비", L198, 0)</f>
        <v>0</v>
      </c>
      <c r="AG198">
        <f>IF(P198="작업부산물(철거해체)", L198, 0)</f>
        <v>0</v>
      </c>
      <c r="AH198">
        <f>IF(P198="미확정공종(PS공종)", L198, 0)</f>
        <v>0</v>
      </c>
      <c r="AI198">
        <f>IF(P198="사용자항목7", L198, 0)</f>
        <v>0</v>
      </c>
      <c r="AJ198">
        <f>IF(P198="사용자항목8", L198, 0)</f>
        <v>0</v>
      </c>
      <c r="AK198">
        <f>IF(P198="사용자항목9", L198, 0)</f>
        <v>0</v>
      </c>
      <c r="AL198">
        <f>IF(P198="사용자항목10", L198, 0)</f>
        <v>0</v>
      </c>
      <c r="AM198">
        <f>IF(P198="사용자항목11", L198, 0)</f>
        <v>0</v>
      </c>
      <c r="AN198">
        <f>IF(P198="사용자항목12", L198, 0)</f>
        <v>0</v>
      </c>
      <c r="AO198">
        <f>IF(P198="사용자항목13", L198, 0)</f>
        <v>0</v>
      </c>
      <c r="AP198">
        <f>IF(P198="사용자항목14", L198, 0)</f>
        <v>0</v>
      </c>
      <c r="AQ198">
        <f>IF(P198="사용자항목15", L198, 0)</f>
        <v>0</v>
      </c>
      <c r="AR198">
        <f>IF(P198="사용자항목16", L198, 0)</f>
        <v>0</v>
      </c>
      <c r="AS198">
        <f>IF(P198="사용자항목17", L198, 0)</f>
        <v>0</v>
      </c>
      <c r="AT198">
        <f>IF(P198="사용자항목18", L198, 0)</f>
        <v>0</v>
      </c>
      <c r="AU198">
        <f>IF(P198="사용자항목19", L198, 0)</f>
        <v>0</v>
      </c>
    </row>
    <row r="199" spans="1:51" ht="23.1" customHeight="1" x14ac:dyDescent="0.3">
      <c r="A199" s="14"/>
      <c r="B199" s="14"/>
      <c r="C199" s="15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spans="1:51" ht="23.1" customHeight="1" x14ac:dyDescent="0.3">
      <c r="A200" s="14"/>
      <c r="B200" s="14"/>
      <c r="C200" s="15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  <row r="201" spans="1:51" ht="23.1" customHeight="1" x14ac:dyDescent="0.3">
      <c r="A201" s="14"/>
      <c r="B201" s="14"/>
      <c r="C201" s="15"/>
      <c r="D201" s="11"/>
      <c r="E201" s="11"/>
      <c r="F201" s="11"/>
      <c r="G201" s="11"/>
      <c r="H201" s="11"/>
      <c r="I201" s="11"/>
      <c r="J201" s="11"/>
      <c r="K201" s="11"/>
      <c r="L201" s="11"/>
      <c r="M201" s="11"/>
    </row>
    <row r="202" spans="1:51" ht="23.1" customHeight="1" x14ac:dyDescent="0.3">
      <c r="A202" s="14"/>
      <c r="B202" s="14"/>
      <c r="C202" s="15"/>
      <c r="D202" s="11"/>
      <c r="E202" s="11"/>
      <c r="F202" s="11"/>
      <c r="G202" s="11"/>
      <c r="H202" s="11"/>
      <c r="I202" s="11"/>
      <c r="J202" s="11"/>
      <c r="K202" s="11"/>
      <c r="L202" s="11"/>
      <c r="M202" s="11"/>
    </row>
    <row r="203" spans="1:51" ht="23.1" customHeight="1" x14ac:dyDescent="0.3">
      <c r="A203" s="14"/>
      <c r="B203" s="14"/>
      <c r="C203" s="15"/>
      <c r="D203" s="11"/>
      <c r="E203" s="11"/>
      <c r="F203" s="11"/>
      <c r="G203" s="11"/>
      <c r="H203" s="11"/>
      <c r="I203" s="11"/>
      <c r="J203" s="11"/>
      <c r="K203" s="11"/>
      <c r="L203" s="11"/>
      <c r="M203" s="11"/>
    </row>
    <row r="204" spans="1:51" ht="23.1" customHeight="1" x14ac:dyDescent="0.3">
      <c r="A204" s="14"/>
      <c r="B204" s="14"/>
      <c r="C204" s="15"/>
      <c r="D204" s="11"/>
      <c r="E204" s="11"/>
      <c r="F204" s="11"/>
      <c r="G204" s="11"/>
      <c r="H204" s="11"/>
      <c r="I204" s="11"/>
      <c r="J204" s="11"/>
      <c r="K204" s="11"/>
      <c r="L204" s="11"/>
      <c r="M204" s="11"/>
    </row>
    <row r="205" spans="1:51" ht="23.1" customHeight="1" x14ac:dyDescent="0.3">
      <c r="A205" s="14"/>
      <c r="B205" s="14"/>
      <c r="C205" s="15"/>
      <c r="D205" s="11"/>
      <c r="E205" s="11"/>
      <c r="F205" s="11"/>
      <c r="G205" s="11"/>
      <c r="H205" s="11"/>
      <c r="I205" s="11"/>
      <c r="J205" s="11"/>
      <c r="K205" s="11"/>
      <c r="L205" s="11"/>
      <c r="M205" s="11"/>
    </row>
    <row r="206" spans="1:51" ht="23.1" customHeight="1" x14ac:dyDescent="0.3">
      <c r="A206" s="14"/>
      <c r="B206" s="14"/>
      <c r="C206" s="15"/>
      <c r="D206" s="11"/>
      <c r="E206" s="11"/>
      <c r="F206" s="11"/>
      <c r="G206" s="11"/>
      <c r="H206" s="11"/>
      <c r="I206" s="11"/>
      <c r="J206" s="11"/>
      <c r="K206" s="11"/>
      <c r="L206" s="11"/>
      <c r="M206" s="11"/>
    </row>
    <row r="207" spans="1:51" ht="23.1" customHeight="1" x14ac:dyDescent="0.3">
      <c r="A207" s="14"/>
      <c r="B207" s="14"/>
      <c r="C207" s="15"/>
      <c r="D207" s="11"/>
      <c r="E207" s="11"/>
      <c r="F207" s="11"/>
      <c r="G207" s="11"/>
      <c r="H207" s="11"/>
      <c r="I207" s="11"/>
      <c r="J207" s="11"/>
      <c r="K207" s="11"/>
      <c r="L207" s="11"/>
      <c r="M207" s="11"/>
    </row>
    <row r="208" spans="1:51" ht="23.1" customHeight="1" x14ac:dyDescent="0.3">
      <c r="A208" s="14"/>
      <c r="B208" s="14"/>
      <c r="C208" s="15"/>
      <c r="D208" s="11"/>
      <c r="E208" s="11"/>
      <c r="F208" s="11"/>
      <c r="G208" s="11"/>
      <c r="H208" s="11"/>
      <c r="I208" s="11"/>
      <c r="J208" s="11"/>
      <c r="K208" s="11"/>
      <c r="L208" s="11"/>
      <c r="M208" s="11"/>
    </row>
    <row r="209" spans="1:51" ht="23.1" customHeight="1" x14ac:dyDescent="0.3">
      <c r="A209" s="14"/>
      <c r="B209" s="14"/>
      <c r="C209" s="15"/>
      <c r="D209" s="11"/>
      <c r="E209" s="11"/>
      <c r="F209" s="11"/>
      <c r="G209" s="11"/>
      <c r="H209" s="11"/>
      <c r="I209" s="11"/>
      <c r="J209" s="11"/>
      <c r="K209" s="11"/>
      <c r="L209" s="11"/>
      <c r="M209" s="11"/>
    </row>
    <row r="210" spans="1:51" ht="23.1" customHeight="1" x14ac:dyDescent="0.3">
      <c r="A210" s="14"/>
      <c r="B210" s="14"/>
      <c r="C210" s="15"/>
      <c r="D210" s="11"/>
      <c r="E210" s="11"/>
      <c r="F210" s="11"/>
      <c r="G210" s="11"/>
      <c r="H210" s="11"/>
      <c r="I210" s="11"/>
      <c r="J210" s="11"/>
      <c r="K210" s="11"/>
      <c r="L210" s="11"/>
      <c r="M210" s="11"/>
    </row>
    <row r="211" spans="1:51" ht="23.1" customHeight="1" x14ac:dyDescent="0.3">
      <c r="A211" s="14"/>
      <c r="B211" s="14"/>
      <c r="C211" s="15"/>
      <c r="D211" s="11"/>
      <c r="E211" s="11"/>
      <c r="F211" s="11"/>
      <c r="G211" s="11"/>
      <c r="H211" s="11"/>
      <c r="I211" s="11"/>
      <c r="J211" s="11"/>
      <c r="K211" s="11"/>
      <c r="L211" s="11"/>
      <c r="M211" s="11"/>
    </row>
    <row r="212" spans="1:51" ht="23.1" customHeight="1" x14ac:dyDescent="0.3">
      <c r="A212" s="16" t="s">
        <v>54</v>
      </c>
      <c r="B212" s="17"/>
      <c r="C212" s="18"/>
      <c r="D212" s="19"/>
      <c r="E212" s="19"/>
      <c r="F212" s="19">
        <f>ROUNDDOWN(SUMIF(Q198:Q211, "1", F198:F211), 0)</f>
        <v>0</v>
      </c>
      <c r="G212" s="19"/>
      <c r="H212" s="19">
        <f>ROUNDDOWN(SUMIF(Q198:Q211, "1", H198:H211), 0)</f>
        <v>0</v>
      </c>
      <c r="I212" s="19"/>
      <c r="J212" s="19">
        <f>ROUNDDOWN(SUMIF(Q198:Q211, "1", J198:J211), 0)</f>
        <v>0</v>
      </c>
      <c r="K212" s="19"/>
      <c r="L212" s="19">
        <f>F212+H212+J212</f>
        <v>0</v>
      </c>
      <c r="M212" s="19"/>
      <c r="R212">
        <f t="shared" ref="R212:AY212" si="41">ROUNDDOWN(SUM(R198:R198), 0)</f>
        <v>0</v>
      </c>
      <c r="S212">
        <f t="shared" si="41"/>
        <v>0</v>
      </c>
      <c r="T212">
        <f t="shared" si="41"/>
        <v>0</v>
      </c>
      <c r="U212">
        <f t="shared" si="41"/>
        <v>0</v>
      </c>
      <c r="V212">
        <f t="shared" si="41"/>
        <v>0</v>
      </c>
      <c r="W212">
        <f t="shared" si="41"/>
        <v>0</v>
      </c>
      <c r="X212">
        <f t="shared" si="41"/>
        <v>0</v>
      </c>
      <c r="Y212">
        <f t="shared" si="41"/>
        <v>0</v>
      </c>
      <c r="Z212">
        <f t="shared" si="41"/>
        <v>0</v>
      </c>
      <c r="AA212">
        <f t="shared" si="41"/>
        <v>0</v>
      </c>
      <c r="AB212">
        <f t="shared" si="41"/>
        <v>0</v>
      </c>
      <c r="AC212">
        <f t="shared" si="41"/>
        <v>0</v>
      </c>
      <c r="AD212">
        <f t="shared" si="41"/>
        <v>0</v>
      </c>
      <c r="AE212">
        <f t="shared" si="41"/>
        <v>0</v>
      </c>
      <c r="AF212">
        <f t="shared" si="41"/>
        <v>0</v>
      </c>
      <c r="AG212">
        <f t="shared" si="41"/>
        <v>0</v>
      </c>
      <c r="AH212">
        <f t="shared" si="41"/>
        <v>0</v>
      </c>
      <c r="AI212">
        <f t="shared" si="41"/>
        <v>0</v>
      </c>
      <c r="AJ212">
        <f t="shared" si="41"/>
        <v>0</v>
      </c>
      <c r="AK212">
        <f t="shared" si="41"/>
        <v>0</v>
      </c>
      <c r="AL212">
        <f t="shared" si="41"/>
        <v>0</v>
      </c>
      <c r="AM212">
        <f t="shared" si="41"/>
        <v>0</v>
      </c>
      <c r="AN212">
        <f t="shared" si="41"/>
        <v>0</v>
      </c>
      <c r="AO212">
        <f t="shared" si="41"/>
        <v>0</v>
      </c>
      <c r="AP212">
        <f t="shared" si="41"/>
        <v>0</v>
      </c>
      <c r="AQ212">
        <f t="shared" si="41"/>
        <v>0</v>
      </c>
      <c r="AR212">
        <f t="shared" si="41"/>
        <v>0</v>
      </c>
      <c r="AS212">
        <f t="shared" si="41"/>
        <v>0</v>
      </c>
      <c r="AT212">
        <f t="shared" si="41"/>
        <v>0</v>
      </c>
      <c r="AU212">
        <f t="shared" si="41"/>
        <v>0</v>
      </c>
      <c r="AV212">
        <f t="shared" si="41"/>
        <v>0</v>
      </c>
      <c r="AW212">
        <f t="shared" si="41"/>
        <v>0</v>
      </c>
      <c r="AX212">
        <f t="shared" si="41"/>
        <v>0</v>
      </c>
      <c r="AY212">
        <f t="shared" si="41"/>
        <v>0</v>
      </c>
    </row>
    <row r="213" spans="1:51" ht="23.1" customHeight="1" x14ac:dyDescent="0.3">
      <c r="A213" s="20" t="s">
        <v>154</v>
      </c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</row>
    <row r="214" spans="1:51" ht="23.1" customHeight="1" x14ac:dyDescent="0.3">
      <c r="A214" s="9" t="s">
        <v>155</v>
      </c>
      <c r="B214" s="9" t="s">
        <v>156</v>
      </c>
      <c r="C214" s="10" t="s">
        <v>83</v>
      </c>
      <c r="D214" s="11">
        <v>0.7</v>
      </c>
      <c r="E214" s="11">
        <v>0</v>
      </c>
      <c r="F214" s="11"/>
      <c r="G214" s="11"/>
      <c r="H214" s="11"/>
      <c r="I214" s="11"/>
      <c r="J214" s="11"/>
      <c r="K214" s="11"/>
      <c r="L214" s="11"/>
      <c r="M214" s="11"/>
      <c r="O214" t="str">
        <f>"03"</f>
        <v>03</v>
      </c>
      <c r="P214" t="s">
        <v>22</v>
      </c>
      <c r="Q214">
        <v>1</v>
      </c>
      <c r="R214">
        <f>IF(P214="기계경비", J214, 0)</f>
        <v>0</v>
      </c>
      <c r="S214">
        <f>IF(P214="운반비", L214, 0)</f>
        <v>0</v>
      </c>
      <c r="T214">
        <f>IF(P214="작업부산물", F214, 0)</f>
        <v>0</v>
      </c>
      <c r="U214">
        <f>IF(P214="관급", F214, 0)</f>
        <v>0</v>
      </c>
      <c r="V214">
        <f>IF(P214="외주비", J214, 0)</f>
        <v>0</v>
      </c>
      <c r="W214">
        <f>IF(P214="장비비", J214, 0)</f>
        <v>0</v>
      </c>
      <c r="X214">
        <f>IF(P214="폐기물처리비", L214, 0)</f>
        <v>0</v>
      </c>
      <c r="Y214">
        <f>IF(P214="가설비", J214, 0)</f>
        <v>0</v>
      </c>
      <c r="Z214">
        <f>IF(P214="잡비제외분", F214, 0)</f>
        <v>0</v>
      </c>
      <c r="AA214">
        <f>IF(P214="사급자재대", L214, 0)</f>
        <v>0</v>
      </c>
      <c r="AB214">
        <f>IF(P214="관급자재대", L214, 0)</f>
        <v>0</v>
      </c>
      <c r="AC214">
        <f>IF(P214="관급자 관급 자재대", L214, 0)</f>
        <v>0</v>
      </c>
      <c r="AD214">
        <f>IF(P214="폐기물상차", L214, 0)</f>
        <v>0</v>
      </c>
      <c r="AE214">
        <f>IF(P214="안전관리비", L214, 0)</f>
        <v>0</v>
      </c>
      <c r="AF214">
        <f>IF(P214="품질관리비", L214, 0)</f>
        <v>0</v>
      </c>
      <c r="AG214">
        <f>IF(P214="작업부산물(철거해체)", L214, 0)</f>
        <v>0</v>
      </c>
      <c r="AH214">
        <f>IF(P214="미확정공종(PS공종)", L214, 0)</f>
        <v>0</v>
      </c>
      <c r="AI214">
        <f>IF(P214="사용자항목7", L214, 0)</f>
        <v>0</v>
      </c>
      <c r="AJ214">
        <f>IF(P214="사용자항목8", L214, 0)</f>
        <v>0</v>
      </c>
      <c r="AK214">
        <f>IF(P214="사용자항목9", L214, 0)</f>
        <v>0</v>
      </c>
      <c r="AL214">
        <f>IF(P214="사용자항목10", L214, 0)</f>
        <v>0</v>
      </c>
      <c r="AM214">
        <f>IF(P214="사용자항목11", L214, 0)</f>
        <v>0</v>
      </c>
      <c r="AN214">
        <f>IF(P214="사용자항목12", L214, 0)</f>
        <v>0</v>
      </c>
      <c r="AO214">
        <f>IF(P214="사용자항목13", L214, 0)</f>
        <v>0</v>
      </c>
      <c r="AP214">
        <f>IF(P214="사용자항목14", L214, 0)</f>
        <v>0</v>
      </c>
      <c r="AQ214">
        <f>IF(P214="사용자항목15", L214, 0)</f>
        <v>0</v>
      </c>
      <c r="AR214">
        <f>IF(P214="사용자항목16", L214, 0)</f>
        <v>0</v>
      </c>
      <c r="AS214">
        <f>IF(P214="사용자항목17", L214, 0)</f>
        <v>0</v>
      </c>
      <c r="AT214">
        <f>IF(P214="사용자항목18", L214, 0)</f>
        <v>0</v>
      </c>
      <c r="AU214">
        <f>IF(P214="사용자항목19", L214, 0)</f>
        <v>0</v>
      </c>
    </row>
    <row r="215" spans="1:51" ht="23.1" customHeight="1" x14ac:dyDescent="0.3">
      <c r="A215" s="9" t="s">
        <v>125</v>
      </c>
      <c r="B215" s="9" t="s">
        <v>126</v>
      </c>
      <c r="C215" s="10" t="s">
        <v>66</v>
      </c>
      <c r="D215" s="11">
        <v>0.7</v>
      </c>
      <c r="E215" s="11">
        <v>0</v>
      </c>
      <c r="F215" s="11"/>
      <c r="G215" s="11"/>
      <c r="H215" s="11"/>
      <c r="I215" s="11"/>
      <c r="J215" s="11"/>
      <c r="K215" s="11"/>
      <c r="L215" s="11"/>
      <c r="M215" s="11"/>
      <c r="O215" t="str">
        <f>"03"</f>
        <v>03</v>
      </c>
      <c r="P215" t="s">
        <v>22</v>
      </c>
      <c r="Q215">
        <v>1</v>
      </c>
      <c r="R215">
        <f>IF(P215="기계경비", J215, 0)</f>
        <v>0</v>
      </c>
      <c r="S215">
        <f>IF(P215="운반비", L215, 0)</f>
        <v>0</v>
      </c>
      <c r="T215">
        <f>IF(P215="작업부산물", F215, 0)</f>
        <v>0</v>
      </c>
      <c r="U215">
        <f>IF(P215="관급", F215, 0)</f>
        <v>0</v>
      </c>
      <c r="V215">
        <f>IF(P215="외주비", J215, 0)</f>
        <v>0</v>
      </c>
      <c r="W215">
        <f>IF(P215="장비비", J215, 0)</f>
        <v>0</v>
      </c>
      <c r="X215">
        <f>IF(P215="폐기물처리비", L215, 0)</f>
        <v>0</v>
      </c>
      <c r="Y215">
        <f>IF(P215="가설비", J215, 0)</f>
        <v>0</v>
      </c>
      <c r="Z215">
        <f>IF(P215="잡비제외분", F215, 0)</f>
        <v>0</v>
      </c>
      <c r="AA215">
        <f>IF(P215="사급자재대", L215, 0)</f>
        <v>0</v>
      </c>
      <c r="AB215">
        <f>IF(P215="관급자재대", L215, 0)</f>
        <v>0</v>
      </c>
      <c r="AC215">
        <f>IF(P215="관급자 관급 자재대", L215, 0)</f>
        <v>0</v>
      </c>
      <c r="AD215">
        <f>IF(P215="폐기물상차", L215, 0)</f>
        <v>0</v>
      </c>
      <c r="AE215">
        <f>IF(P215="안전관리비", L215, 0)</f>
        <v>0</v>
      </c>
      <c r="AF215">
        <f>IF(P215="품질관리비", L215, 0)</f>
        <v>0</v>
      </c>
      <c r="AG215">
        <f>IF(P215="작업부산물(철거해체)", L215, 0)</f>
        <v>0</v>
      </c>
      <c r="AH215">
        <f>IF(P215="미확정공종(PS공종)", L215, 0)</f>
        <v>0</v>
      </c>
      <c r="AI215">
        <f>IF(P215="사용자항목7", L215, 0)</f>
        <v>0</v>
      </c>
      <c r="AJ215">
        <f>IF(P215="사용자항목8", L215, 0)</f>
        <v>0</v>
      </c>
      <c r="AK215">
        <f>IF(P215="사용자항목9", L215, 0)</f>
        <v>0</v>
      </c>
      <c r="AL215">
        <f>IF(P215="사용자항목10", L215, 0)</f>
        <v>0</v>
      </c>
      <c r="AM215">
        <f>IF(P215="사용자항목11", L215, 0)</f>
        <v>0</v>
      </c>
      <c r="AN215">
        <f>IF(P215="사용자항목12", L215, 0)</f>
        <v>0</v>
      </c>
      <c r="AO215">
        <f>IF(P215="사용자항목13", L215, 0)</f>
        <v>0</v>
      </c>
      <c r="AP215">
        <f>IF(P215="사용자항목14", L215, 0)</f>
        <v>0</v>
      </c>
      <c r="AQ215">
        <f>IF(P215="사용자항목15", L215, 0)</f>
        <v>0</v>
      </c>
      <c r="AR215">
        <f>IF(P215="사용자항목16", L215, 0)</f>
        <v>0</v>
      </c>
      <c r="AS215">
        <f>IF(P215="사용자항목17", L215, 0)</f>
        <v>0</v>
      </c>
      <c r="AT215">
        <f>IF(P215="사용자항목18", L215, 0)</f>
        <v>0</v>
      </c>
      <c r="AU215">
        <f>IF(P215="사용자항목19", L215, 0)</f>
        <v>0</v>
      </c>
    </row>
    <row r="216" spans="1:51" ht="23.1" customHeight="1" x14ac:dyDescent="0.3">
      <c r="A216" s="14"/>
      <c r="B216" s="14"/>
      <c r="C216" s="15"/>
      <c r="D216" s="11"/>
      <c r="E216" s="11"/>
      <c r="F216" s="11"/>
      <c r="G216" s="11"/>
      <c r="H216" s="11"/>
      <c r="I216" s="11"/>
      <c r="J216" s="11"/>
      <c r="K216" s="11"/>
      <c r="L216" s="11"/>
      <c r="M216" s="11"/>
    </row>
    <row r="217" spans="1:51" ht="23.1" customHeight="1" x14ac:dyDescent="0.3">
      <c r="A217" s="14"/>
      <c r="B217" s="14"/>
      <c r="C217" s="15"/>
      <c r="D217" s="11"/>
      <c r="E217" s="11"/>
      <c r="F217" s="11"/>
      <c r="G217" s="11"/>
      <c r="H217" s="11"/>
      <c r="I217" s="11"/>
      <c r="J217" s="11"/>
      <c r="K217" s="11"/>
      <c r="L217" s="11"/>
      <c r="M217" s="11"/>
    </row>
    <row r="218" spans="1:51" ht="23.1" customHeight="1" x14ac:dyDescent="0.3">
      <c r="A218" s="14"/>
      <c r="B218" s="14"/>
      <c r="C218" s="15"/>
      <c r="D218" s="11"/>
      <c r="E218" s="11"/>
      <c r="F218" s="11"/>
      <c r="G218" s="11"/>
      <c r="H218" s="11"/>
      <c r="I218" s="11"/>
      <c r="J218" s="11"/>
      <c r="K218" s="11"/>
      <c r="L218" s="11"/>
      <c r="M218" s="11"/>
    </row>
    <row r="219" spans="1:51" ht="23.1" customHeight="1" x14ac:dyDescent="0.3">
      <c r="A219" s="14"/>
      <c r="B219" s="14"/>
      <c r="C219" s="15"/>
      <c r="D219" s="11"/>
      <c r="E219" s="11"/>
      <c r="F219" s="11"/>
      <c r="G219" s="11"/>
      <c r="H219" s="11"/>
      <c r="I219" s="11"/>
      <c r="J219" s="11"/>
      <c r="K219" s="11"/>
      <c r="L219" s="11"/>
      <c r="M219" s="11"/>
    </row>
    <row r="220" spans="1:51" ht="23.1" customHeight="1" x14ac:dyDescent="0.3">
      <c r="A220" s="14"/>
      <c r="B220" s="14"/>
      <c r="C220" s="15"/>
      <c r="D220" s="11"/>
      <c r="E220" s="11"/>
      <c r="F220" s="11"/>
      <c r="G220" s="11"/>
      <c r="H220" s="11"/>
      <c r="I220" s="11"/>
      <c r="J220" s="11"/>
      <c r="K220" s="11"/>
      <c r="L220" s="11"/>
      <c r="M220" s="11"/>
    </row>
    <row r="221" spans="1:51" ht="23.1" customHeight="1" x14ac:dyDescent="0.3">
      <c r="A221" s="14"/>
      <c r="B221" s="14"/>
      <c r="C221" s="15"/>
      <c r="D221" s="11"/>
      <c r="E221" s="11"/>
      <c r="F221" s="11"/>
      <c r="G221" s="11"/>
      <c r="H221" s="11"/>
      <c r="I221" s="11"/>
      <c r="J221" s="11"/>
      <c r="K221" s="11"/>
      <c r="L221" s="11"/>
      <c r="M221" s="11"/>
    </row>
    <row r="222" spans="1:51" ht="23.1" customHeight="1" x14ac:dyDescent="0.3">
      <c r="A222" s="14"/>
      <c r="B222" s="14"/>
      <c r="C222" s="15"/>
      <c r="D222" s="11"/>
      <c r="E222" s="11"/>
      <c r="F222" s="11"/>
      <c r="G222" s="11"/>
      <c r="H222" s="11"/>
      <c r="I222" s="11"/>
      <c r="J222" s="11"/>
      <c r="K222" s="11"/>
      <c r="L222" s="11"/>
      <c r="M222" s="11"/>
    </row>
    <row r="223" spans="1:51" ht="23.1" customHeight="1" x14ac:dyDescent="0.3">
      <c r="A223" s="14"/>
      <c r="B223" s="14"/>
      <c r="C223" s="15"/>
      <c r="D223" s="11"/>
      <c r="E223" s="11"/>
      <c r="F223" s="11"/>
      <c r="G223" s="11"/>
      <c r="H223" s="11"/>
      <c r="I223" s="11"/>
      <c r="J223" s="11"/>
      <c r="K223" s="11"/>
      <c r="L223" s="11"/>
      <c r="M223" s="11"/>
    </row>
    <row r="224" spans="1:51" ht="23.1" customHeight="1" x14ac:dyDescent="0.3">
      <c r="A224" s="14"/>
      <c r="B224" s="14"/>
      <c r="C224" s="15"/>
      <c r="D224" s="11"/>
      <c r="E224" s="11"/>
      <c r="F224" s="11"/>
      <c r="G224" s="11"/>
      <c r="H224" s="11"/>
      <c r="I224" s="11"/>
      <c r="J224" s="11"/>
      <c r="K224" s="11"/>
      <c r="L224" s="11"/>
      <c r="M224" s="11"/>
    </row>
    <row r="225" spans="1:51" ht="23.1" customHeight="1" x14ac:dyDescent="0.3">
      <c r="A225" s="14"/>
      <c r="B225" s="14"/>
      <c r="C225" s="15"/>
      <c r="D225" s="11"/>
      <c r="E225" s="11"/>
      <c r="F225" s="11"/>
      <c r="G225" s="11"/>
      <c r="H225" s="11"/>
      <c r="I225" s="11"/>
      <c r="J225" s="11"/>
      <c r="K225" s="11"/>
      <c r="L225" s="11"/>
      <c r="M225" s="11"/>
    </row>
    <row r="226" spans="1:51" ht="23.1" customHeight="1" x14ac:dyDescent="0.3">
      <c r="A226" s="14"/>
      <c r="B226" s="14"/>
      <c r="C226" s="15"/>
      <c r="D226" s="11"/>
      <c r="E226" s="11"/>
      <c r="F226" s="11"/>
      <c r="G226" s="11"/>
      <c r="H226" s="11"/>
      <c r="I226" s="11"/>
      <c r="J226" s="11"/>
      <c r="K226" s="11"/>
      <c r="L226" s="11"/>
      <c r="M226" s="11"/>
    </row>
    <row r="227" spans="1:51" ht="23.1" customHeight="1" x14ac:dyDescent="0.3">
      <c r="A227" s="14"/>
      <c r="B227" s="14"/>
      <c r="C227" s="15"/>
      <c r="D227" s="11"/>
      <c r="E227" s="11"/>
      <c r="F227" s="11"/>
      <c r="G227" s="11"/>
      <c r="H227" s="11"/>
      <c r="I227" s="11"/>
      <c r="J227" s="11"/>
      <c r="K227" s="11"/>
      <c r="L227" s="11"/>
      <c r="M227" s="11"/>
    </row>
    <row r="228" spans="1:51" ht="23.1" customHeight="1" x14ac:dyDescent="0.3">
      <c r="A228" s="16" t="s">
        <v>54</v>
      </c>
      <c r="B228" s="17"/>
      <c r="C228" s="18"/>
      <c r="D228" s="19"/>
      <c r="E228" s="19"/>
      <c r="F228" s="19">
        <f>ROUNDDOWN(SUMIF(Q214:Q227, "1", F214:F227), 0)</f>
        <v>0</v>
      </c>
      <c r="G228" s="19"/>
      <c r="H228" s="19">
        <f>ROUNDDOWN(SUMIF(Q214:Q227, "1", H214:H227), 0)</f>
        <v>0</v>
      </c>
      <c r="I228" s="19"/>
      <c r="J228" s="19">
        <f>ROUNDDOWN(SUMIF(Q214:Q227, "1", J214:J227), 0)</f>
        <v>0</v>
      </c>
      <c r="K228" s="19"/>
      <c r="L228" s="19">
        <f>F228+H228+J228</f>
        <v>0</v>
      </c>
      <c r="M228" s="19"/>
      <c r="R228">
        <f t="shared" ref="R228:AY228" si="42">ROUNDDOWN(SUM(R214:R215), 0)</f>
        <v>0</v>
      </c>
      <c r="S228">
        <f t="shared" si="42"/>
        <v>0</v>
      </c>
      <c r="T228">
        <f t="shared" si="42"/>
        <v>0</v>
      </c>
      <c r="U228">
        <f t="shared" si="42"/>
        <v>0</v>
      </c>
      <c r="V228">
        <f t="shared" si="42"/>
        <v>0</v>
      </c>
      <c r="W228">
        <f t="shared" si="42"/>
        <v>0</v>
      </c>
      <c r="X228">
        <f t="shared" si="42"/>
        <v>0</v>
      </c>
      <c r="Y228">
        <f t="shared" si="42"/>
        <v>0</v>
      </c>
      <c r="Z228">
        <f t="shared" si="42"/>
        <v>0</v>
      </c>
      <c r="AA228">
        <f t="shared" si="42"/>
        <v>0</v>
      </c>
      <c r="AB228">
        <f t="shared" si="42"/>
        <v>0</v>
      </c>
      <c r="AC228">
        <f t="shared" si="42"/>
        <v>0</v>
      </c>
      <c r="AD228">
        <f t="shared" si="42"/>
        <v>0</v>
      </c>
      <c r="AE228">
        <f t="shared" si="42"/>
        <v>0</v>
      </c>
      <c r="AF228">
        <f t="shared" si="42"/>
        <v>0</v>
      </c>
      <c r="AG228">
        <f t="shared" si="42"/>
        <v>0</v>
      </c>
      <c r="AH228">
        <f t="shared" si="42"/>
        <v>0</v>
      </c>
      <c r="AI228">
        <f t="shared" si="42"/>
        <v>0</v>
      </c>
      <c r="AJ228">
        <f t="shared" si="42"/>
        <v>0</v>
      </c>
      <c r="AK228">
        <f t="shared" si="42"/>
        <v>0</v>
      </c>
      <c r="AL228">
        <f t="shared" si="42"/>
        <v>0</v>
      </c>
      <c r="AM228">
        <f t="shared" si="42"/>
        <v>0</v>
      </c>
      <c r="AN228">
        <f t="shared" si="42"/>
        <v>0</v>
      </c>
      <c r="AO228">
        <f t="shared" si="42"/>
        <v>0</v>
      </c>
      <c r="AP228">
        <f t="shared" si="42"/>
        <v>0</v>
      </c>
      <c r="AQ228">
        <f t="shared" si="42"/>
        <v>0</v>
      </c>
      <c r="AR228">
        <f t="shared" si="42"/>
        <v>0</v>
      </c>
      <c r="AS228">
        <f t="shared" si="42"/>
        <v>0</v>
      </c>
      <c r="AT228">
        <f t="shared" si="42"/>
        <v>0</v>
      </c>
      <c r="AU228">
        <f t="shared" si="42"/>
        <v>0</v>
      </c>
      <c r="AV228">
        <f t="shared" si="42"/>
        <v>0</v>
      </c>
      <c r="AW228">
        <f t="shared" si="42"/>
        <v>0</v>
      </c>
      <c r="AX228">
        <f t="shared" si="42"/>
        <v>0</v>
      </c>
      <c r="AY228">
        <f t="shared" si="42"/>
        <v>0</v>
      </c>
    </row>
    <row r="229" spans="1:51" ht="23.1" customHeight="1" x14ac:dyDescent="0.3">
      <c r="A229" s="20" t="s">
        <v>157</v>
      </c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</row>
    <row r="230" spans="1:51" ht="23.1" customHeight="1" x14ac:dyDescent="0.3">
      <c r="A230" s="9" t="s">
        <v>128</v>
      </c>
      <c r="B230" s="9" t="s">
        <v>129</v>
      </c>
      <c r="C230" s="10" t="s">
        <v>66</v>
      </c>
      <c r="D230" s="11">
        <v>0.7</v>
      </c>
      <c r="E230" s="11"/>
      <c r="F230" s="11"/>
      <c r="G230" s="11"/>
      <c r="H230" s="11"/>
      <c r="I230" s="11"/>
      <c r="J230" s="11"/>
      <c r="K230" s="11"/>
      <c r="L230" s="11"/>
      <c r="M230" s="11"/>
      <c r="O230" t="str">
        <f>"03"</f>
        <v>03</v>
      </c>
      <c r="P230" t="s">
        <v>28</v>
      </c>
      <c r="Q230">
        <v>1</v>
      </c>
      <c r="R230">
        <f>IF(P230="기계경비", J230, 0)</f>
        <v>0</v>
      </c>
      <c r="S230">
        <f>IF(P230="운반비", L230, 0)</f>
        <v>0</v>
      </c>
      <c r="T230">
        <f>IF(P230="작업부산물", F230, 0)</f>
        <v>0</v>
      </c>
      <c r="U230">
        <f>IF(P230="관급", F230, 0)</f>
        <v>0</v>
      </c>
      <c r="V230">
        <f>IF(P230="외주비", J230, 0)</f>
        <v>0</v>
      </c>
      <c r="W230">
        <f>IF(P230="장비비", J230, 0)</f>
        <v>0</v>
      </c>
      <c r="X230">
        <f>IF(P230="폐기물처리비", L230, 0)</f>
        <v>0</v>
      </c>
      <c r="Y230">
        <f>IF(P230="가설비", J230, 0)</f>
        <v>0</v>
      </c>
      <c r="Z230">
        <f>IF(P230="잡비제외분", F230, 0)</f>
        <v>0</v>
      </c>
      <c r="AA230">
        <f>IF(P230="사급자재대", L230, 0)</f>
        <v>0</v>
      </c>
      <c r="AB230">
        <f>IF(P230="관급자재대", L230, 0)</f>
        <v>0</v>
      </c>
      <c r="AC230">
        <f>IF(P230="관급자 관급 자재대", L230, 0)</f>
        <v>0</v>
      </c>
      <c r="AD230">
        <f>IF(P230="폐기물상차", L230, 0)</f>
        <v>0</v>
      </c>
      <c r="AE230">
        <f>IF(P230="안전관리비", L230, 0)</f>
        <v>0</v>
      </c>
      <c r="AF230">
        <f>IF(P230="품질관리비", L230, 0)</f>
        <v>0</v>
      </c>
      <c r="AG230">
        <f>IF(P230="작업부산물(철거해체)", L230, 0)</f>
        <v>0</v>
      </c>
      <c r="AH230">
        <f>IF(P230="미확정공종(PS공종)", L230, 0)</f>
        <v>0</v>
      </c>
      <c r="AI230">
        <f>IF(P230="사용자항목7", L230, 0)</f>
        <v>0</v>
      </c>
      <c r="AJ230">
        <f>IF(P230="사용자항목8", L230, 0)</f>
        <v>0</v>
      </c>
      <c r="AK230">
        <f>IF(P230="사용자항목9", L230, 0)</f>
        <v>0</v>
      </c>
      <c r="AL230">
        <f>IF(P230="사용자항목10", L230, 0)</f>
        <v>0</v>
      </c>
      <c r="AM230">
        <f>IF(P230="사용자항목11", L230, 0)</f>
        <v>0</v>
      </c>
      <c r="AN230">
        <f>IF(P230="사용자항목12", L230, 0)</f>
        <v>0</v>
      </c>
      <c r="AO230">
        <f>IF(P230="사용자항목13", L230, 0)</f>
        <v>0</v>
      </c>
      <c r="AP230">
        <f>IF(P230="사용자항목14", L230, 0)</f>
        <v>0</v>
      </c>
      <c r="AQ230">
        <f>IF(P230="사용자항목15", L230, 0)</f>
        <v>0</v>
      </c>
      <c r="AR230">
        <f>IF(P230="사용자항목16", L230, 0)</f>
        <v>0</v>
      </c>
      <c r="AS230">
        <f>IF(P230="사용자항목17", L230, 0)</f>
        <v>0</v>
      </c>
      <c r="AT230">
        <f>IF(P230="사용자항목18", L230, 0)</f>
        <v>0</v>
      </c>
      <c r="AU230">
        <f>IF(P230="사용자항목19", L230, 0)</f>
        <v>0</v>
      </c>
    </row>
    <row r="231" spans="1:51" ht="23.1" customHeight="1" x14ac:dyDescent="0.3">
      <c r="A231" s="14"/>
      <c r="B231" s="14"/>
      <c r="C231" s="15"/>
      <c r="D231" s="11"/>
      <c r="E231" s="11"/>
      <c r="F231" s="11"/>
      <c r="G231" s="11"/>
      <c r="H231" s="11"/>
      <c r="I231" s="11"/>
      <c r="J231" s="11"/>
      <c r="K231" s="11"/>
      <c r="L231" s="11"/>
      <c r="M231" s="11"/>
    </row>
    <row r="232" spans="1:51" ht="23.1" customHeight="1" x14ac:dyDescent="0.3">
      <c r="A232" s="14"/>
      <c r="B232" s="14"/>
      <c r="C232" s="15"/>
      <c r="D232" s="11"/>
      <c r="E232" s="11"/>
      <c r="F232" s="11"/>
      <c r="G232" s="11"/>
      <c r="H232" s="11"/>
      <c r="I232" s="11"/>
      <c r="J232" s="11"/>
      <c r="K232" s="11"/>
      <c r="L232" s="11"/>
      <c r="M232" s="11"/>
    </row>
    <row r="233" spans="1:51" ht="23.1" customHeight="1" x14ac:dyDescent="0.3">
      <c r="A233" s="14"/>
      <c r="B233" s="14"/>
      <c r="C233" s="15"/>
      <c r="D233" s="11"/>
      <c r="E233" s="11"/>
      <c r="F233" s="11"/>
      <c r="G233" s="11"/>
      <c r="H233" s="11"/>
      <c r="I233" s="11"/>
      <c r="J233" s="11"/>
      <c r="K233" s="11"/>
      <c r="L233" s="11"/>
      <c r="M233" s="11"/>
    </row>
    <row r="234" spans="1:51" ht="23.1" customHeight="1" x14ac:dyDescent="0.3">
      <c r="A234" s="14"/>
      <c r="B234" s="14"/>
      <c r="C234" s="15"/>
      <c r="D234" s="11"/>
      <c r="E234" s="11"/>
      <c r="F234" s="11"/>
      <c r="G234" s="11"/>
      <c r="H234" s="11"/>
      <c r="I234" s="11"/>
      <c r="J234" s="11"/>
      <c r="K234" s="11"/>
      <c r="L234" s="11"/>
      <c r="M234" s="11"/>
    </row>
    <row r="235" spans="1:51" ht="23.1" customHeight="1" x14ac:dyDescent="0.3">
      <c r="A235" s="14"/>
      <c r="B235" s="14"/>
      <c r="C235" s="15"/>
      <c r="D235" s="11"/>
      <c r="E235" s="11"/>
      <c r="F235" s="11"/>
      <c r="G235" s="11"/>
      <c r="H235" s="11"/>
      <c r="I235" s="11"/>
      <c r="J235" s="11"/>
      <c r="K235" s="11"/>
      <c r="L235" s="11"/>
      <c r="M235" s="11"/>
    </row>
    <row r="236" spans="1:51" ht="23.1" customHeight="1" x14ac:dyDescent="0.3">
      <c r="A236" s="14"/>
      <c r="B236" s="14"/>
      <c r="C236" s="15"/>
      <c r="D236" s="11"/>
      <c r="E236" s="11"/>
      <c r="F236" s="11"/>
      <c r="G236" s="11"/>
      <c r="H236" s="11"/>
      <c r="I236" s="11"/>
      <c r="J236" s="11"/>
      <c r="K236" s="11"/>
      <c r="L236" s="11"/>
      <c r="M236" s="11"/>
    </row>
    <row r="237" spans="1:51" ht="23.1" customHeight="1" x14ac:dyDescent="0.3">
      <c r="A237" s="14"/>
      <c r="B237" s="14"/>
      <c r="C237" s="15"/>
      <c r="D237" s="11"/>
      <c r="E237" s="11"/>
      <c r="F237" s="11"/>
      <c r="G237" s="11"/>
      <c r="H237" s="11"/>
      <c r="I237" s="11"/>
      <c r="J237" s="11"/>
      <c r="K237" s="11"/>
      <c r="L237" s="11"/>
      <c r="M237" s="11"/>
    </row>
    <row r="238" spans="1:51" ht="23.1" customHeight="1" x14ac:dyDescent="0.3">
      <c r="A238" s="14"/>
      <c r="B238" s="14"/>
      <c r="C238" s="15"/>
      <c r="D238" s="11"/>
      <c r="E238" s="11"/>
      <c r="F238" s="11"/>
      <c r="G238" s="11"/>
      <c r="H238" s="11"/>
      <c r="I238" s="11"/>
      <c r="J238" s="11"/>
      <c r="K238" s="11"/>
      <c r="L238" s="11"/>
      <c r="M238" s="11"/>
    </row>
    <row r="239" spans="1:51" ht="23.1" customHeight="1" x14ac:dyDescent="0.3">
      <c r="A239" s="14"/>
      <c r="B239" s="14"/>
      <c r="C239" s="15"/>
      <c r="D239" s="11"/>
      <c r="E239" s="11"/>
      <c r="F239" s="11"/>
      <c r="G239" s="11"/>
      <c r="H239" s="11"/>
      <c r="I239" s="11"/>
      <c r="J239" s="11"/>
      <c r="K239" s="11"/>
      <c r="L239" s="11"/>
      <c r="M239" s="11"/>
    </row>
    <row r="240" spans="1:51" ht="23.1" customHeight="1" x14ac:dyDescent="0.3">
      <c r="A240" s="14"/>
      <c r="B240" s="14"/>
      <c r="C240" s="15"/>
      <c r="D240" s="11"/>
      <c r="E240" s="11"/>
      <c r="F240" s="11"/>
      <c r="G240" s="11"/>
      <c r="H240" s="11"/>
      <c r="I240" s="11"/>
      <c r="J240" s="11"/>
      <c r="K240" s="11"/>
      <c r="L240" s="11"/>
      <c r="M240" s="11"/>
    </row>
    <row r="241" spans="1:51" ht="23.1" customHeight="1" x14ac:dyDescent="0.3">
      <c r="A241" s="14"/>
      <c r="B241" s="14"/>
      <c r="C241" s="15"/>
      <c r="D241" s="11"/>
      <c r="E241" s="11"/>
      <c r="F241" s="11"/>
      <c r="G241" s="11"/>
      <c r="H241" s="11"/>
      <c r="I241" s="11"/>
      <c r="J241" s="11"/>
      <c r="K241" s="11"/>
      <c r="L241" s="11"/>
      <c r="M241" s="11"/>
    </row>
    <row r="242" spans="1:51" ht="23.1" customHeight="1" x14ac:dyDescent="0.3">
      <c r="A242" s="14"/>
      <c r="B242" s="14"/>
      <c r="C242" s="15"/>
      <c r="D242" s="11"/>
      <c r="E242" s="11"/>
      <c r="F242" s="11"/>
      <c r="G242" s="11"/>
      <c r="H242" s="11"/>
      <c r="I242" s="11"/>
      <c r="J242" s="11"/>
      <c r="K242" s="11"/>
      <c r="L242" s="11"/>
      <c r="M242" s="11"/>
    </row>
    <row r="243" spans="1:51" ht="23.1" customHeight="1" x14ac:dyDescent="0.3">
      <c r="A243" s="14"/>
      <c r="B243" s="14"/>
      <c r="C243" s="15"/>
      <c r="D243" s="11"/>
      <c r="E243" s="11"/>
      <c r="F243" s="11"/>
      <c r="G243" s="11"/>
      <c r="H243" s="11"/>
      <c r="I243" s="11"/>
      <c r="J243" s="11"/>
      <c r="K243" s="11"/>
      <c r="L243" s="11"/>
      <c r="M243" s="11"/>
    </row>
    <row r="244" spans="1:51" ht="23.1" customHeight="1" x14ac:dyDescent="0.3">
      <c r="A244" s="16" t="s">
        <v>54</v>
      </c>
      <c r="B244" s="17"/>
      <c r="C244" s="18"/>
      <c r="D244" s="19"/>
      <c r="E244" s="19"/>
      <c r="F244" s="19">
        <f>ROUNDDOWN(SUMIF(Q230:Q243, "1", F230:F243), 0)</f>
        <v>0</v>
      </c>
      <c r="G244" s="19"/>
      <c r="H244" s="19">
        <f>ROUNDDOWN(SUMIF(Q230:Q243, "1", H230:H243), 0)</f>
        <v>0</v>
      </c>
      <c r="I244" s="19"/>
      <c r="J244" s="19">
        <f>ROUNDDOWN(SUMIF(Q230:Q243, "1", J230:J243), 0)</f>
        <v>0</v>
      </c>
      <c r="K244" s="19"/>
      <c r="L244" s="19">
        <f>F244+H244+J244</f>
        <v>0</v>
      </c>
      <c r="M244" s="19"/>
      <c r="R244">
        <f t="shared" ref="R244:AY244" si="43">ROUNDDOWN(SUM(R230:R230), 0)</f>
        <v>0</v>
      </c>
      <c r="S244">
        <f t="shared" si="43"/>
        <v>0</v>
      </c>
      <c r="T244">
        <f t="shared" si="43"/>
        <v>0</v>
      </c>
      <c r="U244">
        <f t="shared" si="43"/>
        <v>0</v>
      </c>
      <c r="V244">
        <f t="shared" si="43"/>
        <v>0</v>
      </c>
      <c r="W244">
        <f t="shared" si="43"/>
        <v>0</v>
      </c>
      <c r="X244">
        <f t="shared" si="43"/>
        <v>0</v>
      </c>
      <c r="Y244">
        <f t="shared" si="43"/>
        <v>0</v>
      </c>
      <c r="Z244">
        <f t="shared" si="43"/>
        <v>0</v>
      </c>
      <c r="AA244">
        <f t="shared" si="43"/>
        <v>0</v>
      </c>
      <c r="AB244">
        <f t="shared" si="43"/>
        <v>0</v>
      </c>
      <c r="AC244">
        <f t="shared" si="43"/>
        <v>0</v>
      </c>
      <c r="AD244">
        <f t="shared" si="43"/>
        <v>0</v>
      </c>
      <c r="AE244">
        <f t="shared" si="43"/>
        <v>0</v>
      </c>
      <c r="AF244">
        <f t="shared" si="43"/>
        <v>0</v>
      </c>
      <c r="AG244">
        <f t="shared" si="43"/>
        <v>0</v>
      </c>
      <c r="AH244">
        <f t="shared" si="43"/>
        <v>0</v>
      </c>
      <c r="AI244">
        <f t="shared" si="43"/>
        <v>0</v>
      </c>
      <c r="AJ244">
        <f t="shared" si="43"/>
        <v>0</v>
      </c>
      <c r="AK244">
        <f t="shared" si="43"/>
        <v>0</v>
      </c>
      <c r="AL244">
        <f t="shared" si="43"/>
        <v>0</v>
      </c>
      <c r="AM244">
        <f t="shared" si="43"/>
        <v>0</v>
      </c>
      <c r="AN244">
        <f t="shared" si="43"/>
        <v>0</v>
      </c>
      <c r="AO244">
        <f t="shared" si="43"/>
        <v>0</v>
      </c>
      <c r="AP244">
        <f t="shared" si="43"/>
        <v>0</v>
      </c>
      <c r="AQ244">
        <f t="shared" si="43"/>
        <v>0</v>
      </c>
      <c r="AR244">
        <f t="shared" si="43"/>
        <v>0</v>
      </c>
      <c r="AS244">
        <f t="shared" si="43"/>
        <v>0</v>
      </c>
      <c r="AT244">
        <f t="shared" si="43"/>
        <v>0</v>
      </c>
      <c r="AU244">
        <f t="shared" si="43"/>
        <v>0</v>
      </c>
      <c r="AV244">
        <f t="shared" si="43"/>
        <v>0</v>
      </c>
      <c r="AW244">
        <f t="shared" si="43"/>
        <v>0</v>
      </c>
      <c r="AX244">
        <f t="shared" si="43"/>
        <v>0</v>
      </c>
      <c r="AY244">
        <f t="shared" si="43"/>
        <v>0</v>
      </c>
    </row>
  </sheetData>
  <mergeCells count="25">
    <mergeCell ref="A197:M197"/>
    <mergeCell ref="A213:M213"/>
    <mergeCell ref="A229:M229"/>
    <mergeCell ref="A101:M101"/>
    <mergeCell ref="A117:M117"/>
    <mergeCell ref="A133:M133"/>
    <mergeCell ref="A149:M149"/>
    <mergeCell ref="A165:M165"/>
    <mergeCell ref="A181:M181"/>
    <mergeCell ref="M3:M4"/>
    <mergeCell ref="A5:M5"/>
    <mergeCell ref="A21:M21"/>
    <mergeCell ref="A37:M37"/>
    <mergeCell ref="A53:M53"/>
    <mergeCell ref="A85:M85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3" type="noConversion"/>
  <conditionalFormatting sqref="A5 A6:M244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4400148800297605" right="0" top="0.54715109430218856" bottom="0.1388888888888889" header="0.3" footer="0.1388888888888889"/>
  <pageSetup paperSize="9" orientation="landscape" r:id="rId1"/>
  <rowBreaks count="15" manualBreakCount="15">
    <brk id="20" max="16383" man="1"/>
    <brk id="36" max="16383" man="1"/>
    <brk id="52" max="16383" man="1"/>
    <brk id="68" max="16383" man="1"/>
    <brk id="84" max="16383" man="1"/>
    <brk id="100" max="16383" man="1"/>
    <brk id="116" max="16383" man="1"/>
    <brk id="132" max="16383" man="1"/>
    <brk id="148" max="16383" man="1"/>
    <brk id="164" max="16383" man="1"/>
    <brk id="180" max="16383" man="1"/>
    <brk id="196" max="16383" man="1"/>
    <brk id="212" max="16383" man="1"/>
    <brk id="228" max="16383" man="1"/>
    <brk id="2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2026-09-29T01:16:35Z</cp:lastPrinted>
  <dcterms:created xsi:type="dcterms:W3CDTF">2026-09-29T01:14:19Z</dcterms:created>
  <dcterms:modified xsi:type="dcterms:W3CDTF">2026-09-29T01:16:37Z</dcterms:modified>
</cp:coreProperties>
</file>