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★2026\시설(공사)\26. [2인수의] 설천중고 연립관사 소방공사\공고\"/>
    </mc:Choice>
  </mc:AlternateContent>
  <xr:revisionPtr revIDLastSave="0" documentId="13_ncr:1_{4EFCFF19-1F10-4C7C-A0BC-F5C64649BE8F}" xr6:coauthVersionLast="47" xr6:coauthVersionMax="47" xr10:uidLastSave="{00000000-0000-0000-0000-000000000000}"/>
  <bookViews>
    <workbookView xWindow="-120" yWindow="-120" windowWidth="29040" windowHeight="15720" tabRatio="850" firstSheet="1" activeTab="1" xr2:uid="{00000000-000D-0000-FFFF-FFFF00000000}"/>
  </bookViews>
  <sheets>
    <sheet name="부가세제외" sheetId="13" state="hidden" r:id="rId1"/>
    <sheet name="집계표" sheetId="7" r:id="rId2"/>
    <sheet name="내역서(기계)" sheetId="9" r:id="rId3"/>
    <sheet name="내역서(전기)" sheetId="6" r:id="rId4"/>
    <sheet name="일위대가목록(기계)" sheetId="10" state="hidden" r:id="rId5"/>
    <sheet name="일위대가목록(전기)" sheetId="5" state="hidden" r:id="rId6"/>
    <sheet name="일위대가(기계)" sheetId="11" state="hidden" r:id="rId7"/>
    <sheet name="일위대가(전기)" sheetId="4" state="hidden" r:id="rId8"/>
    <sheet name="단가표(기계)" sheetId="12" state="hidden" r:id="rId9"/>
    <sheet name="단가대비표(전기)" sheetId="3" state="hidden" r:id="rId10"/>
    <sheet name=" 공사설정 " sheetId="2" state="hidden" r:id="rId11"/>
    <sheet name="Sheet1" sheetId="1" state="hidden" r:id="rId12"/>
  </sheets>
  <externalReferences>
    <externalReference r:id="rId13"/>
  </externalReferences>
  <definedNames>
    <definedName name="_xlnm.Print_Area" localSheetId="2">'내역서(기계)'!$A$1:$M$27</definedName>
    <definedName name="_xlnm.Print_Area" localSheetId="3">'내역서(전기)'!$A$1:$M$51</definedName>
    <definedName name="_xlnm.Print_Area" localSheetId="9">'단가대비표(전기)'!$A$1:$X$29</definedName>
    <definedName name="_xlnm.Print_Area" localSheetId="8">'단가표(기계)'!$A$1:$X$14</definedName>
    <definedName name="_xlnm.Print_Area" localSheetId="0">부가세제외!$B$3:$AL$37</definedName>
    <definedName name="_xlnm.Print_Area" localSheetId="6">'일위대가(기계)'!$A$1:$M$17</definedName>
    <definedName name="_xlnm.Print_Area" localSheetId="7">'일위대가(전기)'!$A$1:$M$131</definedName>
    <definedName name="_xlnm.Print_Area" localSheetId="4">'일위대가목록(기계)'!$A$1:$M$6</definedName>
    <definedName name="_xlnm.Print_Area" localSheetId="5">'일위대가목록(전기)'!$A$1:$M$21</definedName>
    <definedName name="_xlnm.Print_Area" localSheetId="1">집계표!$A$1:$M$26</definedName>
    <definedName name="_xlnm.Print_Titles" localSheetId="2">'내역서(기계)'!$1:$3</definedName>
    <definedName name="_xlnm.Print_Titles" localSheetId="3">'내역서(전기)'!$1:$3</definedName>
    <definedName name="_xlnm.Print_Titles" localSheetId="9">'단가대비표(전기)'!$1:$4</definedName>
    <definedName name="_xlnm.Print_Titles" localSheetId="8">'단가표(기계)'!$1:$4</definedName>
    <definedName name="_xlnm.Print_Titles" localSheetId="6">'일위대가(기계)'!$1:$3</definedName>
    <definedName name="_xlnm.Print_Titles" localSheetId="7">'일위대가(전기)'!$1:$3</definedName>
    <definedName name="_xlnm.Print_Titles" localSheetId="4">'일위대가목록(기계)'!$1:$3</definedName>
    <definedName name="_xlnm.Print_Titles" localSheetId="5">'일위대가목록(전기)'!$1:$3</definedName>
    <definedName name="_xlnm.Print_Titles" localSheetId="1">집계표!$1:$4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6" i="12" l="1"/>
  <c r="B4" i="13" l="1"/>
  <c r="A2" i="3"/>
  <c r="A2" i="12"/>
  <c r="A1" i="4"/>
  <c r="A1" i="11"/>
  <c r="B2" i="5"/>
  <c r="B2" i="10"/>
  <c r="AO8" i="13"/>
  <c r="AO7" i="13"/>
  <c r="O12" i="12"/>
  <c r="O11" i="12"/>
  <c r="O10" i="12"/>
  <c r="O9" i="12"/>
  <c r="O8" i="12"/>
  <c r="O7" i="12"/>
  <c r="O6" i="12"/>
  <c r="O5" i="12"/>
  <c r="I16" i="11"/>
  <c r="J16" i="11" s="1"/>
  <c r="G16" i="11"/>
  <c r="H16" i="11" s="1"/>
  <c r="E16" i="11"/>
  <c r="I15" i="11"/>
  <c r="J15" i="11" s="1"/>
  <c r="J17" i="11" s="1"/>
  <c r="G15" i="11"/>
  <c r="H15" i="11" s="1"/>
  <c r="H17" i="11" s="1"/>
  <c r="E15" i="11"/>
  <c r="I11" i="11"/>
  <c r="J11" i="11" s="1"/>
  <c r="G11" i="11"/>
  <c r="H11" i="11" s="1"/>
  <c r="E11" i="11"/>
  <c r="I10" i="11"/>
  <c r="J10" i="11" s="1"/>
  <c r="J12" i="11" s="1"/>
  <c r="G10" i="11"/>
  <c r="H10" i="11" s="1"/>
  <c r="H12" i="11" s="1"/>
  <c r="E10" i="11"/>
  <c r="I6" i="11"/>
  <c r="J6" i="11" s="1"/>
  <c r="G6" i="11"/>
  <c r="H6" i="11" s="1"/>
  <c r="E6" i="11"/>
  <c r="F6" i="11" s="1"/>
  <c r="I5" i="11"/>
  <c r="J5" i="11" s="1"/>
  <c r="J7" i="11" s="1"/>
  <c r="G5" i="11"/>
  <c r="H5" i="11" s="1"/>
  <c r="H7" i="11" s="1"/>
  <c r="E5" i="11"/>
  <c r="G6" i="10"/>
  <c r="F6" i="10"/>
  <c r="E6" i="10"/>
  <c r="G5" i="10"/>
  <c r="F5" i="10"/>
  <c r="E5" i="10"/>
  <c r="H5" i="10" s="1"/>
  <c r="G4" i="10"/>
  <c r="F4" i="10"/>
  <c r="E4" i="10"/>
  <c r="H4" i="10" l="1"/>
  <c r="H6" i="10"/>
  <c r="K6" i="11"/>
  <c r="K16" i="11"/>
  <c r="F16" i="11"/>
  <c r="L16" i="11" s="1"/>
  <c r="K15" i="11"/>
  <c r="F15" i="11"/>
  <c r="F11" i="11"/>
  <c r="L11" i="11" s="1"/>
  <c r="K11" i="11"/>
  <c r="K10" i="11"/>
  <c r="F10" i="11"/>
  <c r="K5" i="11"/>
  <c r="F5" i="11"/>
  <c r="L6" i="11"/>
  <c r="L15" i="11" l="1"/>
  <c r="F17" i="11"/>
  <c r="L17" i="11" s="1"/>
  <c r="L10" i="11"/>
  <c r="F12" i="11"/>
  <c r="L12" i="11" s="1"/>
  <c r="L5" i="11"/>
  <c r="F7" i="11"/>
  <c r="L7" i="11" s="1"/>
  <c r="I129" i="4" l="1"/>
  <c r="J129" i="4" s="1"/>
  <c r="G129" i="4"/>
  <c r="H129" i="4" s="1"/>
  <c r="E129" i="4"/>
  <c r="I128" i="4"/>
  <c r="J128" i="4" s="1"/>
  <c r="G128" i="4"/>
  <c r="H128" i="4" s="1"/>
  <c r="I123" i="4"/>
  <c r="J123" i="4" s="1"/>
  <c r="G123" i="4"/>
  <c r="H123" i="4" s="1"/>
  <c r="E124" i="4" s="1"/>
  <c r="K124" i="4" s="1"/>
  <c r="E123" i="4"/>
  <c r="I122" i="4"/>
  <c r="J122" i="4" s="1"/>
  <c r="G122" i="4"/>
  <c r="H122" i="4" s="1"/>
  <c r="I117" i="4"/>
  <c r="J117" i="4" s="1"/>
  <c r="G117" i="4"/>
  <c r="H117" i="4" s="1"/>
  <c r="E118" i="4" s="1"/>
  <c r="K118" i="4" s="1"/>
  <c r="E117" i="4"/>
  <c r="I116" i="4"/>
  <c r="J116" i="4" s="1"/>
  <c r="G116" i="4"/>
  <c r="H116" i="4" s="1"/>
  <c r="I111" i="4"/>
  <c r="J111" i="4" s="1"/>
  <c r="G111" i="4"/>
  <c r="H111" i="4" s="1"/>
  <c r="E112" i="4" s="1"/>
  <c r="K112" i="4" s="1"/>
  <c r="E111" i="4"/>
  <c r="F111" i="4" s="1"/>
  <c r="I110" i="4"/>
  <c r="J110" i="4" s="1"/>
  <c r="G110" i="4"/>
  <c r="H110" i="4" s="1"/>
  <c r="I105" i="4"/>
  <c r="J105" i="4" s="1"/>
  <c r="G105" i="4"/>
  <c r="H105" i="4" s="1"/>
  <c r="E106" i="4" s="1"/>
  <c r="K106" i="4" s="1"/>
  <c r="E105" i="4"/>
  <c r="I104" i="4"/>
  <c r="J104" i="4" s="1"/>
  <c r="G104" i="4"/>
  <c r="H104" i="4" s="1"/>
  <c r="I99" i="4"/>
  <c r="J99" i="4" s="1"/>
  <c r="G99" i="4"/>
  <c r="H99" i="4" s="1"/>
  <c r="E100" i="4" s="1"/>
  <c r="K100" i="4" s="1"/>
  <c r="E99" i="4"/>
  <c r="I98" i="4"/>
  <c r="J98" i="4" s="1"/>
  <c r="G98" i="4"/>
  <c r="H98" i="4" s="1"/>
  <c r="I93" i="4"/>
  <c r="J93" i="4" s="1"/>
  <c r="G93" i="4"/>
  <c r="H93" i="4" s="1"/>
  <c r="E94" i="4" s="1"/>
  <c r="K94" i="4" s="1"/>
  <c r="E93" i="4"/>
  <c r="I92" i="4"/>
  <c r="J92" i="4" s="1"/>
  <c r="G92" i="4"/>
  <c r="H92" i="4" s="1"/>
  <c r="I87" i="4"/>
  <c r="J87" i="4" s="1"/>
  <c r="G87" i="4"/>
  <c r="H87" i="4" s="1"/>
  <c r="E88" i="4" s="1"/>
  <c r="K88" i="4" s="1"/>
  <c r="E87" i="4"/>
  <c r="I86" i="4"/>
  <c r="J86" i="4" s="1"/>
  <c r="G86" i="4"/>
  <c r="H86" i="4" s="1"/>
  <c r="I81" i="4"/>
  <c r="J81" i="4" s="1"/>
  <c r="G81" i="4"/>
  <c r="H81" i="4" s="1"/>
  <c r="E82" i="4" s="1"/>
  <c r="F82" i="4" s="1"/>
  <c r="E81" i="4"/>
  <c r="I80" i="4"/>
  <c r="J80" i="4" s="1"/>
  <c r="G80" i="4"/>
  <c r="H80" i="4" s="1"/>
  <c r="I79" i="4"/>
  <c r="J79" i="4" s="1"/>
  <c r="G79" i="4"/>
  <c r="H79" i="4" s="1"/>
  <c r="I78" i="4"/>
  <c r="J78" i="4" s="1"/>
  <c r="G78" i="4"/>
  <c r="H78" i="4" s="1"/>
  <c r="I77" i="4"/>
  <c r="J77" i="4" s="1"/>
  <c r="G77" i="4"/>
  <c r="H77" i="4" s="1"/>
  <c r="I72" i="4"/>
  <c r="J72" i="4" s="1"/>
  <c r="G72" i="4"/>
  <c r="H72" i="4" s="1"/>
  <c r="E73" i="4" s="1"/>
  <c r="K73" i="4" s="1"/>
  <c r="E72" i="4"/>
  <c r="I71" i="4"/>
  <c r="J71" i="4" s="1"/>
  <c r="G71" i="4"/>
  <c r="H71" i="4" s="1"/>
  <c r="I66" i="4"/>
  <c r="G66" i="4"/>
  <c r="H66" i="4" s="1"/>
  <c r="E67" i="4" s="1"/>
  <c r="K67" i="4" s="1"/>
  <c r="E66" i="4"/>
  <c r="F66" i="4" s="1"/>
  <c r="I65" i="4"/>
  <c r="J65" i="4" s="1"/>
  <c r="G65" i="4"/>
  <c r="H65" i="4" s="1"/>
  <c r="I60" i="4"/>
  <c r="J60" i="4" s="1"/>
  <c r="G60" i="4"/>
  <c r="H60" i="4" s="1"/>
  <c r="E61" i="4" s="1"/>
  <c r="K61" i="4" s="1"/>
  <c r="E60" i="4"/>
  <c r="F60" i="4" s="1"/>
  <c r="I58" i="4"/>
  <c r="J58" i="4" s="1"/>
  <c r="G58" i="4"/>
  <c r="H58" i="4" s="1"/>
  <c r="I57" i="4"/>
  <c r="J57" i="4" s="1"/>
  <c r="G57" i="4"/>
  <c r="H57" i="4" s="1"/>
  <c r="I52" i="4"/>
  <c r="J52" i="4" s="1"/>
  <c r="G52" i="4"/>
  <c r="H52" i="4" s="1"/>
  <c r="E53" i="4" s="1"/>
  <c r="K53" i="4" s="1"/>
  <c r="E52" i="4"/>
  <c r="F52" i="4" s="1"/>
  <c r="I50" i="4"/>
  <c r="J50" i="4" s="1"/>
  <c r="G50" i="4"/>
  <c r="H50" i="4" s="1"/>
  <c r="I49" i="4"/>
  <c r="J49" i="4" s="1"/>
  <c r="G49" i="4"/>
  <c r="H49" i="4" s="1"/>
  <c r="I44" i="4"/>
  <c r="J44" i="4" s="1"/>
  <c r="G44" i="4"/>
  <c r="H44" i="4" s="1"/>
  <c r="E45" i="4" s="1"/>
  <c r="K45" i="4" s="1"/>
  <c r="E44" i="4"/>
  <c r="I42" i="4"/>
  <c r="J42" i="4" s="1"/>
  <c r="G42" i="4"/>
  <c r="H42" i="4" s="1"/>
  <c r="I41" i="4"/>
  <c r="J41" i="4" s="1"/>
  <c r="G41" i="4"/>
  <c r="H41" i="4" s="1"/>
  <c r="I36" i="4"/>
  <c r="J36" i="4" s="1"/>
  <c r="G36" i="4"/>
  <c r="H36" i="4" s="1"/>
  <c r="E37" i="4" s="1"/>
  <c r="K37" i="4" s="1"/>
  <c r="E36" i="4"/>
  <c r="I33" i="4"/>
  <c r="J33" i="4" s="1"/>
  <c r="G33" i="4"/>
  <c r="H33" i="4" s="1"/>
  <c r="I32" i="4"/>
  <c r="J32" i="4" s="1"/>
  <c r="G32" i="4"/>
  <c r="H32" i="4" s="1"/>
  <c r="I27" i="4"/>
  <c r="J27" i="4" s="1"/>
  <c r="G27" i="4"/>
  <c r="H27" i="4" s="1"/>
  <c r="E28" i="4" s="1"/>
  <c r="K28" i="4" s="1"/>
  <c r="E27" i="4"/>
  <c r="F27" i="4" s="1"/>
  <c r="I24" i="4"/>
  <c r="J24" i="4" s="1"/>
  <c r="G24" i="4"/>
  <c r="H24" i="4" s="1"/>
  <c r="I23" i="4"/>
  <c r="J23" i="4" s="1"/>
  <c r="G23" i="4"/>
  <c r="H23" i="4" s="1"/>
  <c r="I18" i="4"/>
  <c r="J18" i="4" s="1"/>
  <c r="G18" i="4"/>
  <c r="H18" i="4" s="1"/>
  <c r="E19" i="4" s="1"/>
  <c r="K19" i="4" s="1"/>
  <c r="E18" i="4"/>
  <c r="F18" i="4" s="1"/>
  <c r="I15" i="4"/>
  <c r="J15" i="4" s="1"/>
  <c r="G15" i="4"/>
  <c r="H15" i="4" s="1"/>
  <c r="I14" i="4"/>
  <c r="J14" i="4" s="1"/>
  <c r="G14" i="4"/>
  <c r="H14" i="4" s="1"/>
  <c r="I9" i="4"/>
  <c r="J9" i="4" s="1"/>
  <c r="G9" i="4"/>
  <c r="H9" i="4" s="1"/>
  <c r="E10" i="4" s="1"/>
  <c r="K10" i="4" s="1"/>
  <c r="E9" i="4"/>
  <c r="I6" i="4"/>
  <c r="J6" i="4" s="1"/>
  <c r="G6" i="4"/>
  <c r="H6" i="4" s="1"/>
  <c r="I5" i="4"/>
  <c r="J5" i="4" s="1"/>
  <c r="G5" i="4"/>
  <c r="H5" i="4" s="1"/>
  <c r="O28" i="3"/>
  <c r="E128" i="4" s="1"/>
  <c r="F128" i="4" s="1"/>
  <c r="O27" i="3"/>
  <c r="E77" i="4" s="1"/>
  <c r="F77" i="4" s="1"/>
  <c r="O26" i="3"/>
  <c r="E80" i="4" s="1"/>
  <c r="F80" i="4" s="1"/>
  <c r="O25" i="3"/>
  <c r="E79" i="4" s="1"/>
  <c r="O24" i="3"/>
  <c r="E78" i="4" s="1"/>
  <c r="F78" i="4" s="1"/>
  <c r="O23" i="3"/>
  <c r="E116" i="4" s="1"/>
  <c r="O22" i="3"/>
  <c r="E92" i="4" s="1"/>
  <c r="F92" i="4" s="1"/>
  <c r="O21" i="3"/>
  <c r="E86" i="4" s="1"/>
  <c r="F86" i="4" s="1"/>
  <c r="O20" i="3"/>
  <c r="O19" i="3"/>
  <c r="O18" i="3"/>
  <c r="O17" i="3"/>
  <c r="O16" i="3"/>
  <c r="O15" i="3"/>
  <c r="O14" i="3"/>
  <c r="O13" i="3"/>
  <c r="O12" i="3"/>
  <c r="E65" i="4" s="1"/>
  <c r="O11" i="3"/>
  <c r="E71" i="4" s="1"/>
  <c r="O10" i="3"/>
  <c r="E122" i="4" s="1"/>
  <c r="O9" i="3"/>
  <c r="E104" i="4" s="1"/>
  <c r="F104" i="4" s="1"/>
  <c r="O8" i="3"/>
  <c r="E110" i="4" s="1"/>
  <c r="F110" i="4" s="1"/>
  <c r="O7" i="3"/>
  <c r="E98" i="4" s="1"/>
  <c r="O6" i="3"/>
  <c r="O5" i="3"/>
  <c r="H130" i="4"/>
  <c r="J130" i="4"/>
  <c r="H124" i="4"/>
  <c r="J124" i="4"/>
  <c r="H118" i="4"/>
  <c r="J118" i="4"/>
  <c r="F117" i="4"/>
  <c r="H112" i="4"/>
  <c r="J112" i="4"/>
  <c r="H106" i="4"/>
  <c r="J106" i="4"/>
  <c r="H100" i="4"/>
  <c r="J100" i="4"/>
  <c r="H94" i="4"/>
  <c r="J94" i="4"/>
  <c r="H88" i="4"/>
  <c r="J88" i="4"/>
  <c r="H82" i="4"/>
  <c r="J82" i="4"/>
  <c r="H73" i="4"/>
  <c r="J73" i="4"/>
  <c r="H67" i="4"/>
  <c r="J67" i="4"/>
  <c r="J66" i="4"/>
  <c r="H61" i="4"/>
  <c r="J61" i="4"/>
  <c r="H59" i="4"/>
  <c r="J59" i="4"/>
  <c r="H53" i="4"/>
  <c r="J53" i="4"/>
  <c r="H51" i="4"/>
  <c r="J51" i="4"/>
  <c r="H45" i="4"/>
  <c r="J45" i="4"/>
  <c r="H43" i="4"/>
  <c r="J43" i="4"/>
  <c r="H37" i="4"/>
  <c r="J37" i="4"/>
  <c r="H35" i="4"/>
  <c r="J35" i="4"/>
  <c r="H34" i="4"/>
  <c r="J34" i="4"/>
  <c r="H28" i="4"/>
  <c r="J28" i="4"/>
  <c r="H26" i="4"/>
  <c r="J26" i="4"/>
  <c r="H25" i="4"/>
  <c r="J25" i="4"/>
  <c r="H19" i="4"/>
  <c r="J19" i="4"/>
  <c r="H17" i="4"/>
  <c r="J17" i="4"/>
  <c r="H16" i="4"/>
  <c r="J16" i="4"/>
  <c r="H10" i="4"/>
  <c r="J10" i="4"/>
  <c r="H8" i="4"/>
  <c r="J8" i="4"/>
  <c r="H7" i="4"/>
  <c r="J7" i="4"/>
  <c r="H68" i="4" l="1"/>
  <c r="F11" i="5" s="1"/>
  <c r="J68" i="4"/>
  <c r="G11" i="5" s="1"/>
  <c r="L82" i="4"/>
  <c r="E42" i="4"/>
  <c r="F42" i="4" s="1"/>
  <c r="E41" i="4"/>
  <c r="F41" i="4" s="1"/>
  <c r="E33" i="4"/>
  <c r="F33" i="4" s="1"/>
  <c r="L33" i="4" s="1"/>
  <c r="E32" i="4"/>
  <c r="E24" i="4"/>
  <c r="F24" i="4" s="1"/>
  <c r="E23" i="4"/>
  <c r="F23" i="4" s="1"/>
  <c r="E15" i="4"/>
  <c r="E14" i="4"/>
  <c r="F14" i="4" s="1"/>
  <c r="E6" i="4"/>
  <c r="F6" i="4" s="1"/>
  <c r="L6" i="4" s="1"/>
  <c r="E5" i="4"/>
  <c r="E57" i="4"/>
  <c r="F57" i="4" s="1"/>
  <c r="E58" i="4"/>
  <c r="E49" i="4"/>
  <c r="E50" i="4"/>
  <c r="F50" i="4" s="1"/>
  <c r="K42" i="4"/>
  <c r="J131" i="4"/>
  <c r="G21" i="5" s="1"/>
  <c r="H131" i="4"/>
  <c r="F21" i="5" s="1"/>
  <c r="E130" i="4"/>
  <c r="K130" i="4" s="1"/>
  <c r="K129" i="4"/>
  <c r="F129" i="4"/>
  <c r="L129" i="4" s="1"/>
  <c r="K128" i="4"/>
  <c r="L128" i="4"/>
  <c r="J125" i="4"/>
  <c r="G20" i="5" s="1"/>
  <c r="H125" i="4"/>
  <c r="F20" i="5" s="1"/>
  <c r="K123" i="4"/>
  <c r="F123" i="4"/>
  <c r="L123" i="4" s="1"/>
  <c r="K122" i="4"/>
  <c r="F122" i="4"/>
  <c r="J119" i="4"/>
  <c r="G19" i="5" s="1"/>
  <c r="K117" i="4"/>
  <c r="H119" i="4"/>
  <c r="F19" i="5" s="1"/>
  <c r="L117" i="4"/>
  <c r="K116" i="4"/>
  <c r="F118" i="4"/>
  <c r="L118" i="4" s="1"/>
  <c r="F116" i="4"/>
  <c r="F119" i="4" s="1"/>
  <c r="E19" i="5" s="1"/>
  <c r="J113" i="4"/>
  <c r="G18" i="5" s="1"/>
  <c r="L111" i="4"/>
  <c r="H113" i="4"/>
  <c r="F18" i="5" s="1"/>
  <c r="K111" i="4"/>
  <c r="F112" i="4"/>
  <c r="L112" i="4" s="1"/>
  <c r="L110" i="4"/>
  <c r="K110" i="4"/>
  <c r="J107" i="4"/>
  <c r="G17" i="5" s="1"/>
  <c r="K105" i="4"/>
  <c r="H107" i="4"/>
  <c r="F17" i="5" s="1"/>
  <c r="F105" i="4"/>
  <c r="L105" i="4" s="1"/>
  <c r="L104" i="4"/>
  <c r="K104" i="4"/>
  <c r="J101" i="4"/>
  <c r="G16" i="5" s="1"/>
  <c r="K99" i="4"/>
  <c r="H101" i="4"/>
  <c r="F16" i="5" s="1"/>
  <c r="F99" i="4"/>
  <c r="L99" i="4" s="1"/>
  <c r="K98" i="4"/>
  <c r="F98" i="4"/>
  <c r="J95" i="4"/>
  <c r="G15" i="5" s="1"/>
  <c r="K93" i="4"/>
  <c r="H95" i="4"/>
  <c r="F15" i="5" s="1"/>
  <c r="F93" i="4"/>
  <c r="F94" i="4"/>
  <c r="L94" i="4" s="1"/>
  <c r="L92" i="4"/>
  <c r="K92" i="4"/>
  <c r="J89" i="4"/>
  <c r="G14" i="5" s="1"/>
  <c r="H89" i="4"/>
  <c r="F14" i="5" s="1"/>
  <c r="K87" i="4"/>
  <c r="F87" i="4"/>
  <c r="L87" i="4" s="1"/>
  <c r="K86" i="4"/>
  <c r="L86" i="4"/>
  <c r="K81" i="4"/>
  <c r="F81" i="4"/>
  <c r="L81" i="4" s="1"/>
  <c r="K80" i="4"/>
  <c r="L80" i="4"/>
  <c r="K79" i="4"/>
  <c r="F79" i="4"/>
  <c r="L79" i="4" s="1"/>
  <c r="J83" i="4"/>
  <c r="G13" i="5" s="1"/>
  <c r="L78" i="4"/>
  <c r="H83" i="4"/>
  <c r="F13" i="5" s="1"/>
  <c r="K78" i="4"/>
  <c r="K77" i="4"/>
  <c r="L77" i="4"/>
  <c r="J74" i="4"/>
  <c r="G12" i="5" s="1"/>
  <c r="K72" i="4"/>
  <c r="H74" i="4"/>
  <c r="F12" i="5" s="1"/>
  <c r="F72" i="4"/>
  <c r="L72" i="4" s="1"/>
  <c r="K71" i="4"/>
  <c r="F71" i="4"/>
  <c r="K66" i="4"/>
  <c r="L66" i="4"/>
  <c r="K65" i="4"/>
  <c r="F65" i="4"/>
  <c r="L60" i="4"/>
  <c r="K60" i="4"/>
  <c r="J62" i="4"/>
  <c r="G10" i="5" s="1"/>
  <c r="H62" i="4"/>
  <c r="F10" i="5" s="1"/>
  <c r="L57" i="4"/>
  <c r="E59" i="4"/>
  <c r="K59" i="4" s="1"/>
  <c r="L52" i="4"/>
  <c r="K52" i="4"/>
  <c r="J54" i="4"/>
  <c r="G9" i="5" s="1"/>
  <c r="L50" i="4"/>
  <c r="H54" i="4"/>
  <c r="F9" i="5" s="1"/>
  <c r="K49" i="4"/>
  <c r="F49" i="4"/>
  <c r="K44" i="4"/>
  <c r="F44" i="4"/>
  <c r="L44" i="4" s="1"/>
  <c r="J46" i="4"/>
  <c r="G8" i="5" s="1"/>
  <c r="L42" i="4"/>
  <c r="H46" i="4"/>
  <c r="F8" i="5" s="1"/>
  <c r="K41" i="4"/>
  <c r="K36" i="4"/>
  <c r="F36" i="4"/>
  <c r="L36" i="4" s="1"/>
  <c r="J38" i="4"/>
  <c r="G7" i="5" s="1"/>
  <c r="H38" i="4"/>
  <c r="F7" i="5" s="1"/>
  <c r="K32" i="4"/>
  <c r="F37" i="4"/>
  <c r="L37" i="4" s="1"/>
  <c r="F32" i="4"/>
  <c r="L27" i="4"/>
  <c r="K27" i="4"/>
  <c r="J29" i="4"/>
  <c r="G6" i="5" s="1"/>
  <c r="L24" i="4"/>
  <c r="H29" i="4"/>
  <c r="F6" i="5" s="1"/>
  <c r="K24" i="4"/>
  <c r="F28" i="4"/>
  <c r="L28" i="4" s="1"/>
  <c r="L23" i="4"/>
  <c r="E26" i="4"/>
  <c r="F26" i="4" s="1"/>
  <c r="L26" i="4" s="1"/>
  <c r="E25" i="4"/>
  <c r="K25" i="4" s="1"/>
  <c r="K23" i="4"/>
  <c r="L18" i="4"/>
  <c r="K18" i="4"/>
  <c r="J20" i="4"/>
  <c r="G5" i="5" s="1"/>
  <c r="K15" i="4"/>
  <c r="H20" i="4"/>
  <c r="F5" i="5" s="1"/>
  <c r="F15" i="4"/>
  <c r="L15" i="4" s="1"/>
  <c r="K14" i="4"/>
  <c r="K9" i="4"/>
  <c r="F9" i="4"/>
  <c r="L9" i="4" s="1"/>
  <c r="J11" i="4"/>
  <c r="G4" i="5" s="1"/>
  <c r="H11" i="4"/>
  <c r="F4" i="5" s="1"/>
  <c r="K5" i="4"/>
  <c r="F10" i="4"/>
  <c r="L10" i="4" s="1"/>
  <c r="F5" i="4"/>
  <c r="F124" i="4"/>
  <c r="L124" i="4" s="1"/>
  <c r="F106" i="4"/>
  <c r="L106" i="4" s="1"/>
  <c r="F100" i="4"/>
  <c r="L100" i="4" s="1"/>
  <c r="F88" i="4"/>
  <c r="L88" i="4" s="1"/>
  <c r="K82" i="4"/>
  <c r="F73" i="4"/>
  <c r="L73" i="4" s="1"/>
  <c r="F67" i="4"/>
  <c r="L67" i="4" s="1"/>
  <c r="F61" i="4"/>
  <c r="L61" i="4" s="1"/>
  <c r="F53" i="4"/>
  <c r="L53" i="4" s="1"/>
  <c r="F45" i="4"/>
  <c r="L45" i="4" s="1"/>
  <c r="F19" i="4"/>
  <c r="L19" i="4" s="1"/>
  <c r="K33" i="4" l="1"/>
  <c r="K50" i="4"/>
  <c r="F113" i="4"/>
  <c r="E18" i="5" s="1"/>
  <c r="H18" i="5" s="1"/>
  <c r="K57" i="4"/>
  <c r="K6" i="4"/>
  <c r="K58" i="4"/>
  <c r="F58" i="4"/>
  <c r="L58" i="4" s="1"/>
  <c r="L93" i="4"/>
  <c r="F95" i="4"/>
  <c r="E15" i="5" s="1"/>
  <c r="H15" i="5" s="1"/>
  <c r="F107" i="4"/>
  <c r="L107" i="4" s="1"/>
  <c r="F125" i="4"/>
  <c r="E20" i="5" s="1"/>
  <c r="F101" i="4"/>
  <c r="L101" i="4" s="1"/>
  <c r="F83" i="4"/>
  <c r="F89" i="4"/>
  <c r="E14" i="5" s="1"/>
  <c r="F130" i="4"/>
  <c r="L122" i="4"/>
  <c r="H19" i="5"/>
  <c r="L119" i="4"/>
  <c r="L116" i="4"/>
  <c r="L98" i="4"/>
  <c r="L71" i="4"/>
  <c r="F74" i="4"/>
  <c r="L65" i="4"/>
  <c r="F68" i="4"/>
  <c r="F59" i="4"/>
  <c r="L49" i="4"/>
  <c r="E51" i="4"/>
  <c r="L41" i="4"/>
  <c r="E43" i="4"/>
  <c r="L32" i="4"/>
  <c r="E34" i="4"/>
  <c r="E35" i="4"/>
  <c r="K26" i="4"/>
  <c r="F25" i="4"/>
  <c r="L14" i="4"/>
  <c r="E17" i="4"/>
  <c r="E16" i="4"/>
  <c r="L5" i="4"/>
  <c r="E8" i="4"/>
  <c r="E7" i="4"/>
  <c r="L113" i="4" l="1"/>
  <c r="L95" i="4"/>
  <c r="L83" i="4"/>
  <c r="E13" i="5"/>
  <c r="H20" i="5"/>
  <c r="H14" i="5"/>
  <c r="E17" i="5"/>
  <c r="E16" i="5"/>
  <c r="L125" i="4"/>
  <c r="L89" i="4"/>
  <c r="L130" i="4"/>
  <c r="F131" i="4"/>
  <c r="L74" i="4"/>
  <c r="E12" i="5"/>
  <c r="L68" i="4"/>
  <c r="E11" i="5"/>
  <c r="L59" i="4"/>
  <c r="F62" i="4"/>
  <c r="K51" i="4"/>
  <c r="F51" i="4"/>
  <c r="K43" i="4"/>
  <c r="F43" i="4"/>
  <c r="K34" i="4"/>
  <c r="F34" i="4"/>
  <c r="F35" i="4"/>
  <c r="L35" i="4" s="1"/>
  <c r="K35" i="4"/>
  <c r="L25" i="4"/>
  <c r="F29" i="4"/>
  <c r="F17" i="4"/>
  <c r="L17" i="4" s="1"/>
  <c r="K17" i="4"/>
  <c r="K16" i="4"/>
  <c r="F16" i="4"/>
  <c r="F8" i="4"/>
  <c r="L8" i="4" s="1"/>
  <c r="K8" i="4"/>
  <c r="K7" i="4"/>
  <c r="F7" i="4"/>
  <c r="H13" i="5" l="1"/>
  <c r="M10" i="13"/>
  <c r="H12" i="5"/>
  <c r="H17" i="5"/>
  <c r="H11" i="5"/>
  <c r="H16" i="5"/>
  <c r="E21" i="5"/>
  <c r="L131" i="4"/>
  <c r="L62" i="4"/>
  <c r="E10" i="5"/>
  <c r="L51" i="4"/>
  <c r="F54" i="4"/>
  <c r="L43" i="4"/>
  <c r="F46" i="4"/>
  <c r="L34" i="4"/>
  <c r="F38" i="4"/>
  <c r="L29" i="4"/>
  <c r="E6" i="5"/>
  <c r="L16" i="4"/>
  <c r="F20" i="4"/>
  <c r="L7" i="4"/>
  <c r="F11" i="4"/>
  <c r="M18" i="13" l="1"/>
  <c r="M17" i="13"/>
  <c r="M19" i="13" s="1"/>
  <c r="M11" i="13"/>
  <c r="M12" i="13" s="1"/>
  <c r="H6" i="5"/>
  <c r="H21" i="5"/>
  <c r="H10" i="5"/>
  <c r="L54" i="4"/>
  <c r="E9" i="5"/>
  <c r="E8" i="5"/>
  <c r="L46" i="4"/>
  <c r="L38" i="4"/>
  <c r="E7" i="5"/>
  <c r="L20" i="4"/>
  <c r="E5" i="5"/>
  <c r="L11" i="4"/>
  <c r="E4" i="5"/>
  <c r="M14" i="13" l="1"/>
  <c r="M24" i="13"/>
  <c r="M23" i="13"/>
  <c r="M15" i="13"/>
  <c r="H7" i="5"/>
  <c r="H5" i="5"/>
  <c r="H9" i="5"/>
  <c r="H4" i="5"/>
  <c r="H8" i="5"/>
  <c r="AQ18" i="13" l="1"/>
  <c r="AO6" i="13"/>
  <c r="AO18" i="13"/>
  <c r="AQ17" i="13"/>
  <c r="AP18" i="13"/>
  <c r="AP17" i="13"/>
  <c r="M20" i="13"/>
  <c r="AO17" i="13"/>
  <c r="M16" i="13" s="1"/>
  <c r="M25" i="13" l="1"/>
  <c r="M26" i="13" s="1"/>
  <c r="M27" i="13" s="1"/>
  <c r="M28" i="13" l="1"/>
  <c r="AO23" i="13" s="1"/>
  <c r="AR25" i="13" l="1"/>
  <c r="AR31" i="13"/>
  <c r="AR29" i="13"/>
  <c r="AR33" i="13"/>
  <c r="AR27" i="13"/>
  <c r="AR28" i="13"/>
  <c r="AR30" i="13"/>
  <c r="AR32" i="13"/>
  <c r="AR26" i="13"/>
  <c r="M30" i="13"/>
  <c r="M31" i="13" s="1"/>
  <c r="N30" i="13"/>
  <c r="M32" i="13" l="1"/>
  <c r="M33" i="13" l="1"/>
  <c r="N21" i="13" s="1"/>
  <c r="M37" i="13" l="1"/>
  <c r="AG4" i="13" s="1"/>
  <c r="T4" i="13" s="1"/>
  <c r="AO13" i="13"/>
  <c r="N16" i="13"/>
  <c r="AO15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AO13" authorId="0" shapeId="0" xr:uid="{680C71E3-4710-4C2A-9D5E-8EB8AD91B462}">
      <text>
        <r>
          <rPr>
            <sz val="10"/>
            <color indexed="81"/>
            <rFont val="Tahoma"/>
            <family val="2"/>
          </rPr>
          <t>2.3%</t>
        </r>
      </text>
    </comment>
    <comment ref="AO15" authorId="0" shapeId="0" xr:uid="{DD15DB77-E45B-448D-B478-4CDC2B909929}">
      <text>
        <r>
          <rPr>
            <sz val="10"/>
            <color indexed="81"/>
            <rFont val="Tahoma"/>
            <family val="2"/>
          </rPr>
          <t>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3.11%
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>~50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2.28%+4,325</t>
        </r>
        <r>
          <rPr>
            <sz val="10"/>
            <color indexed="81"/>
            <rFont val="돋움"/>
            <family val="3"/>
            <charset val="129"/>
          </rPr>
          <t xml:space="preserve">천원
</t>
        </r>
        <r>
          <rPr>
            <sz val="10"/>
            <color indexed="81"/>
            <rFont val="Tahoma"/>
            <family val="2"/>
          </rPr>
          <t>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이상</t>
        </r>
        <r>
          <rPr>
            <sz val="10"/>
            <color indexed="81"/>
            <rFont val="Tahoma"/>
            <family val="2"/>
          </rPr>
          <t xml:space="preserve"> : 2.37%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15" authorId="0" shapeId="0" xr:uid="{0E7021DB-F3B4-4370-9094-D44F254ADEC1}">
      <text>
        <r>
          <rPr>
            <b/>
            <sz val="9"/>
            <color indexed="81"/>
            <rFont val="돋움"/>
            <family val="3"/>
            <charset val="129"/>
          </rPr>
          <t>물가정보</t>
        </r>
      </text>
    </comment>
  </commentList>
</comments>
</file>

<file path=xl/sharedStrings.xml><?xml version="1.0" encoding="utf-8"?>
<sst xmlns="http://schemas.openxmlformats.org/spreadsheetml/2006/main" count="3283" uniqueCount="625">
  <si>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</si>
  <si>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</si>
  <si>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</si>
  <si>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</si>
  <si>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</si>
  <si>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</si>
  <si>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</si>
  <si>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</si>
  <si>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</si>
  <si>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</si>
  <si>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</si>
  <si>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</si>
  <si>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</si>
  <si>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</si>
  <si>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</si>
  <si>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</si>
  <si>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</si>
  <si>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</si>
  <si>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</si>
  <si>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</si>
  <si>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</si>
  <si>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</si>
  <si>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</si>
  <si>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</si>
  <si>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</si>
  <si>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</si>
  <si>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</si>
  <si>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</si>
  <si>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</si>
  <si>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</si>
  <si>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</si>
  <si>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</si>
  <si>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</si>
  <si>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</si>
  <si>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</si>
  <si>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</si>
  <si>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</si>
  <si>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</si>
  <si>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</si>
  <si>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</si>
  <si>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</si>
  <si>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</si>
  <si>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</si>
  <si>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</si>
  <si>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</si>
  <si>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</si>
  <si>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</si>
  <si>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</si>
  <si>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</si>
  <si>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</si>
  <si>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</si>
  <si>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</si>
  <si>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소방공사</t>
  </si>
  <si>
    <t>0101</t>
  </si>
  <si>
    <t>010101</t>
  </si>
  <si>
    <t>합성수지제 가요전선관(반복공정)</t>
  </si>
  <si>
    <t>CD 난연성 16㎜</t>
  </si>
  <si>
    <t>M</t>
  </si>
  <si>
    <t>호표 1</t>
  </si>
  <si>
    <t>57F9B14A75933BCE21A475022C00BC</t>
  </si>
  <si>
    <t>T</t>
  </si>
  <si>
    <t>F</t>
  </si>
  <si>
    <t>01010157F9B14A75933BCE21A475022C00BC</t>
  </si>
  <si>
    <t>CD 난연성 22㎜</t>
  </si>
  <si>
    <t>호표 2</t>
  </si>
  <si>
    <t>57F9B14A75933BCE21A475022C0F21</t>
  </si>
  <si>
    <t>01010157F9B14A75933BCE21A475022C0F21</t>
  </si>
  <si>
    <t>CD 난연성 28㎜</t>
  </si>
  <si>
    <t>호표 3</t>
  </si>
  <si>
    <t>57F9B14A75933BCE21A475022C0E1B</t>
  </si>
  <si>
    <t>01010157F9B14A75933BCE21A475022C0E1B</t>
  </si>
  <si>
    <t>CD 난연성 36㎜</t>
  </si>
  <si>
    <t>호표 4</t>
  </si>
  <si>
    <t>57F9B14A75933BCE21A475022C0E1A</t>
  </si>
  <si>
    <t>01010157F9B14A75933BCE21A475022C0E1A</t>
  </si>
  <si>
    <t>1종금속제가요전선관(반복공정)</t>
  </si>
  <si>
    <t xml:space="preserve"> 16 mm 비방수</t>
  </si>
  <si>
    <t>호표 5</t>
  </si>
  <si>
    <t>57F9B14A75933BC9A07412C2D4896E</t>
  </si>
  <si>
    <t>01010157F9B14A75933BC9A07412C2D4896E</t>
  </si>
  <si>
    <t>저독성폴리올레핀절연전선(HFIX)</t>
  </si>
  <si>
    <t>1.5㎟(1.38㎜)</t>
  </si>
  <si>
    <t>호표 6</t>
  </si>
  <si>
    <t>57F9B14A7590676C2F14AB22E8C07B</t>
  </si>
  <si>
    <t>01010157F9B14A7590676C2F14AB22E8C07B</t>
  </si>
  <si>
    <t>2.5㎟(1.78㎜)</t>
  </si>
  <si>
    <t>호표 7</t>
  </si>
  <si>
    <t>57F9B14A7590676C2F14AB22E8C3CF</t>
  </si>
  <si>
    <t>01010157F9B14A7590676C2F14AB22E8C3CF</t>
  </si>
  <si>
    <t>아우트렛박스(반복공정)</t>
  </si>
  <si>
    <t>8각 54㎜</t>
  </si>
  <si>
    <t>개</t>
  </si>
  <si>
    <t>호표 8</t>
  </si>
  <si>
    <t>57F9B14A759B718D94D4B172CBEBD3</t>
  </si>
  <si>
    <t>01010157F9B14A759B718D94D4B172CBEBD3</t>
  </si>
  <si>
    <t>스위치박스 (반복공정)</t>
  </si>
  <si>
    <t>2 개용 54 mm</t>
  </si>
  <si>
    <t>호표 9</t>
  </si>
  <si>
    <t>57F9B14A759B718D94D4B172CAD834</t>
  </si>
  <si>
    <t>01010157F9B14A759B718D94D4B172CAD834</t>
  </si>
  <si>
    <t>수동발신기</t>
  </si>
  <si>
    <t>단독형(SUS)</t>
  </si>
  <si>
    <t>SET</t>
  </si>
  <si>
    <t>호표 10</t>
  </si>
  <si>
    <t>57F9B14A499AF38B68848532895D35</t>
  </si>
  <si>
    <t>01010157F9B14A499AF38B68848532895D35</t>
  </si>
  <si>
    <t>화재감지기</t>
  </si>
  <si>
    <t>열감지기,정온식스포트형</t>
  </si>
  <si>
    <t>호표 11</t>
  </si>
  <si>
    <t>57F9B14A499AF38B6884853288B3F6</t>
  </si>
  <si>
    <t>01010157F9B14A499AF38B6884853288B3F6</t>
  </si>
  <si>
    <t>연기감지기,광전식2종-비축적</t>
  </si>
  <si>
    <t>호표 12</t>
  </si>
  <si>
    <t>57F9B14A499AF38B688485328B0A8A</t>
  </si>
  <si>
    <t>01010157F9B14A499AF38B688485328B0A8A</t>
  </si>
  <si>
    <t>시각경보기</t>
  </si>
  <si>
    <t>15cd</t>
  </si>
  <si>
    <t>개소</t>
  </si>
  <si>
    <t>호표 16</t>
  </si>
  <si>
    <t>57F9B14A499AF38B6884A0025FBFAA</t>
  </si>
  <si>
    <t>01010157F9B14A499AF38B6884A0025FBFAA</t>
  </si>
  <si>
    <t>시각경보기 전원반</t>
  </si>
  <si>
    <t>대</t>
  </si>
  <si>
    <t>호표 17</t>
  </si>
  <si>
    <t>57F9B14A499AF38B6884A0025E96D3</t>
  </si>
  <si>
    <t>01010157F9B14A499AF38B6884A0025E96D3</t>
  </si>
  <si>
    <t>화재 수신기</t>
  </si>
  <si>
    <t>P형1급 복합형, 10 회로(벽부)</t>
  </si>
  <si>
    <t>호표 18</t>
  </si>
  <si>
    <t>57F9B14A499AF38B6884DD42F9481C</t>
  </si>
  <si>
    <t>01010157F9B14A499AF38B6884DD42F9481C</t>
  </si>
  <si>
    <t>1종금속제가요전선관</t>
  </si>
  <si>
    <t>박스커넥터, 16 mm 비방수</t>
  </si>
  <si>
    <t>509BB14264940DB95EE41B8215EE1FA3981A6C</t>
  </si>
  <si>
    <t>010101509BB14264940DB95EE41B8215EE1FA3981A6C</t>
  </si>
  <si>
    <t>아우트렛박스 커버</t>
  </si>
  <si>
    <t>8각, 평</t>
  </si>
  <si>
    <t>509BB142649512E05504ED621D4D4E42E99940</t>
  </si>
  <si>
    <t>010101509BB142649512E05504ED621D4D4E42E99940</t>
  </si>
  <si>
    <t>[ 합           계 ]</t>
  </si>
  <si>
    <t>TOTAL</t>
  </si>
  <si>
    <t>010102</t>
  </si>
  <si>
    <t>01010257F9B14A75933BCE21A475022C00BC</t>
  </si>
  <si>
    <t>01010257F9B14A75933BC9A07412C2D4896E</t>
  </si>
  <si>
    <t>01010257F9B14A7590676C2F14AB22E8C3CF</t>
  </si>
  <si>
    <t>01010257F9B14A759B718D94D4B172CBEBD3</t>
  </si>
  <si>
    <t>01010257F9B14A759B718D94D4B172CAD834</t>
  </si>
  <si>
    <t>피난구 유도등(고휘도)</t>
  </si>
  <si>
    <t>LED, 소형(단면), 60분</t>
  </si>
  <si>
    <t>호표 13</t>
  </si>
  <si>
    <t>57F9B14A499AF38B6884B262430376</t>
  </si>
  <si>
    <t>01010257F9B14A499AF38B6884B262430376</t>
  </si>
  <si>
    <t>통로 유도등(고휘도)</t>
  </si>
  <si>
    <t>LED, 60분용(계단)</t>
  </si>
  <si>
    <t>호표 14</t>
  </si>
  <si>
    <t>57F9B14A499AF38B6884B262430AA5</t>
  </si>
  <si>
    <t>01010257F9B14A499AF38B6884B262430AA5</t>
  </si>
  <si>
    <t>고휘도 거실통로유도등</t>
  </si>
  <si>
    <t>LED, 천정양면</t>
  </si>
  <si>
    <t>호표 15</t>
  </si>
  <si>
    <t>57F9B14A499AF38B6884B262427B9D</t>
  </si>
  <si>
    <t>01010257F9B14A499AF38B6884B262427B9D</t>
  </si>
  <si>
    <t>010102509BB14264940DB95EE41B8215EE1FA3981A6C</t>
  </si>
  <si>
    <t>010102509BB142649512E05504ED621D4D4E42E99940</t>
  </si>
  <si>
    <t>스위치박스 커버</t>
  </si>
  <si>
    <t>4각, 2개용 평</t>
  </si>
  <si>
    <t>509BB142649512E05504ED621D4D4E42E99949</t>
  </si>
  <si>
    <t>010102509BB142649512E05504ED621D4D4E42E99949</t>
  </si>
  <si>
    <t>소방공사</t>
    <phoneticPr fontId="3" type="noConversion"/>
  </si>
  <si>
    <t>소방공사</t>
    <phoneticPr fontId="3" type="noConversion"/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</si>
  <si>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</si>
  <si>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</si>
  <si>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</si>
  <si>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</si>
  <si>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</si>
  <si>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</si>
  <si>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</si>
  <si>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</si>
  <si>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</si>
  <si>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</si>
  <si>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</si>
  <si>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</si>
  <si>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</si>
  <si>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</si>
  <si>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</si>
  <si>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</si>
  <si>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</si>
  <si>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</si>
  <si>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</si>
  <si>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</si>
  <si>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</si>
  <si>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합성수지제 가요전선관(반복공정)  CD 난연성 16㎜  M  전기 5-1   ( 호표 1 )</t>
  </si>
  <si>
    <t>전기 5-1</t>
  </si>
  <si>
    <t>합성수지제 가요전선관</t>
  </si>
  <si>
    <t>509BB14264940DB95EE41BB2EA14BF315B69C4</t>
  </si>
  <si>
    <t>57F9B14A75933BCE21A475022C00BC509BB14264940DB95EE41BB2EA14BF315B69C4</t>
  </si>
  <si>
    <t>잡재료비</t>
  </si>
  <si>
    <t>배관배선의 2%</t>
  </si>
  <si>
    <t>식</t>
  </si>
  <si>
    <t>56AA0142019760E7AF94D5F2CBAA001</t>
  </si>
  <si>
    <t>57F9B14A75933BCE21A475022C00BC56AA0142019760E7AF94D5F2CBAA001</t>
  </si>
  <si>
    <t>전선관부속품비</t>
  </si>
  <si>
    <t>CD 관의 40%</t>
  </si>
  <si>
    <t>56AA0142019760E7AF94D5F2CBA9002</t>
  </si>
  <si>
    <t>57F9B14A75933BCE21A475022C00BC56AA0142019760E7AF94D5F2CBA9002</t>
  </si>
  <si>
    <t>내선전공</t>
  </si>
  <si>
    <t>일반공사직종</t>
  </si>
  <si>
    <t>인</t>
  </si>
  <si>
    <t>576F114A4E9EC9C123B4C6F2D91F42A2D5F1DB</t>
  </si>
  <si>
    <t>57F9B14A75933BCE21A475022C00BC576F114A4E9EC9C123B4C6F2D91F42A2D5F1DB</t>
  </si>
  <si>
    <t>공구손료</t>
  </si>
  <si>
    <t>인력품의 3%</t>
  </si>
  <si>
    <t>56AA0142019760E7AF94D5F2CBA8003</t>
  </si>
  <si>
    <t xml:space="preserve"> [ 합          계 ]</t>
  </si>
  <si>
    <t>합성수지제 가요전선관(반복공정)  CD 난연성 22㎜  M  전기 5-1   ( 호표 2 )</t>
  </si>
  <si>
    <t>509BB14264940DB95EE41BB2EA14BF315B69C5</t>
  </si>
  <si>
    <t>57F9B14A75933BCE21A475022C0F21509BB14264940DB95EE41BB2EA14BF315B69C5</t>
  </si>
  <si>
    <t>57F9B14A75933BCE21A475022C0F2156AA0142019760E7AF94D5F2CBAA001</t>
  </si>
  <si>
    <t>57F9B14A75933BCE21A475022C0F2156AA0142019760E7AF94D5F2CBA9002</t>
  </si>
  <si>
    <t>57F9B14A75933BCE21A475022C0F21576F114A4E9EC9C123B4C6F2D91F42A2D5F1DB</t>
  </si>
  <si>
    <t>합성수지제 가요전선관(반복공정)  CD 난연성 28㎜  M  전기 5-1   ( 호표 3 )</t>
  </si>
  <si>
    <t>509BB14264940DB95EE41BB2EA14BF315B69C6</t>
  </si>
  <si>
    <t>57F9B14A75933BCE21A475022C0E1B509BB14264940DB95EE41BB2EA14BF315B69C6</t>
  </si>
  <si>
    <t>57F9B14A75933BCE21A475022C0E1B56AA0142019760E7AF94D5F2CBAA001</t>
  </si>
  <si>
    <t>57F9B14A75933BCE21A475022C0E1B56AA0142019760E7AF94D5F2CBA9002</t>
  </si>
  <si>
    <t>57F9B14A75933BCE21A475022C0E1B576F114A4E9EC9C123B4C6F2D91F42A2D5F1DB</t>
  </si>
  <si>
    <t>합성수지제 가요전선관(반복공정)  CD 난연성 36㎜  M  전기 5-1   ( 호표 4 )</t>
  </si>
  <si>
    <t>509BB14264940DB95EE41BB2EA14BF315B683E</t>
  </si>
  <si>
    <t>57F9B14A75933BCE21A475022C0E1A509BB14264940DB95EE41BB2EA14BF315B683E</t>
  </si>
  <si>
    <t>57F9B14A75933BCE21A475022C0E1A56AA0142019760E7AF94D5F2CBAA001</t>
  </si>
  <si>
    <t>57F9B14A75933BCE21A475022C0E1A56AA0142019760E7AF94D5F2CBA9002</t>
  </si>
  <si>
    <t>57F9B14A75933BCE21A475022C0E1A576F114A4E9EC9C123B4C6F2D91F42A2D5F1DB</t>
  </si>
  <si>
    <t>57F9B14A75933BCE21A475022C0E1A56AA0142019760E7AF94D5F2CBA8003</t>
  </si>
  <si>
    <t>1종금속제가요전선관(반복공정)   16 mm 비방수  M  전기 5-1   ( 호표 5 )</t>
  </si>
  <si>
    <t>509BB14264940DB95EE41B8215EE1FA3981ECB</t>
  </si>
  <si>
    <t>57F9B14A75933BC9A07412C2D4896E509BB14264940DB95EE41B8215EE1FA3981ECB</t>
  </si>
  <si>
    <t>57F9B14A75933BC9A07412C2D4896E56AA0142019760E7AF94D5F2CBAA001</t>
  </si>
  <si>
    <t>57F9B14A75933BC9A07412C2D4896E576F114A4E9EC9C123B4C6F2D91F42A2D5F1DB</t>
  </si>
  <si>
    <t>57F9B14A75933BC9A07412C2D4896E56AA0142019760E7AF94D5F2CBA9002</t>
  </si>
  <si>
    <t>저독성폴리올레핀절연전선(HFIX)  1.5㎟(1.38㎜)  M  전기 5-10   ( 호표 6 )</t>
  </si>
  <si>
    <t>전기 5-10</t>
  </si>
  <si>
    <t>m</t>
  </si>
  <si>
    <t>508AD148709C44BFC5946A72E668F8CC847293</t>
  </si>
  <si>
    <t>57F9B14A7590676C2F14AB22E8C07B508AD148709C44BFC5946A72E668F8CC847293</t>
  </si>
  <si>
    <t>57F9B14A7590676C2F14AB22E8C07B56AA0142019760E7AF94D5F2CBAA001</t>
  </si>
  <si>
    <t>57F9B14A7590676C2F14AB22E8C07B576F114A4E9EC9C123B4C6F2D91F42A2D5F1DB</t>
  </si>
  <si>
    <t>57F9B14A7590676C2F14AB22E8C07B56AA0142019760E7AF94D5F2CBA9002</t>
  </si>
  <si>
    <t>저독성폴리올레핀절연전선(HFIX)  2.5㎟(1.78㎜)  M  전기 5-10   ( 호표 7 )</t>
  </si>
  <si>
    <t>508AD148709C44BFC5946A72E668F8CC847292</t>
  </si>
  <si>
    <t>57F9B14A7590676C2F14AB22E8C3CF508AD148709C44BFC5946A72E668F8CC847292</t>
  </si>
  <si>
    <t>57F9B14A7590676C2F14AB22E8C3CF56AA0142019760E7AF94D5F2CBAA001</t>
  </si>
  <si>
    <t>57F9B14A7590676C2F14AB22E8C3CF576F114A4E9EC9C123B4C6F2D91F42A2D5F1DB</t>
  </si>
  <si>
    <t>57F9B14A7590676C2F14AB22E8C3CF56AA0142019760E7AF94D5F2CBA9002</t>
  </si>
  <si>
    <t>아우트렛박스(반복공정)  8각 54㎜  개  전기 5-3   ( 호표 8 )</t>
  </si>
  <si>
    <t>전기 5-3</t>
  </si>
  <si>
    <t>아우트렛박스</t>
  </si>
  <si>
    <t>509BB142649512E05504ED5276C2BA5CDF9B48</t>
  </si>
  <si>
    <t>57F9B14A759B718D94D4B172CBEBD3509BB142649512E05504ED5276C2BA5CDF9B48</t>
  </si>
  <si>
    <t>57F9B14A759B718D94D4B172CBEBD3576F114A4E9EC9C123B4C6F2D91F42A2D5F1DB</t>
  </si>
  <si>
    <t>57F9B14A759B718D94D4B172CBEBD356AA0142019760E7AF94D5F2CBAA001</t>
  </si>
  <si>
    <t>스위치박스 (반복공정)  2 개용 54 mm  개  전기 5-3   ( 호표 9 )</t>
  </si>
  <si>
    <t>스위치박스</t>
  </si>
  <si>
    <t>509BB142649512E055040772D9B7B2F81369F4</t>
  </si>
  <si>
    <t>57F9B14A759B718D94D4B172CAD834509BB142649512E055040772D9B7B2F81369F4</t>
  </si>
  <si>
    <t>57F9B14A759B718D94D4B172CAD834576F114A4E9EC9C123B4C6F2D91F42A2D5F1DB</t>
  </si>
  <si>
    <t>57F9B14A759B718D94D4B172CAD83456AA0142019760E7AF94D5F2CBAA001</t>
  </si>
  <si>
    <t>수동발신기  단독형(SUS)  SET  소방 8-1-2   ( 호표 10 )</t>
  </si>
  <si>
    <t>소방 8-1-2</t>
  </si>
  <si>
    <t>수동발신기외함</t>
  </si>
  <si>
    <t>노출(SUS)</t>
  </si>
  <si>
    <t>50E3214568906CB8CAC4DA122764FBA36BD005</t>
  </si>
  <si>
    <t>57F9B14A499AF38B68848532895D3550E3214568906CB8CAC4DA122764FBA36BD005</t>
  </si>
  <si>
    <t>50E3214568906CB8CAC4DA122764FBA36BDF8C</t>
  </si>
  <si>
    <t>57F9B14A499AF38B68848532895D3550E3214568906CB8CAC4DA122764FBA36BDF8C</t>
  </si>
  <si>
    <t>경종</t>
  </si>
  <si>
    <t>DC 24V</t>
  </si>
  <si>
    <t>50E3214568906CB8CAC4DA122764FBA36BDF8D</t>
  </si>
  <si>
    <t>57F9B14A499AF38B68848532895D3550E3214568906CB8CAC4DA122764FBA36BDF8D</t>
  </si>
  <si>
    <t>표시등</t>
  </si>
  <si>
    <t>50E3214568906CB8CAC4DA122764FBA36BDF82</t>
  </si>
  <si>
    <t>57F9B14A499AF38B68848532895D3550E3214568906CB8CAC4DA122764FBA36BDF82</t>
  </si>
  <si>
    <t>57F9B14A499AF38B68848532895D35576F114A4E9EC9C123B4C6F2D91F42A2D5F1DB</t>
  </si>
  <si>
    <t>57F9B14A499AF38B68848532895D3556AA0142019760E7AF94D5F2CBAA001</t>
  </si>
  <si>
    <t>화재감지기  열감지기,정온식스포트형  개  소방 8-1-1   ( 호표 11 )</t>
  </si>
  <si>
    <t>소방 8-1-1</t>
  </si>
  <si>
    <t>50E3214568906CB8CAC49CA2326CCD5A75F244</t>
  </si>
  <si>
    <t>57F9B14A499AF38B6884853288B3F650E3214568906CB8CAC49CA2326CCD5A75F244</t>
  </si>
  <si>
    <t>57F9B14A499AF38B6884853288B3F6576F114A4E9EC9C123B4C6F2D91F42A2D5F1DB</t>
  </si>
  <si>
    <t>57F9B14A499AF38B6884853288B3F656AA0142019760E7AF94D5F2CBAA001</t>
  </si>
  <si>
    <t>화재감지기  연기감지기,광전식2종-비축적  개  소방 8-1-1   ( 호표 12 )</t>
  </si>
  <si>
    <t>50E3214568906CB8CAC49CA2326CCD5A75F1B9</t>
  </si>
  <si>
    <t>57F9B14A499AF38B688485328B0A8A50E3214568906CB8CAC49CA2326CCD5A75F1B9</t>
  </si>
  <si>
    <t>57F9B14A499AF38B688485328B0A8A576F114A4E9EC9C123B4C6F2D91F42A2D5F1DB</t>
  </si>
  <si>
    <t>57F9B14A499AF38B688485328B0A8A56AA0142019760E7AF94D5F2CBAA001</t>
  </si>
  <si>
    <t>피난구 유도등(고휘도)  LED, 소형(단면), 60분  개  소방 9-2-2   ( 호표 13 )</t>
  </si>
  <si>
    <t>소방 9-2-2</t>
  </si>
  <si>
    <t>509BB14264963BBD3464B4D23C64EDC34C78AE</t>
  </si>
  <si>
    <t>57F9B14A499AF38B6884B262430376509BB14264963BBD3464B4D23C64EDC34C78AE</t>
  </si>
  <si>
    <t>57F9B14A499AF38B6884B262430376576F114A4E9EC9C123B4C6F2D91F42A2D5F1DB</t>
  </si>
  <si>
    <t>57F9B14A499AF38B6884B26243037656AA0142019760E7AF94D5F2CBAA001</t>
  </si>
  <si>
    <t>통로 유도등(고휘도)  LED, 60분용(계단)  개  소방 9-2-3   ( 호표 14 )</t>
  </si>
  <si>
    <t>소방 9-2-3</t>
  </si>
  <si>
    <t>509BB14264963BBD3464B4D23C64EDC34C7B78</t>
  </si>
  <si>
    <t>57F9B14A499AF38B6884B262430AA5509BB14264963BBD3464B4D23C64EDC34C7B78</t>
  </si>
  <si>
    <t>57F9B14A499AF38B6884B262430AA5576F114A4E9EC9C123B4C6F2D91F42A2D5F1DB</t>
  </si>
  <si>
    <t>57F9B14A499AF38B6884B262430AA556AA0142019760E7AF94D5F2CBAA001</t>
  </si>
  <si>
    <t>고휘도 거실통로유도등  LED, 천정양면  개  소방 9-2-2   ( 호표 15 )</t>
  </si>
  <si>
    <t>EA</t>
  </si>
  <si>
    <t>509BB14264963BBD3464B4D23C64EDC34C7B7C</t>
  </si>
  <si>
    <t>57F9B14A499AF38B6884B262427B9D509BB14264963BBD3464B4D23C64EDC34C7B7C</t>
  </si>
  <si>
    <t>57F9B14A499AF38B6884B262427B9D576F114A4E9EC9C123B4C6F2D91F42A2D5F1DB</t>
  </si>
  <si>
    <t>57F9B14A499AF38B6884B262427B9D56AA0142019760E7AF94D5F2CBAA001</t>
  </si>
  <si>
    <t>시각경보기  15cd  개소  소방 8-1-5   ( 호표 16 )</t>
  </si>
  <si>
    <t>소방 8-1-5</t>
  </si>
  <si>
    <t>50E3214568906CB8CAC4DA12276B20BB8F6092</t>
  </si>
  <si>
    <t>57F9B14A499AF38B6884A0025FBFAA50E3214568906CB8CAC4DA12276B20BB8F6092</t>
  </si>
  <si>
    <t>57F9B14A499AF38B6884A0025FBFAA576F114A4E9EC9C123B4C6F2D91F42A2D5F1DB</t>
  </si>
  <si>
    <t>57F9B14A499AF38B6884A0025FBFAA56AA0142019760E7AF94D5F2CBAA001</t>
  </si>
  <si>
    <t>시각경보기 전원반    대  전기 10-2-13   ( 호표 17 )</t>
  </si>
  <si>
    <t>전기 10-2-13</t>
  </si>
  <si>
    <t>DC</t>
  </si>
  <si>
    <t>509BB142649512E203E41FD2E389F65E35FC53</t>
  </si>
  <si>
    <t>57F9B14A499AF38B6884A0025E96D3509BB142649512E203E41FD2E389F65E35FC53</t>
  </si>
  <si>
    <t>57F9B14A499AF38B6884A0025E96D3576F114A4E9EC9C123B4C6F2D91F42A2D5F1DB</t>
  </si>
  <si>
    <t>57F9B14A499AF38B6884A0025E96D356AA0142019760E7AF94D5F2CBAA001</t>
  </si>
  <si>
    <t>화재 수신기  P형1급 복합형, 10 회로(벽부)  대  소방 8-1-3-1   ( 호표 18 )</t>
  </si>
  <si>
    <t>소방 8-1-3-1</t>
  </si>
  <si>
    <t>P형1급 복합형, 10회로(벽부)</t>
  </si>
  <si>
    <t>50C051467E930A674ED41BD2DC29EC5E886E38</t>
  </si>
  <si>
    <t>57F9B14A499AF38B6884DD42F9481C50C051467E930A674ED41BD2DC29EC5E886E38</t>
  </si>
  <si>
    <t>57F9B14A499AF38B6884DD42F9481C576F114A4E9EC9C123B4C6F2D91F42A2D5F1DB</t>
  </si>
  <si>
    <t>57F9B14A499AF38B6884DD42F9481C56AA0142019760E7AF94D5F2CBAA001</t>
  </si>
  <si>
    <t>단 가 대 비 표</t>
  </si>
  <si>
    <t>규격</t>
  </si>
  <si>
    <t>조달청가격</t>
  </si>
  <si>
    <t>PAGE</t>
  </si>
  <si>
    <t>물가자료</t>
  </si>
  <si>
    <t>유통물가</t>
  </si>
  <si>
    <t>거래가격</t>
  </si>
  <si>
    <t>조사가격</t>
  </si>
  <si>
    <t>적용단가</t>
  </si>
  <si>
    <t>품목구분</t>
  </si>
  <si>
    <t>노임구분</t>
  </si>
  <si>
    <t>소수점처리</t>
  </si>
  <si>
    <t>1074</t>
  </si>
  <si>
    <t>833</t>
  </si>
  <si>
    <t>993</t>
  </si>
  <si>
    <t>물정1165</t>
  </si>
  <si>
    <t>자재 1</t>
  </si>
  <si>
    <t>자재 2</t>
  </si>
  <si>
    <t>968</t>
  </si>
  <si>
    <t>756</t>
  </si>
  <si>
    <t>1194</t>
  </si>
  <si>
    <t>자재 3</t>
  </si>
  <si>
    <t>757</t>
  </si>
  <si>
    <t>자재 4</t>
  </si>
  <si>
    <t>969</t>
  </si>
  <si>
    <t>1196</t>
  </si>
  <si>
    <t>자재 5</t>
  </si>
  <si>
    <t>물정1393</t>
  </si>
  <si>
    <t>자재 6</t>
  </si>
  <si>
    <t>1105</t>
  </si>
  <si>
    <t>873</t>
  </si>
  <si>
    <t>1028</t>
  </si>
  <si>
    <t>물정1206</t>
  </si>
  <si>
    <t>자재 7</t>
  </si>
  <si>
    <t>1020</t>
  </si>
  <si>
    <t>물정873</t>
  </si>
  <si>
    <t>자재 8</t>
  </si>
  <si>
    <t>자재 9</t>
  </si>
  <si>
    <t>자재 10</t>
  </si>
  <si>
    <t>1104</t>
  </si>
  <si>
    <t>860</t>
  </si>
  <si>
    <t>1025</t>
  </si>
  <si>
    <t>물.정 1203</t>
  </si>
  <si>
    <t>자재 11</t>
  </si>
  <si>
    <t>자재 12</t>
  </si>
  <si>
    <t>자재 13</t>
  </si>
  <si>
    <t>자재 14</t>
  </si>
  <si>
    <t>1101</t>
  </si>
  <si>
    <t>1027</t>
  </si>
  <si>
    <t>자재 15</t>
  </si>
  <si>
    <t>물정1204</t>
  </si>
  <si>
    <t>자재 16</t>
  </si>
  <si>
    <t>자재 17</t>
  </si>
  <si>
    <t>자재 18</t>
  </si>
  <si>
    <t>자재 19</t>
  </si>
  <si>
    <t>1197</t>
  </si>
  <si>
    <t>자재 20</t>
  </si>
  <si>
    <t>자재 21</t>
  </si>
  <si>
    <t>자재 22</t>
  </si>
  <si>
    <t>자재 23</t>
  </si>
  <si>
    <t>자재 24</t>
  </si>
  <si>
    <t>...</t>
  </si>
  <si>
    <t>노임 1</t>
  </si>
  <si>
    <t>B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</si>
  <si>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</si>
  <si>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</si>
  <si>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</si>
  <si>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</si>
  <si>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</si>
  <si>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</si>
  <si>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</si>
  <si>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</si>
  <si>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</si>
  <si>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</si>
  <si>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</si>
  <si>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</si>
  <si>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</si>
  <si>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</si>
  <si>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</si>
  <si>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</si>
  <si>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</si>
  <si>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</si>
  <si>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</si>
  <si>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</si>
  <si>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</si>
  <si>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</si>
  <si>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</si>
  <si>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</si>
  <si>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</si>
  <si>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</si>
  <si>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</si>
  <si>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</si>
  <si>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</si>
  <si>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</si>
  <si>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</si>
  <si>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</si>
  <si>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</si>
  <si>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</si>
  <si>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</si>
  <si>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</si>
  <si>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</si>
  <si>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</si>
  <si>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</si>
  <si>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</si>
  <si>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</si>
  <si>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</si>
  <si>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</si>
  <si>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한전인입비</t>
  </si>
  <si>
    <t>....</t>
  </si>
  <si>
    <t>.....</t>
  </si>
  <si>
    <t>E</t>
  </si>
  <si>
    <t>G</t>
  </si>
  <si>
    <t>H</t>
  </si>
  <si>
    <t>I</t>
  </si>
  <si>
    <t>J</t>
  </si>
  <si>
    <t>시트명</t>
    <phoneticPr fontId="6" type="noConversion"/>
  </si>
  <si>
    <t>공종별집계표</t>
    <phoneticPr fontId="6" type="noConversion"/>
  </si>
  <si>
    <t>행</t>
    <phoneticPr fontId="6" type="noConversion"/>
  </si>
  <si>
    <t>금액:</t>
    <phoneticPr fontId="6" type="noConversion"/>
  </si>
  <si>
    <t>원 정</t>
    <phoneticPr fontId="6" type="noConversion"/>
  </si>
  <si>
    <t>(</t>
    <phoneticPr fontId="6" type="noConversion"/>
  </si>
  <si>
    <t>W</t>
    <phoneticPr fontId="6" type="noConversion"/>
  </si>
  <si>
    <t>)</t>
    <phoneticPr fontId="6" type="noConversion"/>
  </si>
  <si>
    <t>열</t>
    <phoneticPr fontId="6" type="noConversion"/>
  </si>
  <si>
    <t>비목</t>
    <phoneticPr fontId="6" type="noConversion"/>
  </si>
  <si>
    <t xml:space="preserve">구분 </t>
    <phoneticPr fontId="6" type="noConversion"/>
  </si>
  <si>
    <t>금액</t>
    <phoneticPr fontId="6" type="noConversion"/>
  </si>
  <si>
    <t>구성비</t>
    <phoneticPr fontId="6" type="noConversion"/>
  </si>
  <si>
    <t>비고</t>
    <phoneticPr fontId="6" type="noConversion"/>
  </si>
  <si>
    <t>F</t>
    <phoneticPr fontId="6" type="noConversion"/>
  </si>
  <si>
    <t>순공사비원가</t>
    <phoneticPr fontId="6" type="noConversion"/>
  </si>
  <si>
    <t>재료비</t>
    <phoneticPr fontId="6" type="noConversion"/>
  </si>
  <si>
    <t>직접재료비</t>
    <phoneticPr fontId="6" type="noConversion"/>
  </si>
  <si>
    <t>순공사비</t>
    <phoneticPr fontId="6" type="noConversion"/>
  </si>
  <si>
    <t>간접재료비</t>
    <phoneticPr fontId="6" type="noConversion"/>
  </si>
  <si>
    <t>관급총액</t>
    <phoneticPr fontId="6" type="noConversion"/>
  </si>
  <si>
    <t>작업부산물</t>
    <phoneticPr fontId="6" type="noConversion"/>
  </si>
  <si>
    <t>한전비</t>
    <phoneticPr fontId="6" type="noConversion"/>
  </si>
  <si>
    <t>소계</t>
    <phoneticPr fontId="6" type="noConversion"/>
  </si>
  <si>
    <t>H</t>
    <phoneticPr fontId="6" type="noConversion"/>
  </si>
  <si>
    <t>노무비</t>
    <phoneticPr fontId="6" type="noConversion"/>
  </si>
  <si>
    <t>직접노무비(가)</t>
    <phoneticPr fontId="6" type="noConversion"/>
  </si>
  <si>
    <t>간접노무비(나)</t>
    <phoneticPr fontId="6" type="noConversion"/>
  </si>
  <si>
    <t xml:space="preserve"> 직접노무비의</t>
    <phoneticPr fontId="6" type="noConversion"/>
  </si>
  <si>
    <t>순공사비 10억미만 기준(공사기간 6개월이하)</t>
    <phoneticPr fontId="6" type="noConversion"/>
  </si>
  <si>
    <t>J</t>
    <phoneticPr fontId="6" type="noConversion"/>
  </si>
  <si>
    <t>경비</t>
    <phoneticPr fontId="6" type="noConversion"/>
  </si>
  <si>
    <t>기계경비</t>
    <phoneticPr fontId="6" type="noConversion"/>
  </si>
  <si>
    <t>퇴직공제비</t>
    <phoneticPr fontId="16" type="noConversion"/>
  </si>
  <si>
    <t>고용보험료</t>
    <phoneticPr fontId="6" type="noConversion"/>
  </si>
  <si>
    <t xml:space="preserve"> 노무비의</t>
    <phoneticPr fontId="6" type="noConversion"/>
  </si>
  <si>
    <t>산재보험료</t>
    <phoneticPr fontId="6" type="noConversion"/>
  </si>
  <si>
    <t xml:space="preserve"> 노무비의 </t>
    <phoneticPr fontId="6" type="noConversion"/>
  </si>
  <si>
    <t>안전관리비</t>
    <phoneticPr fontId="16" type="noConversion"/>
  </si>
  <si>
    <t>산업안전보건관리비</t>
    <phoneticPr fontId="6" type="noConversion"/>
  </si>
  <si>
    <t>도급액+도급자관급 2천만원이상</t>
    <phoneticPr fontId="6" type="noConversion"/>
  </si>
  <si>
    <t>5억미만</t>
    <phoneticPr fontId="16" type="noConversion"/>
  </si>
  <si>
    <t>5억이상 50억미만</t>
    <phoneticPr fontId="16" type="noConversion"/>
  </si>
  <si>
    <t>50억이상</t>
    <phoneticPr fontId="6" type="noConversion"/>
  </si>
  <si>
    <t>건강보험료</t>
    <phoneticPr fontId="6" type="noConversion"/>
  </si>
  <si>
    <t xml:space="preserve"> 직접노무비의 </t>
    <phoneticPr fontId="6" type="noConversion"/>
  </si>
  <si>
    <t>a.</t>
    <phoneticPr fontId="16" type="noConversion"/>
  </si>
  <si>
    <t>연금보험료</t>
    <phoneticPr fontId="6" type="noConversion"/>
  </si>
  <si>
    <t>b.</t>
    <phoneticPr fontId="16" type="noConversion"/>
  </si>
  <si>
    <t>노인장기요양보험료</t>
    <phoneticPr fontId="6" type="noConversion"/>
  </si>
  <si>
    <t xml:space="preserve"> 건강보험료의 </t>
    <phoneticPr fontId="6" type="noConversion"/>
  </si>
  <si>
    <t xml:space="preserve"> (재+직노+도급자관급)의 3.11%</t>
    <phoneticPr fontId="6" type="noConversion"/>
  </si>
  <si>
    <t xml:space="preserve"> (재+직노+도급자관급)의 2.28%+4,325천원</t>
    <phoneticPr fontId="6" type="noConversion"/>
  </si>
  <si>
    <t xml:space="preserve"> (재+직노+도급자관급)의 2.37%</t>
    <phoneticPr fontId="6" type="noConversion"/>
  </si>
  <si>
    <t>기타경비</t>
    <phoneticPr fontId="6" type="noConversion"/>
  </si>
  <si>
    <t xml:space="preserve"> (재+노)의</t>
    <phoneticPr fontId="6" type="noConversion"/>
  </si>
  <si>
    <t xml:space="preserve"> (재+직노)의 3.11% *1.2</t>
    <phoneticPr fontId="6" type="noConversion"/>
  </si>
  <si>
    <t xml:space="preserve"> ((재+직노)의 2.28%+4,325천원)*1.2</t>
    <phoneticPr fontId="6" type="noConversion"/>
  </si>
  <si>
    <t xml:space="preserve"> (재+직노)의 2.37% *1.2</t>
    <phoneticPr fontId="6" type="noConversion"/>
  </si>
  <si>
    <t>퇴직공제부금비</t>
    <phoneticPr fontId="6" type="noConversion"/>
  </si>
  <si>
    <t>도급액+도급자관급 1억원이상</t>
    <phoneticPr fontId="6" type="noConversion"/>
  </si>
  <si>
    <t>공사이행보증수수료</t>
    <phoneticPr fontId="6" type="noConversion"/>
  </si>
  <si>
    <t>석면분담금</t>
    <phoneticPr fontId="6" type="noConversion"/>
  </si>
  <si>
    <t>순계약금액 :</t>
    <phoneticPr fontId="16" type="noConversion"/>
  </si>
  <si>
    <t>임금채권부담금</t>
    <phoneticPr fontId="6" type="noConversion"/>
  </si>
  <si>
    <t>순계약금액 적용구간</t>
  </si>
  <si>
    <t>기본요율</t>
    <phoneticPr fontId="16" type="noConversion"/>
  </si>
  <si>
    <t>초과일수(3년기본)</t>
    <phoneticPr fontId="16" type="noConversion"/>
  </si>
  <si>
    <t>배상책임공제료</t>
    <phoneticPr fontId="16" type="noConversion"/>
  </si>
  <si>
    <t>5억이하</t>
  </si>
  <si>
    <t>계</t>
    <phoneticPr fontId="6" type="noConversion"/>
  </si>
  <si>
    <t>5억초과~10억이하</t>
  </si>
  <si>
    <t>일반관리비</t>
    <phoneticPr fontId="6" type="noConversion"/>
  </si>
  <si>
    <t xml:space="preserve"> 계의</t>
    <phoneticPr fontId="6" type="noConversion"/>
  </si>
  <si>
    <t>5억미만 8% / 5~30억미만 6.5% / 30~100억미만 5% (공급가액 기준)</t>
    <phoneticPr fontId="6" type="noConversion"/>
  </si>
  <si>
    <t>10억초과~20억이하</t>
  </si>
  <si>
    <t>이윤</t>
    <phoneticPr fontId="6" type="noConversion"/>
  </si>
  <si>
    <t xml:space="preserve"> (노+경비+일.관)의</t>
    <phoneticPr fontId="6" type="noConversion"/>
  </si>
  <si>
    <t>50억미만 15% / 50~300억미만 12% (공급가액 기준)</t>
    <phoneticPr fontId="6" type="noConversion"/>
  </si>
  <si>
    <t>20억초과~30억이하</t>
  </si>
  <si>
    <t>사급자재비</t>
    <phoneticPr fontId="6" type="noConversion"/>
  </si>
  <si>
    <t>30억초과~40억이하</t>
  </si>
  <si>
    <t>배상책임공제료</t>
    <phoneticPr fontId="6" type="noConversion"/>
  </si>
  <si>
    <t>40억초과~50억이하</t>
  </si>
  <si>
    <t>공급가액</t>
    <phoneticPr fontId="6" type="noConversion"/>
  </si>
  <si>
    <t>50억초과~70억이하</t>
  </si>
  <si>
    <t>부가가치세</t>
    <phoneticPr fontId="6" type="noConversion"/>
  </si>
  <si>
    <t xml:space="preserve"> 공급가액의</t>
    <phoneticPr fontId="6" type="noConversion"/>
  </si>
  <si>
    <t>70억초과~100억이하</t>
  </si>
  <si>
    <t>도급액</t>
    <phoneticPr fontId="6" type="noConversion"/>
  </si>
  <si>
    <t xml:space="preserve"> 천단위절사</t>
    <phoneticPr fontId="6" type="noConversion"/>
  </si>
  <si>
    <t>100억초과~150억이하</t>
  </si>
  <si>
    <t>한전인입비/사용전검사비</t>
    <phoneticPr fontId="6" type="noConversion"/>
  </si>
  <si>
    <t xml:space="preserve"> 천단위절상</t>
    <phoneticPr fontId="6" type="noConversion"/>
  </si>
  <si>
    <t>관급자설치 관급자재</t>
    <phoneticPr fontId="6" type="noConversion"/>
  </si>
  <si>
    <t>도급자설치 관급자재</t>
    <phoneticPr fontId="6" type="noConversion"/>
  </si>
  <si>
    <t>☜ 도급자관급 입력(부가가치세제외+조달수수료포함) 입력 [배상공제료계상용]</t>
    <phoneticPr fontId="6" type="noConversion"/>
  </si>
  <si>
    <t>총공사비</t>
    <phoneticPr fontId="6" type="noConversion"/>
  </si>
  <si>
    <t>배상책임공제료 = 순계약금액 x 기본요율 x [1+(3년(1,095일)초과일수/1,095)]</t>
    <phoneticPr fontId="6" type="noConversion"/>
  </si>
  <si>
    <t>순계약금액 = 공급가액+(도급자관급-부가가치세)-배상책임공제료</t>
    <phoneticPr fontId="16" type="noConversion"/>
  </si>
  <si>
    <t>010101  소화기구설치공사</t>
    <phoneticPr fontId="3" type="noConversion"/>
  </si>
  <si>
    <t>소화기</t>
  </si>
  <si>
    <t>분말소화기(ABC) 1.5KG</t>
  </si>
  <si>
    <t>503E114101080AE733532C22CE971D7D911A56</t>
  </si>
  <si>
    <t>010101503E114101080AE733532C22CE971D7D911A56</t>
  </si>
  <si>
    <t>수동식소화기</t>
  </si>
  <si>
    <t>분말소화기(ABC), 4단위, ABC3.3kg</t>
  </si>
  <si>
    <t>503E114101080AE733532C22CE971D7D911A54</t>
  </si>
  <si>
    <t>010101503E114101080AE733532C22CE971D7D911A54</t>
  </si>
  <si>
    <t>수동식소화기, 자동확산소화기3.3kg</t>
  </si>
  <si>
    <t>503E114101080AE733532C22CE971D7D911B79</t>
  </si>
  <si>
    <t>010101503E114101080AE733532C22CE971D7D911B79</t>
  </si>
  <si>
    <t>자동식소화기</t>
  </si>
  <si>
    <t>설치비포함</t>
  </si>
  <si>
    <t>503E114101080AE733532C22CE971D7D911B78</t>
  </si>
  <si>
    <t>010101503E114101080AE733532C22CE971D7D911B78</t>
  </si>
  <si>
    <t>소화기 받침대</t>
  </si>
  <si>
    <t>소화기받침대 1.5KG</t>
  </si>
  <si>
    <t>503E114101080AE733D36BDF695BC748E1F664</t>
  </si>
  <si>
    <t>010101503E114101080AE733D36BDF695BC748E1F664</t>
  </si>
  <si>
    <t>소화기받침대</t>
  </si>
  <si>
    <t>3.3kg</t>
  </si>
  <si>
    <t>503E114101080AE733D36BDF695BC748E1F663</t>
  </si>
  <si>
    <t>010101503E114101080AE733D36BDF695BC748E1F663</t>
  </si>
  <si>
    <t>완강기</t>
  </si>
  <si>
    <t>3층용</t>
  </si>
  <si>
    <t>57A5214E9208591A3CB3F6B8B7E355</t>
  </si>
  <si>
    <t>01010157A5214E9208591A3CB3F6B8B7E355</t>
  </si>
  <si>
    <t>4층용</t>
  </si>
  <si>
    <t>57A5214E9208591A3CB3F592B40B36</t>
  </si>
  <si>
    <t>01010157A5214E9208591A3CB3F592B40B36</t>
  </si>
  <si>
    <t>57A5214EF408D0ECDA7314E00A1468</t>
  </si>
  <si>
    <t>완강기 설치</t>
  </si>
  <si>
    <t>피난용 완강기</t>
  </si>
  <si>
    <t>기계 10-9-1</t>
  </si>
  <si>
    <t>완강기 설치  피난용 완강기  개  기계 10-9-1   ( 호표 1 )</t>
  </si>
  <si>
    <t>기계설비공</t>
  </si>
  <si>
    <t>일반공사 직종</t>
  </si>
  <si>
    <t>57B3014F4108FF8F03E34AA57BFCEA21087E1B</t>
  </si>
  <si>
    <t>57A5214EF408D0ECDA7314E00A146857B3014F4108FF8F03E34AA57BFCEA21087E1B</t>
  </si>
  <si>
    <t>보통인부</t>
  </si>
  <si>
    <t>57B3014F4108FF8F03E34AA57BFCEA21087B44</t>
  </si>
  <si>
    <t>57A5214EF408D0ECDA7314E00A146857B3014F4108FF8F03E34AA57BFCEA21087B44</t>
  </si>
  <si>
    <t>완강기  3층용  SET  기계 10-9-1   ( 호표 2 )</t>
  </si>
  <si>
    <t>503E11410108F14EC6334E50FE40F2F4A3F638</t>
  </si>
  <si>
    <t>57A5214E9208591A3CB3F6B8B7E355503E11410108F14EC6334E50FE40F2F4A3F638</t>
  </si>
  <si>
    <t>57A5214E9208591A3CB3F6B8B7E35557A5214EF408D0ECDA7314E00A1468</t>
  </si>
  <si>
    <t>완강기  4층용  SET  기계 10-9-1   ( 호표 3 )</t>
  </si>
  <si>
    <t>503E11410108F14EC6334E50FE40F2F4A3F63F</t>
  </si>
  <si>
    <t>57A5214E9208591A3CB3F592B40B36503E11410108F14EC6334E50FE40F2F4A3F63F</t>
  </si>
  <si>
    <t>57A5214E9208591A3CB3F592B40B3657A5214EF408D0ECDA7314E00A1468</t>
  </si>
  <si>
    <t>980</t>
  </si>
  <si>
    <t>764</t>
  </si>
  <si>
    <t>1188</t>
  </si>
  <si>
    <t>961</t>
  </si>
  <si>
    <t>751</t>
  </si>
  <si>
    <t>1185</t>
  </si>
  <si>
    <t>1357</t>
  </si>
  <si>
    <t>963</t>
  </si>
  <si>
    <t>Ⅰ-1357</t>
  </si>
  <si>
    <t>노임 2</t>
  </si>
  <si>
    <t>010102  자동화재탐지설비공사</t>
    <phoneticPr fontId="3" type="noConversion"/>
  </si>
  <si>
    <t>010103  유도등설비공사</t>
    <phoneticPr fontId="3" type="noConversion"/>
  </si>
  <si>
    <t>교육청</t>
    <phoneticPr fontId="3" type="noConversion"/>
  </si>
  <si>
    <t>임시소방시설</t>
    <phoneticPr fontId="3" type="noConversion"/>
  </si>
  <si>
    <t>ABC분말소화기</t>
  </si>
  <si>
    <t>ABC분말소화기</t>
    <phoneticPr fontId="3" type="noConversion"/>
  </si>
  <si>
    <t>자동확산소화기</t>
    <phoneticPr fontId="3" type="noConversion"/>
  </si>
  <si>
    <t>20kg (대형)</t>
  </si>
  <si>
    <t>20kg (대형)</t>
    <phoneticPr fontId="3" type="noConversion"/>
  </si>
  <si>
    <t>비상경보장치</t>
    <phoneticPr fontId="3" type="noConversion"/>
  </si>
  <si>
    <t>EA</t>
    <phoneticPr fontId="3" type="noConversion"/>
  </si>
  <si>
    <t>[ 설천중고 연립관사 개축 소방공사 ]</t>
    <phoneticPr fontId="3" type="noConversion"/>
  </si>
  <si>
    <t>01  설천중고 연립관사 개축 소방공사</t>
    <phoneticPr fontId="3" type="noConversion"/>
  </si>
  <si>
    <t>자재 9</t>
    <phoneticPr fontId="3" type="noConversion"/>
  </si>
  <si>
    <t>자재 10</t>
    <phoneticPr fontId="3" type="noConversion"/>
  </si>
  <si>
    <t>비상경보장치(임시소방시설)</t>
    <phoneticPr fontId="3" type="noConversion"/>
  </si>
  <si>
    <t>[ 설천중고 연립관사 개축 소방공사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</si>
</sst>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0#;\-#,##0.00#;#"/>
    <numFmt numFmtId="180" formatCode="&quot;₩&quot;#,##0_);\(&quot;₩&quot;#,##0\)"/>
    <numFmt numFmtId="181" formatCode="#,##0_);\(#,##0\)"/>
    <numFmt numFmtId="182" formatCode="0.0%"/>
    <numFmt numFmtId="183" formatCode="#,##0_);[Red]\(#,##0\)"/>
    <numFmt numFmtId="184" formatCode="0.000%"/>
    <numFmt numFmtId="185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2"/>
      <name val="돋움체"/>
      <family val="3"/>
      <charset val="129"/>
    </font>
    <font>
      <sz val="10"/>
      <name val="돋움체"/>
      <family val="3"/>
      <charset val="129"/>
    </font>
    <font>
      <b/>
      <sz val="11"/>
      <name val="돋움"/>
      <family val="3"/>
      <charset val="129"/>
    </font>
    <font>
      <b/>
      <sz val="10"/>
      <name val="돋움체"/>
      <family val="3"/>
      <charset val="129"/>
    </font>
    <font>
      <sz val="11"/>
      <color rgb="FF7030A0"/>
      <name val="돋움"/>
      <family val="3"/>
      <charset val="129"/>
    </font>
    <font>
      <sz val="10"/>
      <color rgb="FFFF0000"/>
      <name val="돋움체"/>
      <family val="3"/>
      <charset val="129"/>
    </font>
    <font>
      <sz val="9"/>
      <name val="돋움체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11"/>
      <color rgb="FF012BFF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rgb="FF0000FF"/>
      <name val="돋움체"/>
      <family val="3"/>
      <charset val="129"/>
    </font>
    <font>
      <sz val="11"/>
      <name val="돋움체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b/>
      <sz val="10"/>
      <color rgb="FFFF0000"/>
      <name val="돋움체"/>
      <family val="3"/>
      <charset val="129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6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15" fillId="0" borderId="0"/>
    <xf numFmtId="0" fontId="5" fillId="0" borderId="0"/>
    <xf numFmtId="41" fontId="5" fillId="0" borderId="0" applyFont="0" applyFill="0" applyBorder="0" applyAlignment="0" applyProtection="0"/>
  </cellStyleXfs>
  <cellXfs count="228">
    <xf numFmtId="0" fontId="0" fillId="0" borderId="0" xfId="0">
      <alignment vertical="center"/>
    </xf>
    <xf numFmtId="0" fontId="0" fillId="0" borderId="0" xfId="0" quotePrefix="1">
      <alignment vertical="center"/>
    </xf>
    <xf numFmtId="0" fontId="1" fillId="0" borderId="0" xfId="0" quotePrefix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2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quotePrefix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vertical="center" wrapText="1"/>
    </xf>
    <xf numFmtId="178" fontId="0" fillId="0" borderId="4" xfId="0" applyNumberFormat="1" applyBorder="1" applyAlignment="1">
      <alignment vertical="center" wrapText="1"/>
    </xf>
    <xf numFmtId="178" fontId="0" fillId="0" borderId="6" xfId="0" applyNumberFormat="1" applyBorder="1">
      <alignment vertical="center"/>
    </xf>
    <xf numFmtId="178" fontId="0" fillId="0" borderId="8" xfId="0" applyNumberFormat="1" applyBorder="1" applyAlignment="1">
      <alignment vertical="center" wrapText="1"/>
    </xf>
    <xf numFmtId="179" fontId="0" fillId="0" borderId="4" xfId="0" quotePrefix="1" applyNumberFormat="1" applyBorder="1" applyAlignment="1">
      <alignment vertical="center" wrapText="1"/>
    </xf>
    <xf numFmtId="179" fontId="0" fillId="0" borderId="4" xfId="0" applyNumberFormat="1" applyBorder="1" applyAlignment="1">
      <alignment vertical="center" wrapText="1"/>
    </xf>
    <xf numFmtId="179" fontId="0" fillId="0" borderId="0" xfId="0" applyNumberFormat="1">
      <alignment vertical="center"/>
    </xf>
    <xf numFmtId="0" fontId="5" fillId="0" borderId="0" xfId="1" applyAlignment="1">
      <alignment horizontal="center"/>
    </xf>
    <xf numFmtId="0" fontId="5" fillId="0" borderId="0" xfId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right" vertical="center"/>
    </xf>
    <xf numFmtId="180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9" fillId="0" borderId="1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181" fontId="9" fillId="0" borderId="17" xfId="1" applyNumberFormat="1" applyFont="1" applyBorder="1" applyAlignment="1">
      <alignment horizontal="right" vertical="center"/>
    </xf>
    <xf numFmtId="0" fontId="9" fillId="0" borderId="0" xfId="1" applyFont="1" applyAlignment="1">
      <alignment horizontal="left" vertical="center" shrinkToFit="1"/>
    </xf>
    <xf numFmtId="181" fontId="5" fillId="0" borderId="0" xfId="1" applyNumberFormat="1" applyAlignment="1">
      <alignment horizontal="right"/>
    </xf>
    <xf numFmtId="181" fontId="10" fillId="0" borderId="0" xfId="1" applyNumberFormat="1" applyFont="1"/>
    <xf numFmtId="0" fontId="10" fillId="0" borderId="0" xfId="1" applyFont="1"/>
    <xf numFmtId="181" fontId="9" fillId="0" borderId="19" xfId="1" applyNumberFormat="1" applyFont="1" applyBorder="1" applyAlignment="1">
      <alignment horizontal="right" vertical="center"/>
    </xf>
    <xf numFmtId="181" fontId="9" fillId="0" borderId="21" xfId="1" applyNumberFormat="1" applyFont="1" applyBorder="1" applyAlignment="1">
      <alignment horizontal="right" vertical="center"/>
    </xf>
    <xf numFmtId="0" fontId="12" fillId="0" borderId="0" xfId="1" applyFont="1"/>
    <xf numFmtId="0" fontId="14" fillId="0" borderId="26" xfId="1" applyFont="1" applyBorder="1" applyAlignment="1">
      <alignment vertical="center"/>
    </xf>
    <xf numFmtId="10" fontId="14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0" fontId="10" fillId="0" borderId="8" xfId="2" applyFont="1" applyBorder="1" applyAlignment="1">
      <alignment horizontal="right"/>
    </xf>
    <xf numFmtId="0" fontId="14" fillId="0" borderId="27" xfId="1" applyFont="1" applyBorder="1" applyAlignment="1">
      <alignment vertical="center"/>
    </xf>
    <xf numFmtId="0" fontId="9" fillId="0" borderId="23" xfId="3" applyFont="1" applyBorder="1" applyAlignment="1">
      <alignment vertical="center"/>
    </xf>
    <xf numFmtId="0" fontId="9" fillId="0" borderId="24" xfId="3" applyFont="1" applyBorder="1" applyAlignment="1">
      <alignment vertical="center"/>
    </xf>
    <xf numFmtId="0" fontId="5" fillId="0" borderId="0" xfId="2" applyFont="1" applyAlignment="1">
      <alignment horizontal="right"/>
    </xf>
    <xf numFmtId="0" fontId="18" fillId="0" borderId="0" xfId="2" applyFont="1" applyAlignment="1">
      <alignment horizontal="center"/>
    </xf>
    <xf numFmtId="0" fontId="10" fillId="0" borderId="0" xfId="2" applyFont="1"/>
    <xf numFmtId="0" fontId="5" fillId="0" borderId="8" xfId="2" applyFont="1" applyBorder="1" applyAlignment="1">
      <alignment horizontal="right"/>
    </xf>
    <xf numFmtId="0" fontId="5" fillId="0" borderId="8" xfId="2" applyFont="1" applyBorder="1" applyAlignment="1">
      <alignment horizontal="center"/>
    </xf>
    <xf numFmtId="0" fontId="5" fillId="0" borderId="8" xfId="1" applyBorder="1" applyAlignment="1">
      <alignment horizontal="center" vertical="center"/>
    </xf>
    <xf numFmtId="181" fontId="9" fillId="0" borderId="23" xfId="1" applyNumberFormat="1" applyFont="1" applyBorder="1" applyAlignment="1">
      <alignment horizontal="right" vertical="center"/>
    </xf>
    <xf numFmtId="0" fontId="9" fillId="0" borderId="23" xfId="1" applyFont="1" applyBorder="1" applyAlignment="1">
      <alignment vertical="center"/>
    </xf>
    <xf numFmtId="0" fontId="9" fillId="0" borderId="24" xfId="1" applyFont="1" applyBorder="1" applyAlignment="1">
      <alignment vertical="center"/>
    </xf>
    <xf numFmtId="185" fontId="5" fillId="0" borderId="8" xfId="2" applyNumberFormat="1" applyFont="1" applyBorder="1" applyAlignment="1">
      <alignment horizontal="center"/>
    </xf>
    <xf numFmtId="0" fontId="20" fillId="0" borderId="8" xfId="1" applyFont="1" applyBorder="1" applyAlignment="1">
      <alignment vertical="center"/>
    </xf>
    <xf numFmtId="0" fontId="5" fillId="0" borderId="8" xfId="1" applyBorder="1"/>
    <xf numFmtId="0" fontId="6" fillId="0" borderId="0" xfId="1" applyFont="1" applyAlignment="1">
      <alignment shrinkToFit="1"/>
    </xf>
    <xf numFmtId="0" fontId="5" fillId="0" borderId="0" xfId="1" applyAlignment="1">
      <alignment vertical="center"/>
    </xf>
    <xf numFmtId="181" fontId="5" fillId="0" borderId="0" xfId="1" applyNumberFormat="1"/>
    <xf numFmtId="185" fontId="21" fillId="0" borderId="29" xfId="1" applyNumberFormat="1" applyFont="1" applyBorder="1"/>
    <xf numFmtId="185" fontId="22" fillId="0" borderId="30" xfId="1" applyNumberFormat="1" applyFont="1" applyBorder="1"/>
    <xf numFmtId="0" fontId="21" fillId="0" borderId="31" xfId="1" applyFont="1" applyBorder="1" applyAlignment="1">
      <alignment horizontal="center" vertical="center"/>
    </xf>
    <xf numFmtId="0" fontId="21" fillId="0" borderId="32" xfId="1" applyFont="1" applyBorder="1" applyAlignment="1">
      <alignment horizontal="center" vertical="center"/>
    </xf>
    <xf numFmtId="41" fontId="21" fillId="0" borderId="33" xfId="4" applyFont="1" applyBorder="1" applyAlignment="1">
      <alignment horizontal="left" vertical="center"/>
    </xf>
    <xf numFmtId="41" fontId="22" fillId="0" borderId="11" xfId="4" applyFont="1" applyBorder="1" applyAlignment="1">
      <alignment horizontal="left" vertical="center"/>
    </xf>
    <xf numFmtId="184" fontId="21" fillId="0" borderId="34" xfId="1" applyNumberFormat="1" applyFont="1" applyBorder="1" applyAlignment="1">
      <alignment vertical="center"/>
    </xf>
    <xf numFmtId="0" fontId="21" fillId="0" borderId="35" xfId="1" applyFont="1" applyBorder="1" applyAlignment="1">
      <alignment vertical="center"/>
    </xf>
    <xf numFmtId="185" fontId="21" fillId="0" borderId="35" xfId="4" applyNumberFormat="1" applyFont="1" applyBorder="1" applyAlignment="1">
      <alignment vertical="center"/>
    </xf>
    <xf numFmtId="181" fontId="9" fillId="0" borderId="8" xfId="1" applyNumberFormat="1" applyFont="1" applyBorder="1" applyAlignment="1">
      <alignment horizontal="right" vertical="center"/>
    </xf>
    <xf numFmtId="41" fontId="21" fillId="0" borderId="37" xfId="4" applyFont="1" applyBorder="1" applyAlignment="1">
      <alignment vertical="center"/>
    </xf>
    <xf numFmtId="41" fontId="22" fillId="0" borderId="8" xfId="4" applyFont="1" applyBorder="1" applyAlignment="1">
      <alignment vertical="center"/>
    </xf>
    <xf numFmtId="184" fontId="21" fillId="0" borderId="8" xfId="1" applyNumberFormat="1" applyFont="1" applyBorder="1" applyAlignment="1">
      <alignment vertical="center"/>
    </xf>
    <xf numFmtId="0" fontId="21" fillId="0" borderId="38" xfId="1" applyFont="1" applyBorder="1" applyAlignment="1">
      <alignment vertical="center"/>
    </xf>
    <xf numFmtId="181" fontId="9" fillId="0" borderId="40" xfId="1" applyNumberFormat="1" applyFont="1" applyBorder="1" applyAlignment="1">
      <alignment horizontal="right" vertical="center"/>
    </xf>
    <xf numFmtId="184" fontId="21" fillId="0" borderId="40" xfId="1" applyNumberFormat="1" applyFont="1" applyBorder="1" applyAlignment="1">
      <alignment vertical="center"/>
    </xf>
    <xf numFmtId="181" fontId="9" fillId="0" borderId="47" xfId="1" applyNumberFormat="1" applyFont="1" applyBorder="1" applyAlignment="1">
      <alignment horizontal="right" vertical="center"/>
    </xf>
    <xf numFmtId="181" fontId="9" fillId="2" borderId="21" xfId="1" applyNumberFormat="1" applyFont="1" applyFill="1" applyBorder="1" applyAlignment="1">
      <alignment horizontal="right" vertical="center"/>
    </xf>
    <xf numFmtId="185" fontId="21" fillId="0" borderId="38" xfId="4" applyNumberFormat="1" applyFont="1" applyBorder="1" applyAlignment="1">
      <alignment vertical="center"/>
    </xf>
    <xf numFmtId="41" fontId="21" fillId="0" borderId="55" xfId="4" applyFont="1" applyBorder="1" applyAlignment="1">
      <alignment vertical="center"/>
    </xf>
    <xf numFmtId="41" fontId="22" fillId="0" borderId="56" xfId="4" applyFont="1" applyBorder="1" applyAlignment="1">
      <alignment vertical="center"/>
    </xf>
    <xf numFmtId="184" fontId="21" fillId="0" borderId="56" xfId="1" applyNumberFormat="1" applyFont="1" applyBorder="1" applyAlignment="1">
      <alignment vertical="center"/>
    </xf>
    <xf numFmtId="0" fontId="21" fillId="0" borderId="57" xfId="1" applyFont="1" applyBorder="1" applyAlignment="1">
      <alignment vertical="center"/>
    </xf>
    <xf numFmtId="185" fontId="21" fillId="0" borderId="57" xfId="4" applyNumberFormat="1" applyFont="1" applyBorder="1" applyAlignment="1">
      <alignment vertical="center"/>
    </xf>
    <xf numFmtId="0" fontId="9" fillId="0" borderId="58" xfId="1" applyFont="1" applyBorder="1" applyAlignment="1">
      <alignment horizontal="left" vertical="center" shrinkToFit="1"/>
    </xf>
    <xf numFmtId="41" fontId="0" fillId="0" borderId="0" xfId="4" applyFont="1" applyBorder="1"/>
    <xf numFmtId="0" fontId="17" fillId="0" borderId="0" xfId="1" applyFont="1" applyAlignment="1">
      <alignment horizontal="left"/>
    </xf>
    <xf numFmtId="0" fontId="20" fillId="0" borderId="0" xfId="1" applyFont="1" applyAlignment="1">
      <alignment horizontal="left" vertical="center"/>
    </xf>
    <xf numFmtId="41" fontId="0" fillId="0" borderId="8" xfId="4" applyFont="1" applyBorder="1"/>
    <xf numFmtId="181" fontId="11" fillId="0" borderId="64" xfId="1" applyNumberFormat="1" applyFont="1" applyBorder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4" fillId="0" borderId="8" xfId="0" quotePrefix="1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176" fontId="4" fillId="0" borderId="8" xfId="0" applyNumberFormat="1" applyFont="1" applyBorder="1" applyAlignment="1">
      <alignment vertical="center" wrapText="1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2" fillId="0" borderId="8" xfId="0" quotePrefix="1" applyFont="1" applyBorder="1" applyAlignment="1">
      <alignment horizontal="center" vertical="center"/>
    </xf>
    <xf numFmtId="178" fontId="4" fillId="0" borderId="8" xfId="0" applyNumberFormat="1" applyFont="1" applyBorder="1" applyAlignment="1">
      <alignment vertical="center" wrapText="1"/>
    </xf>
    <xf numFmtId="0" fontId="4" fillId="0" borderId="6" xfId="0" applyFont="1" applyBorder="1">
      <alignment vertical="center"/>
    </xf>
    <xf numFmtId="177" fontId="4" fillId="0" borderId="6" xfId="0" applyNumberFormat="1" applyFont="1" applyBorder="1">
      <alignment vertical="center"/>
    </xf>
    <xf numFmtId="178" fontId="4" fillId="0" borderId="6" xfId="0" applyNumberFormat="1" applyFont="1" applyBorder="1">
      <alignment vertical="center"/>
    </xf>
    <xf numFmtId="0" fontId="4" fillId="0" borderId="7" xfId="0" applyFont="1" applyBorder="1">
      <alignment vertical="center"/>
    </xf>
    <xf numFmtId="177" fontId="4" fillId="0" borderId="8" xfId="0" applyNumberFormat="1" applyFont="1" applyBorder="1" applyAlignment="1">
      <alignment vertical="center" wrapText="1"/>
    </xf>
    <xf numFmtId="179" fontId="0" fillId="0" borderId="8" xfId="0" quotePrefix="1" applyNumberFormat="1" applyBorder="1" applyAlignment="1">
      <alignment vertical="center" wrapText="1"/>
    </xf>
    <xf numFmtId="179" fontId="4" fillId="0" borderId="8" xfId="0" applyNumberFormat="1" applyFont="1" applyBorder="1" applyAlignment="1">
      <alignment vertical="center" wrapText="1"/>
    </xf>
    <xf numFmtId="181" fontId="25" fillId="0" borderId="21" xfId="1" applyNumberFormat="1" applyFont="1" applyBorder="1" applyAlignment="1">
      <alignment horizontal="right" vertical="center"/>
    </xf>
    <xf numFmtId="0" fontId="25" fillId="0" borderId="51" xfId="1" applyFont="1" applyBorder="1" applyAlignment="1">
      <alignment vertical="center"/>
    </xf>
    <xf numFmtId="0" fontId="25" fillId="0" borderId="52" xfId="1" applyFont="1" applyBorder="1" applyAlignment="1">
      <alignment vertical="center"/>
    </xf>
    <xf numFmtId="0" fontId="0" fillId="0" borderId="8" xfId="0" applyBorder="1">
      <alignment vertical="center"/>
    </xf>
    <xf numFmtId="183" fontId="17" fillId="0" borderId="8" xfId="2" applyNumberFormat="1" applyFont="1" applyBorder="1" applyAlignment="1">
      <alignment horizontal="left"/>
    </xf>
    <xf numFmtId="0" fontId="17" fillId="0" borderId="8" xfId="2" applyFont="1" applyBorder="1" applyAlignment="1">
      <alignment horizontal="left"/>
    </xf>
    <xf numFmtId="0" fontId="8" fillId="0" borderId="9" xfId="1" applyFont="1" applyBorder="1" applyAlignment="1">
      <alignment horizontal="left" vertical="center" shrinkToFit="1"/>
    </xf>
    <xf numFmtId="0" fontId="8" fillId="0" borderId="0" xfId="1" applyFont="1" applyAlignment="1">
      <alignment horizontal="right" vertical="center"/>
    </xf>
    <xf numFmtId="0" fontId="8" fillId="0" borderId="9" xfId="1" applyFont="1" applyBorder="1" applyAlignment="1">
      <alignment horizontal="right" vertical="center" shrinkToFit="1"/>
    </xf>
    <xf numFmtId="0" fontId="8" fillId="0" borderId="0" xfId="1" applyFont="1" applyAlignment="1">
      <alignment horizontal="center" vertical="center"/>
    </xf>
    <xf numFmtId="181" fontId="8" fillId="0" borderId="0" xfId="1" applyNumberFormat="1" applyFont="1" applyAlignment="1">
      <alignment horizontal="right" vertical="center" shrinkToFit="1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 textRotation="255"/>
    </xf>
    <xf numFmtId="0" fontId="9" fillId="0" borderId="8" xfId="1" applyFont="1" applyBorder="1" applyAlignment="1">
      <alignment horizontal="center" vertical="center" textRotation="255"/>
    </xf>
    <xf numFmtId="0" fontId="9" fillId="0" borderId="14" xfId="1" applyFont="1" applyBorder="1" applyAlignment="1">
      <alignment horizontal="distributed" vertical="center" indent="2" shrinkToFit="1"/>
    </xf>
    <xf numFmtId="0" fontId="5" fillId="0" borderId="15" xfId="1" applyBorder="1" applyAlignment="1">
      <alignment horizontal="distributed" vertical="center" indent="2"/>
    </xf>
    <xf numFmtId="0" fontId="5" fillId="0" borderId="16" xfId="1" applyBorder="1" applyAlignment="1">
      <alignment horizontal="distributed" vertical="center" indent="2"/>
    </xf>
    <xf numFmtId="0" fontId="9" fillId="0" borderId="17" xfId="1" applyFont="1" applyBorder="1" applyAlignment="1">
      <alignment horizontal="left" vertical="center"/>
    </xf>
    <xf numFmtId="0" fontId="9" fillId="0" borderId="17" xfId="1" applyFont="1" applyBorder="1" applyAlignment="1">
      <alignment horizontal="left" vertical="center" shrinkToFit="1"/>
    </xf>
    <xf numFmtId="0" fontId="9" fillId="0" borderId="18" xfId="1" applyFont="1" applyBorder="1" applyAlignment="1">
      <alignment horizontal="left" vertical="center" shrinkToFit="1"/>
    </xf>
    <xf numFmtId="0" fontId="9" fillId="0" borderId="19" xfId="1" applyFont="1" applyBorder="1" applyAlignment="1">
      <alignment horizontal="distributed" vertical="center" indent="2"/>
    </xf>
    <xf numFmtId="0" fontId="9" fillId="0" borderId="19" xfId="1" applyFont="1" applyBorder="1" applyAlignment="1">
      <alignment horizontal="left" vertical="center"/>
    </xf>
    <xf numFmtId="0" fontId="9" fillId="0" borderId="19" xfId="1" applyFont="1" applyBorder="1" applyAlignment="1">
      <alignment horizontal="left" vertical="center" shrinkToFit="1"/>
    </xf>
    <xf numFmtId="0" fontId="9" fillId="0" borderId="20" xfId="1" applyFont="1" applyBorder="1" applyAlignment="1">
      <alignment horizontal="left" vertical="center" shrinkToFit="1"/>
    </xf>
    <xf numFmtId="0" fontId="11" fillId="0" borderId="21" xfId="1" applyFont="1" applyBorder="1" applyAlignment="1">
      <alignment horizontal="distributed" vertical="center" indent="2"/>
    </xf>
    <xf numFmtId="0" fontId="9" fillId="0" borderId="21" xfId="1" applyFont="1" applyBorder="1" applyAlignment="1">
      <alignment horizontal="left" vertical="center"/>
    </xf>
    <xf numFmtId="0" fontId="9" fillId="0" borderId="21" xfId="1" applyFont="1" applyBorder="1" applyAlignment="1">
      <alignment horizontal="left" vertical="center" shrinkToFit="1"/>
    </xf>
    <xf numFmtId="0" fontId="9" fillId="0" borderId="22" xfId="1" applyFont="1" applyBorder="1" applyAlignment="1">
      <alignment horizontal="left" vertical="center" shrinkToFit="1"/>
    </xf>
    <xf numFmtId="0" fontId="9" fillId="0" borderId="17" xfId="1" applyFont="1" applyBorder="1" applyAlignment="1">
      <alignment horizontal="distributed" vertical="center" indent="2"/>
    </xf>
    <xf numFmtId="0" fontId="9" fillId="0" borderId="23" xfId="1" applyFont="1" applyBorder="1" applyAlignment="1">
      <alignment horizontal="left" vertical="center"/>
    </xf>
    <xf numFmtId="0" fontId="9" fillId="0" borderId="24" xfId="1" applyFont="1" applyBorder="1" applyAlignment="1">
      <alignment horizontal="left" vertical="center"/>
    </xf>
    <xf numFmtId="182" fontId="13" fillId="0" borderId="24" xfId="1" applyNumberFormat="1" applyFont="1" applyBorder="1" applyAlignment="1">
      <alignment horizontal="left" vertical="center"/>
    </xf>
    <xf numFmtId="182" fontId="13" fillId="0" borderId="25" xfId="1" applyNumberFormat="1" applyFont="1" applyBorder="1" applyAlignment="1">
      <alignment horizontal="left" vertical="center"/>
    </xf>
    <xf numFmtId="0" fontId="9" fillId="0" borderId="14" xfId="1" applyFont="1" applyBorder="1" applyAlignment="1">
      <alignment horizontal="distributed" vertical="center" indent="2"/>
    </xf>
    <xf numFmtId="0" fontId="9" fillId="0" borderId="15" xfId="1" applyFont="1" applyBorder="1" applyAlignment="1">
      <alignment horizontal="distributed" vertical="center" indent="2"/>
    </xf>
    <xf numFmtId="0" fontId="9" fillId="0" borderId="16" xfId="1" applyFont="1" applyBorder="1" applyAlignment="1">
      <alignment horizontal="distributed" vertical="center" indent="2"/>
    </xf>
    <xf numFmtId="0" fontId="14" fillId="0" borderId="23" xfId="1" applyFont="1" applyBorder="1" applyAlignment="1">
      <alignment horizontal="center" vertical="center"/>
    </xf>
    <xf numFmtId="0" fontId="5" fillId="0" borderId="24" xfId="1" applyBorder="1" applyAlignment="1">
      <alignment horizontal="center" vertical="center"/>
    </xf>
    <xf numFmtId="0" fontId="5" fillId="0" borderId="25" xfId="1" applyBorder="1" applyAlignment="1">
      <alignment horizontal="center" vertical="center"/>
    </xf>
    <xf numFmtId="0" fontId="19" fillId="0" borderId="19" xfId="1" applyFont="1" applyBorder="1" applyAlignment="1">
      <alignment horizontal="left" vertical="center" shrinkToFit="1"/>
    </xf>
    <xf numFmtId="0" fontId="9" fillId="0" borderId="23" xfId="1" applyFont="1" applyBorder="1" applyAlignment="1">
      <alignment horizontal="left" vertical="center" shrinkToFit="1"/>
    </xf>
    <xf numFmtId="0" fontId="9" fillId="0" borderId="24" xfId="1" applyFont="1" applyBorder="1" applyAlignment="1">
      <alignment horizontal="left" vertical="center" shrinkToFit="1"/>
    </xf>
    <xf numFmtId="0" fontId="9" fillId="0" borderId="28" xfId="1" applyFont="1" applyBorder="1" applyAlignment="1">
      <alignment horizontal="left" vertical="center" shrinkToFit="1"/>
    </xf>
    <xf numFmtId="0" fontId="9" fillId="0" borderId="23" xfId="1" applyFont="1" applyBorder="1" applyAlignment="1">
      <alignment horizontal="distributed" vertical="center" indent="2"/>
    </xf>
    <xf numFmtId="0" fontId="9" fillId="0" borderId="24" xfId="1" applyFont="1" applyBorder="1" applyAlignment="1">
      <alignment horizontal="distributed" vertical="center" indent="2"/>
    </xf>
    <xf numFmtId="0" fontId="9" fillId="0" borderId="25" xfId="1" applyFont="1" applyBorder="1" applyAlignment="1">
      <alignment horizontal="distributed" vertical="center" indent="2"/>
    </xf>
    <xf numFmtId="184" fontId="9" fillId="0" borderId="24" xfId="1" applyNumberFormat="1" applyFont="1" applyBorder="1" applyAlignment="1">
      <alignment horizontal="left" vertical="center"/>
    </xf>
    <xf numFmtId="184" fontId="9" fillId="0" borderId="25" xfId="1" applyNumberFormat="1" applyFont="1" applyBorder="1" applyAlignment="1">
      <alignment horizontal="left" vertical="center"/>
    </xf>
    <xf numFmtId="10" fontId="9" fillId="0" borderId="24" xfId="1" applyNumberFormat="1" applyFont="1" applyBorder="1" applyAlignment="1">
      <alignment horizontal="left" vertical="center"/>
    </xf>
    <xf numFmtId="10" fontId="9" fillId="0" borderId="25" xfId="1" applyNumberFormat="1" applyFont="1" applyBorder="1" applyAlignment="1">
      <alignment horizontal="left" vertical="center"/>
    </xf>
    <xf numFmtId="0" fontId="14" fillId="0" borderId="24" xfId="1" applyFont="1" applyBorder="1" applyAlignment="1">
      <alignment horizontal="center" vertical="center"/>
    </xf>
    <xf numFmtId="0" fontId="14" fillId="0" borderId="25" xfId="1" applyFont="1" applyBorder="1" applyAlignment="1">
      <alignment horizontal="center" vertical="center"/>
    </xf>
    <xf numFmtId="0" fontId="9" fillId="0" borderId="25" xfId="1" applyFont="1" applyBorder="1" applyAlignment="1">
      <alignment horizontal="left" vertical="center"/>
    </xf>
    <xf numFmtId="10" fontId="9" fillId="0" borderId="24" xfId="3" applyNumberFormat="1" applyFont="1" applyBorder="1" applyAlignment="1">
      <alignment horizontal="left" vertical="center"/>
    </xf>
    <xf numFmtId="10" fontId="9" fillId="0" borderId="25" xfId="3" applyNumberFormat="1" applyFont="1" applyBorder="1" applyAlignment="1">
      <alignment horizontal="left" vertical="center"/>
    </xf>
    <xf numFmtId="0" fontId="19" fillId="0" borderId="19" xfId="1" applyFont="1" applyBorder="1" applyAlignment="1">
      <alignment horizontal="left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 shrinkToFit="1"/>
    </xf>
    <xf numFmtId="0" fontId="9" fillId="0" borderId="36" xfId="1" applyFont="1" applyBorder="1" applyAlignment="1">
      <alignment horizontal="left" vertical="center" shrinkToFit="1"/>
    </xf>
    <xf numFmtId="184" fontId="19" fillId="0" borderId="24" xfId="3" applyNumberFormat="1" applyFont="1" applyBorder="1" applyAlignment="1">
      <alignment horizontal="left" vertical="center"/>
    </xf>
    <xf numFmtId="184" fontId="19" fillId="0" borderId="25" xfId="3" applyNumberFormat="1" applyFont="1" applyBorder="1" applyAlignment="1">
      <alignment horizontal="left" vertical="center"/>
    </xf>
    <xf numFmtId="0" fontId="14" fillId="0" borderId="19" xfId="1" applyFont="1" applyBorder="1" applyAlignment="1">
      <alignment horizontal="distributed" vertical="center" wrapText="1" indent="2"/>
    </xf>
    <xf numFmtId="0" fontId="14" fillId="0" borderId="19" xfId="1" applyFont="1" applyBorder="1" applyAlignment="1">
      <alignment horizontal="distributed" vertical="center" indent="2"/>
    </xf>
    <xf numFmtId="10" fontId="19" fillId="0" borderId="24" xfId="3" applyNumberFormat="1" applyFont="1" applyBorder="1" applyAlignment="1">
      <alignment horizontal="left" vertical="center"/>
    </xf>
    <xf numFmtId="10" fontId="19" fillId="0" borderId="25" xfId="3" applyNumberFormat="1" applyFont="1" applyBorder="1" applyAlignment="1">
      <alignment horizontal="left" vertical="center"/>
    </xf>
    <xf numFmtId="0" fontId="9" fillId="0" borderId="46" xfId="1" applyFont="1" applyBorder="1" applyAlignment="1">
      <alignment horizontal="distributed" vertical="center" indent="3"/>
    </xf>
    <xf numFmtId="0" fontId="9" fillId="0" borderId="47" xfId="1" applyFont="1" applyBorder="1" applyAlignment="1">
      <alignment horizontal="distributed" vertical="center" indent="3"/>
    </xf>
    <xf numFmtId="0" fontId="9" fillId="0" borderId="47" xfId="1" applyFont="1" applyBorder="1" applyAlignment="1">
      <alignment horizontal="left" vertical="center"/>
    </xf>
    <xf numFmtId="0" fontId="9" fillId="0" borderId="47" xfId="1" applyFont="1" applyBorder="1" applyAlignment="1">
      <alignment horizontal="left" vertical="center" shrinkToFit="1"/>
    </xf>
    <xf numFmtId="0" fontId="9" fillId="0" borderId="48" xfId="1" applyFont="1" applyBorder="1" applyAlignment="1">
      <alignment horizontal="left" vertical="center" shrinkToFit="1"/>
    </xf>
    <xf numFmtId="0" fontId="9" fillId="2" borderId="49" xfId="1" applyFont="1" applyFill="1" applyBorder="1" applyAlignment="1">
      <alignment horizontal="distributed" vertical="center" indent="3"/>
    </xf>
    <xf numFmtId="0" fontId="9" fillId="2" borderId="21" xfId="1" applyFont="1" applyFill="1" applyBorder="1" applyAlignment="1">
      <alignment horizontal="distributed" vertical="center" indent="3"/>
    </xf>
    <xf numFmtId="0" fontId="13" fillId="2" borderId="21" xfId="1" quotePrefix="1" applyFont="1" applyFill="1" applyBorder="1" applyAlignment="1">
      <alignment horizontal="left" vertical="center"/>
    </xf>
    <xf numFmtId="0" fontId="13" fillId="2" borderId="21" xfId="1" applyFont="1" applyFill="1" applyBorder="1" applyAlignment="1">
      <alignment horizontal="left" vertical="center"/>
    </xf>
    <xf numFmtId="0" fontId="9" fillId="2" borderId="21" xfId="1" applyFont="1" applyFill="1" applyBorder="1" applyAlignment="1">
      <alignment horizontal="left" vertical="center" shrinkToFit="1"/>
    </xf>
    <xf numFmtId="0" fontId="9" fillId="2" borderId="22" xfId="1" applyFont="1" applyFill="1" applyBorder="1" applyAlignment="1">
      <alignment horizontal="left" vertical="center" shrinkToFit="1"/>
    </xf>
    <xf numFmtId="0" fontId="9" fillId="0" borderId="39" xfId="1" applyFont="1" applyBorder="1" applyAlignment="1">
      <alignment horizontal="distributed" vertical="center" indent="3"/>
    </xf>
    <xf numFmtId="0" fontId="9" fillId="0" borderId="40" xfId="1" applyFont="1" applyBorder="1" applyAlignment="1">
      <alignment horizontal="distributed" vertical="center" indent="3"/>
    </xf>
    <xf numFmtId="0" fontId="9" fillId="0" borderId="41" xfId="1" applyFont="1" applyBorder="1" applyAlignment="1">
      <alignment horizontal="left" vertical="center"/>
    </xf>
    <xf numFmtId="0" fontId="9" fillId="0" borderId="42" xfId="1" applyFont="1" applyBorder="1" applyAlignment="1">
      <alignment horizontal="left" vertical="center"/>
    </xf>
    <xf numFmtId="182" fontId="13" fillId="0" borderId="42" xfId="1" applyNumberFormat="1" applyFont="1" applyBorder="1" applyAlignment="1">
      <alignment horizontal="left" vertical="center"/>
    </xf>
    <xf numFmtId="182" fontId="13" fillId="0" borderId="43" xfId="1" applyNumberFormat="1" applyFont="1" applyBorder="1" applyAlignment="1">
      <alignment horizontal="left" vertical="center"/>
    </xf>
    <xf numFmtId="0" fontId="9" fillId="0" borderId="14" xfId="1" applyFont="1" applyBorder="1" applyAlignment="1">
      <alignment horizontal="left" vertical="center" shrinkToFit="1"/>
    </xf>
    <xf numFmtId="0" fontId="9" fillId="0" borderId="15" xfId="1" applyFont="1" applyBorder="1" applyAlignment="1">
      <alignment horizontal="left" vertical="center" shrinkToFit="1"/>
    </xf>
    <xf numFmtId="0" fontId="9" fillId="0" borderId="44" xfId="1" applyFont="1" applyBorder="1" applyAlignment="1">
      <alignment horizontal="left" vertical="center" shrinkToFit="1"/>
    </xf>
    <xf numFmtId="0" fontId="9" fillId="0" borderId="45" xfId="1" applyFont="1" applyBorder="1" applyAlignment="1">
      <alignment horizontal="distributed" vertical="center" indent="3"/>
    </xf>
    <xf numFmtId="0" fontId="9" fillId="0" borderId="19" xfId="1" applyFont="1" applyBorder="1" applyAlignment="1">
      <alignment horizontal="distributed" vertical="center" indent="3"/>
    </xf>
    <xf numFmtId="9" fontId="13" fillId="0" borderId="24" xfId="1" applyNumberFormat="1" applyFont="1" applyBorder="1" applyAlignment="1">
      <alignment horizontal="left" vertical="center"/>
    </xf>
    <xf numFmtId="9" fontId="13" fillId="0" borderId="25" xfId="1" applyNumberFormat="1" applyFont="1" applyBorder="1" applyAlignment="1">
      <alignment horizontal="left" vertical="center"/>
    </xf>
    <xf numFmtId="0" fontId="11" fillId="0" borderId="50" xfId="1" applyFont="1" applyBorder="1" applyAlignment="1">
      <alignment horizontal="distributed" vertical="center" indent="3"/>
    </xf>
    <xf numFmtId="0" fontId="11" fillId="0" borderId="17" xfId="1" applyFont="1" applyBorder="1" applyAlignment="1">
      <alignment horizontal="distributed" vertical="center" indent="3"/>
    </xf>
    <xf numFmtId="0" fontId="9" fillId="0" borderId="40" xfId="1" applyFont="1" applyBorder="1" applyAlignment="1">
      <alignment horizontal="left" vertical="center" shrinkToFit="1"/>
    </xf>
    <xf numFmtId="0" fontId="9" fillId="0" borderId="54" xfId="1" applyFont="1" applyBorder="1" applyAlignment="1">
      <alignment horizontal="left" vertical="center" shrinkToFit="1"/>
    </xf>
    <xf numFmtId="0" fontId="25" fillId="0" borderId="49" xfId="1" applyFont="1" applyBorder="1" applyAlignment="1">
      <alignment horizontal="distributed" vertical="center" indent="3"/>
    </xf>
    <xf numFmtId="0" fontId="25" fillId="0" borderId="21" xfId="1" applyFont="1" applyBorder="1" applyAlignment="1">
      <alignment horizontal="distributed" vertical="center" indent="3"/>
    </xf>
    <xf numFmtId="9" fontId="25" fillId="0" borderId="52" xfId="1" applyNumberFormat="1" applyFont="1" applyBorder="1" applyAlignment="1">
      <alignment horizontal="left" vertical="center"/>
    </xf>
    <xf numFmtId="9" fontId="25" fillId="0" borderId="53" xfId="1" applyNumberFormat="1" applyFont="1" applyBorder="1" applyAlignment="1">
      <alignment horizontal="left" vertical="center"/>
    </xf>
    <xf numFmtId="0" fontId="11" fillId="0" borderId="63" xfId="1" applyFont="1" applyBorder="1" applyAlignment="1">
      <alignment horizontal="distributed" vertical="center" indent="3"/>
    </xf>
    <xf numFmtId="0" fontId="11" fillId="0" borderId="64" xfId="1" applyFont="1" applyBorder="1" applyAlignment="1">
      <alignment horizontal="distributed" vertical="center" indent="3"/>
    </xf>
    <xf numFmtId="0" fontId="11" fillId="0" borderId="64" xfId="1" applyFont="1" applyBorder="1" applyAlignment="1">
      <alignment horizontal="left" vertical="center"/>
    </xf>
    <xf numFmtId="0" fontId="11" fillId="0" borderId="65" xfId="1" applyFont="1" applyBorder="1" applyAlignment="1">
      <alignment horizontal="left" vertical="center"/>
    </xf>
    <xf numFmtId="0" fontId="9" fillId="0" borderId="59" xfId="1" applyFont="1" applyBorder="1" applyAlignment="1">
      <alignment horizontal="distributed" vertical="center" indent="3"/>
    </xf>
    <xf numFmtId="0" fontId="9" fillId="0" borderId="60" xfId="1" applyFont="1" applyBorder="1" applyAlignment="1">
      <alignment horizontal="distributed" vertical="center" indent="3"/>
    </xf>
    <xf numFmtId="0" fontId="9" fillId="0" borderId="60" xfId="1" applyFont="1" applyBorder="1" applyAlignment="1">
      <alignment horizontal="left" vertical="center"/>
    </xf>
    <xf numFmtId="0" fontId="9" fillId="0" borderId="61" xfId="1" applyFont="1" applyBorder="1" applyAlignment="1">
      <alignment horizontal="left" vertical="center" shrinkToFit="1"/>
    </xf>
    <xf numFmtId="0" fontId="9" fillId="0" borderId="62" xfId="1" applyFont="1" applyBorder="1" applyAlignment="1">
      <alignment horizontal="left" vertical="center" shrinkToFit="1"/>
    </xf>
    <xf numFmtId="0" fontId="2" fillId="0" borderId="4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8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</cellXfs>
  <cellStyles count="5">
    <cellStyle name="쉼표 [0] 2" xfId="4" xr:uid="{00000000-0005-0000-0000-000000000000}"/>
    <cellStyle name="표준" xfId="0" builtinId="0"/>
    <cellStyle name="표준 2" xfId="1" xr:uid="{00000000-0005-0000-0000-000002000000}"/>
    <cellStyle name="표준_2007원가" xfId="3" xr:uid="{00000000-0005-0000-0000-000003000000}"/>
    <cellStyle name="표준_원가(22동)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523875</xdr:colOff>
      <xdr:row>2</xdr:row>
      <xdr:rowOff>0</xdr:rowOff>
    </xdr:from>
    <xdr:to>
      <xdr:col>21</xdr:col>
      <xdr:colOff>66675</xdr:colOff>
      <xdr:row>2</xdr:row>
      <xdr:rowOff>295275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320F1F74-A8F1-4892-95C8-20D5E956B287}"/>
            </a:ext>
          </a:extLst>
        </xdr:cNvPr>
        <xdr:cNvSpPr>
          <a:spLocks noChangeArrowheads="1"/>
        </xdr:cNvSpPr>
      </xdr:nvSpPr>
      <xdr:spPr bwMode="auto">
        <a:xfrm>
          <a:off x="3381375" y="342900"/>
          <a:ext cx="2800350" cy="295275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MY%20Work%20Project\1.&#44148;&#52629;&#51204;&#44592;&#49444;&#44228;(&#51089;&#50629;&#48169;)\&#49345;&#49569;&#50644;&#51648;&#45768;&#50612;&#47553;\2025&#45380;&#51089;&#50629;\260113_&#47924;&#51452;%20&#49444;&#52380;&#51473;&#44256;%20&#49444;&#44228;&#46020;&#47732;(DWG)\&#51204;&#44592;&#51089;&#50629;&#48169;\&#52572;&#51333;&#45225;&#54408;\3.&#49548;&#48169;\2.&#49548;&#48169;&#45236;&#50669;&#49436;\&#49444;&#52380;&#51473;&#44256;&#50672;&#47549;&#44288;&#49324;&#44060;&#52629;&#49444;&#44228;&#50857;&#50669;-&#49548;&#54868;&#44592;&#44396;(&#45236;&#50669;&#4943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공종별집계표"/>
      <sheetName val="공종별내역서(기계)"/>
      <sheetName val="일위대가목록(기계)"/>
      <sheetName val="일위대가(기계)"/>
      <sheetName val="단가대비표(기계)"/>
      <sheetName val=" 공사설정 "/>
      <sheetName val="Sheet1"/>
    </sheetNames>
    <sheetDataSet>
      <sheetData sheetId="0" refreshError="1"/>
      <sheetData sheetId="1" refreshError="1"/>
      <sheetData sheetId="2">
        <row r="1">
          <cell r="A1" t="str">
            <v>[ 설천중고 연립관사 개축 소방공사 ]</v>
          </cell>
        </row>
      </sheetData>
      <sheetData sheetId="3">
        <row r="4">
          <cell r="E4">
            <v>0</v>
          </cell>
          <cell r="F4">
            <v>30634</v>
          </cell>
          <cell r="G4">
            <v>0</v>
          </cell>
        </row>
      </sheetData>
      <sheetData sheetId="4">
        <row r="7">
          <cell r="F7">
            <v>0</v>
          </cell>
          <cell r="H7">
            <v>30634</v>
          </cell>
          <cell r="J7">
            <v>0</v>
          </cell>
        </row>
        <row r="12">
          <cell r="F12">
            <v>75000</v>
          </cell>
          <cell r="H12">
            <v>30634</v>
          </cell>
          <cell r="J12">
            <v>0</v>
          </cell>
        </row>
        <row r="17">
          <cell r="F17">
            <v>78000</v>
          </cell>
          <cell r="H17">
            <v>30634</v>
          </cell>
          <cell r="J17">
            <v>0</v>
          </cell>
        </row>
      </sheetData>
      <sheetData sheetId="5">
        <row r="5">
          <cell r="O5">
            <v>75000</v>
          </cell>
          <cell r="P5">
            <v>0</v>
          </cell>
          <cell r="V5">
            <v>0</v>
          </cell>
        </row>
        <row r="6">
          <cell r="O6">
            <v>78000</v>
          </cell>
          <cell r="P6">
            <v>0</v>
          </cell>
          <cell r="V6">
            <v>0</v>
          </cell>
        </row>
        <row r="13">
          <cell r="O13">
            <v>0</v>
          </cell>
          <cell r="P13">
            <v>172068</v>
          </cell>
          <cell r="V13">
            <v>0</v>
          </cell>
        </row>
        <row r="14">
          <cell r="O14">
            <v>0</v>
          </cell>
          <cell r="P14">
            <v>241698</v>
          </cell>
          <cell r="V14">
            <v>0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20E5D-F808-4C8A-BCC8-59754897D120}">
  <sheetPr>
    <pageSetUpPr fitToPage="1"/>
  </sheetPr>
  <dimension ref="A1:AW1238"/>
  <sheetViews>
    <sheetView view="pageBreakPreview" topLeftCell="A7" zoomScaleNormal="100" zoomScaleSheetLayoutView="100" workbookViewId="0">
      <selection activeCell="M32" sqref="M32"/>
    </sheetView>
  </sheetViews>
  <sheetFormatPr defaultRowHeight="13.5" x14ac:dyDescent="0.15"/>
  <cols>
    <col min="1" max="1" width="3.125" style="31" customWidth="1"/>
    <col min="2" max="12" width="3.125" style="32" customWidth="1"/>
    <col min="13" max="13" width="17.75" style="32" customWidth="1"/>
    <col min="14" max="30" width="3.125" style="32" customWidth="1"/>
    <col min="31" max="31" width="2" style="32" customWidth="1"/>
    <col min="32" max="32" width="3.125" style="32" customWidth="1"/>
    <col min="33" max="37" width="4.25" style="32" customWidth="1"/>
    <col min="38" max="39" width="3.125" style="32" customWidth="1"/>
    <col min="40" max="44" width="17.75" style="32" customWidth="1"/>
    <col min="45" max="157" width="3.125" style="32" customWidth="1"/>
    <col min="158" max="256" width="9" style="32"/>
    <col min="257" max="268" width="3.125" style="32" customWidth="1"/>
    <col min="269" max="269" width="17.75" style="32" customWidth="1"/>
    <col min="270" max="286" width="3.125" style="32" customWidth="1"/>
    <col min="287" max="287" width="2" style="32" customWidth="1"/>
    <col min="288" max="288" width="3.125" style="32" customWidth="1"/>
    <col min="289" max="293" width="4.25" style="32" customWidth="1"/>
    <col min="294" max="295" width="3.125" style="32" customWidth="1"/>
    <col min="296" max="300" width="17.75" style="32" customWidth="1"/>
    <col min="301" max="413" width="3.125" style="32" customWidth="1"/>
    <col min="414" max="512" width="9" style="32"/>
    <col min="513" max="524" width="3.125" style="32" customWidth="1"/>
    <col min="525" max="525" width="17.75" style="32" customWidth="1"/>
    <col min="526" max="542" width="3.125" style="32" customWidth="1"/>
    <col min="543" max="543" width="2" style="32" customWidth="1"/>
    <col min="544" max="544" width="3.125" style="32" customWidth="1"/>
    <col min="545" max="549" width="4.25" style="32" customWidth="1"/>
    <col min="550" max="551" width="3.125" style="32" customWidth="1"/>
    <col min="552" max="556" width="17.75" style="32" customWidth="1"/>
    <col min="557" max="669" width="3.125" style="32" customWidth="1"/>
    <col min="670" max="768" width="9" style="32"/>
    <col min="769" max="780" width="3.125" style="32" customWidth="1"/>
    <col min="781" max="781" width="17.75" style="32" customWidth="1"/>
    <col min="782" max="798" width="3.125" style="32" customWidth="1"/>
    <col min="799" max="799" width="2" style="32" customWidth="1"/>
    <col min="800" max="800" width="3.125" style="32" customWidth="1"/>
    <col min="801" max="805" width="4.25" style="32" customWidth="1"/>
    <col min="806" max="807" width="3.125" style="32" customWidth="1"/>
    <col min="808" max="812" width="17.75" style="32" customWidth="1"/>
    <col min="813" max="925" width="3.125" style="32" customWidth="1"/>
    <col min="926" max="1024" width="9" style="32"/>
    <col min="1025" max="1036" width="3.125" style="32" customWidth="1"/>
    <col min="1037" max="1037" width="17.75" style="32" customWidth="1"/>
    <col min="1038" max="1054" width="3.125" style="32" customWidth="1"/>
    <col min="1055" max="1055" width="2" style="32" customWidth="1"/>
    <col min="1056" max="1056" width="3.125" style="32" customWidth="1"/>
    <col min="1057" max="1061" width="4.25" style="32" customWidth="1"/>
    <col min="1062" max="1063" width="3.125" style="32" customWidth="1"/>
    <col min="1064" max="1068" width="17.75" style="32" customWidth="1"/>
    <col min="1069" max="1181" width="3.125" style="32" customWidth="1"/>
    <col min="1182" max="1280" width="9" style="32"/>
    <col min="1281" max="1292" width="3.125" style="32" customWidth="1"/>
    <col min="1293" max="1293" width="17.75" style="32" customWidth="1"/>
    <col min="1294" max="1310" width="3.125" style="32" customWidth="1"/>
    <col min="1311" max="1311" width="2" style="32" customWidth="1"/>
    <col min="1312" max="1312" width="3.125" style="32" customWidth="1"/>
    <col min="1313" max="1317" width="4.25" style="32" customWidth="1"/>
    <col min="1318" max="1319" width="3.125" style="32" customWidth="1"/>
    <col min="1320" max="1324" width="17.75" style="32" customWidth="1"/>
    <col min="1325" max="1437" width="3.125" style="32" customWidth="1"/>
    <col min="1438" max="1536" width="9" style="32"/>
    <col min="1537" max="1548" width="3.125" style="32" customWidth="1"/>
    <col min="1549" max="1549" width="17.75" style="32" customWidth="1"/>
    <col min="1550" max="1566" width="3.125" style="32" customWidth="1"/>
    <col min="1567" max="1567" width="2" style="32" customWidth="1"/>
    <col min="1568" max="1568" width="3.125" style="32" customWidth="1"/>
    <col min="1569" max="1573" width="4.25" style="32" customWidth="1"/>
    <col min="1574" max="1575" width="3.125" style="32" customWidth="1"/>
    <col min="1576" max="1580" width="17.75" style="32" customWidth="1"/>
    <col min="1581" max="1693" width="3.125" style="32" customWidth="1"/>
    <col min="1694" max="1792" width="9" style="32"/>
    <col min="1793" max="1804" width="3.125" style="32" customWidth="1"/>
    <col min="1805" max="1805" width="17.75" style="32" customWidth="1"/>
    <col min="1806" max="1822" width="3.125" style="32" customWidth="1"/>
    <col min="1823" max="1823" width="2" style="32" customWidth="1"/>
    <col min="1824" max="1824" width="3.125" style="32" customWidth="1"/>
    <col min="1825" max="1829" width="4.25" style="32" customWidth="1"/>
    <col min="1830" max="1831" width="3.125" style="32" customWidth="1"/>
    <col min="1832" max="1836" width="17.75" style="32" customWidth="1"/>
    <col min="1837" max="1949" width="3.125" style="32" customWidth="1"/>
    <col min="1950" max="2048" width="9" style="32"/>
    <col min="2049" max="2060" width="3.125" style="32" customWidth="1"/>
    <col min="2061" max="2061" width="17.75" style="32" customWidth="1"/>
    <col min="2062" max="2078" width="3.125" style="32" customWidth="1"/>
    <col min="2079" max="2079" width="2" style="32" customWidth="1"/>
    <col min="2080" max="2080" width="3.125" style="32" customWidth="1"/>
    <col min="2081" max="2085" width="4.25" style="32" customWidth="1"/>
    <col min="2086" max="2087" width="3.125" style="32" customWidth="1"/>
    <col min="2088" max="2092" width="17.75" style="32" customWidth="1"/>
    <col min="2093" max="2205" width="3.125" style="32" customWidth="1"/>
    <col min="2206" max="2304" width="9" style="32"/>
    <col min="2305" max="2316" width="3.125" style="32" customWidth="1"/>
    <col min="2317" max="2317" width="17.75" style="32" customWidth="1"/>
    <col min="2318" max="2334" width="3.125" style="32" customWidth="1"/>
    <col min="2335" max="2335" width="2" style="32" customWidth="1"/>
    <col min="2336" max="2336" width="3.125" style="32" customWidth="1"/>
    <col min="2337" max="2341" width="4.25" style="32" customWidth="1"/>
    <col min="2342" max="2343" width="3.125" style="32" customWidth="1"/>
    <col min="2344" max="2348" width="17.75" style="32" customWidth="1"/>
    <col min="2349" max="2461" width="3.125" style="32" customWidth="1"/>
    <col min="2462" max="2560" width="9" style="32"/>
    <col min="2561" max="2572" width="3.125" style="32" customWidth="1"/>
    <col min="2573" max="2573" width="17.75" style="32" customWidth="1"/>
    <col min="2574" max="2590" width="3.125" style="32" customWidth="1"/>
    <col min="2591" max="2591" width="2" style="32" customWidth="1"/>
    <col min="2592" max="2592" width="3.125" style="32" customWidth="1"/>
    <col min="2593" max="2597" width="4.25" style="32" customWidth="1"/>
    <col min="2598" max="2599" width="3.125" style="32" customWidth="1"/>
    <col min="2600" max="2604" width="17.75" style="32" customWidth="1"/>
    <col min="2605" max="2717" width="3.125" style="32" customWidth="1"/>
    <col min="2718" max="2816" width="9" style="32"/>
    <col min="2817" max="2828" width="3.125" style="32" customWidth="1"/>
    <col min="2829" max="2829" width="17.75" style="32" customWidth="1"/>
    <col min="2830" max="2846" width="3.125" style="32" customWidth="1"/>
    <col min="2847" max="2847" width="2" style="32" customWidth="1"/>
    <col min="2848" max="2848" width="3.125" style="32" customWidth="1"/>
    <col min="2849" max="2853" width="4.25" style="32" customWidth="1"/>
    <col min="2854" max="2855" width="3.125" style="32" customWidth="1"/>
    <col min="2856" max="2860" width="17.75" style="32" customWidth="1"/>
    <col min="2861" max="2973" width="3.125" style="32" customWidth="1"/>
    <col min="2974" max="3072" width="9" style="32"/>
    <col min="3073" max="3084" width="3.125" style="32" customWidth="1"/>
    <col min="3085" max="3085" width="17.75" style="32" customWidth="1"/>
    <col min="3086" max="3102" width="3.125" style="32" customWidth="1"/>
    <col min="3103" max="3103" width="2" style="32" customWidth="1"/>
    <col min="3104" max="3104" width="3.125" style="32" customWidth="1"/>
    <col min="3105" max="3109" width="4.25" style="32" customWidth="1"/>
    <col min="3110" max="3111" width="3.125" style="32" customWidth="1"/>
    <col min="3112" max="3116" width="17.75" style="32" customWidth="1"/>
    <col min="3117" max="3229" width="3.125" style="32" customWidth="1"/>
    <col min="3230" max="3328" width="9" style="32"/>
    <col min="3329" max="3340" width="3.125" style="32" customWidth="1"/>
    <col min="3341" max="3341" width="17.75" style="32" customWidth="1"/>
    <col min="3342" max="3358" width="3.125" style="32" customWidth="1"/>
    <col min="3359" max="3359" width="2" style="32" customWidth="1"/>
    <col min="3360" max="3360" width="3.125" style="32" customWidth="1"/>
    <col min="3361" max="3365" width="4.25" style="32" customWidth="1"/>
    <col min="3366" max="3367" width="3.125" style="32" customWidth="1"/>
    <col min="3368" max="3372" width="17.75" style="32" customWidth="1"/>
    <col min="3373" max="3485" width="3.125" style="32" customWidth="1"/>
    <col min="3486" max="3584" width="9" style="32"/>
    <col min="3585" max="3596" width="3.125" style="32" customWidth="1"/>
    <col min="3597" max="3597" width="17.75" style="32" customWidth="1"/>
    <col min="3598" max="3614" width="3.125" style="32" customWidth="1"/>
    <col min="3615" max="3615" width="2" style="32" customWidth="1"/>
    <col min="3616" max="3616" width="3.125" style="32" customWidth="1"/>
    <col min="3617" max="3621" width="4.25" style="32" customWidth="1"/>
    <col min="3622" max="3623" width="3.125" style="32" customWidth="1"/>
    <col min="3624" max="3628" width="17.75" style="32" customWidth="1"/>
    <col min="3629" max="3741" width="3.125" style="32" customWidth="1"/>
    <col min="3742" max="3840" width="9" style="32"/>
    <col min="3841" max="3852" width="3.125" style="32" customWidth="1"/>
    <col min="3853" max="3853" width="17.75" style="32" customWidth="1"/>
    <col min="3854" max="3870" width="3.125" style="32" customWidth="1"/>
    <col min="3871" max="3871" width="2" style="32" customWidth="1"/>
    <col min="3872" max="3872" width="3.125" style="32" customWidth="1"/>
    <col min="3873" max="3877" width="4.25" style="32" customWidth="1"/>
    <col min="3878" max="3879" width="3.125" style="32" customWidth="1"/>
    <col min="3880" max="3884" width="17.75" style="32" customWidth="1"/>
    <col min="3885" max="3997" width="3.125" style="32" customWidth="1"/>
    <col min="3998" max="4096" width="9" style="32"/>
    <col min="4097" max="4108" width="3.125" style="32" customWidth="1"/>
    <col min="4109" max="4109" width="17.75" style="32" customWidth="1"/>
    <col min="4110" max="4126" width="3.125" style="32" customWidth="1"/>
    <col min="4127" max="4127" width="2" style="32" customWidth="1"/>
    <col min="4128" max="4128" width="3.125" style="32" customWidth="1"/>
    <col min="4129" max="4133" width="4.25" style="32" customWidth="1"/>
    <col min="4134" max="4135" width="3.125" style="32" customWidth="1"/>
    <col min="4136" max="4140" width="17.75" style="32" customWidth="1"/>
    <col min="4141" max="4253" width="3.125" style="32" customWidth="1"/>
    <col min="4254" max="4352" width="9" style="32"/>
    <col min="4353" max="4364" width="3.125" style="32" customWidth="1"/>
    <col min="4365" max="4365" width="17.75" style="32" customWidth="1"/>
    <col min="4366" max="4382" width="3.125" style="32" customWidth="1"/>
    <col min="4383" max="4383" width="2" style="32" customWidth="1"/>
    <col min="4384" max="4384" width="3.125" style="32" customWidth="1"/>
    <col min="4385" max="4389" width="4.25" style="32" customWidth="1"/>
    <col min="4390" max="4391" width="3.125" style="32" customWidth="1"/>
    <col min="4392" max="4396" width="17.75" style="32" customWidth="1"/>
    <col min="4397" max="4509" width="3.125" style="32" customWidth="1"/>
    <col min="4510" max="4608" width="9" style="32"/>
    <col min="4609" max="4620" width="3.125" style="32" customWidth="1"/>
    <col min="4621" max="4621" width="17.75" style="32" customWidth="1"/>
    <col min="4622" max="4638" width="3.125" style="32" customWidth="1"/>
    <col min="4639" max="4639" width="2" style="32" customWidth="1"/>
    <col min="4640" max="4640" width="3.125" style="32" customWidth="1"/>
    <col min="4641" max="4645" width="4.25" style="32" customWidth="1"/>
    <col min="4646" max="4647" width="3.125" style="32" customWidth="1"/>
    <col min="4648" max="4652" width="17.75" style="32" customWidth="1"/>
    <col min="4653" max="4765" width="3.125" style="32" customWidth="1"/>
    <col min="4766" max="4864" width="9" style="32"/>
    <col min="4865" max="4876" width="3.125" style="32" customWidth="1"/>
    <col min="4877" max="4877" width="17.75" style="32" customWidth="1"/>
    <col min="4878" max="4894" width="3.125" style="32" customWidth="1"/>
    <col min="4895" max="4895" width="2" style="32" customWidth="1"/>
    <col min="4896" max="4896" width="3.125" style="32" customWidth="1"/>
    <col min="4897" max="4901" width="4.25" style="32" customWidth="1"/>
    <col min="4902" max="4903" width="3.125" style="32" customWidth="1"/>
    <col min="4904" max="4908" width="17.75" style="32" customWidth="1"/>
    <col min="4909" max="5021" width="3.125" style="32" customWidth="1"/>
    <col min="5022" max="5120" width="9" style="32"/>
    <col min="5121" max="5132" width="3.125" style="32" customWidth="1"/>
    <col min="5133" max="5133" width="17.75" style="32" customWidth="1"/>
    <col min="5134" max="5150" width="3.125" style="32" customWidth="1"/>
    <col min="5151" max="5151" width="2" style="32" customWidth="1"/>
    <col min="5152" max="5152" width="3.125" style="32" customWidth="1"/>
    <col min="5153" max="5157" width="4.25" style="32" customWidth="1"/>
    <col min="5158" max="5159" width="3.125" style="32" customWidth="1"/>
    <col min="5160" max="5164" width="17.75" style="32" customWidth="1"/>
    <col min="5165" max="5277" width="3.125" style="32" customWidth="1"/>
    <col min="5278" max="5376" width="9" style="32"/>
    <col min="5377" max="5388" width="3.125" style="32" customWidth="1"/>
    <col min="5389" max="5389" width="17.75" style="32" customWidth="1"/>
    <col min="5390" max="5406" width="3.125" style="32" customWidth="1"/>
    <col min="5407" max="5407" width="2" style="32" customWidth="1"/>
    <col min="5408" max="5408" width="3.125" style="32" customWidth="1"/>
    <col min="5409" max="5413" width="4.25" style="32" customWidth="1"/>
    <col min="5414" max="5415" width="3.125" style="32" customWidth="1"/>
    <col min="5416" max="5420" width="17.75" style="32" customWidth="1"/>
    <col min="5421" max="5533" width="3.125" style="32" customWidth="1"/>
    <col min="5534" max="5632" width="9" style="32"/>
    <col min="5633" max="5644" width="3.125" style="32" customWidth="1"/>
    <col min="5645" max="5645" width="17.75" style="32" customWidth="1"/>
    <col min="5646" max="5662" width="3.125" style="32" customWidth="1"/>
    <col min="5663" max="5663" width="2" style="32" customWidth="1"/>
    <col min="5664" max="5664" width="3.125" style="32" customWidth="1"/>
    <col min="5665" max="5669" width="4.25" style="32" customWidth="1"/>
    <col min="5670" max="5671" width="3.125" style="32" customWidth="1"/>
    <col min="5672" max="5676" width="17.75" style="32" customWidth="1"/>
    <col min="5677" max="5789" width="3.125" style="32" customWidth="1"/>
    <col min="5790" max="5888" width="9" style="32"/>
    <col min="5889" max="5900" width="3.125" style="32" customWidth="1"/>
    <col min="5901" max="5901" width="17.75" style="32" customWidth="1"/>
    <col min="5902" max="5918" width="3.125" style="32" customWidth="1"/>
    <col min="5919" max="5919" width="2" style="32" customWidth="1"/>
    <col min="5920" max="5920" width="3.125" style="32" customWidth="1"/>
    <col min="5921" max="5925" width="4.25" style="32" customWidth="1"/>
    <col min="5926" max="5927" width="3.125" style="32" customWidth="1"/>
    <col min="5928" max="5932" width="17.75" style="32" customWidth="1"/>
    <col min="5933" max="6045" width="3.125" style="32" customWidth="1"/>
    <col min="6046" max="6144" width="9" style="32"/>
    <col min="6145" max="6156" width="3.125" style="32" customWidth="1"/>
    <col min="6157" max="6157" width="17.75" style="32" customWidth="1"/>
    <col min="6158" max="6174" width="3.125" style="32" customWidth="1"/>
    <col min="6175" max="6175" width="2" style="32" customWidth="1"/>
    <col min="6176" max="6176" width="3.125" style="32" customWidth="1"/>
    <col min="6177" max="6181" width="4.25" style="32" customWidth="1"/>
    <col min="6182" max="6183" width="3.125" style="32" customWidth="1"/>
    <col min="6184" max="6188" width="17.75" style="32" customWidth="1"/>
    <col min="6189" max="6301" width="3.125" style="32" customWidth="1"/>
    <col min="6302" max="6400" width="9" style="32"/>
    <col min="6401" max="6412" width="3.125" style="32" customWidth="1"/>
    <col min="6413" max="6413" width="17.75" style="32" customWidth="1"/>
    <col min="6414" max="6430" width="3.125" style="32" customWidth="1"/>
    <col min="6431" max="6431" width="2" style="32" customWidth="1"/>
    <col min="6432" max="6432" width="3.125" style="32" customWidth="1"/>
    <col min="6433" max="6437" width="4.25" style="32" customWidth="1"/>
    <col min="6438" max="6439" width="3.125" style="32" customWidth="1"/>
    <col min="6440" max="6444" width="17.75" style="32" customWidth="1"/>
    <col min="6445" max="6557" width="3.125" style="32" customWidth="1"/>
    <col min="6558" max="6656" width="9" style="32"/>
    <col min="6657" max="6668" width="3.125" style="32" customWidth="1"/>
    <col min="6669" max="6669" width="17.75" style="32" customWidth="1"/>
    <col min="6670" max="6686" width="3.125" style="32" customWidth="1"/>
    <col min="6687" max="6687" width="2" style="32" customWidth="1"/>
    <col min="6688" max="6688" width="3.125" style="32" customWidth="1"/>
    <col min="6689" max="6693" width="4.25" style="32" customWidth="1"/>
    <col min="6694" max="6695" width="3.125" style="32" customWidth="1"/>
    <col min="6696" max="6700" width="17.75" style="32" customWidth="1"/>
    <col min="6701" max="6813" width="3.125" style="32" customWidth="1"/>
    <col min="6814" max="6912" width="9" style="32"/>
    <col min="6913" max="6924" width="3.125" style="32" customWidth="1"/>
    <col min="6925" max="6925" width="17.75" style="32" customWidth="1"/>
    <col min="6926" max="6942" width="3.125" style="32" customWidth="1"/>
    <col min="6943" max="6943" width="2" style="32" customWidth="1"/>
    <col min="6944" max="6944" width="3.125" style="32" customWidth="1"/>
    <col min="6945" max="6949" width="4.25" style="32" customWidth="1"/>
    <col min="6950" max="6951" width="3.125" style="32" customWidth="1"/>
    <col min="6952" max="6956" width="17.75" style="32" customWidth="1"/>
    <col min="6957" max="7069" width="3.125" style="32" customWidth="1"/>
    <col min="7070" max="7168" width="9" style="32"/>
    <col min="7169" max="7180" width="3.125" style="32" customWidth="1"/>
    <col min="7181" max="7181" width="17.75" style="32" customWidth="1"/>
    <col min="7182" max="7198" width="3.125" style="32" customWidth="1"/>
    <col min="7199" max="7199" width="2" style="32" customWidth="1"/>
    <col min="7200" max="7200" width="3.125" style="32" customWidth="1"/>
    <col min="7201" max="7205" width="4.25" style="32" customWidth="1"/>
    <col min="7206" max="7207" width="3.125" style="32" customWidth="1"/>
    <col min="7208" max="7212" width="17.75" style="32" customWidth="1"/>
    <col min="7213" max="7325" width="3.125" style="32" customWidth="1"/>
    <col min="7326" max="7424" width="9" style="32"/>
    <col min="7425" max="7436" width="3.125" style="32" customWidth="1"/>
    <col min="7437" max="7437" width="17.75" style="32" customWidth="1"/>
    <col min="7438" max="7454" width="3.125" style="32" customWidth="1"/>
    <col min="7455" max="7455" width="2" style="32" customWidth="1"/>
    <col min="7456" max="7456" width="3.125" style="32" customWidth="1"/>
    <col min="7457" max="7461" width="4.25" style="32" customWidth="1"/>
    <col min="7462" max="7463" width="3.125" style="32" customWidth="1"/>
    <col min="7464" max="7468" width="17.75" style="32" customWidth="1"/>
    <col min="7469" max="7581" width="3.125" style="32" customWidth="1"/>
    <col min="7582" max="7680" width="9" style="32"/>
    <col min="7681" max="7692" width="3.125" style="32" customWidth="1"/>
    <col min="7693" max="7693" width="17.75" style="32" customWidth="1"/>
    <col min="7694" max="7710" width="3.125" style="32" customWidth="1"/>
    <col min="7711" max="7711" width="2" style="32" customWidth="1"/>
    <col min="7712" max="7712" width="3.125" style="32" customWidth="1"/>
    <col min="7713" max="7717" width="4.25" style="32" customWidth="1"/>
    <col min="7718" max="7719" width="3.125" style="32" customWidth="1"/>
    <col min="7720" max="7724" width="17.75" style="32" customWidth="1"/>
    <col min="7725" max="7837" width="3.125" style="32" customWidth="1"/>
    <col min="7838" max="7936" width="9" style="32"/>
    <col min="7937" max="7948" width="3.125" style="32" customWidth="1"/>
    <col min="7949" max="7949" width="17.75" style="32" customWidth="1"/>
    <col min="7950" max="7966" width="3.125" style="32" customWidth="1"/>
    <col min="7967" max="7967" width="2" style="32" customWidth="1"/>
    <col min="7968" max="7968" width="3.125" style="32" customWidth="1"/>
    <col min="7969" max="7973" width="4.25" style="32" customWidth="1"/>
    <col min="7974" max="7975" width="3.125" style="32" customWidth="1"/>
    <col min="7976" max="7980" width="17.75" style="32" customWidth="1"/>
    <col min="7981" max="8093" width="3.125" style="32" customWidth="1"/>
    <col min="8094" max="8192" width="9" style="32"/>
    <col min="8193" max="8204" width="3.125" style="32" customWidth="1"/>
    <col min="8205" max="8205" width="17.75" style="32" customWidth="1"/>
    <col min="8206" max="8222" width="3.125" style="32" customWidth="1"/>
    <col min="8223" max="8223" width="2" style="32" customWidth="1"/>
    <col min="8224" max="8224" width="3.125" style="32" customWidth="1"/>
    <col min="8225" max="8229" width="4.25" style="32" customWidth="1"/>
    <col min="8230" max="8231" width="3.125" style="32" customWidth="1"/>
    <col min="8232" max="8236" width="17.75" style="32" customWidth="1"/>
    <col min="8237" max="8349" width="3.125" style="32" customWidth="1"/>
    <col min="8350" max="8448" width="9" style="32"/>
    <col min="8449" max="8460" width="3.125" style="32" customWidth="1"/>
    <col min="8461" max="8461" width="17.75" style="32" customWidth="1"/>
    <col min="8462" max="8478" width="3.125" style="32" customWidth="1"/>
    <col min="8479" max="8479" width="2" style="32" customWidth="1"/>
    <col min="8480" max="8480" width="3.125" style="32" customWidth="1"/>
    <col min="8481" max="8485" width="4.25" style="32" customWidth="1"/>
    <col min="8486" max="8487" width="3.125" style="32" customWidth="1"/>
    <col min="8488" max="8492" width="17.75" style="32" customWidth="1"/>
    <col min="8493" max="8605" width="3.125" style="32" customWidth="1"/>
    <col min="8606" max="8704" width="9" style="32"/>
    <col min="8705" max="8716" width="3.125" style="32" customWidth="1"/>
    <col min="8717" max="8717" width="17.75" style="32" customWidth="1"/>
    <col min="8718" max="8734" width="3.125" style="32" customWidth="1"/>
    <col min="8735" max="8735" width="2" style="32" customWidth="1"/>
    <col min="8736" max="8736" width="3.125" style="32" customWidth="1"/>
    <col min="8737" max="8741" width="4.25" style="32" customWidth="1"/>
    <col min="8742" max="8743" width="3.125" style="32" customWidth="1"/>
    <col min="8744" max="8748" width="17.75" style="32" customWidth="1"/>
    <col min="8749" max="8861" width="3.125" style="32" customWidth="1"/>
    <col min="8862" max="8960" width="9" style="32"/>
    <col min="8961" max="8972" width="3.125" style="32" customWidth="1"/>
    <col min="8973" max="8973" width="17.75" style="32" customWidth="1"/>
    <col min="8974" max="8990" width="3.125" style="32" customWidth="1"/>
    <col min="8991" max="8991" width="2" style="32" customWidth="1"/>
    <col min="8992" max="8992" width="3.125" style="32" customWidth="1"/>
    <col min="8993" max="8997" width="4.25" style="32" customWidth="1"/>
    <col min="8998" max="8999" width="3.125" style="32" customWidth="1"/>
    <col min="9000" max="9004" width="17.75" style="32" customWidth="1"/>
    <col min="9005" max="9117" width="3.125" style="32" customWidth="1"/>
    <col min="9118" max="9216" width="9" style="32"/>
    <col min="9217" max="9228" width="3.125" style="32" customWidth="1"/>
    <col min="9229" max="9229" width="17.75" style="32" customWidth="1"/>
    <col min="9230" max="9246" width="3.125" style="32" customWidth="1"/>
    <col min="9247" max="9247" width="2" style="32" customWidth="1"/>
    <col min="9248" max="9248" width="3.125" style="32" customWidth="1"/>
    <col min="9249" max="9253" width="4.25" style="32" customWidth="1"/>
    <col min="9254" max="9255" width="3.125" style="32" customWidth="1"/>
    <col min="9256" max="9260" width="17.75" style="32" customWidth="1"/>
    <col min="9261" max="9373" width="3.125" style="32" customWidth="1"/>
    <col min="9374" max="9472" width="9" style="32"/>
    <col min="9473" max="9484" width="3.125" style="32" customWidth="1"/>
    <col min="9485" max="9485" width="17.75" style="32" customWidth="1"/>
    <col min="9486" max="9502" width="3.125" style="32" customWidth="1"/>
    <col min="9503" max="9503" width="2" style="32" customWidth="1"/>
    <col min="9504" max="9504" width="3.125" style="32" customWidth="1"/>
    <col min="9505" max="9509" width="4.25" style="32" customWidth="1"/>
    <col min="9510" max="9511" width="3.125" style="32" customWidth="1"/>
    <col min="9512" max="9516" width="17.75" style="32" customWidth="1"/>
    <col min="9517" max="9629" width="3.125" style="32" customWidth="1"/>
    <col min="9630" max="9728" width="9" style="32"/>
    <col min="9729" max="9740" width="3.125" style="32" customWidth="1"/>
    <col min="9741" max="9741" width="17.75" style="32" customWidth="1"/>
    <col min="9742" max="9758" width="3.125" style="32" customWidth="1"/>
    <col min="9759" max="9759" width="2" style="32" customWidth="1"/>
    <col min="9760" max="9760" width="3.125" style="32" customWidth="1"/>
    <col min="9761" max="9765" width="4.25" style="32" customWidth="1"/>
    <col min="9766" max="9767" width="3.125" style="32" customWidth="1"/>
    <col min="9768" max="9772" width="17.75" style="32" customWidth="1"/>
    <col min="9773" max="9885" width="3.125" style="32" customWidth="1"/>
    <col min="9886" max="9984" width="9" style="32"/>
    <col min="9985" max="9996" width="3.125" style="32" customWidth="1"/>
    <col min="9997" max="9997" width="17.75" style="32" customWidth="1"/>
    <col min="9998" max="10014" width="3.125" style="32" customWidth="1"/>
    <col min="10015" max="10015" width="2" style="32" customWidth="1"/>
    <col min="10016" max="10016" width="3.125" style="32" customWidth="1"/>
    <col min="10017" max="10021" width="4.25" style="32" customWidth="1"/>
    <col min="10022" max="10023" width="3.125" style="32" customWidth="1"/>
    <col min="10024" max="10028" width="17.75" style="32" customWidth="1"/>
    <col min="10029" max="10141" width="3.125" style="32" customWidth="1"/>
    <col min="10142" max="10240" width="9" style="32"/>
    <col min="10241" max="10252" width="3.125" style="32" customWidth="1"/>
    <col min="10253" max="10253" width="17.75" style="32" customWidth="1"/>
    <col min="10254" max="10270" width="3.125" style="32" customWidth="1"/>
    <col min="10271" max="10271" width="2" style="32" customWidth="1"/>
    <col min="10272" max="10272" width="3.125" style="32" customWidth="1"/>
    <col min="10273" max="10277" width="4.25" style="32" customWidth="1"/>
    <col min="10278" max="10279" width="3.125" style="32" customWidth="1"/>
    <col min="10280" max="10284" width="17.75" style="32" customWidth="1"/>
    <col min="10285" max="10397" width="3.125" style="32" customWidth="1"/>
    <col min="10398" max="10496" width="9" style="32"/>
    <col min="10497" max="10508" width="3.125" style="32" customWidth="1"/>
    <col min="10509" max="10509" width="17.75" style="32" customWidth="1"/>
    <col min="10510" max="10526" width="3.125" style="32" customWidth="1"/>
    <col min="10527" max="10527" width="2" style="32" customWidth="1"/>
    <col min="10528" max="10528" width="3.125" style="32" customWidth="1"/>
    <col min="10529" max="10533" width="4.25" style="32" customWidth="1"/>
    <col min="10534" max="10535" width="3.125" style="32" customWidth="1"/>
    <col min="10536" max="10540" width="17.75" style="32" customWidth="1"/>
    <col min="10541" max="10653" width="3.125" style="32" customWidth="1"/>
    <col min="10654" max="10752" width="9" style="32"/>
    <col min="10753" max="10764" width="3.125" style="32" customWidth="1"/>
    <col min="10765" max="10765" width="17.75" style="32" customWidth="1"/>
    <col min="10766" max="10782" width="3.125" style="32" customWidth="1"/>
    <col min="10783" max="10783" width="2" style="32" customWidth="1"/>
    <col min="10784" max="10784" width="3.125" style="32" customWidth="1"/>
    <col min="10785" max="10789" width="4.25" style="32" customWidth="1"/>
    <col min="10790" max="10791" width="3.125" style="32" customWidth="1"/>
    <col min="10792" max="10796" width="17.75" style="32" customWidth="1"/>
    <col min="10797" max="10909" width="3.125" style="32" customWidth="1"/>
    <col min="10910" max="11008" width="9" style="32"/>
    <col min="11009" max="11020" width="3.125" style="32" customWidth="1"/>
    <col min="11021" max="11021" width="17.75" style="32" customWidth="1"/>
    <col min="11022" max="11038" width="3.125" style="32" customWidth="1"/>
    <col min="11039" max="11039" width="2" style="32" customWidth="1"/>
    <col min="11040" max="11040" width="3.125" style="32" customWidth="1"/>
    <col min="11041" max="11045" width="4.25" style="32" customWidth="1"/>
    <col min="11046" max="11047" width="3.125" style="32" customWidth="1"/>
    <col min="11048" max="11052" width="17.75" style="32" customWidth="1"/>
    <col min="11053" max="11165" width="3.125" style="32" customWidth="1"/>
    <col min="11166" max="11264" width="9" style="32"/>
    <col min="11265" max="11276" width="3.125" style="32" customWidth="1"/>
    <col min="11277" max="11277" width="17.75" style="32" customWidth="1"/>
    <col min="11278" max="11294" width="3.125" style="32" customWidth="1"/>
    <col min="11295" max="11295" width="2" style="32" customWidth="1"/>
    <col min="11296" max="11296" width="3.125" style="32" customWidth="1"/>
    <col min="11297" max="11301" width="4.25" style="32" customWidth="1"/>
    <col min="11302" max="11303" width="3.125" style="32" customWidth="1"/>
    <col min="11304" max="11308" width="17.75" style="32" customWidth="1"/>
    <col min="11309" max="11421" width="3.125" style="32" customWidth="1"/>
    <col min="11422" max="11520" width="9" style="32"/>
    <col min="11521" max="11532" width="3.125" style="32" customWidth="1"/>
    <col min="11533" max="11533" width="17.75" style="32" customWidth="1"/>
    <col min="11534" max="11550" width="3.125" style="32" customWidth="1"/>
    <col min="11551" max="11551" width="2" style="32" customWidth="1"/>
    <col min="11552" max="11552" width="3.125" style="32" customWidth="1"/>
    <col min="11553" max="11557" width="4.25" style="32" customWidth="1"/>
    <col min="11558" max="11559" width="3.125" style="32" customWidth="1"/>
    <col min="11560" max="11564" width="17.75" style="32" customWidth="1"/>
    <col min="11565" max="11677" width="3.125" style="32" customWidth="1"/>
    <col min="11678" max="11776" width="9" style="32"/>
    <col min="11777" max="11788" width="3.125" style="32" customWidth="1"/>
    <col min="11789" max="11789" width="17.75" style="32" customWidth="1"/>
    <col min="11790" max="11806" width="3.125" style="32" customWidth="1"/>
    <col min="11807" max="11807" width="2" style="32" customWidth="1"/>
    <col min="11808" max="11808" width="3.125" style="32" customWidth="1"/>
    <col min="11809" max="11813" width="4.25" style="32" customWidth="1"/>
    <col min="11814" max="11815" width="3.125" style="32" customWidth="1"/>
    <col min="11816" max="11820" width="17.75" style="32" customWidth="1"/>
    <col min="11821" max="11933" width="3.125" style="32" customWidth="1"/>
    <col min="11934" max="12032" width="9" style="32"/>
    <col min="12033" max="12044" width="3.125" style="32" customWidth="1"/>
    <col min="12045" max="12045" width="17.75" style="32" customWidth="1"/>
    <col min="12046" max="12062" width="3.125" style="32" customWidth="1"/>
    <col min="12063" max="12063" width="2" style="32" customWidth="1"/>
    <col min="12064" max="12064" width="3.125" style="32" customWidth="1"/>
    <col min="12065" max="12069" width="4.25" style="32" customWidth="1"/>
    <col min="12070" max="12071" width="3.125" style="32" customWidth="1"/>
    <col min="12072" max="12076" width="17.75" style="32" customWidth="1"/>
    <col min="12077" max="12189" width="3.125" style="32" customWidth="1"/>
    <col min="12190" max="12288" width="9" style="32"/>
    <col min="12289" max="12300" width="3.125" style="32" customWidth="1"/>
    <col min="12301" max="12301" width="17.75" style="32" customWidth="1"/>
    <col min="12302" max="12318" width="3.125" style="32" customWidth="1"/>
    <col min="12319" max="12319" width="2" style="32" customWidth="1"/>
    <col min="12320" max="12320" width="3.125" style="32" customWidth="1"/>
    <col min="12321" max="12325" width="4.25" style="32" customWidth="1"/>
    <col min="12326" max="12327" width="3.125" style="32" customWidth="1"/>
    <col min="12328" max="12332" width="17.75" style="32" customWidth="1"/>
    <col min="12333" max="12445" width="3.125" style="32" customWidth="1"/>
    <col min="12446" max="12544" width="9" style="32"/>
    <col min="12545" max="12556" width="3.125" style="32" customWidth="1"/>
    <col min="12557" max="12557" width="17.75" style="32" customWidth="1"/>
    <col min="12558" max="12574" width="3.125" style="32" customWidth="1"/>
    <col min="12575" max="12575" width="2" style="32" customWidth="1"/>
    <col min="12576" max="12576" width="3.125" style="32" customWidth="1"/>
    <col min="12577" max="12581" width="4.25" style="32" customWidth="1"/>
    <col min="12582" max="12583" width="3.125" style="32" customWidth="1"/>
    <col min="12584" max="12588" width="17.75" style="32" customWidth="1"/>
    <col min="12589" max="12701" width="3.125" style="32" customWidth="1"/>
    <col min="12702" max="12800" width="9" style="32"/>
    <col min="12801" max="12812" width="3.125" style="32" customWidth="1"/>
    <col min="12813" max="12813" width="17.75" style="32" customWidth="1"/>
    <col min="12814" max="12830" width="3.125" style="32" customWidth="1"/>
    <col min="12831" max="12831" width="2" style="32" customWidth="1"/>
    <col min="12832" max="12832" width="3.125" style="32" customWidth="1"/>
    <col min="12833" max="12837" width="4.25" style="32" customWidth="1"/>
    <col min="12838" max="12839" width="3.125" style="32" customWidth="1"/>
    <col min="12840" max="12844" width="17.75" style="32" customWidth="1"/>
    <col min="12845" max="12957" width="3.125" style="32" customWidth="1"/>
    <col min="12958" max="13056" width="9" style="32"/>
    <col min="13057" max="13068" width="3.125" style="32" customWidth="1"/>
    <col min="13069" max="13069" width="17.75" style="32" customWidth="1"/>
    <col min="13070" max="13086" width="3.125" style="32" customWidth="1"/>
    <col min="13087" max="13087" width="2" style="32" customWidth="1"/>
    <col min="13088" max="13088" width="3.125" style="32" customWidth="1"/>
    <col min="13089" max="13093" width="4.25" style="32" customWidth="1"/>
    <col min="13094" max="13095" width="3.125" style="32" customWidth="1"/>
    <col min="13096" max="13100" width="17.75" style="32" customWidth="1"/>
    <col min="13101" max="13213" width="3.125" style="32" customWidth="1"/>
    <col min="13214" max="13312" width="9" style="32"/>
    <col min="13313" max="13324" width="3.125" style="32" customWidth="1"/>
    <col min="13325" max="13325" width="17.75" style="32" customWidth="1"/>
    <col min="13326" max="13342" width="3.125" style="32" customWidth="1"/>
    <col min="13343" max="13343" width="2" style="32" customWidth="1"/>
    <col min="13344" max="13344" width="3.125" style="32" customWidth="1"/>
    <col min="13345" max="13349" width="4.25" style="32" customWidth="1"/>
    <col min="13350" max="13351" width="3.125" style="32" customWidth="1"/>
    <col min="13352" max="13356" width="17.75" style="32" customWidth="1"/>
    <col min="13357" max="13469" width="3.125" style="32" customWidth="1"/>
    <col min="13470" max="13568" width="9" style="32"/>
    <col min="13569" max="13580" width="3.125" style="32" customWidth="1"/>
    <col min="13581" max="13581" width="17.75" style="32" customWidth="1"/>
    <col min="13582" max="13598" width="3.125" style="32" customWidth="1"/>
    <col min="13599" max="13599" width="2" style="32" customWidth="1"/>
    <col min="13600" max="13600" width="3.125" style="32" customWidth="1"/>
    <col min="13601" max="13605" width="4.25" style="32" customWidth="1"/>
    <col min="13606" max="13607" width="3.125" style="32" customWidth="1"/>
    <col min="13608" max="13612" width="17.75" style="32" customWidth="1"/>
    <col min="13613" max="13725" width="3.125" style="32" customWidth="1"/>
    <col min="13726" max="13824" width="9" style="32"/>
    <col min="13825" max="13836" width="3.125" style="32" customWidth="1"/>
    <col min="13837" max="13837" width="17.75" style="32" customWidth="1"/>
    <col min="13838" max="13854" width="3.125" style="32" customWidth="1"/>
    <col min="13855" max="13855" width="2" style="32" customWidth="1"/>
    <col min="13856" max="13856" width="3.125" style="32" customWidth="1"/>
    <col min="13857" max="13861" width="4.25" style="32" customWidth="1"/>
    <col min="13862" max="13863" width="3.125" style="32" customWidth="1"/>
    <col min="13864" max="13868" width="17.75" style="32" customWidth="1"/>
    <col min="13869" max="13981" width="3.125" style="32" customWidth="1"/>
    <col min="13982" max="14080" width="9" style="32"/>
    <col min="14081" max="14092" width="3.125" style="32" customWidth="1"/>
    <col min="14093" max="14093" width="17.75" style="32" customWidth="1"/>
    <col min="14094" max="14110" width="3.125" style="32" customWidth="1"/>
    <col min="14111" max="14111" width="2" style="32" customWidth="1"/>
    <col min="14112" max="14112" width="3.125" style="32" customWidth="1"/>
    <col min="14113" max="14117" width="4.25" style="32" customWidth="1"/>
    <col min="14118" max="14119" width="3.125" style="32" customWidth="1"/>
    <col min="14120" max="14124" width="17.75" style="32" customWidth="1"/>
    <col min="14125" max="14237" width="3.125" style="32" customWidth="1"/>
    <col min="14238" max="14336" width="9" style="32"/>
    <col min="14337" max="14348" width="3.125" style="32" customWidth="1"/>
    <col min="14349" max="14349" width="17.75" style="32" customWidth="1"/>
    <col min="14350" max="14366" width="3.125" style="32" customWidth="1"/>
    <col min="14367" max="14367" width="2" style="32" customWidth="1"/>
    <col min="14368" max="14368" width="3.125" style="32" customWidth="1"/>
    <col min="14369" max="14373" width="4.25" style="32" customWidth="1"/>
    <col min="14374" max="14375" width="3.125" style="32" customWidth="1"/>
    <col min="14376" max="14380" width="17.75" style="32" customWidth="1"/>
    <col min="14381" max="14493" width="3.125" style="32" customWidth="1"/>
    <col min="14494" max="14592" width="9" style="32"/>
    <col min="14593" max="14604" width="3.125" style="32" customWidth="1"/>
    <col min="14605" max="14605" width="17.75" style="32" customWidth="1"/>
    <col min="14606" max="14622" width="3.125" style="32" customWidth="1"/>
    <col min="14623" max="14623" width="2" style="32" customWidth="1"/>
    <col min="14624" max="14624" width="3.125" style="32" customWidth="1"/>
    <col min="14625" max="14629" width="4.25" style="32" customWidth="1"/>
    <col min="14630" max="14631" width="3.125" style="32" customWidth="1"/>
    <col min="14632" max="14636" width="17.75" style="32" customWidth="1"/>
    <col min="14637" max="14749" width="3.125" style="32" customWidth="1"/>
    <col min="14750" max="14848" width="9" style="32"/>
    <col min="14849" max="14860" width="3.125" style="32" customWidth="1"/>
    <col min="14861" max="14861" width="17.75" style="32" customWidth="1"/>
    <col min="14862" max="14878" width="3.125" style="32" customWidth="1"/>
    <col min="14879" max="14879" width="2" style="32" customWidth="1"/>
    <col min="14880" max="14880" width="3.125" style="32" customWidth="1"/>
    <col min="14881" max="14885" width="4.25" style="32" customWidth="1"/>
    <col min="14886" max="14887" width="3.125" style="32" customWidth="1"/>
    <col min="14888" max="14892" width="17.75" style="32" customWidth="1"/>
    <col min="14893" max="15005" width="3.125" style="32" customWidth="1"/>
    <col min="15006" max="15104" width="9" style="32"/>
    <col min="15105" max="15116" width="3.125" style="32" customWidth="1"/>
    <col min="15117" max="15117" width="17.75" style="32" customWidth="1"/>
    <col min="15118" max="15134" width="3.125" style="32" customWidth="1"/>
    <col min="15135" max="15135" width="2" style="32" customWidth="1"/>
    <col min="15136" max="15136" width="3.125" style="32" customWidth="1"/>
    <col min="15137" max="15141" width="4.25" style="32" customWidth="1"/>
    <col min="15142" max="15143" width="3.125" style="32" customWidth="1"/>
    <col min="15144" max="15148" width="17.75" style="32" customWidth="1"/>
    <col min="15149" max="15261" width="3.125" style="32" customWidth="1"/>
    <col min="15262" max="15360" width="9" style="32"/>
    <col min="15361" max="15372" width="3.125" style="32" customWidth="1"/>
    <col min="15373" max="15373" width="17.75" style="32" customWidth="1"/>
    <col min="15374" max="15390" width="3.125" style="32" customWidth="1"/>
    <col min="15391" max="15391" width="2" style="32" customWidth="1"/>
    <col min="15392" max="15392" width="3.125" style="32" customWidth="1"/>
    <col min="15393" max="15397" width="4.25" style="32" customWidth="1"/>
    <col min="15398" max="15399" width="3.125" style="32" customWidth="1"/>
    <col min="15400" max="15404" width="17.75" style="32" customWidth="1"/>
    <col min="15405" max="15517" width="3.125" style="32" customWidth="1"/>
    <col min="15518" max="15616" width="9" style="32"/>
    <col min="15617" max="15628" width="3.125" style="32" customWidth="1"/>
    <col min="15629" max="15629" width="17.75" style="32" customWidth="1"/>
    <col min="15630" max="15646" width="3.125" style="32" customWidth="1"/>
    <col min="15647" max="15647" width="2" style="32" customWidth="1"/>
    <col min="15648" max="15648" width="3.125" style="32" customWidth="1"/>
    <col min="15649" max="15653" width="4.25" style="32" customWidth="1"/>
    <col min="15654" max="15655" width="3.125" style="32" customWidth="1"/>
    <col min="15656" max="15660" width="17.75" style="32" customWidth="1"/>
    <col min="15661" max="15773" width="3.125" style="32" customWidth="1"/>
    <col min="15774" max="15872" width="9" style="32"/>
    <col min="15873" max="15884" width="3.125" style="32" customWidth="1"/>
    <col min="15885" max="15885" width="17.75" style="32" customWidth="1"/>
    <col min="15886" max="15902" width="3.125" style="32" customWidth="1"/>
    <col min="15903" max="15903" width="2" style="32" customWidth="1"/>
    <col min="15904" max="15904" width="3.125" style="32" customWidth="1"/>
    <col min="15905" max="15909" width="4.25" style="32" customWidth="1"/>
    <col min="15910" max="15911" width="3.125" style="32" customWidth="1"/>
    <col min="15912" max="15916" width="17.75" style="32" customWidth="1"/>
    <col min="15917" max="16029" width="3.125" style="32" customWidth="1"/>
    <col min="16030" max="16128" width="9" style="32"/>
    <col min="16129" max="16140" width="3.125" style="32" customWidth="1"/>
    <col min="16141" max="16141" width="17.75" style="32" customWidth="1"/>
    <col min="16142" max="16158" width="3.125" style="32" customWidth="1"/>
    <col min="16159" max="16159" width="2" style="32" customWidth="1"/>
    <col min="16160" max="16160" width="3.125" style="32" customWidth="1"/>
    <col min="16161" max="16165" width="4.25" style="32" customWidth="1"/>
    <col min="16166" max="16167" width="3.125" style="32" customWidth="1"/>
    <col min="16168" max="16172" width="17.75" style="32" customWidth="1"/>
    <col min="16173" max="16285" width="3.125" style="32" customWidth="1"/>
    <col min="16286" max="16384" width="9" style="32"/>
  </cols>
  <sheetData>
    <row r="1" spans="1:49" x14ac:dyDescent="0.15">
      <c r="B1" s="31" t="s">
        <v>447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 t="s">
        <v>448</v>
      </c>
    </row>
    <row r="2" spans="1:49" x14ac:dyDescent="0.15">
      <c r="B2" s="31" t="s">
        <v>449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3"/>
    </row>
    <row r="3" spans="1:49" ht="24.95" customHeight="1" x14ac:dyDescent="0.15"/>
    <row r="4" spans="1:49" ht="18" customHeight="1" thickBot="1" x14ac:dyDescent="0.2">
      <c r="B4" s="120" t="str">
        <f>집계표!A2</f>
        <v>[ 설천중고 연립관사 개축 소방공사 ]</v>
      </c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R4" s="121" t="s">
        <v>450</v>
      </c>
      <c r="S4" s="121"/>
      <c r="T4" s="122" t="str">
        <f>NUMBERSTRING(AG4,1)</f>
        <v>영</v>
      </c>
      <c r="U4" s="122"/>
      <c r="V4" s="122"/>
      <c r="W4" s="122"/>
      <c r="X4" s="122"/>
      <c r="Y4" s="122"/>
      <c r="Z4" s="122"/>
      <c r="AA4" s="122"/>
      <c r="AB4" s="122"/>
      <c r="AC4" s="123" t="s">
        <v>451</v>
      </c>
      <c r="AD4" s="123"/>
      <c r="AE4" s="34" t="s">
        <v>452</v>
      </c>
      <c r="AF4" s="35" t="s">
        <v>453</v>
      </c>
      <c r="AG4" s="124">
        <f>M37</f>
        <v>0</v>
      </c>
      <c r="AH4" s="124"/>
      <c r="AI4" s="124"/>
      <c r="AJ4" s="124"/>
      <c r="AK4" s="124"/>
      <c r="AL4" s="36" t="s">
        <v>454</v>
      </c>
      <c r="AM4" s="36"/>
    </row>
    <row r="5" spans="1:49" ht="18" customHeight="1" thickTop="1" x14ac:dyDescent="0.15">
      <c r="A5" s="31" t="s">
        <v>455</v>
      </c>
      <c r="B5" s="125" t="s">
        <v>456</v>
      </c>
      <c r="C5" s="126"/>
      <c r="D5" s="126" t="s">
        <v>457</v>
      </c>
      <c r="E5" s="126"/>
      <c r="F5" s="126"/>
      <c r="G5" s="126"/>
      <c r="H5" s="126"/>
      <c r="I5" s="126"/>
      <c r="J5" s="126"/>
      <c r="K5" s="126"/>
      <c r="L5" s="126"/>
      <c r="M5" s="37" t="s">
        <v>458</v>
      </c>
      <c r="N5" s="126" t="s">
        <v>459</v>
      </c>
      <c r="O5" s="126"/>
      <c r="P5" s="126"/>
      <c r="Q5" s="126"/>
      <c r="R5" s="126"/>
      <c r="S5" s="126"/>
      <c r="T5" s="126"/>
      <c r="U5" s="126"/>
      <c r="V5" s="126"/>
      <c r="W5" s="126"/>
      <c r="X5" s="126" t="s">
        <v>460</v>
      </c>
      <c r="Y5" s="126"/>
      <c r="Z5" s="126"/>
      <c r="AA5" s="126"/>
      <c r="AB5" s="126"/>
      <c r="AC5" s="126"/>
      <c r="AD5" s="126"/>
      <c r="AE5" s="126"/>
      <c r="AF5" s="126"/>
      <c r="AG5" s="126"/>
      <c r="AH5" s="126"/>
      <c r="AI5" s="126"/>
      <c r="AJ5" s="126"/>
      <c r="AK5" s="126"/>
      <c r="AL5" s="127"/>
      <c r="AM5" s="38"/>
    </row>
    <row r="6" spans="1:49" ht="15" customHeight="1" x14ac:dyDescent="0.15">
      <c r="A6" s="33" t="s">
        <v>461</v>
      </c>
      <c r="B6" s="128" t="s">
        <v>462</v>
      </c>
      <c r="C6" s="129"/>
      <c r="D6" s="129" t="s">
        <v>463</v>
      </c>
      <c r="E6" s="129"/>
      <c r="F6" s="130" t="s">
        <v>464</v>
      </c>
      <c r="G6" s="131"/>
      <c r="H6" s="131"/>
      <c r="I6" s="131"/>
      <c r="J6" s="131"/>
      <c r="K6" s="131"/>
      <c r="L6" s="132"/>
      <c r="M6" s="39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  <c r="AJ6" s="134"/>
      <c r="AK6" s="134"/>
      <c r="AL6" s="135"/>
      <c r="AM6" s="40"/>
      <c r="AN6" s="41" t="s">
        <v>465</v>
      </c>
      <c r="AO6" s="42">
        <f>M9+M10+M13</f>
        <v>0</v>
      </c>
      <c r="AP6" s="43"/>
      <c r="AQ6" s="43"/>
      <c r="AR6" s="43"/>
    </row>
    <row r="7" spans="1:49" ht="15" customHeight="1" x14ac:dyDescent="0.15">
      <c r="B7" s="128"/>
      <c r="C7" s="129"/>
      <c r="D7" s="129"/>
      <c r="E7" s="129"/>
      <c r="F7" s="136" t="s">
        <v>466</v>
      </c>
      <c r="G7" s="136"/>
      <c r="H7" s="136"/>
      <c r="I7" s="136"/>
      <c r="J7" s="136"/>
      <c r="K7" s="136"/>
      <c r="L7" s="136"/>
      <c r="M7" s="44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8"/>
      <c r="Y7" s="138"/>
      <c r="Z7" s="138"/>
      <c r="AA7" s="138"/>
      <c r="AB7" s="138"/>
      <c r="AC7" s="138"/>
      <c r="AD7" s="138"/>
      <c r="AE7" s="138"/>
      <c r="AF7" s="138"/>
      <c r="AG7" s="138"/>
      <c r="AH7" s="138"/>
      <c r="AI7" s="138"/>
      <c r="AJ7" s="138"/>
      <c r="AK7" s="138"/>
      <c r="AL7" s="139"/>
      <c r="AM7" s="40"/>
      <c r="AN7" s="41" t="s">
        <v>467</v>
      </c>
      <c r="AO7" s="42">
        <f>M35+M36</f>
        <v>0</v>
      </c>
      <c r="AP7" s="43"/>
      <c r="AQ7" s="43"/>
      <c r="AR7" s="43"/>
    </row>
    <row r="8" spans="1:49" ht="15" customHeight="1" x14ac:dyDescent="0.15">
      <c r="B8" s="128"/>
      <c r="C8" s="129"/>
      <c r="D8" s="129"/>
      <c r="E8" s="129"/>
      <c r="F8" s="136" t="s">
        <v>468</v>
      </c>
      <c r="G8" s="136"/>
      <c r="H8" s="136"/>
      <c r="I8" s="136"/>
      <c r="J8" s="136"/>
      <c r="K8" s="136"/>
      <c r="L8" s="136"/>
      <c r="M8" s="44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9"/>
      <c r="AM8" s="40"/>
      <c r="AN8" s="41" t="s">
        <v>469</v>
      </c>
      <c r="AO8" s="42">
        <f>M34</f>
        <v>0</v>
      </c>
      <c r="AP8" s="43"/>
      <c r="AQ8" s="43"/>
      <c r="AR8" s="43"/>
    </row>
    <row r="9" spans="1:49" ht="15" customHeight="1" x14ac:dyDescent="0.15">
      <c r="B9" s="128"/>
      <c r="C9" s="129"/>
      <c r="D9" s="129"/>
      <c r="E9" s="129"/>
      <c r="F9" s="140" t="s">
        <v>470</v>
      </c>
      <c r="G9" s="140"/>
      <c r="H9" s="140"/>
      <c r="I9" s="140"/>
      <c r="J9" s="140"/>
      <c r="K9" s="140"/>
      <c r="L9" s="140"/>
      <c r="M9" s="45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3"/>
      <c r="AM9" s="40"/>
    </row>
    <row r="10" spans="1:49" ht="15" customHeight="1" x14ac:dyDescent="0.15">
      <c r="A10" s="33" t="s">
        <v>471</v>
      </c>
      <c r="B10" s="128"/>
      <c r="C10" s="129"/>
      <c r="D10" s="129" t="s">
        <v>472</v>
      </c>
      <c r="E10" s="129"/>
      <c r="F10" s="144" t="s">
        <v>473</v>
      </c>
      <c r="G10" s="144"/>
      <c r="H10" s="144"/>
      <c r="I10" s="144"/>
      <c r="J10" s="144"/>
      <c r="K10" s="144"/>
      <c r="L10" s="144"/>
      <c r="M10" s="39">
        <f>집계표!H5</f>
        <v>0</v>
      </c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/>
      <c r="AJ10" s="134"/>
      <c r="AK10" s="134"/>
      <c r="AL10" s="135"/>
      <c r="AM10" s="40"/>
      <c r="AN10" s="46"/>
      <c r="AO10" s="46"/>
      <c r="AP10" s="46"/>
      <c r="AQ10" s="46"/>
      <c r="AR10" s="46"/>
    </row>
    <row r="11" spans="1:49" ht="15" customHeight="1" x14ac:dyDescent="0.15">
      <c r="B11" s="128"/>
      <c r="C11" s="129"/>
      <c r="D11" s="129"/>
      <c r="E11" s="129"/>
      <c r="F11" s="136" t="s">
        <v>474</v>
      </c>
      <c r="G11" s="136"/>
      <c r="H11" s="136"/>
      <c r="I11" s="136"/>
      <c r="J11" s="136"/>
      <c r="K11" s="136"/>
      <c r="L11" s="136"/>
      <c r="M11" s="44">
        <f>INT(M10*R11)</f>
        <v>0</v>
      </c>
      <c r="N11" s="145" t="s">
        <v>475</v>
      </c>
      <c r="O11" s="146"/>
      <c r="P11" s="146"/>
      <c r="Q11" s="146"/>
      <c r="R11" s="147">
        <v>0.17499999999999999</v>
      </c>
      <c r="S11" s="147"/>
      <c r="T11" s="147"/>
      <c r="U11" s="147"/>
      <c r="V11" s="147"/>
      <c r="W11" s="148"/>
      <c r="X11" s="138" t="s">
        <v>476</v>
      </c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/>
      <c r="AJ11" s="138"/>
      <c r="AK11" s="138"/>
      <c r="AL11" s="139"/>
      <c r="AM11" s="40"/>
    </row>
    <row r="12" spans="1:49" ht="15" customHeight="1" x14ac:dyDescent="0.15">
      <c r="B12" s="128"/>
      <c r="C12" s="129"/>
      <c r="D12" s="129"/>
      <c r="E12" s="129"/>
      <c r="F12" s="140" t="s">
        <v>470</v>
      </c>
      <c r="G12" s="140"/>
      <c r="H12" s="140"/>
      <c r="I12" s="140"/>
      <c r="J12" s="140"/>
      <c r="K12" s="140"/>
      <c r="L12" s="140"/>
      <c r="M12" s="45">
        <f>SUM(M10:M11)</f>
        <v>0</v>
      </c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3"/>
      <c r="AM12" s="40"/>
      <c r="AN12" s="47"/>
      <c r="AO12" s="47"/>
      <c r="AP12" s="47"/>
      <c r="AQ12" s="48"/>
      <c r="AR12" s="49"/>
      <c r="AS12" s="49"/>
      <c r="AT12" s="49"/>
      <c r="AU12" s="49"/>
      <c r="AV12" s="49"/>
      <c r="AW12" s="49"/>
    </row>
    <row r="13" spans="1:49" ht="15" customHeight="1" x14ac:dyDescent="0.15">
      <c r="A13" s="33" t="s">
        <v>477</v>
      </c>
      <c r="B13" s="128"/>
      <c r="C13" s="129"/>
      <c r="D13" s="129" t="s">
        <v>478</v>
      </c>
      <c r="E13" s="129"/>
      <c r="F13" s="149" t="s">
        <v>479</v>
      </c>
      <c r="G13" s="150"/>
      <c r="H13" s="150"/>
      <c r="I13" s="150"/>
      <c r="J13" s="150"/>
      <c r="K13" s="150"/>
      <c r="L13" s="151"/>
      <c r="M13" s="39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5"/>
      <c r="AM13" s="40"/>
      <c r="AN13" s="50" t="s">
        <v>480</v>
      </c>
      <c r="AO13" s="118" t="str">
        <f>IF(M33+M36&gt;=100000000, "☜ 적용(2.3%)","☜ 삭제")</f>
        <v>☜ 삭제</v>
      </c>
      <c r="AP13" s="118"/>
      <c r="AQ13" s="51"/>
      <c r="AR13" s="49"/>
      <c r="AS13" s="49"/>
      <c r="AT13" s="49"/>
      <c r="AU13" s="49"/>
      <c r="AV13" s="49"/>
      <c r="AW13" s="49"/>
    </row>
    <row r="14" spans="1:49" ht="15" customHeight="1" x14ac:dyDescent="0.15">
      <c r="B14" s="128"/>
      <c r="C14" s="129"/>
      <c r="D14" s="129"/>
      <c r="E14" s="129"/>
      <c r="F14" s="136" t="s">
        <v>481</v>
      </c>
      <c r="G14" s="136"/>
      <c r="H14" s="136"/>
      <c r="I14" s="136"/>
      <c r="J14" s="136"/>
      <c r="K14" s="136"/>
      <c r="L14" s="136"/>
      <c r="M14" s="44">
        <f>INT(M12*Q14)</f>
        <v>0</v>
      </c>
      <c r="N14" s="52" t="s">
        <v>482</v>
      </c>
      <c r="O14" s="53"/>
      <c r="P14" s="53"/>
      <c r="Q14" s="169">
        <v>1.01E-2</v>
      </c>
      <c r="R14" s="169"/>
      <c r="S14" s="169"/>
      <c r="T14" s="169"/>
      <c r="U14" s="169"/>
      <c r="V14" s="169"/>
      <c r="W14" s="170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9"/>
      <c r="AM14" s="40"/>
      <c r="AN14" s="54"/>
      <c r="AO14" s="55"/>
      <c r="AP14" s="56"/>
      <c r="AQ14" s="49"/>
      <c r="AR14" s="49"/>
      <c r="AS14" s="49"/>
      <c r="AT14" s="49"/>
      <c r="AU14" s="49"/>
      <c r="AV14" s="49"/>
      <c r="AW14" s="49"/>
    </row>
    <row r="15" spans="1:49" ht="15" customHeight="1" x14ac:dyDescent="0.15">
      <c r="B15" s="128"/>
      <c r="C15" s="129"/>
      <c r="D15" s="129"/>
      <c r="E15" s="129"/>
      <c r="F15" s="159" t="s">
        <v>483</v>
      </c>
      <c r="G15" s="160"/>
      <c r="H15" s="160"/>
      <c r="I15" s="160"/>
      <c r="J15" s="160"/>
      <c r="K15" s="160"/>
      <c r="L15" s="161"/>
      <c r="M15" s="44">
        <f>INT(M12*Q15)</f>
        <v>0</v>
      </c>
      <c r="N15" s="52" t="s">
        <v>484</v>
      </c>
      <c r="O15" s="53"/>
      <c r="P15" s="53"/>
      <c r="Q15" s="169">
        <v>3.56E-2</v>
      </c>
      <c r="R15" s="169"/>
      <c r="S15" s="169"/>
      <c r="T15" s="169"/>
      <c r="U15" s="169"/>
      <c r="V15" s="169"/>
      <c r="W15" s="170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9"/>
      <c r="AM15" s="40"/>
      <c r="AN15" s="50" t="s">
        <v>485</v>
      </c>
      <c r="AO15" s="119" t="str">
        <f>IF(M33+M36-M16&lt;20000000,"☜ 삭제",IF(M9+M10+M36&lt;=499999999,"☜ 적용(3.11%)",IF(M9+M10+M36&lt;=4999999999,"☜ 교체(2.28%+4,325천원)",IF(M9+M10+M36&gt;=5000000000,"☜ 교체(2.37%)"))))</f>
        <v>☜ 삭제</v>
      </c>
      <c r="AP15" s="119"/>
      <c r="AQ15" s="49"/>
      <c r="AR15" s="49"/>
      <c r="AS15" s="49"/>
      <c r="AT15" s="49"/>
      <c r="AU15" s="49"/>
      <c r="AV15" s="49"/>
      <c r="AW15" s="49"/>
    </row>
    <row r="16" spans="1:49" ht="15" customHeight="1" x14ac:dyDescent="0.15">
      <c r="B16" s="128"/>
      <c r="C16" s="129"/>
      <c r="D16" s="129"/>
      <c r="E16" s="129"/>
      <c r="F16" s="152" t="s">
        <v>486</v>
      </c>
      <c r="G16" s="153"/>
      <c r="H16" s="153"/>
      <c r="I16" s="153"/>
      <c r="J16" s="153"/>
      <c r="K16" s="153"/>
      <c r="L16" s="154"/>
      <c r="M16" s="44">
        <f>INT(MIN(AO17,AO18))</f>
        <v>0</v>
      </c>
      <c r="N16" s="155" t="str">
        <f>IF(M33+M36&gt;=20000000,IF(AO17&gt;AO18,AO20,AO19),"")</f>
        <v/>
      </c>
      <c r="O16" s="155"/>
      <c r="P16" s="155"/>
      <c r="Q16" s="155"/>
      <c r="R16" s="155"/>
      <c r="S16" s="155"/>
      <c r="T16" s="155"/>
      <c r="U16" s="155"/>
      <c r="V16" s="155"/>
      <c r="W16" s="155"/>
      <c r="X16" s="156" t="s">
        <v>487</v>
      </c>
      <c r="Y16" s="157"/>
      <c r="Z16" s="157"/>
      <c r="AA16" s="157"/>
      <c r="AB16" s="157"/>
      <c r="AC16" s="157"/>
      <c r="AD16" s="157"/>
      <c r="AE16" s="157"/>
      <c r="AF16" s="157"/>
      <c r="AG16" s="157"/>
      <c r="AH16" s="157"/>
      <c r="AI16" s="157"/>
      <c r="AJ16" s="157"/>
      <c r="AK16" s="157"/>
      <c r="AL16" s="158"/>
      <c r="AM16" s="40"/>
      <c r="AN16" s="57"/>
      <c r="AO16" s="58" t="s">
        <v>488</v>
      </c>
      <c r="AP16" s="58" t="s">
        <v>489</v>
      </c>
      <c r="AQ16" s="59" t="s">
        <v>490</v>
      </c>
      <c r="AR16" s="49"/>
      <c r="AS16" s="49"/>
      <c r="AT16" s="49"/>
      <c r="AU16" s="49"/>
      <c r="AV16" s="49"/>
      <c r="AW16" s="49"/>
    </row>
    <row r="17" spans="2:49" ht="15" customHeight="1" x14ac:dyDescent="0.15">
      <c r="B17" s="128"/>
      <c r="C17" s="129"/>
      <c r="D17" s="129"/>
      <c r="E17" s="129"/>
      <c r="F17" s="159" t="s">
        <v>491</v>
      </c>
      <c r="G17" s="160"/>
      <c r="H17" s="160"/>
      <c r="I17" s="160"/>
      <c r="J17" s="160"/>
      <c r="K17" s="160"/>
      <c r="L17" s="161"/>
      <c r="M17" s="60">
        <f>INT(M10*R17)</f>
        <v>0</v>
      </c>
      <c r="N17" s="61" t="s">
        <v>492</v>
      </c>
      <c r="O17" s="62"/>
      <c r="P17" s="62"/>
      <c r="Q17" s="62"/>
      <c r="R17" s="162">
        <v>3.5950000000000003E-2</v>
      </c>
      <c r="S17" s="162"/>
      <c r="T17" s="162"/>
      <c r="U17" s="162"/>
      <c r="V17" s="162"/>
      <c r="W17" s="163"/>
      <c r="X17" s="156"/>
      <c r="Y17" s="157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57"/>
      <c r="AL17" s="158"/>
      <c r="AM17" s="40"/>
      <c r="AN17" s="57" t="s">
        <v>493</v>
      </c>
      <c r="AO17" s="63">
        <f>INT((($M$9+$M$10)+($M$36/1.1))*3.11%)</f>
        <v>0</v>
      </c>
      <c r="AP17" s="63">
        <f>INT((($M$9+$M$10)+($M$36/1.1))*2.28%)+4325000</f>
        <v>4325000</v>
      </c>
      <c r="AQ17" s="64">
        <f>INT((($M$9+$M$10)+($M$36/1.1))*2.37%)</f>
        <v>0</v>
      </c>
      <c r="AR17" s="49"/>
      <c r="AS17" s="49"/>
      <c r="AT17" s="49"/>
      <c r="AU17" s="49"/>
      <c r="AV17" s="49"/>
      <c r="AW17" s="49"/>
    </row>
    <row r="18" spans="2:49" ht="15" customHeight="1" x14ac:dyDescent="0.15">
      <c r="B18" s="128"/>
      <c r="C18" s="129"/>
      <c r="D18" s="129"/>
      <c r="E18" s="129"/>
      <c r="F18" s="159" t="s">
        <v>494</v>
      </c>
      <c r="G18" s="160"/>
      <c r="H18" s="160"/>
      <c r="I18" s="160"/>
      <c r="J18" s="160"/>
      <c r="K18" s="160"/>
      <c r="L18" s="161"/>
      <c r="M18" s="60">
        <f>INT(M10*R18)</f>
        <v>0</v>
      </c>
      <c r="N18" s="61" t="s">
        <v>492</v>
      </c>
      <c r="O18" s="62"/>
      <c r="P18" s="62"/>
      <c r="Q18" s="62"/>
      <c r="R18" s="164">
        <v>4.7500000000000001E-2</v>
      </c>
      <c r="S18" s="164"/>
      <c r="T18" s="164"/>
      <c r="U18" s="164"/>
      <c r="V18" s="164"/>
      <c r="W18" s="165"/>
      <c r="X18" s="156"/>
      <c r="Y18" s="157"/>
      <c r="Z18" s="157"/>
      <c r="AA18" s="157"/>
      <c r="AB18" s="157"/>
      <c r="AC18" s="157"/>
      <c r="AD18" s="157"/>
      <c r="AE18" s="157"/>
      <c r="AF18" s="157"/>
      <c r="AG18" s="157"/>
      <c r="AH18" s="157"/>
      <c r="AI18" s="157"/>
      <c r="AJ18" s="157"/>
      <c r="AK18" s="157"/>
      <c r="AL18" s="158"/>
      <c r="AM18" s="40"/>
      <c r="AN18" s="57" t="s">
        <v>495</v>
      </c>
      <c r="AO18" s="63">
        <f>INT((($M$9+$M$10)*3.11%)*1.2)</f>
        <v>0</v>
      </c>
      <c r="AP18" s="63">
        <f>INT((($M$9+$M$10)*2.28%)+4325000)*1.2</f>
        <v>5190000</v>
      </c>
      <c r="AQ18" s="65">
        <f>INT((($M$9+$M$10)*2.37%)*1.2)</f>
        <v>0</v>
      </c>
    </row>
    <row r="19" spans="2:49" ht="15" customHeight="1" x14ac:dyDescent="0.15">
      <c r="B19" s="128"/>
      <c r="C19" s="129"/>
      <c r="D19" s="129"/>
      <c r="E19" s="129"/>
      <c r="F19" s="152" t="s">
        <v>496</v>
      </c>
      <c r="G19" s="166"/>
      <c r="H19" s="166"/>
      <c r="I19" s="166"/>
      <c r="J19" s="166"/>
      <c r="K19" s="166"/>
      <c r="L19" s="167"/>
      <c r="M19" s="60">
        <f>INT(M17*R19)</f>
        <v>0</v>
      </c>
      <c r="N19" s="61" t="s">
        <v>497</v>
      </c>
      <c r="O19" s="62"/>
      <c r="P19" s="62"/>
      <c r="Q19" s="62"/>
      <c r="R19" s="164">
        <v>0.13139999999999999</v>
      </c>
      <c r="S19" s="164"/>
      <c r="T19" s="164"/>
      <c r="U19" s="164"/>
      <c r="V19" s="164"/>
      <c r="W19" s="165"/>
      <c r="X19" s="156"/>
      <c r="Y19" s="157"/>
      <c r="Z19" s="157"/>
      <c r="AA19" s="157"/>
      <c r="AB19" s="157"/>
      <c r="AC19" s="157"/>
      <c r="AD19" s="157"/>
      <c r="AE19" s="157"/>
      <c r="AF19" s="157"/>
      <c r="AG19" s="157"/>
      <c r="AH19" s="157"/>
      <c r="AI19" s="157"/>
      <c r="AJ19" s="157"/>
      <c r="AK19" s="157"/>
      <c r="AL19" s="158"/>
      <c r="AM19" s="40"/>
      <c r="AO19" s="66" t="s">
        <v>498</v>
      </c>
      <c r="AP19" s="66" t="s">
        <v>499</v>
      </c>
      <c r="AQ19" s="66" t="s">
        <v>500</v>
      </c>
    </row>
    <row r="20" spans="2:49" ht="15" customHeight="1" x14ac:dyDescent="0.15">
      <c r="B20" s="128"/>
      <c r="C20" s="129"/>
      <c r="D20" s="129"/>
      <c r="E20" s="129"/>
      <c r="F20" s="136" t="s">
        <v>501</v>
      </c>
      <c r="G20" s="136"/>
      <c r="H20" s="136"/>
      <c r="I20" s="136"/>
      <c r="J20" s="136"/>
      <c r="K20" s="136"/>
      <c r="L20" s="136"/>
      <c r="M20" s="44">
        <f>INT((M9+M12)*Q20)</f>
        <v>0</v>
      </c>
      <c r="N20" s="145" t="s">
        <v>502</v>
      </c>
      <c r="O20" s="146"/>
      <c r="P20" s="146"/>
      <c r="Q20" s="147">
        <v>0.05</v>
      </c>
      <c r="R20" s="147"/>
      <c r="S20" s="147"/>
      <c r="T20" s="147"/>
      <c r="U20" s="147"/>
      <c r="V20" s="147"/>
      <c r="W20" s="148"/>
      <c r="X20" s="138" t="s">
        <v>476</v>
      </c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9"/>
      <c r="AM20" s="40"/>
      <c r="AO20" s="66" t="s">
        <v>503</v>
      </c>
      <c r="AP20" s="66" t="s">
        <v>504</v>
      </c>
      <c r="AQ20" s="66" t="s">
        <v>505</v>
      </c>
    </row>
    <row r="21" spans="2:49" ht="15" customHeight="1" x14ac:dyDescent="0.15">
      <c r="B21" s="128"/>
      <c r="C21" s="129"/>
      <c r="D21" s="129"/>
      <c r="E21" s="129"/>
      <c r="F21" s="136" t="s">
        <v>506</v>
      </c>
      <c r="G21" s="136"/>
      <c r="H21" s="136"/>
      <c r="I21" s="136"/>
      <c r="J21" s="136"/>
      <c r="K21" s="136"/>
      <c r="L21" s="136"/>
      <c r="M21" s="44"/>
      <c r="N21" s="171" t="str">
        <f>IF(M33+M36&gt;=100000000, "직접노무비의 2.3%","")</f>
        <v/>
      </c>
      <c r="O21" s="171"/>
      <c r="P21" s="171"/>
      <c r="Q21" s="171"/>
      <c r="R21" s="171"/>
      <c r="S21" s="171"/>
      <c r="T21" s="171"/>
      <c r="U21" s="171"/>
      <c r="V21" s="171"/>
      <c r="W21" s="171"/>
      <c r="X21" s="138" t="s">
        <v>507</v>
      </c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9"/>
      <c r="AM21" s="40"/>
    </row>
    <row r="22" spans="2:49" ht="15" customHeight="1" x14ac:dyDescent="0.15">
      <c r="B22" s="128"/>
      <c r="C22" s="129"/>
      <c r="D22" s="129"/>
      <c r="E22" s="129"/>
      <c r="F22" s="152" t="s">
        <v>508</v>
      </c>
      <c r="G22" s="166"/>
      <c r="H22" s="166"/>
      <c r="I22" s="166"/>
      <c r="J22" s="166"/>
      <c r="K22" s="166"/>
      <c r="L22" s="167"/>
      <c r="M22" s="44"/>
      <c r="N22" s="145"/>
      <c r="O22" s="146"/>
      <c r="P22" s="146"/>
      <c r="Q22" s="146"/>
      <c r="R22" s="146"/>
      <c r="S22" s="146"/>
      <c r="T22" s="146"/>
      <c r="U22" s="146"/>
      <c r="V22" s="146"/>
      <c r="W22" s="16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9"/>
      <c r="AM22" s="40"/>
      <c r="AN22" s="67"/>
    </row>
    <row r="23" spans="2:49" ht="15" customHeight="1" thickBot="1" x14ac:dyDescent="0.2">
      <c r="B23" s="128"/>
      <c r="C23" s="129"/>
      <c r="D23" s="129"/>
      <c r="E23" s="129"/>
      <c r="F23" s="136" t="s">
        <v>509</v>
      </c>
      <c r="G23" s="136"/>
      <c r="H23" s="136"/>
      <c r="I23" s="136"/>
      <c r="J23" s="136"/>
      <c r="K23" s="136"/>
      <c r="L23" s="136"/>
      <c r="M23" s="44">
        <f>INT(M12*Q23)</f>
        <v>0</v>
      </c>
      <c r="N23" s="52" t="s">
        <v>482</v>
      </c>
      <c r="O23" s="53"/>
      <c r="P23" s="53"/>
      <c r="Q23" s="176">
        <v>6.0000000000000002E-5</v>
      </c>
      <c r="R23" s="176"/>
      <c r="S23" s="176"/>
      <c r="T23" s="176"/>
      <c r="U23" s="176"/>
      <c r="V23" s="176"/>
      <c r="W23" s="177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9"/>
      <c r="AM23" s="40"/>
      <c r="AN23" s="67" t="s">
        <v>510</v>
      </c>
      <c r="AO23" s="68">
        <f>INT(M26+M27+M28+M29+$AN$36)</f>
        <v>0</v>
      </c>
    </row>
    <row r="24" spans="2:49" ht="15" customHeight="1" thickBot="1" x14ac:dyDescent="0.2">
      <c r="B24" s="128"/>
      <c r="C24" s="129"/>
      <c r="D24" s="129"/>
      <c r="E24" s="129"/>
      <c r="F24" s="178" t="s">
        <v>511</v>
      </c>
      <c r="G24" s="179"/>
      <c r="H24" s="179"/>
      <c r="I24" s="179"/>
      <c r="J24" s="179"/>
      <c r="K24" s="179"/>
      <c r="L24" s="179"/>
      <c r="M24" s="44">
        <f>INT(M12*Q24)</f>
        <v>0</v>
      </c>
      <c r="N24" s="52" t="s">
        <v>482</v>
      </c>
      <c r="O24" s="53"/>
      <c r="P24" s="53"/>
      <c r="Q24" s="180">
        <v>8.9999999999999998E-4</v>
      </c>
      <c r="R24" s="180"/>
      <c r="S24" s="180"/>
      <c r="T24" s="180"/>
      <c r="U24" s="180"/>
      <c r="V24" s="180"/>
      <c r="W24" s="181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9"/>
      <c r="AM24" s="40"/>
      <c r="AN24" s="69" t="s">
        <v>512</v>
      </c>
      <c r="AO24" s="70"/>
      <c r="AP24" s="71" t="s">
        <v>513</v>
      </c>
      <c r="AQ24" s="72" t="s">
        <v>514</v>
      </c>
      <c r="AR24" s="72" t="s">
        <v>515</v>
      </c>
    </row>
    <row r="25" spans="2:49" ht="15" customHeight="1" thickTop="1" x14ac:dyDescent="0.15">
      <c r="B25" s="128"/>
      <c r="C25" s="129"/>
      <c r="D25" s="129"/>
      <c r="E25" s="129"/>
      <c r="F25" s="140" t="s">
        <v>470</v>
      </c>
      <c r="G25" s="140"/>
      <c r="H25" s="140"/>
      <c r="I25" s="140"/>
      <c r="J25" s="140"/>
      <c r="K25" s="140"/>
      <c r="L25" s="140"/>
      <c r="M25" s="45">
        <f>SUM(M13:M24)</f>
        <v>0</v>
      </c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3"/>
      <c r="AM25" s="40"/>
      <c r="AN25" s="73">
        <v>0</v>
      </c>
      <c r="AO25" s="74" t="s">
        <v>516</v>
      </c>
      <c r="AP25" s="75">
        <v>3.64E-3</v>
      </c>
      <c r="AQ25" s="76"/>
      <c r="AR25" s="77">
        <f t="shared" ref="AR25:AR30" si="0">$AO$23*AP25*(1+(AQ25/1095))</f>
        <v>0</v>
      </c>
    </row>
    <row r="26" spans="2:49" ht="15" customHeight="1" x14ac:dyDescent="0.15">
      <c r="B26" s="128"/>
      <c r="C26" s="129"/>
      <c r="D26" s="172" t="s">
        <v>517</v>
      </c>
      <c r="E26" s="172"/>
      <c r="F26" s="172"/>
      <c r="G26" s="172"/>
      <c r="H26" s="172"/>
      <c r="I26" s="172"/>
      <c r="J26" s="172"/>
      <c r="K26" s="172"/>
      <c r="L26" s="172"/>
      <c r="M26" s="78">
        <f>M9+M12+M25</f>
        <v>0</v>
      </c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5"/>
      <c r="AM26" s="40"/>
      <c r="AN26" s="79">
        <v>500000000</v>
      </c>
      <c r="AO26" s="80" t="s">
        <v>518</v>
      </c>
      <c r="AP26" s="81">
        <v>3.5100000000000001E-3</v>
      </c>
      <c r="AQ26" s="82"/>
      <c r="AR26" s="77">
        <f t="shared" si="0"/>
        <v>0</v>
      </c>
    </row>
    <row r="27" spans="2:49" ht="15" customHeight="1" x14ac:dyDescent="0.15">
      <c r="B27" s="193" t="s">
        <v>519</v>
      </c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83">
        <f>INT(M26*P27)</f>
        <v>0</v>
      </c>
      <c r="N27" s="195" t="s">
        <v>520</v>
      </c>
      <c r="O27" s="196"/>
      <c r="P27" s="197">
        <v>0.08</v>
      </c>
      <c r="Q27" s="197"/>
      <c r="R27" s="197"/>
      <c r="S27" s="197"/>
      <c r="T27" s="197"/>
      <c r="U27" s="197"/>
      <c r="V27" s="197"/>
      <c r="W27" s="198"/>
      <c r="X27" s="199" t="s">
        <v>521</v>
      </c>
      <c r="Y27" s="200"/>
      <c r="Z27" s="200"/>
      <c r="AA27" s="200"/>
      <c r="AB27" s="200"/>
      <c r="AC27" s="200"/>
      <c r="AD27" s="200"/>
      <c r="AE27" s="200"/>
      <c r="AF27" s="200"/>
      <c r="AG27" s="200"/>
      <c r="AH27" s="200"/>
      <c r="AI27" s="200"/>
      <c r="AJ27" s="200"/>
      <c r="AK27" s="200"/>
      <c r="AL27" s="201"/>
      <c r="AM27" s="40"/>
      <c r="AN27" s="79">
        <v>1000000000</v>
      </c>
      <c r="AO27" s="80" t="s">
        <v>522</v>
      </c>
      <c r="AP27" s="84">
        <v>3.4499999999999999E-3</v>
      </c>
      <c r="AQ27" s="82"/>
      <c r="AR27" s="77">
        <f t="shared" si="0"/>
        <v>0</v>
      </c>
    </row>
    <row r="28" spans="2:49" ht="15" customHeight="1" x14ac:dyDescent="0.15">
      <c r="B28" s="202" t="s">
        <v>523</v>
      </c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44">
        <f>INT((M12+M25+M27)*S28)</f>
        <v>0</v>
      </c>
      <c r="N28" s="156" t="s">
        <v>524</v>
      </c>
      <c r="O28" s="157"/>
      <c r="P28" s="157"/>
      <c r="Q28" s="157"/>
      <c r="R28" s="157"/>
      <c r="S28" s="204">
        <v>0.15</v>
      </c>
      <c r="T28" s="204"/>
      <c r="U28" s="204"/>
      <c r="V28" s="204"/>
      <c r="W28" s="205"/>
      <c r="X28" s="138" t="s">
        <v>525</v>
      </c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9"/>
      <c r="AM28" s="40"/>
      <c r="AN28" s="79">
        <v>2000000000</v>
      </c>
      <c r="AO28" s="80" t="s">
        <v>526</v>
      </c>
      <c r="AP28" s="84">
        <v>3.3800000000000002E-3</v>
      </c>
      <c r="AQ28" s="82"/>
      <c r="AR28" s="77">
        <f t="shared" si="0"/>
        <v>0</v>
      </c>
    </row>
    <row r="29" spans="2:49" ht="15" customHeight="1" x14ac:dyDescent="0.15">
      <c r="B29" s="182" t="s">
        <v>527</v>
      </c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85"/>
      <c r="N29" s="184"/>
      <c r="O29" s="184"/>
      <c r="P29" s="184"/>
      <c r="Q29" s="184"/>
      <c r="R29" s="184"/>
      <c r="S29" s="184"/>
      <c r="T29" s="184"/>
      <c r="U29" s="184"/>
      <c r="V29" s="184"/>
      <c r="W29" s="184"/>
      <c r="X29" s="185"/>
      <c r="Y29" s="185"/>
      <c r="Z29" s="185"/>
      <c r="AA29" s="185"/>
      <c r="AB29" s="185"/>
      <c r="AC29" s="185"/>
      <c r="AD29" s="185"/>
      <c r="AE29" s="185"/>
      <c r="AF29" s="185"/>
      <c r="AG29" s="185"/>
      <c r="AH29" s="185"/>
      <c r="AI29" s="185"/>
      <c r="AJ29" s="185"/>
      <c r="AK29" s="185"/>
      <c r="AL29" s="186"/>
      <c r="AM29" s="40"/>
      <c r="AN29" s="79">
        <v>3000000000</v>
      </c>
      <c r="AO29" s="80" t="s">
        <v>528</v>
      </c>
      <c r="AP29" s="84">
        <v>3.2499999999999999E-3</v>
      </c>
      <c r="AQ29" s="82"/>
      <c r="AR29" s="77">
        <f t="shared" si="0"/>
        <v>0</v>
      </c>
    </row>
    <row r="30" spans="2:49" ht="15" customHeight="1" x14ac:dyDescent="0.15">
      <c r="B30" s="187" t="s">
        <v>529</v>
      </c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86">
        <f>VLOOKUP($AO$23,$AN$25:$AR$33,5,TRUE)</f>
        <v>0</v>
      </c>
      <c r="N30" s="189" t="str">
        <f>" 순계약금액 * "&amp;TEXT(VLOOKUP($AO$23,$AN$25:$AP$33,3,TRUE),"0.###%")</f>
        <v xml:space="preserve"> 순계약금액 * 0.364%</v>
      </c>
      <c r="O30" s="190"/>
      <c r="P30" s="190"/>
      <c r="Q30" s="190"/>
      <c r="R30" s="190"/>
      <c r="S30" s="190"/>
      <c r="T30" s="190"/>
      <c r="U30" s="190"/>
      <c r="V30" s="190"/>
      <c r="W30" s="190"/>
      <c r="X30" s="191"/>
      <c r="Y30" s="191"/>
      <c r="Z30" s="191"/>
      <c r="AA30" s="191"/>
      <c r="AB30" s="191"/>
      <c r="AC30" s="191"/>
      <c r="AD30" s="191"/>
      <c r="AE30" s="191"/>
      <c r="AF30" s="191"/>
      <c r="AG30" s="191"/>
      <c r="AH30" s="191"/>
      <c r="AI30" s="191"/>
      <c r="AJ30" s="191"/>
      <c r="AK30" s="191"/>
      <c r="AL30" s="192"/>
      <c r="AM30" s="40"/>
      <c r="AN30" s="79">
        <v>4000000000</v>
      </c>
      <c r="AO30" s="80" t="s">
        <v>530</v>
      </c>
      <c r="AP30" s="81">
        <v>3.1900000000000001E-3</v>
      </c>
      <c r="AQ30" s="82"/>
      <c r="AR30" s="87">
        <f t="shared" si="0"/>
        <v>0</v>
      </c>
    </row>
    <row r="31" spans="2:49" ht="15" customHeight="1" x14ac:dyDescent="0.15">
      <c r="B31" s="206" t="s">
        <v>531</v>
      </c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39">
        <f>SUM(M26:M30)</f>
        <v>0</v>
      </c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4"/>
      <c r="Y31" s="134"/>
      <c r="Z31" s="134"/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135"/>
      <c r="AM31" s="40"/>
      <c r="AN31" s="79">
        <v>5000000000</v>
      </c>
      <c r="AO31" s="80" t="s">
        <v>532</v>
      </c>
      <c r="AP31" s="81">
        <v>3.1199999999999999E-3</v>
      </c>
      <c r="AQ31" s="82"/>
      <c r="AR31" s="87">
        <f>$AO$23*AP31*(1+(AQ31/1095))</f>
        <v>0</v>
      </c>
    </row>
    <row r="32" spans="2:49" ht="15" customHeight="1" x14ac:dyDescent="0.15">
      <c r="B32" s="210" t="s">
        <v>533</v>
      </c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114">
        <f>INT(M31*R32)</f>
        <v>0</v>
      </c>
      <c r="N32" s="115" t="s">
        <v>534</v>
      </c>
      <c r="O32" s="116"/>
      <c r="P32" s="116"/>
      <c r="Q32" s="116"/>
      <c r="R32" s="212">
        <v>0.1</v>
      </c>
      <c r="S32" s="212"/>
      <c r="T32" s="212"/>
      <c r="U32" s="212"/>
      <c r="V32" s="212"/>
      <c r="W32" s="213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3"/>
      <c r="AM32" s="40"/>
      <c r="AN32" s="79">
        <v>7000000000</v>
      </c>
      <c r="AO32" s="80" t="s">
        <v>535</v>
      </c>
      <c r="AP32" s="81">
        <v>3.0500000000000002E-3</v>
      </c>
      <c r="AQ32" s="82"/>
      <c r="AR32" s="87">
        <f>$AO$23*AP32*(1+(AQ32/1095))</f>
        <v>0</v>
      </c>
    </row>
    <row r="33" spans="2:44" ht="15" customHeight="1" thickBot="1" x14ac:dyDescent="0.2">
      <c r="B33" s="206" t="s">
        <v>536</v>
      </c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39">
        <f>ROUNDDOWN(M31+M32,-3)</f>
        <v>0</v>
      </c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208" t="s">
        <v>537</v>
      </c>
      <c r="Y33" s="208"/>
      <c r="Z33" s="208"/>
      <c r="AA33" s="208"/>
      <c r="AB33" s="208"/>
      <c r="AC33" s="208"/>
      <c r="AD33" s="208"/>
      <c r="AE33" s="208"/>
      <c r="AF33" s="208"/>
      <c r="AG33" s="208"/>
      <c r="AH33" s="208"/>
      <c r="AI33" s="208"/>
      <c r="AJ33" s="208"/>
      <c r="AK33" s="208"/>
      <c r="AL33" s="209"/>
      <c r="AM33" s="40"/>
      <c r="AN33" s="88">
        <v>10000000000</v>
      </c>
      <c r="AO33" s="89" t="s">
        <v>538</v>
      </c>
      <c r="AP33" s="90">
        <v>2.9499999999999999E-3</v>
      </c>
      <c r="AQ33" s="91"/>
      <c r="AR33" s="92">
        <f>$AO$23*AP33*(1+(AQ33/1095))</f>
        <v>0</v>
      </c>
    </row>
    <row r="34" spans="2:44" ht="15" customHeight="1" x14ac:dyDescent="0.3">
      <c r="B34" s="202" t="s">
        <v>539</v>
      </c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44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8" t="s">
        <v>540</v>
      </c>
      <c r="Y34" s="138"/>
      <c r="Z34" s="138"/>
      <c r="AA34" s="138"/>
      <c r="AB34" s="138"/>
      <c r="AC34" s="138"/>
      <c r="AD34" s="138"/>
      <c r="AE34" s="138"/>
      <c r="AF34" s="138"/>
      <c r="AG34" s="138"/>
      <c r="AH34" s="138"/>
      <c r="AI34" s="138"/>
      <c r="AJ34" s="138"/>
      <c r="AK34" s="138"/>
      <c r="AL34" s="139"/>
      <c r="AM34" s="93"/>
      <c r="AN34" s="94"/>
      <c r="AO34" s="95"/>
      <c r="AP34" s="96"/>
    </row>
    <row r="35" spans="2:44" ht="15" customHeight="1" x14ac:dyDescent="0.3">
      <c r="B35" s="202" t="s">
        <v>541</v>
      </c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44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8" t="s">
        <v>540</v>
      </c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9"/>
      <c r="AM35" s="93"/>
      <c r="AN35" s="94"/>
      <c r="AO35" s="95"/>
    </row>
    <row r="36" spans="2:44" ht="15" customHeight="1" x14ac:dyDescent="0.3">
      <c r="B36" s="218" t="s">
        <v>542</v>
      </c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44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1" t="s">
        <v>540</v>
      </c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1"/>
      <c r="AL36" s="222"/>
      <c r="AM36" s="40"/>
      <c r="AN36" s="97"/>
      <c r="AO36" s="95" t="s">
        <v>543</v>
      </c>
    </row>
    <row r="37" spans="2:44" ht="20.100000000000001" customHeight="1" thickBot="1" x14ac:dyDescent="0.2">
      <c r="B37" s="214" t="s">
        <v>544</v>
      </c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98">
        <f>SUM(M33:M36)</f>
        <v>0</v>
      </c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  <c r="AH37" s="216"/>
      <c r="AI37" s="216"/>
      <c r="AJ37" s="216"/>
      <c r="AK37" s="216"/>
      <c r="AL37" s="217"/>
      <c r="AM37" s="99"/>
      <c r="AN37" s="32" t="s">
        <v>545</v>
      </c>
    </row>
    <row r="38" spans="2:44" ht="18" customHeight="1" thickTop="1" x14ac:dyDescent="0.15">
      <c r="AN38" s="67" t="s">
        <v>546</v>
      </c>
    </row>
    <row r="39" spans="2:44" ht="18" customHeight="1" x14ac:dyDescent="0.15"/>
    <row r="40" spans="2:44" ht="18" customHeight="1" x14ac:dyDescent="0.15"/>
    <row r="41" spans="2:44" ht="18" customHeight="1" x14ac:dyDescent="0.15"/>
    <row r="42" spans="2:44" ht="18" customHeight="1" x14ac:dyDescent="0.15"/>
    <row r="43" spans="2:44" ht="18" customHeight="1" x14ac:dyDescent="0.15"/>
    <row r="44" spans="2:44" ht="18" customHeight="1" x14ac:dyDescent="0.15"/>
    <row r="45" spans="2:44" ht="18" customHeight="1" x14ac:dyDescent="0.15"/>
    <row r="46" spans="2:44" ht="18" customHeight="1" x14ac:dyDescent="0.15"/>
    <row r="47" spans="2:44" ht="18" customHeight="1" x14ac:dyDescent="0.15"/>
    <row r="48" spans="2:44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</sheetData>
  <mergeCells count="115">
    <mergeCell ref="B37:L37"/>
    <mergeCell ref="N37:W37"/>
    <mergeCell ref="X37:AL37"/>
    <mergeCell ref="B35:L35"/>
    <mergeCell ref="N35:W35"/>
    <mergeCell ref="X35:AL35"/>
    <mergeCell ref="B36:L36"/>
    <mergeCell ref="N36:W36"/>
    <mergeCell ref="X36:AL36"/>
    <mergeCell ref="B33:L33"/>
    <mergeCell ref="N33:W33"/>
    <mergeCell ref="X33:AL33"/>
    <mergeCell ref="B34:L34"/>
    <mergeCell ref="N34:W34"/>
    <mergeCell ref="X34:AL34"/>
    <mergeCell ref="B31:L31"/>
    <mergeCell ref="N31:W31"/>
    <mergeCell ref="X31:AL31"/>
    <mergeCell ref="B32:L32"/>
    <mergeCell ref="R32:W32"/>
    <mergeCell ref="X32:AL32"/>
    <mergeCell ref="B29:L29"/>
    <mergeCell ref="N29:W29"/>
    <mergeCell ref="X29:AL29"/>
    <mergeCell ref="B30:L30"/>
    <mergeCell ref="N30:W30"/>
    <mergeCell ref="X30:AL30"/>
    <mergeCell ref="B27:L27"/>
    <mergeCell ref="N27:O27"/>
    <mergeCell ref="P27:W27"/>
    <mergeCell ref="X27:AL27"/>
    <mergeCell ref="B28:L28"/>
    <mergeCell ref="N28:R28"/>
    <mergeCell ref="S28:W28"/>
    <mergeCell ref="X28:AL28"/>
    <mergeCell ref="D26:L26"/>
    <mergeCell ref="N26:W26"/>
    <mergeCell ref="X26:AL26"/>
    <mergeCell ref="F23:L23"/>
    <mergeCell ref="Q23:W23"/>
    <mergeCell ref="X23:AL23"/>
    <mergeCell ref="F24:L24"/>
    <mergeCell ref="Q24:W24"/>
    <mergeCell ref="X24:AL24"/>
    <mergeCell ref="AO13:AP13"/>
    <mergeCell ref="F14:L14"/>
    <mergeCell ref="Q14:W14"/>
    <mergeCell ref="X14:AL14"/>
    <mergeCell ref="F15:L15"/>
    <mergeCell ref="Q15:W15"/>
    <mergeCell ref="X15:AL15"/>
    <mergeCell ref="AO15:AP15"/>
    <mergeCell ref="F21:L21"/>
    <mergeCell ref="N21:W21"/>
    <mergeCell ref="X21:AL21"/>
    <mergeCell ref="F19:L19"/>
    <mergeCell ref="R19:W19"/>
    <mergeCell ref="X19:AL19"/>
    <mergeCell ref="F20:L20"/>
    <mergeCell ref="N20:P20"/>
    <mergeCell ref="Q20:W20"/>
    <mergeCell ref="X20:AL20"/>
    <mergeCell ref="X12:AL12"/>
    <mergeCell ref="D13:E25"/>
    <mergeCell ref="F13:L13"/>
    <mergeCell ref="N13:W13"/>
    <mergeCell ref="X13:AL13"/>
    <mergeCell ref="F16:L16"/>
    <mergeCell ref="N16:W16"/>
    <mergeCell ref="X16:AL16"/>
    <mergeCell ref="F17:L17"/>
    <mergeCell ref="R17:W17"/>
    <mergeCell ref="X17:AL17"/>
    <mergeCell ref="F18:L18"/>
    <mergeCell ref="R18:W18"/>
    <mergeCell ref="X18:AL18"/>
    <mergeCell ref="F22:L22"/>
    <mergeCell ref="N22:W22"/>
    <mergeCell ref="X22:AL22"/>
    <mergeCell ref="F25:L25"/>
    <mergeCell ref="N25:W25"/>
    <mergeCell ref="X25:AL25"/>
    <mergeCell ref="B6:C26"/>
    <mergeCell ref="D6:E9"/>
    <mergeCell ref="F6:L6"/>
    <mergeCell ref="N6:W6"/>
    <mergeCell ref="X6:AL6"/>
    <mergeCell ref="F7:L7"/>
    <mergeCell ref="N7:W7"/>
    <mergeCell ref="X7:AL7"/>
    <mergeCell ref="F8:L8"/>
    <mergeCell ref="N8:W8"/>
    <mergeCell ref="X8:AL8"/>
    <mergeCell ref="F9:L9"/>
    <mergeCell ref="N9:W9"/>
    <mergeCell ref="X9:AL9"/>
    <mergeCell ref="D10:E12"/>
    <mergeCell ref="F10:L10"/>
    <mergeCell ref="N10:W10"/>
    <mergeCell ref="X10:AL10"/>
    <mergeCell ref="F11:L11"/>
    <mergeCell ref="N11:Q11"/>
    <mergeCell ref="R11:W11"/>
    <mergeCell ref="X11:AL11"/>
    <mergeCell ref="F12:L12"/>
    <mergeCell ref="N12:W12"/>
    <mergeCell ref="B4:M4"/>
    <mergeCell ref="R4:S4"/>
    <mergeCell ref="T4:AB4"/>
    <mergeCell ref="AC4:AD4"/>
    <mergeCell ref="AG4:AK4"/>
    <mergeCell ref="B5:C5"/>
    <mergeCell ref="D5:L5"/>
    <mergeCell ref="N5:W5"/>
    <mergeCell ref="X5:AL5"/>
  </mergeCells>
  <phoneticPr fontId="3" type="noConversion"/>
  <pageMargins left="0.78740157480314965" right="0" top="0.39370078740157483" bottom="0.39370078740157483" header="0.51181102362204722" footer="0.51181102362204722"/>
  <pageSetup paperSize="9" scale="93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6"/>
  <sheetViews>
    <sheetView tabSelected="1" view="pageBreakPreview" zoomScaleNormal="100" zoomScaleSheetLayoutView="100" workbookViewId="0">
      <selection activeCell="H8" sqref="H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  <col min="21" max="21" width="10.25" bestFit="1" customWidth="1"/>
  </cols>
  <sheetData>
    <row r="1" spans="1:21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1" ht="30" customHeight="1" x14ac:dyDescent="0.3">
      <c r="A2" s="4" t="s">
        <v>619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1" ht="30" customHeight="1" x14ac:dyDescent="0.3">
      <c r="A3" s="223" t="s">
        <v>1</v>
      </c>
      <c r="B3" s="223" t="s">
        <v>2</v>
      </c>
      <c r="C3" s="223" t="s">
        <v>3</v>
      </c>
      <c r="D3" s="223" t="s">
        <v>4</v>
      </c>
      <c r="E3" s="223" t="s">
        <v>5</v>
      </c>
      <c r="F3" s="223"/>
      <c r="G3" s="223" t="s">
        <v>8</v>
      </c>
      <c r="H3" s="223"/>
      <c r="I3" s="223" t="s">
        <v>9</v>
      </c>
      <c r="J3" s="223"/>
      <c r="K3" s="223" t="s">
        <v>10</v>
      </c>
      <c r="L3" s="223"/>
      <c r="M3" s="223" t="s">
        <v>11</v>
      </c>
      <c r="N3" s="225" t="s">
        <v>12</v>
      </c>
      <c r="O3" s="225" t="s">
        <v>13</v>
      </c>
      <c r="P3" s="225" t="s">
        <v>14</v>
      </c>
      <c r="Q3" s="225" t="s">
        <v>15</v>
      </c>
      <c r="R3" s="225" t="s">
        <v>16</v>
      </c>
      <c r="S3" s="225" t="s">
        <v>17</v>
      </c>
      <c r="T3" s="225" t="s">
        <v>18</v>
      </c>
    </row>
    <row r="4" spans="1:21" ht="30" customHeight="1" x14ac:dyDescent="0.3">
      <c r="A4" s="224"/>
      <c r="B4" s="224"/>
      <c r="C4" s="224"/>
      <c r="D4" s="224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224"/>
      <c r="N4" s="225"/>
      <c r="O4" s="225"/>
      <c r="P4" s="225"/>
      <c r="Q4" s="225"/>
      <c r="R4" s="225"/>
      <c r="S4" s="225"/>
      <c r="T4" s="225"/>
    </row>
    <row r="5" spans="1:21" ht="30" customHeight="1" x14ac:dyDescent="0.3">
      <c r="A5" s="10" t="s">
        <v>620</v>
      </c>
      <c r="B5" s="10" t="s">
        <v>50</v>
      </c>
      <c r="C5" s="10" t="s">
        <v>50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8"/>
    </row>
    <row r="6" spans="1:21" ht="30" customHeight="1" x14ac:dyDescent="0.3">
      <c r="A6" s="10" t="s">
        <v>52</v>
      </c>
      <c r="B6" s="10" t="s">
        <v>50</v>
      </c>
      <c r="C6" s="10" t="s">
        <v>50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>
        <v>2</v>
      </c>
      <c r="S6" s="1" t="s">
        <v>50</v>
      </c>
      <c r="T6" s="8"/>
    </row>
    <row r="7" spans="1:21" ht="30" customHeight="1" x14ac:dyDescent="0.3">
      <c r="A7" s="100" t="s">
        <v>547</v>
      </c>
      <c r="B7" s="100" t="s">
        <v>50</v>
      </c>
      <c r="C7" s="100" t="s">
        <v>50</v>
      </c>
      <c r="D7" s="101">
        <v>1</v>
      </c>
      <c r="E7" s="102"/>
      <c r="F7" s="102"/>
      <c r="G7" s="102"/>
      <c r="H7" s="102"/>
      <c r="I7" s="102"/>
      <c r="J7" s="102"/>
      <c r="K7" s="102"/>
      <c r="L7" s="102"/>
      <c r="M7" s="100" t="s">
        <v>50</v>
      </c>
      <c r="N7" s="1" t="s">
        <v>141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8"/>
    </row>
    <row r="8" spans="1:21" ht="30" customHeight="1" x14ac:dyDescent="0.3">
      <c r="A8" s="10" t="s">
        <v>608</v>
      </c>
      <c r="B8" s="10" t="s">
        <v>50</v>
      </c>
      <c r="C8" s="10" t="s">
        <v>50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50</v>
      </c>
      <c r="N8" s="1" t="s">
        <v>54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8"/>
      <c r="U8" s="8"/>
    </row>
    <row r="9" spans="1:21" ht="30" customHeight="1" x14ac:dyDescent="0.3">
      <c r="A9" s="10" t="s">
        <v>609</v>
      </c>
      <c r="B9" s="10" t="s">
        <v>50</v>
      </c>
      <c r="C9" s="10" t="s">
        <v>50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50</v>
      </c>
      <c r="N9" s="1" t="s">
        <v>141</v>
      </c>
      <c r="O9" s="1" t="s">
        <v>50</v>
      </c>
      <c r="P9" s="1" t="s">
        <v>53</v>
      </c>
      <c r="Q9" s="1" t="s">
        <v>50</v>
      </c>
      <c r="R9">
        <v>3</v>
      </c>
      <c r="S9" s="1" t="s">
        <v>50</v>
      </c>
      <c r="T9" s="8"/>
    </row>
    <row r="10" spans="1:21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8"/>
    </row>
    <row r="11" spans="1:21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1" ht="30" customHeight="1" x14ac:dyDescent="0.3">
      <c r="A12" s="11"/>
      <c r="B12" s="11"/>
      <c r="C12" s="11"/>
      <c r="D12" s="11"/>
      <c r="E12" s="11"/>
      <c r="F12" s="12"/>
      <c r="G12" s="11"/>
      <c r="H12" s="12"/>
      <c r="I12" s="11"/>
      <c r="J12" s="11"/>
      <c r="K12" s="11"/>
      <c r="L12" s="11"/>
      <c r="M12" s="11"/>
      <c r="T12" s="8"/>
    </row>
    <row r="13" spans="1:21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1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1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1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0" t="s">
        <v>139</v>
      </c>
      <c r="B26" s="11"/>
      <c r="C26" s="11"/>
      <c r="D26" s="11"/>
      <c r="E26" s="11"/>
      <c r="F26" s="12"/>
      <c r="G26" s="11"/>
      <c r="H26" s="12"/>
      <c r="I26" s="11"/>
      <c r="J26" s="12"/>
      <c r="K26" s="11"/>
      <c r="L26" s="12"/>
      <c r="M26" s="11"/>
      <c r="T26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351A0-2353-47C0-9671-6E67A9241D0E}">
  <sheetPr>
    <pageSetUpPr fitToPage="1"/>
  </sheetPr>
  <dimension ref="A1:AV27"/>
  <sheetViews>
    <sheetView workbookViewId="0">
      <selection activeCell="G9" sqref="G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624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4"/>
    </row>
    <row r="2" spans="1:48" ht="30" customHeight="1" x14ac:dyDescent="0.3">
      <c r="A2" s="226" t="s">
        <v>1</v>
      </c>
      <c r="B2" s="226" t="s">
        <v>2</v>
      </c>
      <c r="C2" s="226" t="s">
        <v>3</v>
      </c>
      <c r="D2" s="226" t="s">
        <v>4</v>
      </c>
      <c r="E2" s="226" t="s">
        <v>5</v>
      </c>
      <c r="F2" s="226"/>
      <c r="G2" s="226" t="s">
        <v>8</v>
      </c>
      <c r="H2" s="226"/>
      <c r="I2" s="226" t="s">
        <v>9</v>
      </c>
      <c r="J2" s="226"/>
      <c r="K2" s="226" t="s">
        <v>10</v>
      </c>
      <c r="L2" s="226"/>
      <c r="M2" s="226" t="s">
        <v>11</v>
      </c>
      <c r="N2" s="225" t="s">
        <v>19</v>
      </c>
      <c r="O2" s="225" t="s">
        <v>13</v>
      </c>
      <c r="P2" s="225" t="s">
        <v>20</v>
      </c>
      <c r="Q2" s="225" t="s">
        <v>12</v>
      </c>
      <c r="R2" s="225" t="s">
        <v>21</v>
      </c>
      <c r="S2" s="225" t="s">
        <v>22</v>
      </c>
      <c r="T2" s="225" t="s">
        <v>23</v>
      </c>
      <c r="U2" s="225" t="s">
        <v>24</v>
      </c>
      <c r="V2" s="225" t="s">
        <v>25</v>
      </c>
      <c r="W2" s="225" t="s">
        <v>26</v>
      </c>
      <c r="X2" s="225" t="s">
        <v>27</v>
      </c>
      <c r="Y2" s="225" t="s">
        <v>28</v>
      </c>
      <c r="Z2" s="225" t="s">
        <v>29</v>
      </c>
      <c r="AA2" s="225" t="s">
        <v>30</v>
      </c>
      <c r="AB2" s="225" t="s">
        <v>31</v>
      </c>
      <c r="AC2" s="225" t="s">
        <v>32</v>
      </c>
      <c r="AD2" s="225" t="s">
        <v>33</v>
      </c>
      <c r="AE2" s="225" t="s">
        <v>34</v>
      </c>
      <c r="AF2" s="225" t="s">
        <v>35</v>
      </c>
      <c r="AG2" s="225" t="s">
        <v>36</v>
      </c>
      <c r="AH2" s="225" t="s">
        <v>37</v>
      </c>
      <c r="AI2" s="225" t="s">
        <v>38</v>
      </c>
      <c r="AJ2" s="225" t="s">
        <v>39</v>
      </c>
      <c r="AK2" s="225" t="s">
        <v>40</v>
      </c>
      <c r="AL2" s="225" t="s">
        <v>41</v>
      </c>
      <c r="AM2" s="225" t="s">
        <v>42</v>
      </c>
      <c r="AN2" s="225" t="s">
        <v>43</v>
      </c>
      <c r="AO2" s="225" t="s">
        <v>44</v>
      </c>
      <c r="AP2" s="225" t="s">
        <v>45</v>
      </c>
      <c r="AQ2" s="225" t="s">
        <v>46</v>
      </c>
      <c r="AR2" s="225" t="s">
        <v>47</v>
      </c>
      <c r="AS2" s="225" t="s">
        <v>15</v>
      </c>
      <c r="AT2" s="225" t="s">
        <v>16</v>
      </c>
      <c r="AU2" s="225" t="s">
        <v>48</v>
      </c>
      <c r="AV2" s="225" t="s">
        <v>49</v>
      </c>
    </row>
    <row r="3" spans="1:48" ht="30" customHeight="1" x14ac:dyDescent="0.3">
      <c r="A3" s="226"/>
      <c r="B3" s="226"/>
      <c r="C3" s="226"/>
      <c r="D3" s="226"/>
      <c r="E3" s="105" t="s">
        <v>6</v>
      </c>
      <c r="F3" s="105" t="s">
        <v>7</v>
      </c>
      <c r="G3" s="105" t="s">
        <v>6</v>
      </c>
      <c r="H3" s="105" t="s">
        <v>7</v>
      </c>
      <c r="I3" s="105" t="s">
        <v>6</v>
      </c>
      <c r="J3" s="105" t="s">
        <v>7</v>
      </c>
      <c r="K3" s="105" t="s">
        <v>6</v>
      </c>
      <c r="L3" s="105" t="s">
        <v>7</v>
      </c>
      <c r="M3" s="226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</row>
    <row r="4" spans="1:48" ht="30" customHeight="1" x14ac:dyDescent="0.3">
      <c r="A4" s="21" t="s">
        <v>547</v>
      </c>
      <c r="B4" s="21" t="s">
        <v>50</v>
      </c>
      <c r="C4" s="101"/>
      <c r="D4" s="101"/>
      <c r="E4" s="102"/>
      <c r="F4" s="102"/>
      <c r="G4" s="102"/>
      <c r="H4" s="102"/>
      <c r="I4" s="102"/>
      <c r="J4" s="102"/>
      <c r="K4" s="102"/>
      <c r="L4" s="102"/>
      <c r="M4" s="101"/>
      <c r="Q4" s="1" t="s">
        <v>54</v>
      </c>
    </row>
    <row r="5" spans="1:48" ht="30" customHeight="1" x14ac:dyDescent="0.3">
      <c r="A5" s="21" t="s">
        <v>613</v>
      </c>
      <c r="B5" s="21" t="s">
        <v>549</v>
      </c>
      <c r="C5" s="21" t="s">
        <v>307</v>
      </c>
      <c r="D5" s="101">
        <v>19</v>
      </c>
      <c r="E5" s="102"/>
      <c r="F5" s="102"/>
      <c r="G5" s="102"/>
      <c r="H5" s="102"/>
      <c r="I5" s="102"/>
      <c r="J5" s="102"/>
      <c r="K5" s="102"/>
      <c r="L5" s="102"/>
      <c r="M5" s="21"/>
      <c r="N5" s="1" t="s">
        <v>550</v>
      </c>
      <c r="O5" s="1" t="s">
        <v>50</v>
      </c>
      <c r="P5" s="1" t="s">
        <v>50</v>
      </c>
      <c r="Q5" s="1" t="s">
        <v>54</v>
      </c>
      <c r="R5" s="1" t="s">
        <v>61</v>
      </c>
      <c r="S5" s="1" t="s">
        <v>61</v>
      </c>
      <c r="T5" s="1" t="s">
        <v>60</v>
      </c>
      <c r="AR5" s="1" t="s">
        <v>50</v>
      </c>
      <c r="AS5" s="1" t="s">
        <v>50</v>
      </c>
      <c r="AU5" s="1" t="s">
        <v>551</v>
      </c>
      <c r="AV5">
        <v>428</v>
      </c>
    </row>
    <row r="6" spans="1:48" ht="30" customHeight="1" x14ac:dyDescent="0.3">
      <c r="A6" s="21" t="s">
        <v>613</v>
      </c>
      <c r="B6" s="21" t="s">
        <v>553</v>
      </c>
      <c r="C6" s="21" t="s">
        <v>307</v>
      </c>
      <c r="D6" s="101">
        <v>5</v>
      </c>
      <c r="E6" s="102"/>
      <c r="F6" s="102"/>
      <c r="G6" s="102"/>
      <c r="H6" s="102"/>
      <c r="I6" s="102"/>
      <c r="J6" s="102"/>
      <c r="K6" s="102"/>
      <c r="L6" s="102"/>
      <c r="M6" s="21"/>
      <c r="N6" s="1" t="s">
        <v>554</v>
      </c>
      <c r="O6" s="1" t="s">
        <v>50</v>
      </c>
      <c r="P6" s="1" t="s">
        <v>50</v>
      </c>
      <c r="Q6" s="1" t="s">
        <v>54</v>
      </c>
      <c r="R6" s="1" t="s">
        <v>61</v>
      </c>
      <c r="S6" s="1" t="s">
        <v>61</v>
      </c>
      <c r="T6" s="1" t="s">
        <v>60</v>
      </c>
      <c r="AR6" s="1" t="s">
        <v>50</v>
      </c>
      <c r="AS6" s="1" t="s">
        <v>50</v>
      </c>
      <c r="AU6" s="1" t="s">
        <v>555</v>
      </c>
      <c r="AV6">
        <v>429</v>
      </c>
    </row>
    <row r="7" spans="1:48" ht="30" customHeight="1" x14ac:dyDescent="0.3">
      <c r="A7" s="21" t="s">
        <v>614</v>
      </c>
      <c r="B7" s="21" t="s">
        <v>556</v>
      </c>
      <c r="C7" s="21" t="s">
        <v>307</v>
      </c>
      <c r="D7" s="101">
        <v>17</v>
      </c>
      <c r="E7" s="102"/>
      <c r="F7" s="102"/>
      <c r="G7" s="102"/>
      <c r="H7" s="102"/>
      <c r="I7" s="102"/>
      <c r="J7" s="102"/>
      <c r="K7" s="102"/>
      <c r="L7" s="102"/>
      <c r="M7" s="21"/>
      <c r="N7" s="1" t="s">
        <v>557</v>
      </c>
      <c r="O7" s="1" t="s">
        <v>50</v>
      </c>
      <c r="P7" s="1" t="s">
        <v>50</v>
      </c>
      <c r="Q7" s="1" t="s">
        <v>54</v>
      </c>
      <c r="R7" s="1" t="s">
        <v>61</v>
      </c>
      <c r="S7" s="1" t="s">
        <v>61</v>
      </c>
      <c r="T7" s="1" t="s">
        <v>60</v>
      </c>
      <c r="AR7" s="1" t="s">
        <v>50</v>
      </c>
      <c r="AS7" s="1" t="s">
        <v>50</v>
      </c>
      <c r="AU7" s="1" t="s">
        <v>558</v>
      </c>
      <c r="AV7">
        <v>431</v>
      </c>
    </row>
    <row r="8" spans="1:48" ht="30" customHeight="1" x14ac:dyDescent="0.3">
      <c r="A8" s="21" t="s">
        <v>548</v>
      </c>
      <c r="B8" s="21" t="s">
        <v>559</v>
      </c>
      <c r="C8" s="21" t="s">
        <v>307</v>
      </c>
      <c r="D8" s="101">
        <v>17</v>
      </c>
      <c r="E8" s="102"/>
      <c r="F8" s="102"/>
      <c r="G8" s="102"/>
      <c r="H8" s="102"/>
      <c r="I8" s="102"/>
      <c r="J8" s="102"/>
      <c r="K8" s="102"/>
      <c r="L8" s="102"/>
      <c r="M8" s="21"/>
      <c r="N8" s="1" t="s">
        <v>561</v>
      </c>
      <c r="O8" s="1" t="s">
        <v>50</v>
      </c>
      <c r="P8" s="1" t="s">
        <v>50</v>
      </c>
      <c r="Q8" s="1" t="s">
        <v>54</v>
      </c>
      <c r="R8" s="1" t="s">
        <v>61</v>
      </c>
      <c r="S8" s="1" t="s">
        <v>61</v>
      </c>
      <c r="T8" s="1" t="s">
        <v>60</v>
      </c>
      <c r="AR8" s="1" t="s">
        <v>50</v>
      </c>
      <c r="AS8" s="1" t="s">
        <v>50</v>
      </c>
      <c r="AU8" s="1" t="s">
        <v>562</v>
      </c>
      <c r="AV8">
        <v>432</v>
      </c>
    </row>
    <row r="9" spans="1:48" ht="30" customHeight="1" x14ac:dyDescent="0.3">
      <c r="A9" s="21" t="s">
        <v>563</v>
      </c>
      <c r="B9" s="21" t="s">
        <v>564</v>
      </c>
      <c r="C9" s="21" t="s">
        <v>307</v>
      </c>
      <c r="D9" s="101">
        <v>19</v>
      </c>
      <c r="E9" s="102"/>
      <c r="F9" s="102"/>
      <c r="G9" s="102"/>
      <c r="H9" s="102"/>
      <c r="I9" s="102"/>
      <c r="J9" s="102"/>
      <c r="K9" s="102"/>
      <c r="L9" s="102"/>
      <c r="M9" s="21"/>
      <c r="N9" s="1" t="s">
        <v>565</v>
      </c>
      <c r="O9" s="1" t="s">
        <v>50</v>
      </c>
      <c r="P9" s="1" t="s">
        <v>50</v>
      </c>
      <c r="Q9" s="1" t="s">
        <v>54</v>
      </c>
      <c r="R9" s="1" t="s">
        <v>61</v>
      </c>
      <c r="S9" s="1" t="s">
        <v>61</v>
      </c>
      <c r="T9" s="1" t="s">
        <v>60</v>
      </c>
      <c r="AR9" s="1" t="s">
        <v>50</v>
      </c>
      <c r="AS9" s="1" t="s">
        <v>50</v>
      </c>
      <c r="AU9" s="1" t="s">
        <v>566</v>
      </c>
      <c r="AV9">
        <v>433</v>
      </c>
    </row>
    <row r="10" spans="1:48" ht="30" customHeight="1" x14ac:dyDescent="0.3">
      <c r="A10" s="21" t="s">
        <v>567</v>
      </c>
      <c r="B10" s="21" t="s">
        <v>568</v>
      </c>
      <c r="C10" s="21" t="s">
        <v>307</v>
      </c>
      <c r="D10" s="101">
        <v>5</v>
      </c>
      <c r="E10" s="102"/>
      <c r="F10" s="102"/>
      <c r="G10" s="102"/>
      <c r="H10" s="102"/>
      <c r="I10" s="102"/>
      <c r="J10" s="102"/>
      <c r="K10" s="102"/>
      <c r="L10" s="102"/>
      <c r="M10" s="21"/>
      <c r="N10" s="1" t="s">
        <v>569</v>
      </c>
      <c r="O10" s="1" t="s">
        <v>50</v>
      </c>
      <c r="P10" s="1" t="s">
        <v>50</v>
      </c>
      <c r="Q10" s="1" t="s">
        <v>54</v>
      </c>
      <c r="R10" s="1" t="s">
        <v>61</v>
      </c>
      <c r="S10" s="1" t="s">
        <v>61</v>
      </c>
      <c r="T10" s="1" t="s">
        <v>60</v>
      </c>
      <c r="AR10" s="1" t="s">
        <v>50</v>
      </c>
      <c r="AS10" s="1" t="s">
        <v>50</v>
      </c>
      <c r="AU10" s="1" t="s">
        <v>570</v>
      </c>
      <c r="AV10">
        <v>434</v>
      </c>
    </row>
    <row r="11" spans="1:48" ht="30" customHeight="1" x14ac:dyDescent="0.3">
      <c r="A11" s="21" t="s">
        <v>571</v>
      </c>
      <c r="B11" s="21" t="s">
        <v>572</v>
      </c>
      <c r="C11" s="21" t="s">
        <v>102</v>
      </c>
      <c r="D11" s="101">
        <v>5</v>
      </c>
      <c r="E11" s="102"/>
      <c r="F11" s="102"/>
      <c r="G11" s="102"/>
      <c r="H11" s="102"/>
      <c r="I11" s="102"/>
      <c r="J11" s="102"/>
      <c r="K11" s="102"/>
      <c r="L11" s="102"/>
      <c r="M11" s="21"/>
      <c r="N11" s="1" t="s">
        <v>573</v>
      </c>
      <c r="O11" s="1" t="s">
        <v>50</v>
      </c>
      <c r="P11" s="1" t="s">
        <v>50</v>
      </c>
      <c r="Q11" s="1" t="s">
        <v>54</v>
      </c>
      <c r="R11" s="1" t="s">
        <v>60</v>
      </c>
      <c r="S11" s="1" t="s">
        <v>61</v>
      </c>
      <c r="T11" s="1" t="s">
        <v>61</v>
      </c>
      <c r="AR11" s="1" t="s">
        <v>50</v>
      </c>
      <c r="AS11" s="1" t="s">
        <v>50</v>
      </c>
      <c r="AU11" s="1" t="s">
        <v>574</v>
      </c>
      <c r="AV11">
        <v>435</v>
      </c>
    </row>
    <row r="12" spans="1:48" ht="30" customHeight="1" x14ac:dyDescent="0.3">
      <c r="A12" s="21" t="s">
        <v>571</v>
      </c>
      <c r="B12" s="21" t="s">
        <v>575</v>
      </c>
      <c r="C12" s="21" t="s">
        <v>102</v>
      </c>
      <c r="D12" s="101">
        <v>4</v>
      </c>
      <c r="E12" s="102"/>
      <c r="F12" s="102"/>
      <c r="G12" s="102"/>
      <c r="H12" s="102"/>
      <c r="I12" s="102"/>
      <c r="J12" s="102"/>
      <c r="K12" s="102"/>
      <c r="L12" s="102"/>
      <c r="M12" s="21"/>
      <c r="N12" s="1" t="s">
        <v>576</v>
      </c>
      <c r="O12" s="1" t="s">
        <v>50</v>
      </c>
      <c r="P12" s="1" t="s">
        <v>50</v>
      </c>
      <c r="Q12" s="1" t="s">
        <v>54</v>
      </c>
      <c r="R12" s="1" t="s">
        <v>60</v>
      </c>
      <c r="S12" s="1" t="s">
        <v>61</v>
      </c>
      <c r="T12" s="1" t="s">
        <v>61</v>
      </c>
      <c r="AR12" s="1" t="s">
        <v>50</v>
      </c>
      <c r="AS12" s="1" t="s">
        <v>50</v>
      </c>
      <c r="AU12" s="1" t="s">
        <v>577</v>
      </c>
      <c r="AV12">
        <v>436</v>
      </c>
    </row>
    <row r="13" spans="1:48" ht="30" customHeight="1" x14ac:dyDescent="0.3">
      <c r="A13" s="101"/>
      <c r="B13" s="101"/>
      <c r="C13" s="101"/>
      <c r="D13" s="101"/>
      <c r="E13" s="102"/>
      <c r="F13" s="102"/>
      <c r="G13" s="102"/>
      <c r="H13" s="102"/>
      <c r="I13" s="102"/>
      <c r="J13" s="102"/>
      <c r="K13" s="102"/>
      <c r="L13" s="102"/>
      <c r="M13" s="101"/>
      <c r="Q13" s="1" t="s">
        <v>54</v>
      </c>
    </row>
    <row r="14" spans="1:48" ht="30" customHeight="1" x14ac:dyDescent="0.3">
      <c r="A14" s="101" t="s">
        <v>611</v>
      </c>
      <c r="B14" s="101"/>
      <c r="C14" s="101"/>
      <c r="D14" s="101"/>
      <c r="E14" s="102"/>
      <c r="F14" s="102"/>
      <c r="G14" s="102"/>
      <c r="H14" s="102"/>
      <c r="I14" s="102"/>
      <c r="J14" s="102"/>
      <c r="K14" s="102"/>
      <c r="L14" s="102"/>
      <c r="M14" s="101"/>
      <c r="Q14" s="1" t="s">
        <v>54</v>
      </c>
    </row>
    <row r="15" spans="1:48" ht="30" customHeight="1" x14ac:dyDescent="0.3">
      <c r="A15" s="21" t="s">
        <v>613</v>
      </c>
      <c r="B15" s="21" t="s">
        <v>553</v>
      </c>
      <c r="C15" s="21" t="s">
        <v>307</v>
      </c>
      <c r="D15" s="101">
        <v>24</v>
      </c>
      <c r="E15" s="102"/>
      <c r="F15" s="102"/>
      <c r="G15" s="102"/>
      <c r="H15" s="102"/>
      <c r="I15" s="102"/>
      <c r="J15" s="102"/>
      <c r="K15" s="102"/>
      <c r="L15" s="102"/>
      <c r="M15" s="101"/>
      <c r="Q15" s="1" t="s">
        <v>54</v>
      </c>
    </row>
    <row r="16" spans="1:48" ht="30" customHeight="1" x14ac:dyDescent="0.3">
      <c r="A16" s="21" t="s">
        <v>613</v>
      </c>
      <c r="B16" s="101" t="s">
        <v>616</v>
      </c>
      <c r="C16" s="21" t="s">
        <v>307</v>
      </c>
      <c r="D16" s="101">
        <v>8</v>
      </c>
      <c r="E16" s="102"/>
      <c r="F16" s="102"/>
      <c r="G16" s="102"/>
      <c r="H16" s="102"/>
      <c r="I16" s="102"/>
      <c r="J16" s="102"/>
      <c r="K16" s="102"/>
      <c r="L16" s="102"/>
      <c r="M16" s="101"/>
      <c r="Q16" s="1" t="s">
        <v>54</v>
      </c>
    </row>
    <row r="17" spans="1:17" ht="30" customHeight="1" x14ac:dyDescent="0.3">
      <c r="A17" s="101" t="s">
        <v>623</v>
      </c>
      <c r="B17" s="101"/>
      <c r="C17" s="101" t="s">
        <v>618</v>
      </c>
      <c r="D17" s="101">
        <v>4</v>
      </c>
      <c r="E17" s="102"/>
      <c r="F17" s="102"/>
      <c r="G17" s="102"/>
      <c r="H17" s="102"/>
      <c r="I17" s="102"/>
      <c r="J17" s="102"/>
      <c r="K17" s="102"/>
      <c r="L17" s="102"/>
      <c r="M17" s="101"/>
      <c r="Q17" s="1" t="s">
        <v>54</v>
      </c>
    </row>
    <row r="18" spans="1:17" ht="30" customHeight="1" x14ac:dyDescent="0.3">
      <c r="A18" s="101"/>
      <c r="B18" s="101"/>
      <c r="C18" s="101"/>
      <c r="D18" s="101"/>
      <c r="E18" s="102"/>
      <c r="F18" s="102"/>
      <c r="G18" s="102"/>
      <c r="H18" s="102"/>
      <c r="I18" s="102"/>
      <c r="J18" s="102"/>
      <c r="K18" s="102"/>
      <c r="L18" s="102"/>
      <c r="M18" s="101"/>
      <c r="Q18" s="1" t="s">
        <v>54</v>
      </c>
    </row>
    <row r="19" spans="1:17" ht="30" customHeight="1" x14ac:dyDescent="0.3">
      <c r="A19" s="101"/>
      <c r="B19" s="101"/>
      <c r="C19" s="101"/>
      <c r="D19" s="101"/>
      <c r="E19" s="102"/>
      <c r="F19" s="102"/>
      <c r="G19" s="102"/>
      <c r="H19" s="102"/>
      <c r="I19" s="102"/>
      <c r="J19" s="102"/>
      <c r="K19" s="102"/>
      <c r="L19" s="102"/>
      <c r="M19" s="101"/>
      <c r="Q19" s="1" t="s">
        <v>54</v>
      </c>
    </row>
    <row r="20" spans="1:17" ht="30" customHeight="1" x14ac:dyDescent="0.3">
      <c r="A20" s="101"/>
      <c r="B20" s="101"/>
      <c r="C20" s="101"/>
      <c r="D20" s="101"/>
      <c r="E20" s="102"/>
      <c r="F20" s="102"/>
      <c r="G20" s="102"/>
      <c r="H20" s="102"/>
      <c r="I20" s="102"/>
      <c r="J20" s="102"/>
      <c r="K20" s="102"/>
      <c r="L20" s="102"/>
      <c r="M20" s="101"/>
      <c r="Q20" s="1" t="s">
        <v>54</v>
      </c>
    </row>
    <row r="21" spans="1:17" ht="30" customHeight="1" x14ac:dyDescent="0.3">
      <c r="A21" s="101"/>
      <c r="B21" s="101"/>
      <c r="C21" s="101"/>
      <c r="D21" s="101"/>
      <c r="E21" s="102"/>
      <c r="F21" s="102"/>
      <c r="G21" s="102"/>
      <c r="H21" s="102"/>
      <c r="I21" s="102"/>
      <c r="J21" s="102"/>
      <c r="K21" s="102"/>
      <c r="L21" s="102"/>
      <c r="M21" s="101"/>
      <c r="Q21" s="1" t="s">
        <v>54</v>
      </c>
    </row>
    <row r="22" spans="1:17" ht="30" customHeight="1" x14ac:dyDescent="0.3">
      <c r="A22" s="101"/>
      <c r="B22" s="101"/>
      <c r="C22" s="101"/>
      <c r="D22" s="101"/>
      <c r="E22" s="102"/>
      <c r="F22" s="102"/>
      <c r="G22" s="102"/>
      <c r="H22" s="102"/>
      <c r="I22" s="102"/>
      <c r="J22" s="102"/>
      <c r="K22" s="102"/>
      <c r="L22" s="102"/>
      <c r="M22" s="101"/>
      <c r="Q22" s="1" t="s">
        <v>54</v>
      </c>
    </row>
    <row r="23" spans="1:17" ht="30" customHeight="1" x14ac:dyDescent="0.3">
      <c r="A23" s="101"/>
      <c r="B23" s="101"/>
      <c r="C23" s="101"/>
      <c r="D23" s="101"/>
      <c r="E23" s="102"/>
      <c r="F23" s="102"/>
      <c r="G23" s="102"/>
      <c r="H23" s="102"/>
      <c r="I23" s="102"/>
      <c r="J23" s="102"/>
      <c r="K23" s="102"/>
      <c r="L23" s="102"/>
      <c r="M23" s="101"/>
      <c r="Q23" s="1" t="s">
        <v>54</v>
      </c>
    </row>
    <row r="24" spans="1:17" ht="30" customHeight="1" x14ac:dyDescent="0.3">
      <c r="A24" s="101"/>
      <c r="B24" s="101"/>
      <c r="C24" s="101"/>
      <c r="D24" s="101"/>
      <c r="E24" s="102"/>
      <c r="F24" s="102"/>
      <c r="G24" s="102"/>
      <c r="H24" s="102"/>
      <c r="I24" s="102"/>
      <c r="J24" s="102"/>
      <c r="K24" s="102"/>
      <c r="L24" s="102"/>
      <c r="M24" s="101"/>
      <c r="Q24" s="1" t="s">
        <v>54</v>
      </c>
    </row>
    <row r="25" spans="1:17" ht="30" customHeight="1" x14ac:dyDescent="0.3">
      <c r="A25" s="101"/>
      <c r="B25" s="101"/>
      <c r="C25" s="101"/>
      <c r="D25" s="101"/>
      <c r="E25" s="102"/>
      <c r="F25" s="102"/>
      <c r="G25" s="102"/>
      <c r="H25" s="102"/>
      <c r="I25" s="102"/>
      <c r="J25" s="102"/>
      <c r="K25" s="102"/>
      <c r="L25" s="102"/>
      <c r="M25" s="101"/>
      <c r="Q25" s="1" t="s">
        <v>54</v>
      </c>
    </row>
    <row r="26" spans="1:17" ht="30" customHeight="1" x14ac:dyDescent="0.3">
      <c r="A26" s="101"/>
      <c r="B26" s="101"/>
      <c r="C26" s="101"/>
      <c r="D26" s="101"/>
      <c r="E26" s="102"/>
      <c r="F26" s="102"/>
      <c r="G26" s="102"/>
      <c r="H26" s="102"/>
      <c r="I26" s="102"/>
      <c r="J26" s="102"/>
      <c r="K26" s="102"/>
      <c r="L26" s="102"/>
      <c r="M26" s="101"/>
      <c r="Q26" s="1" t="s">
        <v>54</v>
      </c>
    </row>
    <row r="27" spans="1:17" ht="30" customHeight="1" x14ac:dyDescent="0.3">
      <c r="A27" s="21" t="s">
        <v>139</v>
      </c>
      <c r="B27" s="101"/>
      <c r="C27" s="101"/>
      <c r="D27" s="101"/>
      <c r="E27" s="102"/>
      <c r="F27" s="102"/>
      <c r="G27" s="102"/>
      <c r="H27" s="102"/>
      <c r="I27" s="102"/>
      <c r="J27" s="102"/>
      <c r="K27" s="102"/>
      <c r="L27" s="102"/>
      <c r="M27" s="101"/>
      <c r="N27" t="s">
        <v>140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51"/>
  <sheetViews>
    <sheetView workbookViewId="0">
      <selection activeCell="I12" sqref="I1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624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23" t="s">
        <v>1</v>
      </c>
      <c r="B2" s="223" t="s">
        <v>2</v>
      </c>
      <c r="C2" s="223" t="s">
        <v>3</v>
      </c>
      <c r="D2" s="223" t="s">
        <v>4</v>
      </c>
      <c r="E2" s="223" t="s">
        <v>5</v>
      </c>
      <c r="F2" s="223"/>
      <c r="G2" s="223" t="s">
        <v>8</v>
      </c>
      <c r="H2" s="223"/>
      <c r="I2" s="223" t="s">
        <v>9</v>
      </c>
      <c r="J2" s="223"/>
      <c r="K2" s="223" t="s">
        <v>10</v>
      </c>
      <c r="L2" s="223"/>
      <c r="M2" s="223" t="s">
        <v>11</v>
      </c>
      <c r="N2" s="225" t="s">
        <v>19</v>
      </c>
      <c r="O2" s="225" t="s">
        <v>13</v>
      </c>
      <c r="P2" s="225" t="s">
        <v>20</v>
      </c>
      <c r="Q2" s="225" t="s">
        <v>12</v>
      </c>
      <c r="R2" s="225" t="s">
        <v>21</v>
      </c>
      <c r="S2" s="225" t="s">
        <v>22</v>
      </c>
      <c r="T2" s="225" t="s">
        <v>23</v>
      </c>
      <c r="U2" s="225" t="s">
        <v>24</v>
      </c>
      <c r="V2" s="225" t="s">
        <v>25</v>
      </c>
      <c r="W2" s="225" t="s">
        <v>26</v>
      </c>
      <c r="X2" s="225" t="s">
        <v>27</v>
      </c>
      <c r="Y2" s="225" t="s">
        <v>28</v>
      </c>
      <c r="Z2" s="225" t="s">
        <v>29</v>
      </c>
      <c r="AA2" s="225" t="s">
        <v>30</v>
      </c>
      <c r="AB2" s="225" t="s">
        <v>31</v>
      </c>
      <c r="AC2" s="225" t="s">
        <v>32</v>
      </c>
      <c r="AD2" s="225" t="s">
        <v>33</v>
      </c>
      <c r="AE2" s="225" t="s">
        <v>34</v>
      </c>
      <c r="AF2" s="225" t="s">
        <v>35</v>
      </c>
      <c r="AG2" s="225" t="s">
        <v>36</v>
      </c>
      <c r="AH2" s="225" t="s">
        <v>37</v>
      </c>
      <c r="AI2" s="225" t="s">
        <v>38</v>
      </c>
      <c r="AJ2" s="225" t="s">
        <v>39</v>
      </c>
      <c r="AK2" s="225" t="s">
        <v>40</v>
      </c>
      <c r="AL2" s="225" t="s">
        <v>41</v>
      </c>
      <c r="AM2" s="225" t="s">
        <v>42</v>
      </c>
      <c r="AN2" s="225" t="s">
        <v>43</v>
      </c>
      <c r="AO2" s="225" t="s">
        <v>44</v>
      </c>
      <c r="AP2" s="225" t="s">
        <v>45</v>
      </c>
      <c r="AQ2" s="225" t="s">
        <v>46</v>
      </c>
      <c r="AR2" s="225" t="s">
        <v>47</v>
      </c>
      <c r="AS2" s="225" t="s">
        <v>15</v>
      </c>
      <c r="AT2" s="225" t="s">
        <v>16</v>
      </c>
      <c r="AU2" s="225" t="s">
        <v>48</v>
      </c>
      <c r="AV2" s="225" t="s">
        <v>49</v>
      </c>
    </row>
    <row r="3" spans="1:48" ht="30" customHeight="1" x14ac:dyDescent="0.3">
      <c r="A3" s="223"/>
      <c r="B3" s="223"/>
      <c r="C3" s="223"/>
      <c r="D3" s="223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23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</row>
    <row r="4" spans="1:48" ht="30" customHeight="1" x14ac:dyDescent="0.3">
      <c r="A4" s="13" t="s">
        <v>608</v>
      </c>
      <c r="B4" s="14" t="s">
        <v>168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Q4" s="1" t="s">
        <v>54</v>
      </c>
    </row>
    <row r="5" spans="1:48" ht="30" customHeight="1" x14ac:dyDescent="0.3">
      <c r="A5" s="13" t="s">
        <v>55</v>
      </c>
      <c r="B5" s="13" t="s">
        <v>56</v>
      </c>
      <c r="C5" s="13" t="s">
        <v>57</v>
      </c>
      <c r="D5" s="14">
        <v>296</v>
      </c>
      <c r="E5" s="15"/>
      <c r="F5" s="15"/>
      <c r="G5" s="15"/>
      <c r="H5" s="15"/>
      <c r="I5" s="15"/>
      <c r="J5" s="15"/>
      <c r="K5" s="15"/>
      <c r="L5" s="15"/>
      <c r="M5" s="13"/>
      <c r="N5" s="1" t="s">
        <v>59</v>
      </c>
      <c r="O5" s="1" t="s">
        <v>50</v>
      </c>
      <c r="P5" s="1" t="s">
        <v>50</v>
      </c>
      <c r="Q5" s="1" t="s">
        <v>54</v>
      </c>
      <c r="R5" s="1" t="s">
        <v>60</v>
      </c>
      <c r="S5" s="1" t="s">
        <v>61</v>
      </c>
      <c r="T5" s="1" t="s">
        <v>61</v>
      </c>
      <c r="AR5" s="1" t="s">
        <v>50</v>
      </c>
      <c r="AS5" s="1" t="s">
        <v>50</v>
      </c>
      <c r="AU5" s="1" t="s">
        <v>62</v>
      </c>
      <c r="AV5">
        <v>238</v>
      </c>
    </row>
    <row r="6" spans="1:48" ht="30" customHeight="1" x14ac:dyDescent="0.3">
      <c r="A6" s="13" t="s">
        <v>55</v>
      </c>
      <c r="B6" s="13" t="s">
        <v>63</v>
      </c>
      <c r="C6" s="13" t="s">
        <v>57</v>
      </c>
      <c r="D6" s="14">
        <v>3</v>
      </c>
      <c r="E6" s="15"/>
      <c r="F6" s="15"/>
      <c r="G6" s="15"/>
      <c r="H6" s="15"/>
      <c r="I6" s="15"/>
      <c r="J6" s="15"/>
      <c r="K6" s="15"/>
      <c r="L6" s="15"/>
      <c r="M6" s="13"/>
      <c r="N6" s="1" t="s">
        <v>65</v>
      </c>
      <c r="O6" s="1" t="s">
        <v>50</v>
      </c>
      <c r="P6" s="1" t="s">
        <v>50</v>
      </c>
      <c r="Q6" s="1" t="s">
        <v>54</v>
      </c>
      <c r="R6" s="1" t="s">
        <v>60</v>
      </c>
      <c r="S6" s="1" t="s">
        <v>61</v>
      </c>
      <c r="T6" s="1" t="s">
        <v>61</v>
      </c>
      <c r="AR6" s="1" t="s">
        <v>50</v>
      </c>
      <c r="AS6" s="1" t="s">
        <v>50</v>
      </c>
      <c r="AU6" s="1" t="s">
        <v>66</v>
      </c>
      <c r="AV6">
        <v>239</v>
      </c>
    </row>
    <row r="7" spans="1:48" ht="30" customHeight="1" x14ac:dyDescent="0.3">
      <c r="A7" s="13" t="s">
        <v>55</v>
      </c>
      <c r="B7" s="13" t="s">
        <v>67</v>
      </c>
      <c r="C7" s="13" t="s">
        <v>57</v>
      </c>
      <c r="D7" s="14">
        <v>8</v>
      </c>
      <c r="E7" s="15"/>
      <c r="F7" s="15"/>
      <c r="G7" s="15"/>
      <c r="H7" s="15"/>
      <c r="I7" s="15"/>
      <c r="J7" s="15"/>
      <c r="K7" s="15"/>
      <c r="L7" s="15"/>
      <c r="M7" s="13"/>
      <c r="N7" s="1" t="s">
        <v>69</v>
      </c>
      <c r="O7" s="1" t="s">
        <v>50</v>
      </c>
      <c r="P7" s="1" t="s">
        <v>50</v>
      </c>
      <c r="Q7" s="1" t="s">
        <v>54</v>
      </c>
      <c r="R7" s="1" t="s">
        <v>60</v>
      </c>
      <c r="S7" s="1" t="s">
        <v>61</v>
      </c>
      <c r="T7" s="1" t="s">
        <v>61</v>
      </c>
      <c r="AR7" s="1" t="s">
        <v>50</v>
      </c>
      <c r="AS7" s="1" t="s">
        <v>50</v>
      </c>
      <c r="AU7" s="1" t="s">
        <v>70</v>
      </c>
      <c r="AV7">
        <v>240</v>
      </c>
    </row>
    <row r="8" spans="1:48" ht="30" customHeight="1" x14ac:dyDescent="0.3">
      <c r="A8" s="13" t="s">
        <v>55</v>
      </c>
      <c r="B8" s="13" t="s">
        <v>71</v>
      </c>
      <c r="C8" s="13" t="s">
        <v>57</v>
      </c>
      <c r="D8" s="14">
        <v>17</v>
      </c>
      <c r="E8" s="15"/>
      <c r="F8" s="15"/>
      <c r="G8" s="15"/>
      <c r="H8" s="15"/>
      <c r="I8" s="15"/>
      <c r="J8" s="15"/>
      <c r="K8" s="15"/>
      <c r="L8" s="15"/>
      <c r="M8" s="13"/>
      <c r="N8" s="1" t="s">
        <v>73</v>
      </c>
      <c r="O8" s="1" t="s">
        <v>50</v>
      </c>
      <c r="P8" s="1" t="s">
        <v>50</v>
      </c>
      <c r="Q8" s="1" t="s">
        <v>54</v>
      </c>
      <c r="R8" s="1" t="s">
        <v>60</v>
      </c>
      <c r="S8" s="1" t="s">
        <v>61</v>
      </c>
      <c r="T8" s="1" t="s">
        <v>61</v>
      </c>
      <c r="AR8" s="1" t="s">
        <v>50</v>
      </c>
      <c r="AS8" s="1" t="s">
        <v>50</v>
      </c>
      <c r="AU8" s="1" t="s">
        <v>74</v>
      </c>
      <c r="AV8">
        <v>241</v>
      </c>
    </row>
    <row r="9" spans="1:48" ht="30" customHeight="1" x14ac:dyDescent="0.3">
      <c r="A9" s="13" t="s">
        <v>75</v>
      </c>
      <c r="B9" s="13" t="s">
        <v>76</v>
      </c>
      <c r="C9" s="13" t="s">
        <v>57</v>
      </c>
      <c r="D9" s="14">
        <v>16</v>
      </c>
      <c r="E9" s="15"/>
      <c r="F9" s="15"/>
      <c r="G9" s="15"/>
      <c r="H9" s="15"/>
      <c r="I9" s="15"/>
      <c r="J9" s="15"/>
      <c r="K9" s="15"/>
      <c r="L9" s="15"/>
      <c r="M9" s="13"/>
      <c r="N9" s="1" t="s">
        <v>78</v>
      </c>
      <c r="O9" s="1" t="s">
        <v>50</v>
      </c>
      <c r="P9" s="1" t="s">
        <v>50</v>
      </c>
      <c r="Q9" s="1" t="s">
        <v>54</v>
      </c>
      <c r="R9" s="1" t="s">
        <v>60</v>
      </c>
      <c r="S9" s="1" t="s">
        <v>61</v>
      </c>
      <c r="T9" s="1" t="s">
        <v>61</v>
      </c>
      <c r="AR9" s="1" t="s">
        <v>50</v>
      </c>
      <c r="AS9" s="1" t="s">
        <v>50</v>
      </c>
      <c r="AU9" s="1" t="s">
        <v>79</v>
      </c>
      <c r="AV9">
        <v>242</v>
      </c>
    </row>
    <row r="10" spans="1:48" ht="30" customHeight="1" x14ac:dyDescent="0.3">
      <c r="A10" s="13" t="s">
        <v>80</v>
      </c>
      <c r="B10" s="13" t="s">
        <v>81</v>
      </c>
      <c r="C10" s="13" t="s">
        <v>57</v>
      </c>
      <c r="D10" s="14">
        <v>1057</v>
      </c>
      <c r="E10" s="15"/>
      <c r="F10" s="15"/>
      <c r="G10" s="15"/>
      <c r="H10" s="15"/>
      <c r="I10" s="15"/>
      <c r="J10" s="15"/>
      <c r="K10" s="15"/>
      <c r="L10" s="15"/>
      <c r="M10" s="13"/>
      <c r="N10" s="1" t="s">
        <v>83</v>
      </c>
      <c r="O10" s="1" t="s">
        <v>50</v>
      </c>
      <c r="P10" s="1" t="s">
        <v>50</v>
      </c>
      <c r="Q10" s="1" t="s">
        <v>54</v>
      </c>
      <c r="R10" s="1" t="s">
        <v>60</v>
      </c>
      <c r="S10" s="1" t="s">
        <v>61</v>
      </c>
      <c r="T10" s="1" t="s">
        <v>61</v>
      </c>
      <c r="AR10" s="1" t="s">
        <v>50</v>
      </c>
      <c r="AS10" s="1" t="s">
        <v>50</v>
      </c>
      <c r="AU10" s="1" t="s">
        <v>84</v>
      </c>
      <c r="AV10">
        <v>243</v>
      </c>
    </row>
    <row r="11" spans="1:48" ht="30" customHeight="1" x14ac:dyDescent="0.3">
      <c r="A11" s="13" t="s">
        <v>80</v>
      </c>
      <c r="B11" s="13" t="s">
        <v>85</v>
      </c>
      <c r="C11" s="13" t="s">
        <v>57</v>
      </c>
      <c r="D11" s="14">
        <v>406</v>
      </c>
      <c r="E11" s="15"/>
      <c r="F11" s="15"/>
      <c r="G11" s="15"/>
      <c r="H11" s="15"/>
      <c r="I11" s="15"/>
      <c r="J11" s="15"/>
      <c r="K11" s="15"/>
      <c r="L11" s="15"/>
      <c r="M11" s="13"/>
      <c r="N11" s="1" t="s">
        <v>87</v>
      </c>
      <c r="O11" s="1" t="s">
        <v>50</v>
      </c>
      <c r="P11" s="1" t="s">
        <v>50</v>
      </c>
      <c r="Q11" s="1" t="s">
        <v>54</v>
      </c>
      <c r="R11" s="1" t="s">
        <v>60</v>
      </c>
      <c r="S11" s="1" t="s">
        <v>61</v>
      </c>
      <c r="T11" s="1" t="s">
        <v>61</v>
      </c>
      <c r="AR11" s="1" t="s">
        <v>50</v>
      </c>
      <c r="AS11" s="1" t="s">
        <v>50</v>
      </c>
      <c r="AU11" s="1" t="s">
        <v>88</v>
      </c>
      <c r="AV11">
        <v>244</v>
      </c>
    </row>
    <row r="12" spans="1:48" ht="30" customHeight="1" x14ac:dyDescent="0.3">
      <c r="A12" s="13" t="s">
        <v>89</v>
      </c>
      <c r="B12" s="13" t="s">
        <v>90</v>
      </c>
      <c r="C12" s="13" t="s">
        <v>91</v>
      </c>
      <c r="D12" s="14">
        <v>51</v>
      </c>
      <c r="E12" s="15"/>
      <c r="F12" s="15"/>
      <c r="G12" s="15"/>
      <c r="H12" s="15"/>
      <c r="I12" s="15"/>
      <c r="J12" s="15"/>
      <c r="K12" s="15"/>
      <c r="L12" s="15"/>
      <c r="M12" s="13"/>
      <c r="N12" s="1" t="s">
        <v>93</v>
      </c>
      <c r="O12" s="1" t="s">
        <v>50</v>
      </c>
      <c r="P12" s="1" t="s">
        <v>50</v>
      </c>
      <c r="Q12" s="1" t="s">
        <v>54</v>
      </c>
      <c r="R12" s="1" t="s">
        <v>60</v>
      </c>
      <c r="S12" s="1" t="s">
        <v>61</v>
      </c>
      <c r="T12" s="1" t="s">
        <v>61</v>
      </c>
      <c r="AR12" s="1" t="s">
        <v>50</v>
      </c>
      <c r="AS12" s="1" t="s">
        <v>50</v>
      </c>
      <c r="AU12" s="1" t="s">
        <v>94</v>
      </c>
      <c r="AV12">
        <v>245</v>
      </c>
    </row>
    <row r="13" spans="1:48" ht="30" customHeight="1" x14ac:dyDescent="0.3">
      <c r="A13" s="13" t="s">
        <v>95</v>
      </c>
      <c r="B13" s="13" t="s">
        <v>96</v>
      </c>
      <c r="C13" s="13" t="s">
        <v>91</v>
      </c>
      <c r="D13" s="14">
        <v>5</v>
      </c>
      <c r="E13" s="15"/>
      <c r="F13" s="15"/>
      <c r="G13" s="15"/>
      <c r="H13" s="15"/>
      <c r="I13" s="15"/>
      <c r="J13" s="15"/>
      <c r="K13" s="15"/>
      <c r="L13" s="15"/>
      <c r="M13" s="13"/>
      <c r="N13" s="1" t="s">
        <v>98</v>
      </c>
      <c r="O13" s="1" t="s">
        <v>50</v>
      </c>
      <c r="P13" s="1" t="s">
        <v>50</v>
      </c>
      <c r="Q13" s="1" t="s">
        <v>54</v>
      </c>
      <c r="R13" s="1" t="s">
        <v>60</v>
      </c>
      <c r="S13" s="1" t="s">
        <v>61</v>
      </c>
      <c r="T13" s="1" t="s">
        <v>61</v>
      </c>
      <c r="AR13" s="1" t="s">
        <v>50</v>
      </c>
      <c r="AS13" s="1" t="s">
        <v>50</v>
      </c>
      <c r="AU13" s="1" t="s">
        <v>99</v>
      </c>
      <c r="AV13">
        <v>247</v>
      </c>
    </row>
    <row r="14" spans="1:48" ht="30" customHeight="1" x14ac:dyDescent="0.3">
      <c r="A14" s="13" t="s">
        <v>100</v>
      </c>
      <c r="B14" s="13" t="s">
        <v>101</v>
      </c>
      <c r="C14" s="13" t="s">
        <v>102</v>
      </c>
      <c r="D14" s="14">
        <v>4</v>
      </c>
      <c r="E14" s="15"/>
      <c r="F14" s="15"/>
      <c r="G14" s="15"/>
      <c r="H14" s="15"/>
      <c r="I14" s="15"/>
      <c r="J14" s="15"/>
      <c r="K14" s="15"/>
      <c r="L14" s="15"/>
      <c r="M14" s="13"/>
      <c r="N14" s="1" t="s">
        <v>104</v>
      </c>
      <c r="O14" s="1" t="s">
        <v>50</v>
      </c>
      <c r="P14" s="1" t="s">
        <v>50</v>
      </c>
      <c r="Q14" s="1" t="s">
        <v>54</v>
      </c>
      <c r="R14" s="1" t="s">
        <v>60</v>
      </c>
      <c r="S14" s="1" t="s">
        <v>61</v>
      </c>
      <c r="T14" s="1" t="s">
        <v>61</v>
      </c>
      <c r="AR14" s="1" t="s">
        <v>50</v>
      </c>
      <c r="AS14" s="1" t="s">
        <v>50</v>
      </c>
      <c r="AU14" s="1" t="s">
        <v>105</v>
      </c>
      <c r="AV14">
        <v>248</v>
      </c>
    </row>
    <row r="15" spans="1:48" ht="30" customHeight="1" x14ac:dyDescent="0.3">
      <c r="A15" s="13" t="s">
        <v>106</v>
      </c>
      <c r="B15" s="13" t="s">
        <v>107</v>
      </c>
      <c r="C15" s="13" t="s">
        <v>91</v>
      </c>
      <c r="D15" s="14">
        <v>17</v>
      </c>
      <c r="E15" s="15"/>
      <c r="F15" s="15"/>
      <c r="G15" s="15"/>
      <c r="H15" s="15"/>
      <c r="I15" s="15"/>
      <c r="J15" s="15"/>
      <c r="K15" s="15"/>
      <c r="L15" s="15"/>
      <c r="M15" s="13"/>
      <c r="N15" s="1" t="s">
        <v>109</v>
      </c>
      <c r="O15" s="1" t="s">
        <v>50</v>
      </c>
      <c r="P15" s="1" t="s">
        <v>50</v>
      </c>
      <c r="Q15" s="1" t="s">
        <v>54</v>
      </c>
      <c r="R15" s="1" t="s">
        <v>60</v>
      </c>
      <c r="S15" s="1" t="s">
        <v>61</v>
      </c>
      <c r="T15" s="1" t="s">
        <v>61</v>
      </c>
      <c r="AR15" s="1" t="s">
        <v>50</v>
      </c>
      <c r="AS15" s="1" t="s">
        <v>50</v>
      </c>
      <c r="AU15" s="1" t="s">
        <v>110</v>
      </c>
      <c r="AV15">
        <v>249</v>
      </c>
    </row>
    <row r="16" spans="1:48" ht="30" customHeight="1" x14ac:dyDescent="0.3">
      <c r="A16" s="13" t="s">
        <v>106</v>
      </c>
      <c r="B16" s="13" t="s">
        <v>111</v>
      </c>
      <c r="C16" s="13" t="s">
        <v>91</v>
      </c>
      <c r="D16" s="14">
        <v>34</v>
      </c>
      <c r="E16" s="15"/>
      <c r="F16" s="15"/>
      <c r="G16" s="15"/>
      <c r="H16" s="15"/>
      <c r="I16" s="15"/>
      <c r="J16" s="15"/>
      <c r="K16" s="15"/>
      <c r="L16" s="15"/>
      <c r="M16" s="13"/>
      <c r="N16" s="1" t="s">
        <v>113</v>
      </c>
      <c r="O16" s="1" t="s">
        <v>50</v>
      </c>
      <c r="P16" s="1" t="s">
        <v>50</v>
      </c>
      <c r="Q16" s="1" t="s">
        <v>54</v>
      </c>
      <c r="R16" s="1" t="s">
        <v>60</v>
      </c>
      <c r="S16" s="1" t="s">
        <v>61</v>
      </c>
      <c r="T16" s="1" t="s">
        <v>61</v>
      </c>
      <c r="AR16" s="1" t="s">
        <v>50</v>
      </c>
      <c r="AS16" s="1" t="s">
        <v>50</v>
      </c>
      <c r="AU16" s="1" t="s">
        <v>114</v>
      </c>
      <c r="AV16">
        <v>250</v>
      </c>
    </row>
    <row r="17" spans="1:48" ht="30" customHeight="1" x14ac:dyDescent="0.3">
      <c r="A17" s="13" t="s">
        <v>115</v>
      </c>
      <c r="B17" s="13" t="s">
        <v>116</v>
      </c>
      <c r="C17" s="13" t="s">
        <v>117</v>
      </c>
      <c r="D17" s="14">
        <v>5</v>
      </c>
      <c r="E17" s="15"/>
      <c r="F17" s="15"/>
      <c r="G17" s="15"/>
      <c r="H17" s="15"/>
      <c r="I17" s="15"/>
      <c r="J17" s="15"/>
      <c r="K17" s="15"/>
      <c r="L17" s="15"/>
      <c r="M17" s="13"/>
      <c r="N17" s="1" t="s">
        <v>119</v>
      </c>
      <c r="O17" s="1" t="s">
        <v>50</v>
      </c>
      <c r="P17" s="1" t="s">
        <v>50</v>
      </c>
      <c r="Q17" s="1" t="s">
        <v>54</v>
      </c>
      <c r="R17" s="1" t="s">
        <v>60</v>
      </c>
      <c r="S17" s="1" t="s">
        <v>61</v>
      </c>
      <c r="T17" s="1" t="s">
        <v>61</v>
      </c>
      <c r="AR17" s="1" t="s">
        <v>50</v>
      </c>
      <c r="AS17" s="1" t="s">
        <v>50</v>
      </c>
      <c r="AU17" s="1" t="s">
        <v>120</v>
      </c>
      <c r="AV17">
        <v>251</v>
      </c>
    </row>
    <row r="18" spans="1:48" ht="30" customHeight="1" x14ac:dyDescent="0.3">
      <c r="A18" s="13" t="s">
        <v>121</v>
      </c>
      <c r="B18" s="13" t="s">
        <v>50</v>
      </c>
      <c r="C18" s="13" t="s">
        <v>122</v>
      </c>
      <c r="D18" s="14">
        <v>1</v>
      </c>
      <c r="E18" s="15"/>
      <c r="F18" s="15"/>
      <c r="G18" s="15"/>
      <c r="H18" s="15"/>
      <c r="I18" s="15"/>
      <c r="J18" s="15"/>
      <c r="K18" s="15"/>
      <c r="L18" s="15"/>
      <c r="M18" s="13"/>
      <c r="N18" s="1" t="s">
        <v>124</v>
      </c>
      <c r="O18" s="1" t="s">
        <v>50</v>
      </c>
      <c r="P18" s="1" t="s">
        <v>50</v>
      </c>
      <c r="Q18" s="1" t="s">
        <v>54</v>
      </c>
      <c r="R18" s="1" t="s">
        <v>60</v>
      </c>
      <c r="S18" s="1" t="s">
        <v>61</v>
      </c>
      <c r="T18" s="1" t="s">
        <v>61</v>
      </c>
      <c r="AR18" s="1" t="s">
        <v>50</v>
      </c>
      <c r="AS18" s="1" t="s">
        <v>50</v>
      </c>
      <c r="AU18" s="1" t="s">
        <v>125</v>
      </c>
      <c r="AV18">
        <v>252</v>
      </c>
    </row>
    <row r="19" spans="1:48" ht="30" customHeight="1" x14ac:dyDescent="0.3">
      <c r="A19" s="13" t="s">
        <v>126</v>
      </c>
      <c r="B19" s="13" t="s">
        <v>127</v>
      </c>
      <c r="C19" s="13" t="s">
        <v>122</v>
      </c>
      <c r="D19" s="14">
        <v>1</v>
      </c>
      <c r="E19" s="15"/>
      <c r="F19" s="15"/>
      <c r="G19" s="15"/>
      <c r="H19" s="15"/>
      <c r="I19" s="15"/>
      <c r="J19" s="15"/>
      <c r="K19" s="15"/>
      <c r="L19" s="15"/>
      <c r="M19" s="13"/>
      <c r="N19" s="1" t="s">
        <v>129</v>
      </c>
      <c r="O19" s="1" t="s">
        <v>50</v>
      </c>
      <c r="P19" s="1" t="s">
        <v>50</v>
      </c>
      <c r="Q19" s="1" t="s">
        <v>54</v>
      </c>
      <c r="R19" s="1" t="s">
        <v>60</v>
      </c>
      <c r="S19" s="1" t="s">
        <v>61</v>
      </c>
      <c r="T19" s="1" t="s">
        <v>61</v>
      </c>
      <c r="AR19" s="1" t="s">
        <v>50</v>
      </c>
      <c r="AS19" s="1" t="s">
        <v>50</v>
      </c>
      <c r="AU19" s="1" t="s">
        <v>130</v>
      </c>
      <c r="AV19">
        <v>253</v>
      </c>
    </row>
    <row r="20" spans="1:48" ht="30" customHeight="1" x14ac:dyDescent="0.3">
      <c r="A20" s="13" t="s">
        <v>131</v>
      </c>
      <c r="B20" s="13" t="s">
        <v>132</v>
      </c>
      <c r="C20" s="13" t="s">
        <v>91</v>
      </c>
      <c r="D20" s="14">
        <v>62</v>
      </c>
      <c r="E20" s="15"/>
      <c r="F20" s="15"/>
      <c r="G20" s="15"/>
      <c r="H20" s="15"/>
      <c r="I20" s="15"/>
      <c r="J20" s="15"/>
      <c r="K20" s="15"/>
      <c r="L20" s="15"/>
      <c r="M20" s="13"/>
      <c r="N20" s="1" t="s">
        <v>133</v>
      </c>
      <c r="O20" s="1" t="s">
        <v>50</v>
      </c>
      <c r="P20" s="1" t="s">
        <v>50</v>
      </c>
      <c r="Q20" s="1" t="s">
        <v>54</v>
      </c>
      <c r="R20" s="1" t="s">
        <v>61</v>
      </c>
      <c r="S20" s="1" t="s">
        <v>61</v>
      </c>
      <c r="T20" s="1" t="s">
        <v>60</v>
      </c>
      <c r="AR20" s="1" t="s">
        <v>50</v>
      </c>
      <c r="AS20" s="1" t="s">
        <v>50</v>
      </c>
      <c r="AU20" s="1" t="s">
        <v>134</v>
      </c>
      <c r="AV20">
        <v>254</v>
      </c>
    </row>
    <row r="21" spans="1:48" ht="30" customHeight="1" x14ac:dyDescent="0.3">
      <c r="A21" s="13" t="s">
        <v>135</v>
      </c>
      <c r="B21" s="13" t="s">
        <v>136</v>
      </c>
      <c r="C21" s="13" t="s">
        <v>91</v>
      </c>
      <c r="D21" s="14">
        <v>51</v>
      </c>
      <c r="E21" s="15"/>
      <c r="F21" s="15"/>
      <c r="G21" s="15"/>
      <c r="H21" s="15"/>
      <c r="I21" s="15"/>
      <c r="J21" s="15"/>
      <c r="K21" s="15"/>
      <c r="L21" s="15"/>
      <c r="M21" s="13"/>
      <c r="N21" s="1" t="s">
        <v>137</v>
      </c>
      <c r="O21" s="1" t="s">
        <v>50</v>
      </c>
      <c r="P21" s="1" t="s">
        <v>50</v>
      </c>
      <c r="Q21" s="1" t="s">
        <v>54</v>
      </c>
      <c r="R21" s="1" t="s">
        <v>61</v>
      </c>
      <c r="S21" s="1" t="s">
        <v>61</v>
      </c>
      <c r="T21" s="1" t="s">
        <v>60</v>
      </c>
      <c r="AR21" s="1" t="s">
        <v>50</v>
      </c>
      <c r="AS21" s="1" t="s">
        <v>50</v>
      </c>
      <c r="AU21" s="1" t="s">
        <v>138</v>
      </c>
      <c r="AV21">
        <v>255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54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54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54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54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54</v>
      </c>
    </row>
    <row r="27" spans="1:48" ht="30" customHeight="1" x14ac:dyDescent="0.3">
      <c r="A27" s="13" t="s">
        <v>139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t="s">
        <v>140</v>
      </c>
    </row>
    <row r="28" spans="1:48" ht="30" customHeight="1" x14ac:dyDescent="0.3">
      <c r="A28" s="13" t="s">
        <v>609</v>
      </c>
      <c r="B28" s="14" t="s">
        <v>169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Q28" s="1" t="s">
        <v>141</v>
      </c>
    </row>
    <row r="29" spans="1:48" ht="30" customHeight="1" x14ac:dyDescent="0.3">
      <c r="A29" s="13" t="s">
        <v>55</v>
      </c>
      <c r="B29" s="13" t="s">
        <v>56</v>
      </c>
      <c r="C29" s="13" t="s">
        <v>57</v>
      </c>
      <c r="D29" s="14">
        <v>63</v>
      </c>
      <c r="E29" s="15"/>
      <c r="F29" s="15"/>
      <c r="G29" s="15"/>
      <c r="H29" s="15"/>
      <c r="I29" s="15"/>
      <c r="J29" s="15"/>
      <c r="K29" s="15"/>
      <c r="L29" s="15"/>
      <c r="M29" s="13"/>
      <c r="N29" s="1" t="s">
        <v>59</v>
      </c>
      <c r="O29" s="1" t="s">
        <v>50</v>
      </c>
      <c r="P29" s="1" t="s">
        <v>50</v>
      </c>
      <c r="Q29" s="1" t="s">
        <v>141</v>
      </c>
      <c r="R29" s="1" t="s">
        <v>60</v>
      </c>
      <c r="S29" s="1" t="s">
        <v>61</v>
      </c>
      <c r="T29" s="1" t="s">
        <v>61</v>
      </c>
      <c r="AR29" s="1" t="s">
        <v>50</v>
      </c>
      <c r="AS29" s="1" t="s">
        <v>50</v>
      </c>
      <c r="AU29" s="1" t="s">
        <v>142</v>
      </c>
      <c r="AV29">
        <v>258</v>
      </c>
    </row>
    <row r="30" spans="1:48" ht="30" customHeight="1" x14ac:dyDescent="0.3">
      <c r="A30" s="13" t="s">
        <v>75</v>
      </c>
      <c r="B30" s="13" t="s">
        <v>76</v>
      </c>
      <c r="C30" s="13" t="s">
        <v>57</v>
      </c>
      <c r="D30" s="14">
        <v>2</v>
      </c>
      <c r="E30" s="15"/>
      <c r="F30" s="15"/>
      <c r="G30" s="15"/>
      <c r="H30" s="15"/>
      <c r="I30" s="15"/>
      <c r="J30" s="15"/>
      <c r="K30" s="15"/>
      <c r="L30" s="15"/>
      <c r="M30" s="13"/>
      <c r="N30" s="1" t="s">
        <v>78</v>
      </c>
      <c r="O30" s="1" t="s">
        <v>50</v>
      </c>
      <c r="P30" s="1" t="s">
        <v>50</v>
      </c>
      <c r="Q30" s="1" t="s">
        <v>141</v>
      </c>
      <c r="R30" s="1" t="s">
        <v>60</v>
      </c>
      <c r="S30" s="1" t="s">
        <v>61</v>
      </c>
      <c r="T30" s="1" t="s">
        <v>61</v>
      </c>
      <c r="AR30" s="1" t="s">
        <v>50</v>
      </c>
      <c r="AS30" s="1" t="s">
        <v>50</v>
      </c>
      <c r="AU30" s="1" t="s">
        <v>143</v>
      </c>
      <c r="AV30">
        <v>259</v>
      </c>
    </row>
    <row r="31" spans="1:48" ht="30" customHeight="1" x14ac:dyDescent="0.3">
      <c r="A31" s="13" t="s">
        <v>80</v>
      </c>
      <c r="B31" s="13" t="s">
        <v>85</v>
      </c>
      <c r="C31" s="13" t="s">
        <v>57</v>
      </c>
      <c r="D31" s="14">
        <v>134</v>
      </c>
      <c r="E31" s="15"/>
      <c r="F31" s="15"/>
      <c r="G31" s="15"/>
      <c r="H31" s="15"/>
      <c r="I31" s="15"/>
      <c r="J31" s="15"/>
      <c r="K31" s="15"/>
      <c r="L31" s="15"/>
      <c r="M31" s="13"/>
      <c r="N31" s="1" t="s">
        <v>87</v>
      </c>
      <c r="O31" s="1" t="s">
        <v>50</v>
      </c>
      <c r="P31" s="1" t="s">
        <v>50</v>
      </c>
      <c r="Q31" s="1" t="s">
        <v>141</v>
      </c>
      <c r="R31" s="1" t="s">
        <v>60</v>
      </c>
      <c r="S31" s="1" t="s">
        <v>61</v>
      </c>
      <c r="T31" s="1" t="s">
        <v>61</v>
      </c>
      <c r="AR31" s="1" t="s">
        <v>50</v>
      </c>
      <c r="AS31" s="1" t="s">
        <v>50</v>
      </c>
      <c r="AU31" s="1" t="s">
        <v>144</v>
      </c>
      <c r="AV31">
        <v>260</v>
      </c>
    </row>
    <row r="32" spans="1:48" ht="30" customHeight="1" x14ac:dyDescent="0.3">
      <c r="A32" s="13" t="s">
        <v>89</v>
      </c>
      <c r="B32" s="13" t="s">
        <v>90</v>
      </c>
      <c r="C32" s="13" t="s">
        <v>91</v>
      </c>
      <c r="D32" s="14">
        <v>3</v>
      </c>
      <c r="E32" s="15"/>
      <c r="F32" s="15"/>
      <c r="G32" s="15"/>
      <c r="H32" s="15"/>
      <c r="I32" s="15"/>
      <c r="J32" s="15"/>
      <c r="K32" s="15"/>
      <c r="L32" s="15"/>
      <c r="M32" s="13"/>
      <c r="N32" s="1" t="s">
        <v>93</v>
      </c>
      <c r="O32" s="1" t="s">
        <v>50</v>
      </c>
      <c r="P32" s="1" t="s">
        <v>50</v>
      </c>
      <c r="Q32" s="1" t="s">
        <v>141</v>
      </c>
      <c r="R32" s="1" t="s">
        <v>60</v>
      </c>
      <c r="S32" s="1" t="s">
        <v>61</v>
      </c>
      <c r="T32" s="1" t="s">
        <v>61</v>
      </c>
      <c r="AR32" s="1" t="s">
        <v>50</v>
      </c>
      <c r="AS32" s="1" t="s">
        <v>50</v>
      </c>
      <c r="AU32" s="1" t="s">
        <v>145</v>
      </c>
      <c r="AV32">
        <v>261</v>
      </c>
    </row>
    <row r="33" spans="1:48" ht="30" customHeight="1" x14ac:dyDescent="0.3">
      <c r="A33" s="13" t="s">
        <v>95</v>
      </c>
      <c r="B33" s="13" t="s">
        <v>96</v>
      </c>
      <c r="C33" s="13" t="s">
        <v>91</v>
      </c>
      <c r="D33" s="14">
        <v>8</v>
      </c>
      <c r="E33" s="15"/>
      <c r="F33" s="15"/>
      <c r="G33" s="15"/>
      <c r="H33" s="15"/>
      <c r="I33" s="15"/>
      <c r="J33" s="15"/>
      <c r="K33" s="15"/>
      <c r="L33" s="15"/>
      <c r="M33" s="13"/>
      <c r="N33" s="1" t="s">
        <v>98</v>
      </c>
      <c r="O33" s="1" t="s">
        <v>50</v>
      </c>
      <c r="P33" s="1" t="s">
        <v>50</v>
      </c>
      <c r="Q33" s="1" t="s">
        <v>141</v>
      </c>
      <c r="R33" s="1" t="s">
        <v>60</v>
      </c>
      <c r="S33" s="1" t="s">
        <v>61</v>
      </c>
      <c r="T33" s="1" t="s">
        <v>61</v>
      </c>
      <c r="AR33" s="1" t="s">
        <v>50</v>
      </c>
      <c r="AS33" s="1" t="s">
        <v>50</v>
      </c>
      <c r="AU33" s="1" t="s">
        <v>146</v>
      </c>
      <c r="AV33">
        <v>262</v>
      </c>
    </row>
    <row r="34" spans="1:48" ht="30" customHeight="1" x14ac:dyDescent="0.3">
      <c r="A34" s="13" t="s">
        <v>147</v>
      </c>
      <c r="B34" s="13" t="s">
        <v>148</v>
      </c>
      <c r="C34" s="13" t="s">
        <v>91</v>
      </c>
      <c r="D34" s="14">
        <v>4</v>
      </c>
      <c r="E34" s="15"/>
      <c r="F34" s="15"/>
      <c r="G34" s="15"/>
      <c r="H34" s="15"/>
      <c r="I34" s="15"/>
      <c r="J34" s="15"/>
      <c r="K34" s="15"/>
      <c r="L34" s="15"/>
      <c r="M34" s="13"/>
      <c r="N34" s="1" t="s">
        <v>150</v>
      </c>
      <c r="O34" s="1" t="s">
        <v>50</v>
      </c>
      <c r="P34" s="1" t="s">
        <v>50</v>
      </c>
      <c r="Q34" s="1" t="s">
        <v>141</v>
      </c>
      <c r="R34" s="1" t="s">
        <v>60</v>
      </c>
      <c r="S34" s="1" t="s">
        <v>61</v>
      </c>
      <c r="T34" s="1" t="s">
        <v>61</v>
      </c>
      <c r="AR34" s="1" t="s">
        <v>50</v>
      </c>
      <c r="AS34" s="1" t="s">
        <v>50</v>
      </c>
      <c r="AU34" s="1" t="s">
        <v>151</v>
      </c>
      <c r="AV34">
        <v>263</v>
      </c>
    </row>
    <row r="35" spans="1:48" ht="30" customHeight="1" x14ac:dyDescent="0.3">
      <c r="A35" s="13" t="s">
        <v>152</v>
      </c>
      <c r="B35" s="13" t="s">
        <v>153</v>
      </c>
      <c r="C35" s="13" t="s">
        <v>91</v>
      </c>
      <c r="D35" s="14">
        <v>4</v>
      </c>
      <c r="E35" s="15"/>
      <c r="F35" s="15"/>
      <c r="G35" s="15"/>
      <c r="H35" s="15"/>
      <c r="I35" s="15"/>
      <c r="J35" s="15"/>
      <c r="K35" s="15"/>
      <c r="L35" s="15"/>
      <c r="M35" s="13"/>
      <c r="N35" s="1" t="s">
        <v>155</v>
      </c>
      <c r="O35" s="1" t="s">
        <v>50</v>
      </c>
      <c r="P35" s="1" t="s">
        <v>50</v>
      </c>
      <c r="Q35" s="1" t="s">
        <v>141</v>
      </c>
      <c r="R35" s="1" t="s">
        <v>60</v>
      </c>
      <c r="S35" s="1" t="s">
        <v>61</v>
      </c>
      <c r="T35" s="1" t="s">
        <v>61</v>
      </c>
      <c r="AR35" s="1" t="s">
        <v>50</v>
      </c>
      <c r="AS35" s="1" t="s">
        <v>50</v>
      </c>
      <c r="AU35" s="1" t="s">
        <v>156</v>
      </c>
      <c r="AV35">
        <v>264</v>
      </c>
    </row>
    <row r="36" spans="1:48" ht="30" customHeight="1" x14ac:dyDescent="0.3">
      <c r="A36" s="13" t="s">
        <v>157</v>
      </c>
      <c r="B36" s="13" t="s">
        <v>158</v>
      </c>
      <c r="C36" s="13" t="s">
        <v>91</v>
      </c>
      <c r="D36" s="14">
        <v>3</v>
      </c>
      <c r="E36" s="15"/>
      <c r="F36" s="15"/>
      <c r="G36" s="15"/>
      <c r="H36" s="15"/>
      <c r="I36" s="15"/>
      <c r="J36" s="15"/>
      <c r="K36" s="15"/>
      <c r="L36" s="15"/>
      <c r="M36" s="13"/>
      <c r="N36" s="1" t="s">
        <v>160</v>
      </c>
      <c r="O36" s="1" t="s">
        <v>50</v>
      </c>
      <c r="P36" s="1" t="s">
        <v>50</v>
      </c>
      <c r="Q36" s="1" t="s">
        <v>141</v>
      </c>
      <c r="R36" s="1" t="s">
        <v>60</v>
      </c>
      <c r="S36" s="1" t="s">
        <v>61</v>
      </c>
      <c r="T36" s="1" t="s">
        <v>61</v>
      </c>
      <c r="AR36" s="1" t="s">
        <v>50</v>
      </c>
      <c r="AS36" s="1" t="s">
        <v>50</v>
      </c>
      <c r="AU36" s="1" t="s">
        <v>161</v>
      </c>
      <c r="AV36">
        <v>265</v>
      </c>
    </row>
    <row r="37" spans="1:48" ht="30" customHeight="1" x14ac:dyDescent="0.3">
      <c r="A37" s="13" t="s">
        <v>131</v>
      </c>
      <c r="B37" s="13" t="s">
        <v>132</v>
      </c>
      <c r="C37" s="13" t="s">
        <v>91</v>
      </c>
      <c r="D37" s="14">
        <v>6</v>
      </c>
      <c r="E37" s="15"/>
      <c r="F37" s="15"/>
      <c r="G37" s="15"/>
      <c r="H37" s="15"/>
      <c r="I37" s="15"/>
      <c r="J37" s="15"/>
      <c r="K37" s="15"/>
      <c r="L37" s="15"/>
      <c r="M37" s="13"/>
      <c r="N37" s="1" t="s">
        <v>133</v>
      </c>
      <c r="O37" s="1" t="s">
        <v>50</v>
      </c>
      <c r="P37" s="1" t="s">
        <v>50</v>
      </c>
      <c r="Q37" s="1" t="s">
        <v>141</v>
      </c>
      <c r="R37" s="1" t="s">
        <v>61</v>
      </c>
      <c r="S37" s="1" t="s">
        <v>61</v>
      </c>
      <c r="T37" s="1" t="s">
        <v>60</v>
      </c>
      <c r="AR37" s="1" t="s">
        <v>50</v>
      </c>
      <c r="AS37" s="1" t="s">
        <v>50</v>
      </c>
      <c r="AU37" s="1" t="s">
        <v>162</v>
      </c>
      <c r="AV37">
        <v>266</v>
      </c>
    </row>
    <row r="38" spans="1:48" ht="30" customHeight="1" x14ac:dyDescent="0.3">
      <c r="A38" s="13" t="s">
        <v>135</v>
      </c>
      <c r="B38" s="13" t="s">
        <v>136</v>
      </c>
      <c r="C38" s="13" t="s">
        <v>91</v>
      </c>
      <c r="D38" s="14">
        <v>3</v>
      </c>
      <c r="E38" s="15"/>
      <c r="F38" s="15"/>
      <c r="G38" s="15"/>
      <c r="H38" s="15"/>
      <c r="I38" s="15"/>
      <c r="J38" s="15"/>
      <c r="K38" s="15"/>
      <c r="L38" s="15"/>
      <c r="M38" s="13"/>
      <c r="N38" s="1" t="s">
        <v>137</v>
      </c>
      <c r="O38" s="1" t="s">
        <v>50</v>
      </c>
      <c r="P38" s="1" t="s">
        <v>50</v>
      </c>
      <c r="Q38" s="1" t="s">
        <v>141</v>
      </c>
      <c r="R38" s="1" t="s">
        <v>61</v>
      </c>
      <c r="S38" s="1" t="s">
        <v>61</v>
      </c>
      <c r="T38" s="1" t="s">
        <v>60</v>
      </c>
      <c r="AR38" s="1" t="s">
        <v>50</v>
      </c>
      <c r="AS38" s="1" t="s">
        <v>50</v>
      </c>
      <c r="AU38" s="1" t="s">
        <v>163</v>
      </c>
      <c r="AV38">
        <v>267</v>
      </c>
    </row>
    <row r="39" spans="1:48" ht="30" customHeight="1" x14ac:dyDescent="0.3">
      <c r="A39" s="13" t="s">
        <v>164</v>
      </c>
      <c r="B39" s="13" t="s">
        <v>165</v>
      </c>
      <c r="C39" s="13" t="s">
        <v>91</v>
      </c>
      <c r="D39" s="14">
        <v>8</v>
      </c>
      <c r="E39" s="15"/>
      <c r="F39" s="15"/>
      <c r="G39" s="15"/>
      <c r="H39" s="15"/>
      <c r="I39" s="15"/>
      <c r="J39" s="15"/>
      <c r="K39" s="15"/>
      <c r="L39" s="15"/>
      <c r="M39" s="13"/>
      <c r="N39" s="1" t="s">
        <v>166</v>
      </c>
      <c r="O39" s="1" t="s">
        <v>50</v>
      </c>
      <c r="P39" s="1" t="s">
        <v>50</v>
      </c>
      <c r="Q39" s="1" t="s">
        <v>141</v>
      </c>
      <c r="R39" s="1" t="s">
        <v>61</v>
      </c>
      <c r="S39" s="1" t="s">
        <v>61</v>
      </c>
      <c r="T39" s="1" t="s">
        <v>60</v>
      </c>
      <c r="AR39" s="1" t="s">
        <v>50</v>
      </c>
      <c r="AS39" s="1" t="s">
        <v>50</v>
      </c>
      <c r="AU39" s="1" t="s">
        <v>167</v>
      </c>
      <c r="AV39">
        <v>268</v>
      </c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141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141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141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141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141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141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141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141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141</v>
      </c>
    </row>
    <row r="49" spans="1:17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141</v>
      </c>
    </row>
    <row r="50" spans="1:17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141</v>
      </c>
    </row>
    <row r="51" spans="1:17" ht="30" customHeight="1" x14ac:dyDescent="0.3">
      <c r="A51" s="13" t="s">
        <v>139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N51" t="s">
        <v>140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2" manualBreakCount="2">
    <brk id="27" max="16383" man="1"/>
    <brk id="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F3E9B-A45B-4710-9273-AA1A45FCFA26}">
  <sheetPr>
    <pageSetUpPr fitToPage="1"/>
  </sheetPr>
  <dimension ref="A1:N6"/>
  <sheetViews>
    <sheetView topLeftCell="B1" workbookViewId="0">
      <selection activeCell="B3" sqref="B3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3"/>
      <c r="B1" s="2" t="s">
        <v>170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6"/>
      <c r="B2" s="17" t="str">
        <f>집계표!A2</f>
        <v>[ 설천중고 연립관사 개축 소방공사 ]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4"/>
    </row>
    <row r="3" spans="1:14" ht="30" customHeight="1" x14ac:dyDescent="0.3">
      <c r="A3" s="105" t="s">
        <v>171</v>
      </c>
      <c r="B3" s="105" t="s">
        <v>1</v>
      </c>
      <c r="C3" s="105" t="s">
        <v>2</v>
      </c>
      <c r="D3" s="105" t="s">
        <v>3</v>
      </c>
      <c r="E3" s="105" t="s">
        <v>172</v>
      </c>
      <c r="F3" s="105" t="s">
        <v>173</v>
      </c>
      <c r="G3" s="105" t="s">
        <v>174</v>
      </c>
      <c r="H3" s="105" t="s">
        <v>175</v>
      </c>
      <c r="I3" s="105" t="s">
        <v>176</v>
      </c>
      <c r="J3" s="105" t="s">
        <v>177</v>
      </c>
      <c r="K3" s="105" t="s">
        <v>178</v>
      </c>
      <c r="L3" s="105" t="s">
        <v>179</v>
      </c>
      <c r="M3" s="105" t="s">
        <v>180</v>
      </c>
      <c r="N3" s="1" t="s">
        <v>181</v>
      </c>
    </row>
    <row r="4" spans="1:14" ht="30" customHeight="1" x14ac:dyDescent="0.3">
      <c r="A4" s="21" t="s">
        <v>578</v>
      </c>
      <c r="B4" s="21" t="s">
        <v>579</v>
      </c>
      <c r="C4" s="21" t="s">
        <v>580</v>
      </c>
      <c r="D4" s="21" t="s">
        <v>91</v>
      </c>
      <c r="E4" s="106">
        <f>'[1]일위대가(기계)'!F7</f>
        <v>0</v>
      </c>
      <c r="F4" s="106">
        <f>'[1]일위대가(기계)'!H7</f>
        <v>30634</v>
      </c>
      <c r="G4" s="106">
        <f>'[1]일위대가(기계)'!J7</f>
        <v>0</v>
      </c>
      <c r="H4" s="106">
        <f>E4+F4+G4</f>
        <v>30634</v>
      </c>
      <c r="I4" s="21" t="s">
        <v>58</v>
      </c>
      <c r="J4" s="21" t="s">
        <v>50</v>
      </c>
      <c r="K4" s="21" t="s">
        <v>50</v>
      </c>
      <c r="L4" s="21" t="s">
        <v>50</v>
      </c>
      <c r="M4" s="21" t="s">
        <v>581</v>
      </c>
      <c r="N4" s="1" t="s">
        <v>50</v>
      </c>
    </row>
    <row r="5" spans="1:14" ht="30" customHeight="1" x14ac:dyDescent="0.3">
      <c r="A5" s="21" t="s">
        <v>573</v>
      </c>
      <c r="B5" s="21" t="s">
        <v>571</v>
      </c>
      <c r="C5" s="21" t="s">
        <v>572</v>
      </c>
      <c r="D5" s="21" t="s">
        <v>102</v>
      </c>
      <c r="E5" s="106">
        <f>'[1]일위대가(기계)'!F12</f>
        <v>75000</v>
      </c>
      <c r="F5" s="106">
        <f>'[1]일위대가(기계)'!H12</f>
        <v>30634</v>
      </c>
      <c r="G5" s="106">
        <f>'[1]일위대가(기계)'!J12</f>
        <v>0</v>
      </c>
      <c r="H5" s="106">
        <f>E5+F5+G5</f>
        <v>105634</v>
      </c>
      <c r="I5" s="21" t="s">
        <v>64</v>
      </c>
      <c r="J5" s="21" t="s">
        <v>50</v>
      </c>
      <c r="K5" s="21" t="s">
        <v>50</v>
      </c>
      <c r="L5" s="21" t="s">
        <v>50</v>
      </c>
      <c r="M5" s="21" t="s">
        <v>581</v>
      </c>
      <c r="N5" s="1" t="s">
        <v>50</v>
      </c>
    </row>
    <row r="6" spans="1:14" ht="30" customHeight="1" x14ac:dyDescent="0.3">
      <c r="A6" s="21" t="s">
        <v>576</v>
      </c>
      <c r="B6" s="21" t="s">
        <v>571</v>
      </c>
      <c r="C6" s="21" t="s">
        <v>575</v>
      </c>
      <c r="D6" s="21" t="s">
        <v>102</v>
      </c>
      <c r="E6" s="106">
        <f>'[1]일위대가(기계)'!F17</f>
        <v>78000</v>
      </c>
      <c r="F6" s="106">
        <f>'[1]일위대가(기계)'!H17</f>
        <v>30634</v>
      </c>
      <c r="G6" s="106">
        <f>'[1]일위대가(기계)'!J17</f>
        <v>0</v>
      </c>
      <c r="H6" s="106">
        <f>E6+F6+G6</f>
        <v>108634</v>
      </c>
      <c r="I6" s="21" t="s">
        <v>68</v>
      </c>
      <c r="J6" s="21" t="s">
        <v>50</v>
      </c>
      <c r="K6" s="21" t="s">
        <v>50</v>
      </c>
      <c r="L6" s="21" t="s">
        <v>50</v>
      </c>
      <c r="M6" s="21" t="s">
        <v>581</v>
      </c>
      <c r="N6" s="1" t="s">
        <v>50</v>
      </c>
    </row>
  </sheetData>
  <phoneticPr fontId="3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21"/>
  <sheetViews>
    <sheetView topLeftCell="B1" workbookViewId="0">
      <selection activeCell="B3" sqref="B3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3"/>
      <c r="B1" s="2" t="s">
        <v>170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6"/>
      <c r="B2" s="17" t="str">
        <f>집계표!A2</f>
        <v>[ 설천중고 연립관사 개축 소방공사 ]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171</v>
      </c>
      <c r="B3" s="7" t="s">
        <v>1</v>
      </c>
      <c r="C3" s="7" t="s">
        <v>2</v>
      </c>
      <c r="D3" s="7" t="s">
        <v>3</v>
      </c>
      <c r="E3" s="7" t="s">
        <v>172</v>
      </c>
      <c r="F3" s="7" t="s">
        <v>173</v>
      </c>
      <c r="G3" s="7" t="s">
        <v>174</v>
      </c>
      <c r="H3" s="7" t="s">
        <v>175</v>
      </c>
      <c r="I3" s="7" t="s">
        <v>176</v>
      </c>
      <c r="J3" s="7" t="s">
        <v>177</v>
      </c>
      <c r="K3" s="7" t="s">
        <v>178</v>
      </c>
      <c r="L3" s="7" t="s">
        <v>179</v>
      </c>
      <c r="M3" s="7" t="s">
        <v>180</v>
      </c>
      <c r="N3" s="1" t="s">
        <v>181</v>
      </c>
    </row>
    <row r="4" spans="1:14" ht="30" customHeight="1" x14ac:dyDescent="0.3">
      <c r="A4" s="13" t="s">
        <v>59</v>
      </c>
      <c r="B4" s="13" t="s">
        <v>55</v>
      </c>
      <c r="C4" s="13" t="s">
        <v>56</v>
      </c>
      <c r="D4" s="13" t="s">
        <v>57</v>
      </c>
      <c r="E4" s="25">
        <f>'일위대가(전기)'!F11</f>
        <v>599</v>
      </c>
      <c r="F4" s="25">
        <f>'일위대가(전기)'!H11</f>
        <v>9852</v>
      </c>
      <c r="G4" s="25">
        <f>'일위대가(전기)'!J11</f>
        <v>0</v>
      </c>
      <c r="H4" s="25">
        <f t="shared" ref="H4:H21" si="0">E4+F4+G4</f>
        <v>10451</v>
      </c>
      <c r="I4" s="13" t="s">
        <v>58</v>
      </c>
      <c r="J4" s="13" t="s">
        <v>50</v>
      </c>
      <c r="K4" s="13" t="s">
        <v>50</v>
      </c>
      <c r="L4" s="13" t="s">
        <v>50</v>
      </c>
      <c r="M4" s="13" t="s">
        <v>192</v>
      </c>
      <c r="N4" s="1" t="s">
        <v>50</v>
      </c>
    </row>
    <row r="5" spans="1:14" ht="30" customHeight="1" x14ac:dyDescent="0.3">
      <c r="A5" s="13" t="s">
        <v>65</v>
      </c>
      <c r="B5" s="13" t="s">
        <v>55</v>
      </c>
      <c r="C5" s="13" t="s">
        <v>63</v>
      </c>
      <c r="D5" s="13" t="s">
        <v>57</v>
      </c>
      <c r="E5" s="25">
        <f>'일위대가(전기)'!F20</f>
        <v>809</v>
      </c>
      <c r="F5" s="25">
        <f>'일위대가(전기)'!H20</f>
        <v>11768</v>
      </c>
      <c r="G5" s="25">
        <f>'일위대가(전기)'!J20</f>
        <v>0</v>
      </c>
      <c r="H5" s="25">
        <f t="shared" si="0"/>
        <v>12577</v>
      </c>
      <c r="I5" s="13" t="s">
        <v>64</v>
      </c>
      <c r="J5" s="13" t="s">
        <v>50</v>
      </c>
      <c r="K5" s="13" t="s">
        <v>50</v>
      </c>
      <c r="L5" s="13" t="s">
        <v>50</v>
      </c>
      <c r="M5" s="13" t="s">
        <v>192</v>
      </c>
      <c r="N5" s="1" t="s">
        <v>50</v>
      </c>
    </row>
    <row r="6" spans="1:14" ht="30" customHeight="1" x14ac:dyDescent="0.3">
      <c r="A6" s="13" t="s">
        <v>69</v>
      </c>
      <c r="B6" s="13" t="s">
        <v>55</v>
      </c>
      <c r="C6" s="13" t="s">
        <v>67</v>
      </c>
      <c r="D6" s="13" t="s">
        <v>57</v>
      </c>
      <c r="E6" s="25">
        <f>'일위대가(전기)'!F29</f>
        <v>1091</v>
      </c>
      <c r="F6" s="25">
        <f>'일위대가(전기)'!H29</f>
        <v>15599</v>
      </c>
      <c r="G6" s="25">
        <f>'일위대가(전기)'!J29</f>
        <v>0</v>
      </c>
      <c r="H6" s="25">
        <f t="shared" si="0"/>
        <v>16690</v>
      </c>
      <c r="I6" s="13" t="s">
        <v>68</v>
      </c>
      <c r="J6" s="13" t="s">
        <v>50</v>
      </c>
      <c r="K6" s="13" t="s">
        <v>50</v>
      </c>
      <c r="L6" s="13" t="s">
        <v>50</v>
      </c>
      <c r="M6" s="13" t="s">
        <v>192</v>
      </c>
      <c r="N6" s="1" t="s">
        <v>50</v>
      </c>
    </row>
    <row r="7" spans="1:14" ht="30" customHeight="1" x14ac:dyDescent="0.3">
      <c r="A7" s="13" t="s">
        <v>73</v>
      </c>
      <c r="B7" s="13" t="s">
        <v>55</v>
      </c>
      <c r="C7" s="13" t="s">
        <v>71</v>
      </c>
      <c r="D7" s="13" t="s">
        <v>57</v>
      </c>
      <c r="E7" s="25">
        <f>'일위대가(전기)'!F38</f>
        <v>1807</v>
      </c>
      <c r="F7" s="25">
        <f>'일위대가(전기)'!H38</f>
        <v>19704</v>
      </c>
      <c r="G7" s="25">
        <f>'일위대가(전기)'!J38</f>
        <v>0</v>
      </c>
      <c r="H7" s="25">
        <f t="shared" si="0"/>
        <v>21511</v>
      </c>
      <c r="I7" s="13" t="s">
        <v>72</v>
      </c>
      <c r="J7" s="13" t="s">
        <v>50</v>
      </c>
      <c r="K7" s="13" t="s">
        <v>50</v>
      </c>
      <c r="L7" s="13" t="s">
        <v>50</v>
      </c>
      <c r="M7" s="13" t="s">
        <v>192</v>
      </c>
      <c r="N7" s="1" t="s">
        <v>50</v>
      </c>
    </row>
    <row r="8" spans="1:14" ht="30" customHeight="1" x14ac:dyDescent="0.3">
      <c r="A8" s="13" t="s">
        <v>78</v>
      </c>
      <c r="B8" s="13" t="s">
        <v>75</v>
      </c>
      <c r="C8" s="13" t="s">
        <v>76</v>
      </c>
      <c r="D8" s="13" t="s">
        <v>57</v>
      </c>
      <c r="E8" s="25">
        <f>'일위대가(전기)'!F46</f>
        <v>995</v>
      </c>
      <c r="F8" s="25">
        <f>'일위대가(전기)'!H46</f>
        <v>12862</v>
      </c>
      <c r="G8" s="25">
        <f>'일위대가(전기)'!J46</f>
        <v>0</v>
      </c>
      <c r="H8" s="25">
        <f t="shared" si="0"/>
        <v>13857</v>
      </c>
      <c r="I8" s="13" t="s">
        <v>77</v>
      </c>
      <c r="J8" s="13" t="s">
        <v>50</v>
      </c>
      <c r="K8" s="13" t="s">
        <v>50</v>
      </c>
      <c r="L8" s="13" t="s">
        <v>50</v>
      </c>
      <c r="M8" s="13" t="s">
        <v>192</v>
      </c>
      <c r="N8" s="1" t="s">
        <v>50</v>
      </c>
    </row>
    <row r="9" spans="1:14" ht="30" customHeight="1" x14ac:dyDescent="0.3">
      <c r="A9" s="13" t="s">
        <v>83</v>
      </c>
      <c r="B9" s="13" t="s">
        <v>80</v>
      </c>
      <c r="C9" s="13" t="s">
        <v>81</v>
      </c>
      <c r="D9" s="13" t="s">
        <v>57</v>
      </c>
      <c r="E9" s="25">
        <f>'일위대가(전기)'!F54</f>
        <v>504</v>
      </c>
      <c r="F9" s="25">
        <f>'일위대가(전기)'!H54</f>
        <v>2736</v>
      </c>
      <c r="G9" s="25">
        <f>'일위대가(전기)'!J54</f>
        <v>0</v>
      </c>
      <c r="H9" s="25">
        <f t="shared" si="0"/>
        <v>3240</v>
      </c>
      <c r="I9" s="13" t="s">
        <v>82</v>
      </c>
      <c r="J9" s="13" t="s">
        <v>50</v>
      </c>
      <c r="K9" s="13" t="s">
        <v>50</v>
      </c>
      <c r="L9" s="13" t="s">
        <v>50</v>
      </c>
      <c r="M9" s="13" t="s">
        <v>240</v>
      </c>
      <c r="N9" s="1" t="s">
        <v>50</v>
      </c>
    </row>
    <row r="10" spans="1:14" ht="30" customHeight="1" x14ac:dyDescent="0.3">
      <c r="A10" s="13" t="s">
        <v>87</v>
      </c>
      <c r="B10" s="13" t="s">
        <v>80</v>
      </c>
      <c r="C10" s="13" t="s">
        <v>85</v>
      </c>
      <c r="D10" s="13" t="s">
        <v>57</v>
      </c>
      <c r="E10" s="25">
        <f>'일위대가(전기)'!F62</f>
        <v>705</v>
      </c>
      <c r="F10" s="25">
        <f>'일위대가(전기)'!H62</f>
        <v>2736</v>
      </c>
      <c r="G10" s="25">
        <f>'일위대가(전기)'!J62</f>
        <v>0</v>
      </c>
      <c r="H10" s="25">
        <f t="shared" si="0"/>
        <v>3441</v>
      </c>
      <c r="I10" s="13" t="s">
        <v>86</v>
      </c>
      <c r="J10" s="13" t="s">
        <v>50</v>
      </c>
      <c r="K10" s="13" t="s">
        <v>50</v>
      </c>
      <c r="L10" s="13" t="s">
        <v>50</v>
      </c>
      <c r="M10" s="13" t="s">
        <v>240</v>
      </c>
      <c r="N10" s="1" t="s">
        <v>50</v>
      </c>
    </row>
    <row r="11" spans="1:14" ht="30" customHeight="1" x14ac:dyDescent="0.3">
      <c r="A11" s="13" t="s">
        <v>93</v>
      </c>
      <c r="B11" s="13" t="s">
        <v>89</v>
      </c>
      <c r="C11" s="13" t="s">
        <v>90</v>
      </c>
      <c r="D11" s="13" t="s">
        <v>91</v>
      </c>
      <c r="E11" s="25">
        <f>'일위대가(전기)'!F68</f>
        <v>1607</v>
      </c>
      <c r="F11" s="25">
        <f>'일위대가(전기)'!H68</f>
        <v>29557</v>
      </c>
      <c r="G11" s="25">
        <f>'일위대가(전기)'!J68</f>
        <v>0</v>
      </c>
      <c r="H11" s="25">
        <f t="shared" si="0"/>
        <v>31164</v>
      </c>
      <c r="I11" s="13" t="s">
        <v>92</v>
      </c>
      <c r="J11" s="13" t="s">
        <v>50</v>
      </c>
      <c r="K11" s="13" t="s">
        <v>50</v>
      </c>
      <c r="L11" s="13" t="s">
        <v>50</v>
      </c>
      <c r="M11" s="13" t="s">
        <v>254</v>
      </c>
      <c r="N11" s="1" t="s">
        <v>50</v>
      </c>
    </row>
    <row r="12" spans="1:14" ht="30" customHeight="1" x14ac:dyDescent="0.3">
      <c r="A12" s="13" t="s">
        <v>98</v>
      </c>
      <c r="B12" s="13" t="s">
        <v>95</v>
      </c>
      <c r="C12" s="13" t="s">
        <v>96</v>
      </c>
      <c r="D12" s="13" t="s">
        <v>91</v>
      </c>
      <c r="E12" s="25">
        <f>'일위대가(전기)'!F74</f>
        <v>2397</v>
      </c>
      <c r="F12" s="25">
        <f>'일위대가(전기)'!H74</f>
        <v>49261</v>
      </c>
      <c r="G12" s="25">
        <f>'일위대가(전기)'!J74</f>
        <v>0</v>
      </c>
      <c r="H12" s="25">
        <f t="shared" si="0"/>
        <v>51658</v>
      </c>
      <c r="I12" s="13" t="s">
        <v>97</v>
      </c>
      <c r="J12" s="13" t="s">
        <v>50</v>
      </c>
      <c r="K12" s="13" t="s">
        <v>50</v>
      </c>
      <c r="L12" s="13" t="s">
        <v>50</v>
      </c>
      <c r="M12" s="13" t="s">
        <v>254</v>
      </c>
      <c r="N12" s="1" t="s">
        <v>50</v>
      </c>
    </row>
    <row r="13" spans="1:14" ht="30" customHeight="1" x14ac:dyDescent="0.3">
      <c r="A13" s="13" t="s">
        <v>104</v>
      </c>
      <c r="B13" s="13" t="s">
        <v>100</v>
      </c>
      <c r="C13" s="13" t="s">
        <v>101</v>
      </c>
      <c r="D13" s="13" t="s">
        <v>102</v>
      </c>
      <c r="E13" s="25">
        <f>'일위대가(전기)'!F83</f>
        <v>63370</v>
      </c>
      <c r="F13" s="25">
        <f>'일위대가(전기)'!H83</f>
        <v>358515</v>
      </c>
      <c r="G13" s="25">
        <f>'일위대가(전기)'!J83</f>
        <v>0</v>
      </c>
      <c r="H13" s="25">
        <f t="shared" si="0"/>
        <v>421885</v>
      </c>
      <c r="I13" s="13" t="s">
        <v>103</v>
      </c>
      <c r="J13" s="13" t="s">
        <v>50</v>
      </c>
      <c r="K13" s="13" t="s">
        <v>50</v>
      </c>
      <c r="L13" s="13" t="s">
        <v>50</v>
      </c>
      <c r="M13" s="13" t="s">
        <v>267</v>
      </c>
      <c r="N13" s="1" t="s">
        <v>50</v>
      </c>
    </row>
    <row r="14" spans="1:14" ht="30" customHeight="1" x14ac:dyDescent="0.3">
      <c r="A14" s="13" t="s">
        <v>109</v>
      </c>
      <c r="B14" s="13" t="s">
        <v>106</v>
      </c>
      <c r="C14" s="13" t="s">
        <v>107</v>
      </c>
      <c r="D14" s="13" t="s">
        <v>91</v>
      </c>
      <c r="E14" s="25">
        <f>'일위대가(전기)'!F89</f>
        <v>5867</v>
      </c>
      <c r="F14" s="25">
        <f>'일위대가(전기)'!H89</f>
        <v>35577</v>
      </c>
      <c r="G14" s="25">
        <f>'일위대가(전기)'!J89</f>
        <v>0</v>
      </c>
      <c r="H14" s="25">
        <f t="shared" si="0"/>
        <v>41444</v>
      </c>
      <c r="I14" s="13" t="s">
        <v>108</v>
      </c>
      <c r="J14" s="13" t="s">
        <v>50</v>
      </c>
      <c r="K14" s="13" t="s">
        <v>50</v>
      </c>
      <c r="L14" s="13" t="s">
        <v>50</v>
      </c>
      <c r="M14" s="13" t="s">
        <v>284</v>
      </c>
      <c r="N14" s="1" t="s">
        <v>50</v>
      </c>
    </row>
    <row r="15" spans="1:14" ht="30" customHeight="1" x14ac:dyDescent="0.3">
      <c r="A15" s="13" t="s">
        <v>113</v>
      </c>
      <c r="B15" s="13" t="s">
        <v>106</v>
      </c>
      <c r="C15" s="13" t="s">
        <v>111</v>
      </c>
      <c r="D15" s="13" t="s">
        <v>91</v>
      </c>
      <c r="E15" s="25">
        <f>'일위대가(전기)'!F95</f>
        <v>19067</v>
      </c>
      <c r="F15" s="25">
        <f>'일위대가(전기)'!H95</f>
        <v>35577</v>
      </c>
      <c r="G15" s="25">
        <f>'일위대가(전기)'!J95</f>
        <v>0</v>
      </c>
      <c r="H15" s="25">
        <f t="shared" si="0"/>
        <v>54644</v>
      </c>
      <c r="I15" s="13" t="s">
        <v>112</v>
      </c>
      <c r="J15" s="13" t="s">
        <v>50</v>
      </c>
      <c r="K15" s="13" t="s">
        <v>50</v>
      </c>
      <c r="L15" s="13" t="s">
        <v>50</v>
      </c>
      <c r="M15" s="13" t="s">
        <v>284</v>
      </c>
      <c r="N15" s="1" t="s">
        <v>50</v>
      </c>
    </row>
    <row r="16" spans="1:14" ht="30" customHeight="1" x14ac:dyDescent="0.3">
      <c r="A16" s="13" t="s">
        <v>150</v>
      </c>
      <c r="B16" s="13" t="s">
        <v>147</v>
      </c>
      <c r="C16" s="13" t="s">
        <v>148</v>
      </c>
      <c r="D16" s="13" t="s">
        <v>91</v>
      </c>
      <c r="E16" s="25">
        <f>'일위대가(전기)'!F101</f>
        <v>45865</v>
      </c>
      <c r="F16" s="25">
        <f>'일위대가(전기)'!H101</f>
        <v>35304</v>
      </c>
      <c r="G16" s="25">
        <f>'일위대가(전기)'!J101</f>
        <v>0</v>
      </c>
      <c r="H16" s="25">
        <f t="shared" si="0"/>
        <v>81169</v>
      </c>
      <c r="I16" s="13" t="s">
        <v>149</v>
      </c>
      <c r="J16" s="13" t="s">
        <v>50</v>
      </c>
      <c r="K16" s="13" t="s">
        <v>50</v>
      </c>
      <c r="L16" s="13" t="s">
        <v>50</v>
      </c>
      <c r="M16" s="13" t="s">
        <v>295</v>
      </c>
      <c r="N16" s="1" t="s">
        <v>50</v>
      </c>
    </row>
    <row r="17" spans="1:14" ht="30" customHeight="1" x14ac:dyDescent="0.3">
      <c r="A17" s="13" t="s">
        <v>155</v>
      </c>
      <c r="B17" s="13" t="s">
        <v>152</v>
      </c>
      <c r="C17" s="13" t="s">
        <v>153</v>
      </c>
      <c r="D17" s="13" t="s">
        <v>91</v>
      </c>
      <c r="E17" s="25">
        <f>'일위대가(전기)'!F107</f>
        <v>100968</v>
      </c>
      <c r="F17" s="25">
        <f>'일위대가(전기)'!H107</f>
        <v>32293</v>
      </c>
      <c r="G17" s="25">
        <f>'일위대가(전기)'!J107</f>
        <v>0</v>
      </c>
      <c r="H17" s="25">
        <f t="shared" si="0"/>
        <v>133261</v>
      </c>
      <c r="I17" s="13" t="s">
        <v>154</v>
      </c>
      <c r="J17" s="13" t="s">
        <v>50</v>
      </c>
      <c r="K17" s="13" t="s">
        <v>50</v>
      </c>
      <c r="L17" s="13" t="s">
        <v>50</v>
      </c>
      <c r="M17" s="13" t="s">
        <v>301</v>
      </c>
      <c r="N17" s="1" t="s">
        <v>50</v>
      </c>
    </row>
    <row r="18" spans="1:14" ht="30" customHeight="1" x14ac:dyDescent="0.3">
      <c r="A18" s="13" t="s">
        <v>160</v>
      </c>
      <c r="B18" s="13" t="s">
        <v>157</v>
      </c>
      <c r="C18" s="13" t="s">
        <v>158</v>
      </c>
      <c r="D18" s="13" t="s">
        <v>91</v>
      </c>
      <c r="E18" s="25">
        <f>'일위대가(전기)'!F113</f>
        <v>57906</v>
      </c>
      <c r="F18" s="25">
        <f>'일위대가(전기)'!H113</f>
        <v>38040</v>
      </c>
      <c r="G18" s="25">
        <f>'일위대가(전기)'!J113</f>
        <v>0</v>
      </c>
      <c r="H18" s="25">
        <f t="shared" si="0"/>
        <v>95946</v>
      </c>
      <c r="I18" s="13" t="s">
        <v>159</v>
      </c>
      <c r="J18" s="13" t="s">
        <v>50</v>
      </c>
      <c r="K18" s="13" t="s">
        <v>50</v>
      </c>
      <c r="L18" s="13" t="s">
        <v>50</v>
      </c>
      <c r="M18" s="13" t="s">
        <v>295</v>
      </c>
      <c r="N18" s="1" t="s">
        <v>50</v>
      </c>
    </row>
    <row r="19" spans="1:14" ht="30" customHeight="1" x14ac:dyDescent="0.3">
      <c r="A19" s="13" t="s">
        <v>119</v>
      </c>
      <c r="B19" s="13" t="s">
        <v>115</v>
      </c>
      <c r="C19" s="13" t="s">
        <v>116</v>
      </c>
      <c r="D19" s="13" t="s">
        <v>117</v>
      </c>
      <c r="E19" s="25">
        <f>'일위대가(전기)'!F119</f>
        <v>29688</v>
      </c>
      <c r="F19" s="25">
        <f>'일위대가(전기)'!H119</f>
        <v>31746</v>
      </c>
      <c r="G19" s="25">
        <f>'일위대가(전기)'!J119</f>
        <v>0</v>
      </c>
      <c r="H19" s="25">
        <f t="shared" si="0"/>
        <v>61434</v>
      </c>
      <c r="I19" s="13" t="s">
        <v>118</v>
      </c>
      <c r="J19" s="13" t="s">
        <v>50</v>
      </c>
      <c r="K19" s="13" t="s">
        <v>50</v>
      </c>
      <c r="L19" s="13" t="s">
        <v>50</v>
      </c>
      <c r="M19" s="13" t="s">
        <v>313</v>
      </c>
      <c r="N19" s="1" t="s">
        <v>50</v>
      </c>
    </row>
    <row r="20" spans="1:14" ht="30" customHeight="1" x14ac:dyDescent="0.3">
      <c r="A20" s="13" t="s">
        <v>124</v>
      </c>
      <c r="B20" s="13" t="s">
        <v>121</v>
      </c>
      <c r="C20" s="13" t="s">
        <v>50</v>
      </c>
      <c r="D20" s="13" t="s">
        <v>122</v>
      </c>
      <c r="E20" s="25">
        <f>'일위대가(전기)'!F125</f>
        <v>151067</v>
      </c>
      <c r="F20" s="25">
        <f>'일위대가(전기)'!H125</f>
        <v>35577</v>
      </c>
      <c r="G20" s="25">
        <f>'일위대가(전기)'!J125</f>
        <v>0</v>
      </c>
      <c r="H20" s="25">
        <f t="shared" si="0"/>
        <v>186644</v>
      </c>
      <c r="I20" s="13" t="s">
        <v>123</v>
      </c>
      <c r="J20" s="13" t="s">
        <v>50</v>
      </c>
      <c r="K20" s="13" t="s">
        <v>50</v>
      </c>
      <c r="L20" s="13" t="s">
        <v>50</v>
      </c>
      <c r="M20" s="13" t="s">
        <v>319</v>
      </c>
      <c r="N20" s="1" t="s">
        <v>50</v>
      </c>
    </row>
    <row r="21" spans="1:14" ht="30" customHeight="1" x14ac:dyDescent="0.3">
      <c r="A21" s="13" t="s">
        <v>129</v>
      </c>
      <c r="B21" s="13" t="s">
        <v>126</v>
      </c>
      <c r="C21" s="13" t="s">
        <v>127</v>
      </c>
      <c r="D21" s="13" t="s">
        <v>122</v>
      </c>
      <c r="E21" s="25">
        <f>'일위대가(전기)'!F131</f>
        <v>1073892</v>
      </c>
      <c r="F21" s="25">
        <f>'일위대가(전기)'!H131</f>
        <v>2463084</v>
      </c>
      <c r="G21" s="25">
        <f>'일위대가(전기)'!J131</f>
        <v>0</v>
      </c>
      <c r="H21" s="25">
        <f t="shared" si="0"/>
        <v>3536976</v>
      </c>
      <c r="I21" s="13" t="s">
        <v>128</v>
      </c>
      <c r="J21" s="13" t="s">
        <v>50</v>
      </c>
      <c r="K21" s="13" t="s">
        <v>50</v>
      </c>
      <c r="L21" s="13" t="s">
        <v>50</v>
      </c>
      <c r="M21" s="13" t="s">
        <v>326</v>
      </c>
      <c r="N21" s="1" t="s">
        <v>50</v>
      </c>
    </row>
  </sheetData>
  <phoneticPr fontId="3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80C82-DDCC-4198-85AF-49E562485D37}">
  <sheetPr>
    <pageSetUpPr fitToPage="1"/>
  </sheetPr>
  <dimension ref="A1:AZ17"/>
  <sheetViews>
    <sheetView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tr">
        <f>집계표!A2</f>
        <v>[ 설천중고 연립관사 개축 소방공사 ]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4"/>
    </row>
    <row r="2" spans="1:52" ht="30" customHeight="1" x14ac:dyDescent="0.3">
      <c r="A2" s="226" t="s">
        <v>1</v>
      </c>
      <c r="B2" s="226" t="s">
        <v>2</v>
      </c>
      <c r="C2" s="226" t="s">
        <v>3</v>
      </c>
      <c r="D2" s="226" t="s">
        <v>4</v>
      </c>
      <c r="E2" s="226" t="s">
        <v>5</v>
      </c>
      <c r="F2" s="226"/>
      <c r="G2" s="226" t="s">
        <v>8</v>
      </c>
      <c r="H2" s="226"/>
      <c r="I2" s="226" t="s">
        <v>9</v>
      </c>
      <c r="J2" s="226"/>
      <c r="K2" s="226" t="s">
        <v>10</v>
      </c>
      <c r="L2" s="226"/>
      <c r="M2" s="226" t="s">
        <v>11</v>
      </c>
      <c r="N2" s="225" t="s">
        <v>182</v>
      </c>
      <c r="O2" s="225" t="s">
        <v>19</v>
      </c>
      <c r="P2" s="225" t="s">
        <v>21</v>
      </c>
      <c r="Q2" s="225" t="s">
        <v>22</v>
      </c>
      <c r="R2" s="225" t="s">
        <v>23</v>
      </c>
      <c r="S2" s="225" t="s">
        <v>24</v>
      </c>
      <c r="T2" s="225" t="s">
        <v>25</v>
      </c>
      <c r="U2" s="225" t="s">
        <v>26</v>
      </c>
      <c r="V2" s="225" t="s">
        <v>27</v>
      </c>
      <c r="W2" s="225" t="s">
        <v>28</v>
      </c>
      <c r="X2" s="225" t="s">
        <v>29</v>
      </c>
      <c r="Y2" s="225" t="s">
        <v>30</v>
      </c>
      <c r="Z2" s="225" t="s">
        <v>31</v>
      </c>
      <c r="AA2" s="225" t="s">
        <v>32</v>
      </c>
      <c r="AB2" s="225" t="s">
        <v>33</v>
      </c>
      <c r="AC2" s="225" t="s">
        <v>34</v>
      </c>
      <c r="AD2" s="225" t="s">
        <v>35</v>
      </c>
      <c r="AE2" s="225" t="s">
        <v>36</v>
      </c>
      <c r="AF2" s="225" t="s">
        <v>37</v>
      </c>
      <c r="AG2" s="225" t="s">
        <v>38</v>
      </c>
      <c r="AH2" s="225" t="s">
        <v>39</v>
      </c>
      <c r="AI2" s="225" t="s">
        <v>40</v>
      </c>
      <c r="AJ2" s="225" t="s">
        <v>41</v>
      </c>
      <c r="AK2" s="225" t="s">
        <v>42</v>
      </c>
      <c r="AL2" s="225" t="s">
        <v>43</v>
      </c>
      <c r="AM2" s="225" t="s">
        <v>44</v>
      </c>
      <c r="AN2" s="225" t="s">
        <v>45</v>
      </c>
      <c r="AO2" s="225" t="s">
        <v>46</v>
      </c>
      <c r="AP2" s="225" t="s">
        <v>183</v>
      </c>
      <c r="AQ2" s="225" t="s">
        <v>184</v>
      </c>
      <c r="AR2" s="225" t="s">
        <v>185</v>
      </c>
      <c r="AS2" s="225" t="s">
        <v>186</v>
      </c>
      <c r="AT2" s="225" t="s">
        <v>187</v>
      </c>
      <c r="AU2" s="225" t="s">
        <v>188</v>
      </c>
      <c r="AV2" s="225" t="s">
        <v>47</v>
      </c>
      <c r="AW2" s="225" t="s">
        <v>189</v>
      </c>
      <c r="AX2" s="1" t="s">
        <v>181</v>
      </c>
      <c r="AY2" s="1" t="s">
        <v>20</v>
      </c>
      <c r="AZ2" s="1" t="s">
        <v>190</v>
      </c>
    </row>
    <row r="3" spans="1:52" ht="30" customHeight="1" x14ac:dyDescent="0.3">
      <c r="A3" s="226"/>
      <c r="B3" s="226"/>
      <c r="C3" s="226"/>
      <c r="D3" s="226"/>
      <c r="E3" s="105" t="s">
        <v>6</v>
      </c>
      <c r="F3" s="105" t="s">
        <v>7</v>
      </c>
      <c r="G3" s="105" t="s">
        <v>6</v>
      </c>
      <c r="H3" s="105" t="s">
        <v>7</v>
      </c>
      <c r="I3" s="105" t="s">
        <v>6</v>
      </c>
      <c r="J3" s="105" t="s">
        <v>7</v>
      </c>
      <c r="K3" s="105" t="s">
        <v>6</v>
      </c>
      <c r="L3" s="105" t="s">
        <v>7</v>
      </c>
      <c r="M3" s="226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</row>
    <row r="4" spans="1:52" ht="30" customHeight="1" x14ac:dyDescent="0.3">
      <c r="A4" s="18" t="s">
        <v>582</v>
      </c>
      <c r="B4" s="107"/>
      <c r="C4" s="107"/>
      <c r="D4" s="107"/>
      <c r="E4" s="108"/>
      <c r="F4" s="109"/>
      <c r="G4" s="108"/>
      <c r="H4" s="109"/>
      <c r="I4" s="108"/>
      <c r="J4" s="109"/>
      <c r="K4" s="108"/>
      <c r="L4" s="109"/>
      <c r="M4" s="110"/>
      <c r="N4" s="1" t="s">
        <v>578</v>
      </c>
    </row>
    <row r="5" spans="1:52" ht="30" customHeight="1" x14ac:dyDescent="0.3">
      <c r="A5" s="100" t="s">
        <v>583</v>
      </c>
      <c r="B5" s="100" t="s">
        <v>584</v>
      </c>
      <c r="C5" s="100" t="s">
        <v>207</v>
      </c>
      <c r="D5" s="101">
        <v>9.4E-2</v>
      </c>
      <c r="E5" s="111">
        <f>'[1]단가대비표(기계)'!O14</f>
        <v>0</v>
      </c>
      <c r="F5" s="106">
        <f>TRUNC(E5*D5,1)</f>
        <v>0</v>
      </c>
      <c r="G5" s="111">
        <f>'[1]단가대비표(기계)'!P14</f>
        <v>241698</v>
      </c>
      <c r="H5" s="106">
        <f>TRUNC(G5*D5,1)</f>
        <v>22719.599999999999</v>
      </c>
      <c r="I5" s="111">
        <f>'[1]단가대비표(기계)'!V14</f>
        <v>0</v>
      </c>
      <c r="J5" s="106">
        <f>TRUNC(I5*D5,1)</f>
        <v>0</v>
      </c>
      <c r="K5" s="111">
        <f>TRUNC(E5+G5+I5,1)</f>
        <v>241698</v>
      </c>
      <c r="L5" s="106">
        <f>TRUNC(F5+H5+J5,1)</f>
        <v>22719.599999999999</v>
      </c>
      <c r="M5" s="100" t="s">
        <v>50</v>
      </c>
      <c r="N5" s="1" t="s">
        <v>578</v>
      </c>
      <c r="O5" s="1" t="s">
        <v>585</v>
      </c>
      <c r="P5" s="1" t="s">
        <v>61</v>
      </c>
      <c r="Q5" s="1" t="s">
        <v>61</v>
      </c>
      <c r="R5" s="1" t="s">
        <v>60</v>
      </c>
      <c r="AV5" s="1" t="s">
        <v>50</v>
      </c>
      <c r="AW5" s="1" t="s">
        <v>586</v>
      </c>
      <c r="AX5" s="1" t="s">
        <v>50</v>
      </c>
      <c r="AY5" s="1" t="s">
        <v>50</v>
      </c>
      <c r="AZ5" s="1" t="s">
        <v>50</v>
      </c>
    </row>
    <row r="6" spans="1:52" ht="30" customHeight="1" x14ac:dyDescent="0.3">
      <c r="A6" s="100" t="s">
        <v>587</v>
      </c>
      <c r="B6" s="100" t="s">
        <v>584</v>
      </c>
      <c r="C6" s="100" t="s">
        <v>207</v>
      </c>
      <c r="D6" s="101">
        <v>4.5999999999999999E-2</v>
      </c>
      <c r="E6" s="111">
        <f>'[1]단가대비표(기계)'!O13</f>
        <v>0</v>
      </c>
      <c r="F6" s="106">
        <f>TRUNC(E6*D6,1)</f>
        <v>0</v>
      </c>
      <c r="G6" s="111">
        <f>'[1]단가대비표(기계)'!P13</f>
        <v>172068</v>
      </c>
      <c r="H6" s="106">
        <f>TRUNC(G6*D6,1)</f>
        <v>7915.1</v>
      </c>
      <c r="I6" s="111">
        <f>'[1]단가대비표(기계)'!V13</f>
        <v>0</v>
      </c>
      <c r="J6" s="106">
        <f>TRUNC(I6*D6,1)</f>
        <v>0</v>
      </c>
      <c r="K6" s="111">
        <f>TRUNC(E6+G6+I6,1)</f>
        <v>172068</v>
      </c>
      <c r="L6" s="106">
        <f>TRUNC(F6+H6+J6,1)</f>
        <v>7915.1</v>
      </c>
      <c r="M6" s="100" t="s">
        <v>50</v>
      </c>
      <c r="N6" s="1" t="s">
        <v>578</v>
      </c>
      <c r="O6" s="1" t="s">
        <v>588</v>
      </c>
      <c r="P6" s="1" t="s">
        <v>61</v>
      </c>
      <c r="Q6" s="1" t="s">
        <v>61</v>
      </c>
      <c r="R6" s="1" t="s">
        <v>60</v>
      </c>
      <c r="AV6" s="1" t="s">
        <v>50</v>
      </c>
      <c r="AW6" s="1" t="s">
        <v>589</v>
      </c>
      <c r="AX6" s="1" t="s">
        <v>50</v>
      </c>
      <c r="AY6" s="1" t="s">
        <v>50</v>
      </c>
      <c r="AZ6" s="1" t="s">
        <v>50</v>
      </c>
    </row>
    <row r="7" spans="1:52" ht="30" customHeight="1" x14ac:dyDescent="0.3">
      <c r="A7" s="100" t="s">
        <v>213</v>
      </c>
      <c r="B7" s="100" t="s">
        <v>50</v>
      </c>
      <c r="C7" s="100" t="s">
        <v>50</v>
      </c>
      <c r="D7" s="101"/>
      <c r="E7" s="111"/>
      <c r="F7" s="106">
        <f>TRUNC(SUMIF(N5:N6, N4, F5:F6),0)</f>
        <v>0</v>
      </c>
      <c r="G7" s="111"/>
      <c r="H7" s="106">
        <f>TRUNC(SUMIF(N5:N6, N4, H5:H6),0)</f>
        <v>30634</v>
      </c>
      <c r="I7" s="111"/>
      <c r="J7" s="106">
        <f>TRUNC(SUMIF(N5:N6, N4, J5:J6),0)</f>
        <v>0</v>
      </c>
      <c r="K7" s="111"/>
      <c r="L7" s="106">
        <f>F7+H7+J7</f>
        <v>30634</v>
      </c>
      <c r="M7" s="100" t="s">
        <v>50</v>
      </c>
      <c r="N7" s="1" t="s">
        <v>140</v>
      </c>
      <c r="O7" s="1" t="s">
        <v>140</v>
      </c>
      <c r="P7" s="1" t="s">
        <v>50</v>
      </c>
      <c r="Q7" s="1" t="s">
        <v>50</v>
      </c>
      <c r="R7" s="1" t="s">
        <v>50</v>
      </c>
      <c r="AV7" s="1" t="s">
        <v>50</v>
      </c>
      <c r="AW7" s="1" t="s">
        <v>50</v>
      </c>
      <c r="AX7" s="1" t="s">
        <v>50</v>
      </c>
      <c r="AY7" s="1" t="s">
        <v>50</v>
      </c>
      <c r="AZ7" s="1" t="s">
        <v>50</v>
      </c>
    </row>
    <row r="8" spans="1:52" ht="30" customHeight="1" x14ac:dyDescent="0.3">
      <c r="A8" s="101"/>
      <c r="B8" s="101"/>
      <c r="C8" s="101"/>
      <c r="D8" s="101"/>
      <c r="E8" s="111"/>
      <c r="F8" s="106"/>
      <c r="G8" s="111"/>
      <c r="H8" s="106"/>
      <c r="I8" s="111"/>
      <c r="J8" s="106"/>
      <c r="K8" s="111"/>
      <c r="L8" s="106"/>
      <c r="M8" s="101"/>
    </row>
    <row r="9" spans="1:52" ht="30" customHeight="1" x14ac:dyDescent="0.3">
      <c r="A9" s="18" t="s">
        <v>590</v>
      </c>
      <c r="B9" s="107"/>
      <c r="C9" s="107"/>
      <c r="D9" s="107"/>
      <c r="E9" s="108"/>
      <c r="F9" s="109"/>
      <c r="G9" s="108"/>
      <c r="H9" s="109"/>
      <c r="I9" s="108"/>
      <c r="J9" s="109"/>
      <c r="K9" s="108"/>
      <c r="L9" s="109"/>
      <c r="M9" s="110"/>
      <c r="N9" s="1" t="s">
        <v>573</v>
      </c>
    </row>
    <row r="10" spans="1:52" ht="30" customHeight="1" x14ac:dyDescent="0.3">
      <c r="A10" s="100" t="s">
        <v>571</v>
      </c>
      <c r="B10" s="100" t="s">
        <v>572</v>
      </c>
      <c r="C10" s="100" t="s">
        <v>102</v>
      </c>
      <c r="D10" s="101">
        <v>1</v>
      </c>
      <c r="E10" s="111">
        <f>'[1]단가대비표(기계)'!O5</f>
        <v>75000</v>
      </c>
      <c r="F10" s="106">
        <f>TRUNC(E10*D10,1)</f>
        <v>75000</v>
      </c>
      <c r="G10" s="111">
        <f>'[1]단가대비표(기계)'!P5</f>
        <v>0</v>
      </c>
      <c r="H10" s="106">
        <f>TRUNC(G10*D10,1)</f>
        <v>0</v>
      </c>
      <c r="I10" s="111">
        <f>'[1]단가대비표(기계)'!V5</f>
        <v>0</v>
      </c>
      <c r="J10" s="106">
        <f>TRUNC(I10*D10,1)</f>
        <v>0</v>
      </c>
      <c r="K10" s="111">
        <f>TRUNC(E10+G10+I10,1)</f>
        <v>75000</v>
      </c>
      <c r="L10" s="106">
        <f>TRUNC(F10+H10+J10,1)</f>
        <v>75000</v>
      </c>
      <c r="M10" s="100" t="s">
        <v>50</v>
      </c>
      <c r="N10" s="1" t="s">
        <v>573</v>
      </c>
      <c r="O10" s="1" t="s">
        <v>591</v>
      </c>
      <c r="P10" s="1" t="s">
        <v>61</v>
      </c>
      <c r="Q10" s="1" t="s">
        <v>61</v>
      </c>
      <c r="R10" s="1" t="s">
        <v>60</v>
      </c>
      <c r="AV10" s="1" t="s">
        <v>50</v>
      </c>
      <c r="AW10" s="1" t="s">
        <v>592</v>
      </c>
      <c r="AX10" s="1" t="s">
        <v>50</v>
      </c>
      <c r="AY10" s="1" t="s">
        <v>50</v>
      </c>
      <c r="AZ10" s="1" t="s">
        <v>50</v>
      </c>
    </row>
    <row r="11" spans="1:52" ht="30" customHeight="1" x14ac:dyDescent="0.3">
      <c r="A11" s="100" t="s">
        <v>579</v>
      </c>
      <c r="B11" s="100" t="s">
        <v>580</v>
      </c>
      <c r="C11" s="100" t="s">
        <v>91</v>
      </c>
      <c r="D11" s="101">
        <v>1</v>
      </c>
      <c r="E11" s="111">
        <f>'[1]일위대가목록(기계)'!E4</f>
        <v>0</v>
      </c>
      <c r="F11" s="106">
        <f>TRUNC(E11*D11,1)</f>
        <v>0</v>
      </c>
      <c r="G11" s="111">
        <f>'[1]일위대가목록(기계)'!F4</f>
        <v>30634</v>
      </c>
      <c r="H11" s="106">
        <f>TRUNC(G11*D11,1)</f>
        <v>30634</v>
      </c>
      <c r="I11" s="111">
        <f>'[1]일위대가목록(기계)'!G4</f>
        <v>0</v>
      </c>
      <c r="J11" s="106">
        <f>TRUNC(I11*D11,1)</f>
        <v>0</v>
      </c>
      <c r="K11" s="111">
        <f>TRUNC(E11+G11+I11,1)</f>
        <v>30634</v>
      </c>
      <c r="L11" s="106">
        <f>TRUNC(F11+H11+J11,1)</f>
        <v>30634</v>
      </c>
      <c r="M11" s="100" t="s">
        <v>58</v>
      </c>
      <c r="N11" s="1" t="s">
        <v>573</v>
      </c>
      <c r="O11" s="1" t="s">
        <v>578</v>
      </c>
      <c r="P11" s="1" t="s">
        <v>60</v>
      </c>
      <c r="Q11" s="1" t="s">
        <v>61</v>
      </c>
      <c r="R11" s="1" t="s">
        <v>61</v>
      </c>
      <c r="AV11" s="1" t="s">
        <v>50</v>
      </c>
      <c r="AW11" s="1" t="s">
        <v>593</v>
      </c>
      <c r="AX11" s="1" t="s">
        <v>50</v>
      </c>
      <c r="AY11" s="1" t="s">
        <v>50</v>
      </c>
      <c r="AZ11" s="1" t="s">
        <v>50</v>
      </c>
    </row>
    <row r="12" spans="1:52" ht="30" customHeight="1" x14ac:dyDescent="0.3">
      <c r="A12" s="100" t="s">
        <v>213</v>
      </c>
      <c r="B12" s="100" t="s">
        <v>50</v>
      </c>
      <c r="C12" s="100" t="s">
        <v>50</v>
      </c>
      <c r="D12" s="101"/>
      <c r="E12" s="111"/>
      <c r="F12" s="106">
        <f>TRUNC(SUMIF(N10:N11, N9, F10:F11),0)</f>
        <v>75000</v>
      </c>
      <c r="G12" s="111"/>
      <c r="H12" s="106">
        <f>TRUNC(SUMIF(N10:N11, N9, H10:H11),0)</f>
        <v>30634</v>
      </c>
      <c r="I12" s="111"/>
      <c r="J12" s="106">
        <f>TRUNC(SUMIF(N10:N11, N9, J10:J11),0)</f>
        <v>0</v>
      </c>
      <c r="K12" s="111"/>
      <c r="L12" s="106">
        <f>F12+H12+J12</f>
        <v>105634</v>
      </c>
      <c r="M12" s="100" t="s">
        <v>50</v>
      </c>
      <c r="N12" s="1" t="s">
        <v>140</v>
      </c>
      <c r="O12" s="1" t="s">
        <v>140</v>
      </c>
      <c r="P12" s="1" t="s">
        <v>50</v>
      </c>
      <c r="Q12" s="1" t="s">
        <v>50</v>
      </c>
      <c r="R12" s="1" t="s">
        <v>50</v>
      </c>
      <c r="AV12" s="1" t="s">
        <v>50</v>
      </c>
      <c r="AW12" s="1" t="s">
        <v>50</v>
      </c>
      <c r="AX12" s="1" t="s">
        <v>50</v>
      </c>
      <c r="AY12" s="1" t="s">
        <v>50</v>
      </c>
      <c r="AZ12" s="1" t="s">
        <v>50</v>
      </c>
    </row>
    <row r="13" spans="1:52" ht="30" customHeight="1" x14ac:dyDescent="0.3">
      <c r="A13" s="101"/>
      <c r="B13" s="101"/>
      <c r="C13" s="101"/>
      <c r="D13" s="101"/>
      <c r="E13" s="111"/>
      <c r="F13" s="106"/>
      <c r="G13" s="111"/>
      <c r="H13" s="106"/>
      <c r="I13" s="111"/>
      <c r="J13" s="106"/>
      <c r="K13" s="111"/>
      <c r="L13" s="106"/>
      <c r="M13" s="101"/>
    </row>
    <row r="14" spans="1:52" ht="30" customHeight="1" x14ac:dyDescent="0.3">
      <c r="A14" s="18" t="s">
        <v>594</v>
      </c>
      <c r="B14" s="107"/>
      <c r="C14" s="107"/>
      <c r="D14" s="107"/>
      <c r="E14" s="108"/>
      <c r="F14" s="109"/>
      <c r="G14" s="108"/>
      <c r="H14" s="109"/>
      <c r="I14" s="108"/>
      <c r="J14" s="109"/>
      <c r="K14" s="108"/>
      <c r="L14" s="109"/>
      <c r="M14" s="110"/>
      <c r="N14" s="1" t="s">
        <v>576</v>
      </c>
    </row>
    <row r="15" spans="1:52" ht="30" customHeight="1" x14ac:dyDescent="0.3">
      <c r="A15" s="100" t="s">
        <v>571</v>
      </c>
      <c r="B15" s="100" t="s">
        <v>575</v>
      </c>
      <c r="C15" s="100" t="s">
        <v>102</v>
      </c>
      <c r="D15" s="101">
        <v>1</v>
      </c>
      <c r="E15" s="111">
        <f>'[1]단가대비표(기계)'!O6</f>
        <v>78000</v>
      </c>
      <c r="F15" s="106">
        <f>TRUNC(E15*D15,1)</f>
        <v>78000</v>
      </c>
      <c r="G15" s="111">
        <f>'[1]단가대비표(기계)'!P6</f>
        <v>0</v>
      </c>
      <c r="H15" s="106">
        <f>TRUNC(G15*D15,1)</f>
        <v>0</v>
      </c>
      <c r="I15" s="111">
        <f>'[1]단가대비표(기계)'!V6</f>
        <v>0</v>
      </c>
      <c r="J15" s="106">
        <f>TRUNC(I15*D15,1)</f>
        <v>0</v>
      </c>
      <c r="K15" s="111">
        <f>TRUNC(E15+G15+I15,1)</f>
        <v>78000</v>
      </c>
      <c r="L15" s="106">
        <f>TRUNC(F15+H15+J15,1)</f>
        <v>78000</v>
      </c>
      <c r="M15" s="100" t="s">
        <v>50</v>
      </c>
      <c r="N15" s="1" t="s">
        <v>576</v>
      </c>
      <c r="O15" s="1" t="s">
        <v>595</v>
      </c>
      <c r="P15" s="1" t="s">
        <v>61</v>
      </c>
      <c r="Q15" s="1" t="s">
        <v>61</v>
      </c>
      <c r="R15" s="1" t="s">
        <v>60</v>
      </c>
      <c r="AV15" s="1" t="s">
        <v>50</v>
      </c>
      <c r="AW15" s="1" t="s">
        <v>596</v>
      </c>
      <c r="AX15" s="1" t="s">
        <v>50</v>
      </c>
      <c r="AY15" s="1" t="s">
        <v>50</v>
      </c>
      <c r="AZ15" s="1" t="s">
        <v>50</v>
      </c>
    </row>
    <row r="16" spans="1:52" ht="30" customHeight="1" x14ac:dyDescent="0.3">
      <c r="A16" s="100" t="s">
        <v>579</v>
      </c>
      <c r="B16" s="100" t="s">
        <v>580</v>
      </c>
      <c r="C16" s="100" t="s">
        <v>91</v>
      </c>
      <c r="D16" s="101">
        <v>1</v>
      </c>
      <c r="E16" s="111">
        <f>'[1]일위대가목록(기계)'!E4</f>
        <v>0</v>
      </c>
      <c r="F16" s="106">
        <f>TRUNC(E16*D16,1)</f>
        <v>0</v>
      </c>
      <c r="G16" s="111">
        <f>'[1]일위대가목록(기계)'!F4</f>
        <v>30634</v>
      </c>
      <c r="H16" s="106">
        <f>TRUNC(G16*D16,1)</f>
        <v>30634</v>
      </c>
      <c r="I16" s="111">
        <f>'[1]일위대가목록(기계)'!G4</f>
        <v>0</v>
      </c>
      <c r="J16" s="106">
        <f>TRUNC(I16*D16,1)</f>
        <v>0</v>
      </c>
      <c r="K16" s="111">
        <f>TRUNC(E16+G16+I16,1)</f>
        <v>30634</v>
      </c>
      <c r="L16" s="106">
        <f>TRUNC(F16+H16+J16,1)</f>
        <v>30634</v>
      </c>
      <c r="M16" s="100" t="s">
        <v>58</v>
      </c>
      <c r="N16" s="1" t="s">
        <v>576</v>
      </c>
      <c r="O16" s="1" t="s">
        <v>578</v>
      </c>
      <c r="P16" s="1" t="s">
        <v>60</v>
      </c>
      <c r="Q16" s="1" t="s">
        <v>61</v>
      </c>
      <c r="R16" s="1" t="s">
        <v>61</v>
      </c>
      <c r="AV16" s="1" t="s">
        <v>50</v>
      </c>
      <c r="AW16" s="1" t="s">
        <v>597</v>
      </c>
      <c r="AX16" s="1" t="s">
        <v>50</v>
      </c>
      <c r="AY16" s="1" t="s">
        <v>50</v>
      </c>
      <c r="AZ16" s="1" t="s">
        <v>50</v>
      </c>
    </row>
    <row r="17" spans="1:52" ht="30" customHeight="1" x14ac:dyDescent="0.3">
      <c r="A17" s="100" t="s">
        <v>213</v>
      </c>
      <c r="B17" s="100" t="s">
        <v>50</v>
      </c>
      <c r="C17" s="100" t="s">
        <v>50</v>
      </c>
      <c r="D17" s="101"/>
      <c r="E17" s="111"/>
      <c r="F17" s="106">
        <f>TRUNC(SUMIF(N15:N16, N14, F15:F16),0)</f>
        <v>78000</v>
      </c>
      <c r="G17" s="111"/>
      <c r="H17" s="106">
        <f>TRUNC(SUMIF(N15:N16, N14, H15:H16),0)</f>
        <v>30634</v>
      </c>
      <c r="I17" s="111"/>
      <c r="J17" s="106">
        <f>TRUNC(SUMIF(N15:N16, N14, J15:J16),0)</f>
        <v>0</v>
      </c>
      <c r="K17" s="111"/>
      <c r="L17" s="106">
        <f>F17+H17+J17</f>
        <v>108634</v>
      </c>
      <c r="M17" s="100" t="s">
        <v>50</v>
      </c>
      <c r="N17" s="1" t="s">
        <v>140</v>
      </c>
      <c r="O17" s="1" t="s">
        <v>140</v>
      </c>
      <c r="P17" s="1" t="s">
        <v>50</v>
      </c>
      <c r="Q17" s="1" t="s">
        <v>50</v>
      </c>
      <c r="R17" s="1" t="s">
        <v>50</v>
      </c>
      <c r="AV17" s="1" t="s">
        <v>50</v>
      </c>
      <c r="AW17" s="1" t="s">
        <v>50</v>
      </c>
      <c r="AX17" s="1" t="s">
        <v>50</v>
      </c>
      <c r="AY17" s="1" t="s">
        <v>50</v>
      </c>
      <c r="AZ17" s="1" t="s">
        <v>50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Z131"/>
  <sheetViews>
    <sheetView workbookViewId="0">
      <selection activeCell="A2" sqref="A2:A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tr">
        <f>집계표!A2</f>
        <v>[ 설천중고 연립관사 개축 소방공사 ]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223" t="s">
        <v>1</v>
      </c>
      <c r="B2" s="223" t="s">
        <v>2</v>
      </c>
      <c r="C2" s="223" t="s">
        <v>3</v>
      </c>
      <c r="D2" s="223" t="s">
        <v>4</v>
      </c>
      <c r="E2" s="223" t="s">
        <v>5</v>
      </c>
      <c r="F2" s="223"/>
      <c r="G2" s="223" t="s">
        <v>8</v>
      </c>
      <c r="H2" s="223"/>
      <c r="I2" s="223" t="s">
        <v>9</v>
      </c>
      <c r="J2" s="223"/>
      <c r="K2" s="223" t="s">
        <v>10</v>
      </c>
      <c r="L2" s="223"/>
      <c r="M2" s="223" t="s">
        <v>11</v>
      </c>
      <c r="N2" s="225" t="s">
        <v>182</v>
      </c>
      <c r="O2" s="225" t="s">
        <v>19</v>
      </c>
      <c r="P2" s="225" t="s">
        <v>21</v>
      </c>
      <c r="Q2" s="225" t="s">
        <v>22</v>
      </c>
      <c r="R2" s="225" t="s">
        <v>23</v>
      </c>
      <c r="S2" s="225" t="s">
        <v>24</v>
      </c>
      <c r="T2" s="225" t="s">
        <v>25</v>
      </c>
      <c r="U2" s="225" t="s">
        <v>26</v>
      </c>
      <c r="V2" s="225" t="s">
        <v>27</v>
      </c>
      <c r="W2" s="225" t="s">
        <v>28</v>
      </c>
      <c r="X2" s="225" t="s">
        <v>29</v>
      </c>
      <c r="Y2" s="225" t="s">
        <v>30</v>
      </c>
      <c r="Z2" s="225" t="s">
        <v>31</v>
      </c>
      <c r="AA2" s="225" t="s">
        <v>32</v>
      </c>
      <c r="AB2" s="225" t="s">
        <v>33</v>
      </c>
      <c r="AC2" s="225" t="s">
        <v>34</v>
      </c>
      <c r="AD2" s="225" t="s">
        <v>35</v>
      </c>
      <c r="AE2" s="225" t="s">
        <v>36</v>
      </c>
      <c r="AF2" s="225" t="s">
        <v>37</v>
      </c>
      <c r="AG2" s="225" t="s">
        <v>38</v>
      </c>
      <c r="AH2" s="225" t="s">
        <v>39</v>
      </c>
      <c r="AI2" s="225" t="s">
        <v>40</v>
      </c>
      <c r="AJ2" s="225" t="s">
        <v>41</v>
      </c>
      <c r="AK2" s="225" t="s">
        <v>42</v>
      </c>
      <c r="AL2" s="225" t="s">
        <v>43</v>
      </c>
      <c r="AM2" s="225" t="s">
        <v>44</v>
      </c>
      <c r="AN2" s="225" t="s">
        <v>45</v>
      </c>
      <c r="AO2" s="225" t="s">
        <v>46</v>
      </c>
      <c r="AP2" s="225" t="s">
        <v>183</v>
      </c>
      <c r="AQ2" s="225" t="s">
        <v>184</v>
      </c>
      <c r="AR2" s="225" t="s">
        <v>185</v>
      </c>
      <c r="AS2" s="225" t="s">
        <v>186</v>
      </c>
      <c r="AT2" s="225" t="s">
        <v>187</v>
      </c>
      <c r="AU2" s="225" t="s">
        <v>188</v>
      </c>
      <c r="AV2" s="225" t="s">
        <v>47</v>
      </c>
      <c r="AW2" s="225" t="s">
        <v>189</v>
      </c>
      <c r="AX2" s="1" t="s">
        <v>181</v>
      </c>
      <c r="AY2" s="1" t="s">
        <v>20</v>
      </c>
      <c r="AZ2" s="1" t="s">
        <v>190</v>
      </c>
    </row>
    <row r="3" spans="1:52" ht="30" customHeight="1" x14ac:dyDescent="0.3">
      <c r="A3" s="223"/>
      <c r="B3" s="223"/>
      <c r="C3" s="223"/>
      <c r="D3" s="223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23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</row>
    <row r="4" spans="1:52" ht="30" customHeight="1" x14ac:dyDescent="0.3">
      <c r="A4" s="18" t="s">
        <v>191</v>
      </c>
      <c r="B4" s="19"/>
      <c r="C4" s="19"/>
      <c r="D4" s="19"/>
      <c r="E4" s="23"/>
      <c r="F4" s="26"/>
      <c r="G4" s="23"/>
      <c r="H4" s="26"/>
      <c r="I4" s="23"/>
      <c r="J4" s="26"/>
      <c r="K4" s="23"/>
      <c r="L4" s="26"/>
      <c r="M4" s="20"/>
      <c r="N4" s="1" t="s">
        <v>59</v>
      </c>
    </row>
    <row r="5" spans="1:52" ht="30" customHeight="1" x14ac:dyDescent="0.3">
      <c r="A5" s="21" t="s">
        <v>193</v>
      </c>
      <c r="B5" s="21" t="s">
        <v>56</v>
      </c>
      <c r="C5" s="21" t="s">
        <v>57</v>
      </c>
      <c r="D5" s="22">
        <v>1</v>
      </c>
      <c r="E5" s="24">
        <f>'단가대비표(전기)'!O15</f>
        <v>200</v>
      </c>
      <c r="F5" s="27">
        <f t="shared" ref="F5:F10" si="0">TRUNC(E5*D5,1)</f>
        <v>200</v>
      </c>
      <c r="G5" s="24">
        <f>'단가대비표(전기)'!P15</f>
        <v>0</v>
      </c>
      <c r="H5" s="27">
        <f t="shared" ref="H5:H10" si="1">TRUNC(G5*D5,1)</f>
        <v>0</v>
      </c>
      <c r="I5" s="24">
        <f>'단가대비표(전기)'!V15</f>
        <v>0</v>
      </c>
      <c r="J5" s="27">
        <f t="shared" ref="J5:J10" si="2">TRUNC(I5*D5,1)</f>
        <v>0</v>
      </c>
      <c r="K5" s="24">
        <f t="shared" ref="K5:L10" si="3">TRUNC(E5+G5+I5,1)</f>
        <v>200</v>
      </c>
      <c r="L5" s="27">
        <f t="shared" si="3"/>
        <v>200</v>
      </c>
      <c r="M5" s="21" t="s">
        <v>50</v>
      </c>
      <c r="N5" s="1" t="s">
        <v>59</v>
      </c>
      <c r="O5" s="1" t="s">
        <v>194</v>
      </c>
      <c r="P5" s="1" t="s">
        <v>61</v>
      </c>
      <c r="Q5" s="1" t="s">
        <v>61</v>
      </c>
      <c r="R5" s="1" t="s">
        <v>60</v>
      </c>
      <c r="V5">
        <v>1</v>
      </c>
      <c r="W5">
        <v>2</v>
      </c>
      <c r="AV5" s="1" t="s">
        <v>50</v>
      </c>
      <c r="AW5" s="1" t="s">
        <v>195</v>
      </c>
      <c r="AX5" s="1" t="s">
        <v>50</v>
      </c>
      <c r="AY5" s="1" t="s">
        <v>50</v>
      </c>
      <c r="AZ5" s="1" t="s">
        <v>50</v>
      </c>
    </row>
    <row r="6" spans="1:52" ht="30" customHeight="1" x14ac:dyDescent="0.3">
      <c r="A6" s="21" t="s">
        <v>193</v>
      </c>
      <c r="B6" s="21" t="s">
        <v>56</v>
      </c>
      <c r="C6" s="21" t="s">
        <v>57</v>
      </c>
      <c r="D6" s="22">
        <v>0.1</v>
      </c>
      <c r="E6" s="24">
        <f>'단가대비표(전기)'!O15</f>
        <v>200</v>
      </c>
      <c r="F6" s="27">
        <f t="shared" si="0"/>
        <v>20</v>
      </c>
      <c r="G6" s="24">
        <f>'단가대비표(전기)'!P15</f>
        <v>0</v>
      </c>
      <c r="H6" s="27">
        <f t="shared" si="1"/>
        <v>0</v>
      </c>
      <c r="I6" s="24">
        <f>'단가대비표(전기)'!V15</f>
        <v>0</v>
      </c>
      <c r="J6" s="27">
        <f t="shared" si="2"/>
        <v>0</v>
      </c>
      <c r="K6" s="24">
        <f t="shared" si="3"/>
        <v>200</v>
      </c>
      <c r="L6" s="27">
        <f t="shared" si="3"/>
        <v>20</v>
      </c>
      <c r="M6" s="21" t="s">
        <v>50</v>
      </c>
      <c r="N6" s="1" t="s">
        <v>59</v>
      </c>
      <c r="O6" s="1" t="s">
        <v>194</v>
      </c>
      <c r="P6" s="1" t="s">
        <v>61</v>
      </c>
      <c r="Q6" s="1" t="s">
        <v>61</v>
      </c>
      <c r="R6" s="1" t="s">
        <v>60</v>
      </c>
      <c r="AV6" s="1" t="s">
        <v>50</v>
      </c>
      <c r="AW6" s="1" t="s">
        <v>195</v>
      </c>
      <c r="AX6" s="1" t="s">
        <v>50</v>
      </c>
      <c r="AY6" s="1" t="s">
        <v>50</v>
      </c>
      <c r="AZ6" s="1" t="s">
        <v>50</v>
      </c>
    </row>
    <row r="7" spans="1:52" ht="30" customHeight="1" x14ac:dyDescent="0.3">
      <c r="A7" s="21" t="s">
        <v>196</v>
      </c>
      <c r="B7" s="21" t="s">
        <v>197</v>
      </c>
      <c r="C7" s="21" t="s">
        <v>198</v>
      </c>
      <c r="D7" s="22">
        <v>1</v>
      </c>
      <c r="E7" s="24">
        <f>TRUNC(SUMIF(V5:V10, RIGHTB(O7, 1), F5:F10)*U7, 2)</f>
        <v>4</v>
      </c>
      <c r="F7" s="27">
        <f t="shared" si="0"/>
        <v>4</v>
      </c>
      <c r="G7" s="24">
        <v>0</v>
      </c>
      <c r="H7" s="27">
        <f t="shared" si="1"/>
        <v>0</v>
      </c>
      <c r="I7" s="24">
        <v>0</v>
      </c>
      <c r="J7" s="27">
        <f t="shared" si="2"/>
        <v>0</v>
      </c>
      <c r="K7" s="24">
        <f t="shared" si="3"/>
        <v>4</v>
      </c>
      <c r="L7" s="27">
        <f t="shared" si="3"/>
        <v>4</v>
      </c>
      <c r="M7" s="21" t="s">
        <v>50</v>
      </c>
      <c r="N7" s="1" t="s">
        <v>59</v>
      </c>
      <c r="O7" s="1" t="s">
        <v>199</v>
      </c>
      <c r="P7" s="1" t="s">
        <v>61</v>
      </c>
      <c r="Q7" s="1" t="s">
        <v>61</v>
      </c>
      <c r="R7" s="1" t="s">
        <v>61</v>
      </c>
      <c r="S7">
        <v>0</v>
      </c>
      <c r="T7">
        <v>0</v>
      </c>
      <c r="U7">
        <v>0.02</v>
      </c>
      <c r="AV7" s="1" t="s">
        <v>50</v>
      </c>
      <c r="AW7" s="1" t="s">
        <v>200</v>
      </c>
      <c r="AX7" s="1" t="s">
        <v>50</v>
      </c>
      <c r="AY7" s="1" t="s">
        <v>50</v>
      </c>
      <c r="AZ7" s="1" t="s">
        <v>50</v>
      </c>
    </row>
    <row r="8" spans="1:52" ht="30" customHeight="1" x14ac:dyDescent="0.3">
      <c r="A8" s="21" t="s">
        <v>201</v>
      </c>
      <c r="B8" s="21" t="s">
        <v>202</v>
      </c>
      <c r="C8" s="21" t="s">
        <v>198</v>
      </c>
      <c r="D8" s="22">
        <v>1</v>
      </c>
      <c r="E8" s="24">
        <f>TRUNC(SUMIF(W5:W10, RIGHTB(O8, 1), F5:F10)*U8, 2)</f>
        <v>80</v>
      </c>
      <c r="F8" s="27">
        <f t="shared" si="0"/>
        <v>80</v>
      </c>
      <c r="G8" s="24">
        <v>0</v>
      </c>
      <c r="H8" s="27">
        <f t="shared" si="1"/>
        <v>0</v>
      </c>
      <c r="I8" s="24">
        <v>0</v>
      </c>
      <c r="J8" s="27">
        <f t="shared" si="2"/>
        <v>0</v>
      </c>
      <c r="K8" s="24">
        <f t="shared" si="3"/>
        <v>80</v>
      </c>
      <c r="L8" s="27">
        <f t="shared" si="3"/>
        <v>80</v>
      </c>
      <c r="M8" s="21" t="s">
        <v>50</v>
      </c>
      <c r="N8" s="1" t="s">
        <v>59</v>
      </c>
      <c r="O8" s="1" t="s">
        <v>203</v>
      </c>
      <c r="P8" s="1" t="s">
        <v>61</v>
      </c>
      <c r="Q8" s="1" t="s">
        <v>61</v>
      </c>
      <c r="R8" s="1" t="s">
        <v>61</v>
      </c>
      <c r="S8">
        <v>0</v>
      </c>
      <c r="T8">
        <v>0</v>
      </c>
      <c r="U8">
        <v>0.4</v>
      </c>
      <c r="AV8" s="1" t="s">
        <v>50</v>
      </c>
      <c r="AW8" s="1" t="s">
        <v>204</v>
      </c>
      <c r="AX8" s="1" t="s">
        <v>50</v>
      </c>
      <c r="AY8" s="1" t="s">
        <v>50</v>
      </c>
      <c r="AZ8" s="1" t="s">
        <v>50</v>
      </c>
    </row>
    <row r="9" spans="1:52" ht="30" customHeight="1" x14ac:dyDescent="0.3">
      <c r="A9" s="21" t="s">
        <v>205</v>
      </c>
      <c r="B9" s="21" t="s">
        <v>206</v>
      </c>
      <c r="C9" s="21" t="s">
        <v>207</v>
      </c>
      <c r="D9" s="22">
        <v>3.5999999999999997E-2</v>
      </c>
      <c r="E9" s="24">
        <f>'단가대비표(전기)'!O29</f>
        <v>0</v>
      </c>
      <c r="F9" s="27">
        <f t="shared" si="0"/>
        <v>0</v>
      </c>
      <c r="G9" s="24">
        <f>'단가대비표(전기)'!P29</f>
        <v>273676</v>
      </c>
      <c r="H9" s="27">
        <f t="shared" si="1"/>
        <v>9852.2999999999993</v>
      </c>
      <c r="I9" s="24">
        <f>'단가대비표(전기)'!V29</f>
        <v>0</v>
      </c>
      <c r="J9" s="27">
        <f t="shared" si="2"/>
        <v>0</v>
      </c>
      <c r="K9" s="24">
        <f t="shared" si="3"/>
        <v>273676</v>
      </c>
      <c r="L9" s="27">
        <f t="shared" si="3"/>
        <v>9852.2999999999993</v>
      </c>
      <c r="M9" s="21" t="s">
        <v>50</v>
      </c>
      <c r="N9" s="1" t="s">
        <v>59</v>
      </c>
      <c r="O9" s="1" t="s">
        <v>208</v>
      </c>
      <c r="P9" s="1" t="s">
        <v>61</v>
      </c>
      <c r="Q9" s="1" t="s">
        <v>61</v>
      </c>
      <c r="R9" s="1" t="s">
        <v>60</v>
      </c>
      <c r="X9">
        <v>3</v>
      </c>
      <c r="AV9" s="1" t="s">
        <v>50</v>
      </c>
      <c r="AW9" s="1" t="s">
        <v>209</v>
      </c>
      <c r="AX9" s="1" t="s">
        <v>50</v>
      </c>
      <c r="AY9" s="1" t="s">
        <v>50</v>
      </c>
      <c r="AZ9" s="1" t="s">
        <v>50</v>
      </c>
    </row>
    <row r="10" spans="1:52" ht="30" customHeight="1" x14ac:dyDescent="0.3">
      <c r="A10" s="21" t="s">
        <v>210</v>
      </c>
      <c r="B10" s="21" t="s">
        <v>211</v>
      </c>
      <c r="C10" s="21" t="s">
        <v>198</v>
      </c>
      <c r="D10" s="22">
        <v>1</v>
      </c>
      <c r="E10" s="24">
        <f>TRUNC(SUMIF(X5:X10, RIGHTB(O10, 1), H5:H10)*U10, 2)</f>
        <v>295.56</v>
      </c>
      <c r="F10" s="27">
        <f t="shared" si="0"/>
        <v>295.5</v>
      </c>
      <c r="G10" s="24">
        <v>0</v>
      </c>
      <c r="H10" s="27">
        <f t="shared" si="1"/>
        <v>0</v>
      </c>
      <c r="I10" s="24">
        <v>0</v>
      </c>
      <c r="J10" s="27">
        <f t="shared" si="2"/>
        <v>0</v>
      </c>
      <c r="K10" s="24">
        <f t="shared" si="3"/>
        <v>295.5</v>
      </c>
      <c r="L10" s="27">
        <f t="shared" si="3"/>
        <v>295.5</v>
      </c>
      <c r="M10" s="21" t="s">
        <v>50</v>
      </c>
      <c r="N10" s="1" t="s">
        <v>59</v>
      </c>
      <c r="O10" s="1" t="s">
        <v>212</v>
      </c>
      <c r="P10" s="1" t="s">
        <v>61</v>
      </c>
      <c r="Q10" s="1" t="s">
        <v>61</v>
      </c>
      <c r="R10" s="1" t="s">
        <v>61</v>
      </c>
      <c r="S10">
        <v>1</v>
      </c>
      <c r="T10">
        <v>0</v>
      </c>
      <c r="U10">
        <v>0.03</v>
      </c>
      <c r="AV10" s="1" t="s">
        <v>50</v>
      </c>
      <c r="AW10" s="1" t="s">
        <v>200</v>
      </c>
      <c r="AX10" s="1" t="s">
        <v>50</v>
      </c>
      <c r="AY10" s="1" t="s">
        <v>50</v>
      </c>
      <c r="AZ10" s="1" t="s">
        <v>50</v>
      </c>
    </row>
    <row r="11" spans="1:52" ht="30" customHeight="1" x14ac:dyDescent="0.3">
      <c r="A11" s="21" t="s">
        <v>213</v>
      </c>
      <c r="B11" s="21" t="s">
        <v>50</v>
      </c>
      <c r="C11" s="21" t="s">
        <v>50</v>
      </c>
      <c r="D11" s="22"/>
      <c r="E11" s="24"/>
      <c r="F11" s="27">
        <f>TRUNC(SUMIF(N5:N10, N4, F5:F10),0)</f>
        <v>599</v>
      </c>
      <c r="G11" s="24"/>
      <c r="H11" s="27">
        <f>TRUNC(SUMIF(N5:N10, N4, H5:H10),0)</f>
        <v>9852</v>
      </c>
      <c r="I11" s="24"/>
      <c r="J11" s="27">
        <f>TRUNC(SUMIF(N5:N10, N4, J5:J10),0)</f>
        <v>0</v>
      </c>
      <c r="K11" s="24"/>
      <c r="L11" s="27">
        <f>F11+H11+J11</f>
        <v>10451</v>
      </c>
      <c r="M11" s="21" t="s">
        <v>50</v>
      </c>
      <c r="N11" s="1" t="s">
        <v>140</v>
      </c>
      <c r="O11" s="1" t="s">
        <v>140</v>
      </c>
      <c r="P11" s="1" t="s">
        <v>50</v>
      </c>
      <c r="Q11" s="1" t="s">
        <v>50</v>
      </c>
      <c r="R11" s="1" t="s">
        <v>50</v>
      </c>
      <c r="AV11" s="1" t="s">
        <v>50</v>
      </c>
      <c r="AW11" s="1" t="s">
        <v>50</v>
      </c>
      <c r="AX11" s="1" t="s">
        <v>50</v>
      </c>
      <c r="AY11" s="1" t="s">
        <v>50</v>
      </c>
      <c r="AZ11" s="1" t="s">
        <v>50</v>
      </c>
    </row>
    <row r="12" spans="1:52" ht="30" customHeight="1" x14ac:dyDescent="0.3">
      <c r="A12" s="22"/>
      <c r="B12" s="22"/>
      <c r="C12" s="22"/>
      <c r="D12" s="22"/>
      <c r="E12" s="24"/>
      <c r="F12" s="27"/>
      <c r="G12" s="24"/>
      <c r="H12" s="27"/>
      <c r="I12" s="24"/>
      <c r="J12" s="27"/>
      <c r="K12" s="24"/>
      <c r="L12" s="27"/>
      <c r="M12" s="22"/>
    </row>
    <row r="13" spans="1:52" ht="30" customHeight="1" x14ac:dyDescent="0.3">
      <c r="A13" s="18" t="s">
        <v>214</v>
      </c>
      <c r="B13" s="19"/>
      <c r="C13" s="19"/>
      <c r="D13" s="19"/>
      <c r="E13" s="23"/>
      <c r="F13" s="26"/>
      <c r="G13" s="23"/>
      <c r="H13" s="26"/>
      <c r="I13" s="23"/>
      <c r="J13" s="26"/>
      <c r="K13" s="23"/>
      <c r="L13" s="26"/>
      <c r="M13" s="20"/>
      <c r="N13" s="1" t="s">
        <v>65</v>
      </c>
    </row>
    <row r="14" spans="1:52" ht="30" customHeight="1" x14ac:dyDescent="0.3">
      <c r="A14" s="21" t="s">
        <v>193</v>
      </c>
      <c r="B14" s="21" t="s">
        <v>63</v>
      </c>
      <c r="C14" s="21" t="s">
        <v>57</v>
      </c>
      <c r="D14" s="22">
        <v>1</v>
      </c>
      <c r="E14" s="24">
        <f>'단가대비표(전기)'!O16</f>
        <v>300</v>
      </c>
      <c r="F14" s="27">
        <f t="shared" ref="F14:F19" si="4">TRUNC(E14*D14,1)</f>
        <v>300</v>
      </c>
      <c r="G14" s="24">
        <f>'단가대비표(전기)'!P16</f>
        <v>0</v>
      </c>
      <c r="H14" s="27">
        <f t="shared" ref="H14:H19" si="5">TRUNC(G14*D14,1)</f>
        <v>0</v>
      </c>
      <c r="I14" s="24">
        <f>'단가대비표(전기)'!V16</f>
        <v>0</v>
      </c>
      <c r="J14" s="27">
        <f t="shared" ref="J14:J19" si="6">TRUNC(I14*D14,1)</f>
        <v>0</v>
      </c>
      <c r="K14" s="24">
        <f t="shared" ref="K14:L19" si="7">TRUNC(E14+G14+I14,1)</f>
        <v>300</v>
      </c>
      <c r="L14" s="27">
        <f t="shared" si="7"/>
        <v>300</v>
      </c>
      <c r="M14" s="21" t="s">
        <v>50</v>
      </c>
      <c r="N14" s="1" t="s">
        <v>65</v>
      </c>
      <c r="O14" s="1" t="s">
        <v>215</v>
      </c>
      <c r="P14" s="1" t="s">
        <v>61</v>
      </c>
      <c r="Q14" s="1" t="s">
        <v>61</v>
      </c>
      <c r="R14" s="1" t="s">
        <v>60</v>
      </c>
      <c r="V14">
        <v>1</v>
      </c>
      <c r="W14">
        <v>2</v>
      </c>
      <c r="AV14" s="1" t="s">
        <v>50</v>
      </c>
      <c r="AW14" s="1" t="s">
        <v>216</v>
      </c>
      <c r="AX14" s="1" t="s">
        <v>50</v>
      </c>
      <c r="AY14" s="1" t="s">
        <v>50</v>
      </c>
      <c r="AZ14" s="1" t="s">
        <v>50</v>
      </c>
    </row>
    <row r="15" spans="1:52" ht="30" customHeight="1" x14ac:dyDescent="0.3">
      <c r="A15" s="21" t="s">
        <v>193</v>
      </c>
      <c r="B15" s="21" t="s">
        <v>63</v>
      </c>
      <c r="C15" s="21" t="s">
        <v>57</v>
      </c>
      <c r="D15" s="22">
        <v>0.1</v>
      </c>
      <c r="E15" s="24">
        <f>'단가대비표(전기)'!O16</f>
        <v>300</v>
      </c>
      <c r="F15" s="27">
        <f t="shared" si="4"/>
        <v>30</v>
      </c>
      <c r="G15" s="24">
        <f>'단가대비표(전기)'!P16</f>
        <v>0</v>
      </c>
      <c r="H15" s="27">
        <f t="shared" si="5"/>
        <v>0</v>
      </c>
      <c r="I15" s="24">
        <f>'단가대비표(전기)'!V16</f>
        <v>0</v>
      </c>
      <c r="J15" s="27">
        <f t="shared" si="6"/>
        <v>0</v>
      </c>
      <c r="K15" s="24">
        <f t="shared" si="7"/>
        <v>300</v>
      </c>
      <c r="L15" s="27">
        <f t="shared" si="7"/>
        <v>30</v>
      </c>
      <c r="M15" s="21" t="s">
        <v>50</v>
      </c>
      <c r="N15" s="1" t="s">
        <v>65</v>
      </c>
      <c r="O15" s="1" t="s">
        <v>215</v>
      </c>
      <c r="P15" s="1" t="s">
        <v>61</v>
      </c>
      <c r="Q15" s="1" t="s">
        <v>61</v>
      </c>
      <c r="R15" s="1" t="s">
        <v>60</v>
      </c>
      <c r="AV15" s="1" t="s">
        <v>50</v>
      </c>
      <c r="AW15" s="1" t="s">
        <v>216</v>
      </c>
      <c r="AX15" s="1" t="s">
        <v>50</v>
      </c>
      <c r="AY15" s="1" t="s">
        <v>50</v>
      </c>
      <c r="AZ15" s="1" t="s">
        <v>50</v>
      </c>
    </row>
    <row r="16" spans="1:52" ht="30" customHeight="1" x14ac:dyDescent="0.3">
      <c r="A16" s="21" t="s">
        <v>196</v>
      </c>
      <c r="B16" s="21" t="s">
        <v>197</v>
      </c>
      <c r="C16" s="21" t="s">
        <v>198</v>
      </c>
      <c r="D16" s="22">
        <v>1</v>
      </c>
      <c r="E16" s="24">
        <f>TRUNC(SUMIF(V14:V19, RIGHTB(O16, 1), F14:F19)*U16, 2)</f>
        <v>6</v>
      </c>
      <c r="F16" s="27">
        <f t="shared" si="4"/>
        <v>6</v>
      </c>
      <c r="G16" s="24">
        <v>0</v>
      </c>
      <c r="H16" s="27">
        <f t="shared" si="5"/>
        <v>0</v>
      </c>
      <c r="I16" s="24">
        <v>0</v>
      </c>
      <c r="J16" s="27">
        <f t="shared" si="6"/>
        <v>0</v>
      </c>
      <c r="K16" s="24">
        <f t="shared" si="7"/>
        <v>6</v>
      </c>
      <c r="L16" s="27">
        <f t="shared" si="7"/>
        <v>6</v>
      </c>
      <c r="M16" s="21" t="s">
        <v>50</v>
      </c>
      <c r="N16" s="1" t="s">
        <v>65</v>
      </c>
      <c r="O16" s="1" t="s">
        <v>199</v>
      </c>
      <c r="P16" s="1" t="s">
        <v>61</v>
      </c>
      <c r="Q16" s="1" t="s">
        <v>61</v>
      </c>
      <c r="R16" s="1" t="s">
        <v>61</v>
      </c>
      <c r="S16">
        <v>0</v>
      </c>
      <c r="T16">
        <v>0</v>
      </c>
      <c r="U16">
        <v>0.02</v>
      </c>
      <c r="AV16" s="1" t="s">
        <v>50</v>
      </c>
      <c r="AW16" s="1" t="s">
        <v>217</v>
      </c>
      <c r="AX16" s="1" t="s">
        <v>50</v>
      </c>
      <c r="AY16" s="1" t="s">
        <v>50</v>
      </c>
      <c r="AZ16" s="1" t="s">
        <v>50</v>
      </c>
    </row>
    <row r="17" spans="1:52" ht="30" customHeight="1" x14ac:dyDescent="0.3">
      <c r="A17" s="21" t="s">
        <v>201</v>
      </c>
      <c r="B17" s="21" t="s">
        <v>202</v>
      </c>
      <c r="C17" s="21" t="s">
        <v>198</v>
      </c>
      <c r="D17" s="22">
        <v>1</v>
      </c>
      <c r="E17" s="24">
        <f>TRUNC(SUMIF(W14:W19, RIGHTB(O17, 1), F14:F19)*U17, 2)</f>
        <v>120</v>
      </c>
      <c r="F17" s="27">
        <f t="shared" si="4"/>
        <v>120</v>
      </c>
      <c r="G17" s="24">
        <v>0</v>
      </c>
      <c r="H17" s="27">
        <f t="shared" si="5"/>
        <v>0</v>
      </c>
      <c r="I17" s="24">
        <v>0</v>
      </c>
      <c r="J17" s="27">
        <f t="shared" si="6"/>
        <v>0</v>
      </c>
      <c r="K17" s="24">
        <f t="shared" si="7"/>
        <v>120</v>
      </c>
      <c r="L17" s="27">
        <f t="shared" si="7"/>
        <v>120</v>
      </c>
      <c r="M17" s="21" t="s">
        <v>50</v>
      </c>
      <c r="N17" s="1" t="s">
        <v>65</v>
      </c>
      <c r="O17" s="1" t="s">
        <v>203</v>
      </c>
      <c r="P17" s="1" t="s">
        <v>61</v>
      </c>
      <c r="Q17" s="1" t="s">
        <v>61</v>
      </c>
      <c r="R17" s="1" t="s">
        <v>61</v>
      </c>
      <c r="S17">
        <v>0</v>
      </c>
      <c r="T17">
        <v>0</v>
      </c>
      <c r="U17">
        <v>0.4</v>
      </c>
      <c r="AV17" s="1" t="s">
        <v>50</v>
      </c>
      <c r="AW17" s="1" t="s">
        <v>218</v>
      </c>
      <c r="AX17" s="1" t="s">
        <v>50</v>
      </c>
      <c r="AY17" s="1" t="s">
        <v>50</v>
      </c>
      <c r="AZ17" s="1" t="s">
        <v>50</v>
      </c>
    </row>
    <row r="18" spans="1:52" ht="30" customHeight="1" x14ac:dyDescent="0.3">
      <c r="A18" s="21" t="s">
        <v>205</v>
      </c>
      <c r="B18" s="21" t="s">
        <v>206</v>
      </c>
      <c r="C18" s="21" t="s">
        <v>207</v>
      </c>
      <c r="D18" s="22">
        <v>4.2999999999999997E-2</v>
      </c>
      <c r="E18" s="24">
        <f>'단가대비표(전기)'!O29</f>
        <v>0</v>
      </c>
      <c r="F18" s="27">
        <f t="shared" si="4"/>
        <v>0</v>
      </c>
      <c r="G18" s="24">
        <f>'단가대비표(전기)'!P29</f>
        <v>273676</v>
      </c>
      <c r="H18" s="27">
        <f t="shared" si="5"/>
        <v>11768</v>
      </c>
      <c r="I18" s="24">
        <f>'단가대비표(전기)'!V29</f>
        <v>0</v>
      </c>
      <c r="J18" s="27">
        <f t="shared" si="6"/>
        <v>0</v>
      </c>
      <c r="K18" s="24">
        <f t="shared" si="7"/>
        <v>273676</v>
      </c>
      <c r="L18" s="27">
        <f t="shared" si="7"/>
        <v>11768</v>
      </c>
      <c r="M18" s="21" t="s">
        <v>50</v>
      </c>
      <c r="N18" s="1" t="s">
        <v>65</v>
      </c>
      <c r="O18" s="1" t="s">
        <v>208</v>
      </c>
      <c r="P18" s="1" t="s">
        <v>61</v>
      </c>
      <c r="Q18" s="1" t="s">
        <v>61</v>
      </c>
      <c r="R18" s="1" t="s">
        <v>60</v>
      </c>
      <c r="X18">
        <v>3</v>
      </c>
      <c r="AV18" s="1" t="s">
        <v>50</v>
      </c>
      <c r="AW18" s="1" t="s">
        <v>219</v>
      </c>
      <c r="AX18" s="1" t="s">
        <v>50</v>
      </c>
      <c r="AY18" s="1" t="s">
        <v>50</v>
      </c>
      <c r="AZ18" s="1" t="s">
        <v>50</v>
      </c>
    </row>
    <row r="19" spans="1:52" ht="30" customHeight="1" x14ac:dyDescent="0.3">
      <c r="A19" s="21" t="s">
        <v>210</v>
      </c>
      <c r="B19" s="21" t="s">
        <v>211</v>
      </c>
      <c r="C19" s="21" t="s">
        <v>198</v>
      </c>
      <c r="D19" s="22">
        <v>1</v>
      </c>
      <c r="E19" s="24">
        <f>TRUNC(SUMIF(X14:X19, RIGHTB(O19, 1), H14:H19)*U19, 2)</f>
        <v>353.04</v>
      </c>
      <c r="F19" s="27">
        <f t="shared" si="4"/>
        <v>353</v>
      </c>
      <c r="G19" s="24">
        <v>0</v>
      </c>
      <c r="H19" s="27">
        <f t="shared" si="5"/>
        <v>0</v>
      </c>
      <c r="I19" s="24">
        <v>0</v>
      </c>
      <c r="J19" s="27">
        <f t="shared" si="6"/>
        <v>0</v>
      </c>
      <c r="K19" s="24">
        <f t="shared" si="7"/>
        <v>353</v>
      </c>
      <c r="L19" s="27">
        <f t="shared" si="7"/>
        <v>353</v>
      </c>
      <c r="M19" s="21" t="s">
        <v>50</v>
      </c>
      <c r="N19" s="1" t="s">
        <v>65</v>
      </c>
      <c r="O19" s="1" t="s">
        <v>212</v>
      </c>
      <c r="P19" s="1" t="s">
        <v>61</v>
      </c>
      <c r="Q19" s="1" t="s">
        <v>61</v>
      </c>
      <c r="R19" s="1" t="s">
        <v>61</v>
      </c>
      <c r="S19">
        <v>1</v>
      </c>
      <c r="T19">
        <v>0</v>
      </c>
      <c r="U19">
        <v>0.03</v>
      </c>
      <c r="AV19" s="1" t="s">
        <v>50</v>
      </c>
      <c r="AW19" s="1" t="s">
        <v>217</v>
      </c>
      <c r="AX19" s="1" t="s">
        <v>50</v>
      </c>
      <c r="AY19" s="1" t="s">
        <v>50</v>
      </c>
      <c r="AZ19" s="1" t="s">
        <v>50</v>
      </c>
    </row>
    <row r="20" spans="1:52" ht="30" customHeight="1" x14ac:dyDescent="0.3">
      <c r="A20" s="21" t="s">
        <v>213</v>
      </c>
      <c r="B20" s="21" t="s">
        <v>50</v>
      </c>
      <c r="C20" s="21" t="s">
        <v>50</v>
      </c>
      <c r="D20" s="22"/>
      <c r="E20" s="24"/>
      <c r="F20" s="27">
        <f>TRUNC(SUMIF(N14:N19, N13, F14:F19),0)</f>
        <v>809</v>
      </c>
      <c r="G20" s="24"/>
      <c r="H20" s="27">
        <f>TRUNC(SUMIF(N14:N19, N13, H14:H19),0)</f>
        <v>11768</v>
      </c>
      <c r="I20" s="24"/>
      <c r="J20" s="27">
        <f>TRUNC(SUMIF(N14:N19, N13, J14:J19),0)</f>
        <v>0</v>
      </c>
      <c r="K20" s="24"/>
      <c r="L20" s="27">
        <f>F20+H20+J20</f>
        <v>12577</v>
      </c>
      <c r="M20" s="21" t="s">
        <v>50</v>
      </c>
      <c r="N20" s="1" t="s">
        <v>140</v>
      </c>
      <c r="O20" s="1" t="s">
        <v>140</v>
      </c>
      <c r="P20" s="1" t="s">
        <v>50</v>
      </c>
      <c r="Q20" s="1" t="s">
        <v>50</v>
      </c>
      <c r="R20" s="1" t="s">
        <v>50</v>
      </c>
      <c r="AV20" s="1" t="s">
        <v>50</v>
      </c>
      <c r="AW20" s="1" t="s">
        <v>50</v>
      </c>
      <c r="AX20" s="1" t="s">
        <v>50</v>
      </c>
      <c r="AY20" s="1" t="s">
        <v>50</v>
      </c>
      <c r="AZ20" s="1" t="s">
        <v>50</v>
      </c>
    </row>
    <row r="21" spans="1:52" ht="30" customHeight="1" x14ac:dyDescent="0.3">
      <c r="A21" s="22"/>
      <c r="B21" s="22"/>
      <c r="C21" s="22"/>
      <c r="D21" s="22"/>
      <c r="E21" s="24"/>
      <c r="F21" s="27"/>
      <c r="G21" s="24"/>
      <c r="H21" s="27"/>
      <c r="I21" s="24"/>
      <c r="J21" s="27"/>
      <c r="K21" s="24"/>
      <c r="L21" s="27"/>
      <c r="M21" s="22"/>
    </row>
    <row r="22" spans="1:52" ht="30" customHeight="1" x14ac:dyDescent="0.3">
      <c r="A22" s="18" t="s">
        <v>220</v>
      </c>
      <c r="B22" s="19"/>
      <c r="C22" s="19"/>
      <c r="D22" s="19"/>
      <c r="E22" s="23"/>
      <c r="F22" s="26"/>
      <c r="G22" s="23"/>
      <c r="H22" s="26"/>
      <c r="I22" s="23"/>
      <c r="J22" s="26"/>
      <c r="K22" s="23"/>
      <c r="L22" s="26"/>
      <c r="M22" s="20"/>
      <c r="N22" s="1" t="s">
        <v>69</v>
      </c>
    </row>
    <row r="23" spans="1:52" ht="30" customHeight="1" x14ac:dyDescent="0.3">
      <c r="A23" s="21" t="s">
        <v>193</v>
      </c>
      <c r="B23" s="21" t="s">
        <v>67</v>
      </c>
      <c r="C23" s="21" t="s">
        <v>57</v>
      </c>
      <c r="D23" s="22">
        <v>1</v>
      </c>
      <c r="E23" s="24">
        <f>'단가대비표(전기)'!O17</f>
        <v>410</v>
      </c>
      <c r="F23" s="27">
        <f t="shared" ref="F23:F28" si="8">TRUNC(E23*D23,1)</f>
        <v>410</v>
      </c>
      <c r="G23" s="24">
        <f>'단가대비표(전기)'!P17</f>
        <v>0</v>
      </c>
      <c r="H23" s="27">
        <f t="shared" ref="H23:H28" si="9">TRUNC(G23*D23,1)</f>
        <v>0</v>
      </c>
      <c r="I23" s="24">
        <f>'단가대비표(전기)'!V17</f>
        <v>0</v>
      </c>
      <c r="J23" s="27">
        <f t="shared" ref="J23:J28" si="10">TRUNC(I23*D23,1)</f>
        <v>0</v>
      </c>
      <c r="K23" s="24">
        <f t="shared" ref="K23:L28" si="11">TRUNC(E23+G23+I23,1)</f>
        <v>410</v>
      </c>
      <c r="L23" s="27">
        <f t="shared" si="11"/>
        <v>410</v>
      </c>
      <c r="M23" s="21" t="s">
        <v>50</v>
      </c>
      <c r="N23" s="1" t="s">
        <v>69</v>
      </c>
      <c r="O23" s="1" t="s">
        <v>221</v>
      </c>
      <c r="P23" s="1" t="s">
        <v>61</v>
      </c>
      <c r="Q23" s="1" t="s">
        <v>61</v>
      </c>
      <c r="R23" s="1" t="s">
        <v>60</v>
      </c>
      <c r="V23">
        <v>1</v>
      </c>
      <c r="W23">
        <v>2</v>
      </c>
      <c r="AV23" s="1" t="s">
        <v>50</v>
      </c>
      <c r="AW23" s="1" t="s">
        <v>222</v>
      </c>
      <c r="AX23" s="1" t="s">
        <v>50</v>
      </c>
      <c r="AY23" s="1" t="s">
        <v>50</v>
      </c>
      <c r="AZ23" s="1" t="s">
        <v>50</v>
      </c>
    </row>
    <row r="24" spans="1:52" ht="30" customHeight="1" x14ac:dyDescent="0.3">
      <c r="A24" s="21" t="s">
        <v>193</v>
      </c>
      <c r="B24" s="21" t="s">
        <v>67</v>
      </c>
      <c r="C24" s="21" t="s">
        <v>57</v>
      </c>
      <c r="D24" s="22">
        <v>0.1</v>
      </c>
      <c r="E24" s="24">
        <f>'단가대비표(전기)'!O17</f>
        <v>410</v>
      </c>
      <c r="F24" s="27">
        <f t="shared" si="8"/>
        <v>41</v>
      </c>
      <c r="G24" s="24">
        <f>'단가대비표(전기)'!P17</f>
        <v>0</v>
      </c>
      <c r="H24" s="27">
        <f t="shared" si="9"/>
        <v>0</v>
      </c>
      <c r="I24" s="24">
        <f>'단가대비표(전기)'!V17</f>
        <v>0</v>
      </c>
      <c r="J24" s="27">
        <f t="shared" si="10"/>
        <v>0</v>
      </c>
      <c r="K24" s="24">
        <f t="shared" si="11"/>
        <v>410</v>
      </c>
      <c r="L24" s="27">
        <f t="shared" si="11"/>
        <v>41</v>
      </c>
      <c r="M24" s="21" t="s">
        <v>50</v>
      </c>
      <c r="N24" s="1" t="s">
        <v>69</v>
      </c>
      <c r="O24" s="1" t="s">
        <v>221</v>
      </c>
      <c r="P24" s="1" t="s">
        <v>61</v>
      </c>
      <c r="Q24" s="1" t="s">
        <v>61</v>
      </c>
      <c r="R24" s="1" t="s">
        <v>60</v>
      </c>
      <c r="AV24" s="1" t="s">
        <v>50</v>
      </c>
      <c r="AW24" s="1" t="s">
        <v>222</v>
      </c>
      <c r="AX24" s="1" t="s">
        <v>50</v>
      </c>
      <c r="AY24" s="1" t="s">
        <v>50</v>
      </c>
      <c r="AZ24" s="1" t="s">
        <v>50</v>
      </c>
    </row>
    <row r="25" spans="1:52" ht="30" customHeight="1" x14ac:dyDescent="0.3">
      <c r="A25" s="21" t="s">
        <v>196</v>
      </c>
      <c r="B25" s="21" t="s">
        <v>197</v>
      </c>
      <c r="C25" s="21" t="s">
        <v>198</v>
      </c>
      <c r="D25" s="22">
        <v>1</v>
      </c>
      <c r="E25" s="24">
        <f>TRUNC(SUMIF(V23:V28, RIGHTB(O25, 1), F23:F28)*U25, 2)</f>
        <v>8.1999999999999993</v>
      </c>
      <c r="F25" s="27">
        <f t="shared" si="8"/>
        <v>8.1999999999999993</v>
      </c>
      <c r="G25" s="24">
        <v>0</v>
      </c>
      <c r="H25" s="27">
        <f t="shared" si="9"/>
        <v>0</v>
      </c>
      <c r="I25" s="24">
        <v>0</v>
      </c>
      <c r="J25" s="27">
        <f t="shared" si="10"/>
        <v>0</v>
      </c>
      <c r="K25" s="24">
        <f t="shared" si="11"/>
        <v>8.1999999999999993</v>
      </c>
      <c r="L25" s="27">
        <f t="shared" si="11"/>
        <v>8.1999999999999993</v>
      </c>
      <c r="M25" s="21" t="s">
        <v>50</v>
      </c>
      <c r="N25" s="1" t="s">
        <v>69</v>
      </c>
      <c r="O25" s="1" t="s">
        <v>199</v>
      </c>
      <c r="P25" s="1" t="s">
        <v>61</v>
      </c>
      <c r="Q25" s="1" t="s">
        <v>61</v>
      </c>
      <c r="R25" s="1" t="s">
        <v>61</v>
      </c>
      <c r="S25">
        <v>0</v>
      </c>
      <c r="T25">
        <v>0</v>
      </c>
      <c r="U25">
        <v>0.02</v>
      </c>
      <c r="AV25" s="1" t="s">
        <v>50</v>
      </c>
      <c r="AW25" s="1" t="s">
        <v>223</v>
      </c>
      <c r="AX25" s="1" t="s">
        <v>50</v>
      </c>
      <c r="AY25" s="1" t="s">
        <v>50</v>
      </c>
      <c r="AZ25" s="1" t="s">
        <v>50</v>
      </c>
    </row>
    <row r="26" spans="1:52" ht="30" customHeight="1" x14ac:dyDescent="0.3">
      <c r="A26" s="21" t="s">
        <v>201</v>
      </c>
      <c r="B26" s="21" t="s">
        <v>202</v>
      </c>
      <c r="C26" s="21" t="s">
        <v>198</v>
      </c>
      <c r="D26" s="22">
        <v>1</v>
      </c>
      <c r="E26" s="24">
        <f>TRUNC(SUMIF(W23:W28, RIGHTB(O26, 1), F23:F28)*U26, 2)</f>
        <v>164</v>
      </c>
      <c r="F26" s="27">
        <f t="shared" si="8"/>
        <v>164</v>
      </c>
      <c r="G26" s="24">
        <v>0</v>
      </c>
      <c r="H26" s="27">
        <f t="shared" si="9"/>
        <v>0</v>
      </c>
      <c r="I26" s="24">
        <v>0</v>
      </c>
      <c r="J26" s="27">
        <f t="shared" si="10"/>
        <v>0</v>
      </c>
      <c r="K26" s="24">
        <f t="shared" si="11"/>
        <v>164</v>
      </c>
      <c r="L26" s="27">
        <f t="shared" si="11"/>
        <v>164</v>
      </c>
      <c r="M26" s="21" t="s">
        <v>50</v>
      </c>
      <c r="N26" s="1" t="s">
        <v>69</v>
      </c>
      <c r="O26" s="1" t="s">
        <v>203</v>
      </c>
      <c r="P26" s="1" t="s">
        <v>61</v>
      </c>
      <c r="Q26" s="1" t="s">
        <v>61</v>
      </c>
      <c r="R26" s="1" t="s">
        <v>61</v>
      </c>
      <c r="S26">
        <v>0</v>
      </c>
      <c r="T26">
        <v>0</v>
      </c>
      <c r="U26">
        <v>0.4</v>
      </c>
      <c r="AV26" s="1" t="s">
        <v>50</v>
      </c>
      <c r="AW26" s="1" t="s">
        <v>224</v>
      </c>
      <c r="AX26" s="1" t="s">
        <v>50</v>
      </c>
      <c r="AY26" s="1" t="s">
        <v>50</v>
      </c>
      <c r="AZ26" s="1" t="s">
        <v>50</v>
      </c>
    </row>
    <row r="27" spans="1:52" ht="30" customHeight="1" x14ac:dyDescent="0.3">
      <c r="A27" s="21" t="s">
        <v>205</v>
      </c>
      <c r="B27" s="21" t="s">
        <v>206</v>
      </c>
      <c r="C27" s="21" t="s">
        <v>207</v>
      </c>
      <c r="D27" s="22">
        <v>5.7000000000000002E-2</v>
      </c>
      <c r="E27" s="24">
        <f>'단가대비표(전기)'!O29</f>
        <v>0</v>
      </c>
      <c r="F27" s="27">
        <f t="shared" si="8"/>
        <v>0</v>
      </c>
      <c r="G27" s="24">
        <f>'단가대비표(전기)'!P29</f>
        <v>273676</v>
      </c>
      <c r="H27" s="27">
        <f t="shared" si="9"/>
        <v>15599.5</v>
      </c>
      <c r="I27" s="24">
        <f>'단가대비표(전기)'!V29</f>
        <v>0</v>
      </c>
      <c r="J27" s="27">
        <f t="shared" si="10"/>
        <v>0</v>
      </c>
      <c r="K27" s="24">
        <f t="shared" si="11"/>
        <v>273676</v>
      </c>
      <c r="L27" s="27">
        <f t="shared" si="11"/>
        <v>15599.5</v>
      </c>
      <c r="M27" s="21" t="s">
        <v>50</v>
      </c>
      <c r="N27" s="1" t="s">
        <v>69</v>
      </c>
      <c r="O27" s="1" t="s">
        <v>208</v>
      </c>
      <c r="P27" s="1" t="s">
        <v>61</v>
      </c>
      <c r="Q27" s="1" t="s">
        <v>61</v>
      </c>
      <c r="R27" s="1" t="s">
        <v>60</v>
      </c>
      <c r="X27">
        <v>3</v>
      </c>
      <c r="AV27" s="1" t="s">
        <v>50</v>
      </c>
      <c r="AW27" s="1" t="s">
        <v>225</v>
      </c>
      <c r="AX27" s="1" t="s">
        <v>50</v>
      </c>
      <c r="AY27" s="1" t="s">
        <v>50</v>
      </c>
      <c r="AZ27" s="1" t="s">
        <v>50</v>
      </c>
    </row>
    <row r="28" spans="1:52" ht="30" customHeight="1" x14ac:dyDescent="0.3">
      <c r="A28" s="21" t="s">
        <v>210</v>
      </c>
      <c r="B28" s="21" t="s">
        <v>211</v>
      </c>
      <c r="C28" s="21" t="s">
        <v>198</v>
      </c>
      <c r="D28" s="22">
        <v>1</v>
      </c>
      <c r="E28" s="24">
        <f>TRUNC(SUMIF(X23:X28, RIGHTB(O28, 1), H23:H28)*U28, 2)</f>
        <v>467.98</v>
      </c>
      <c r="F28" s="27">
        <f t="shared" si="8"/>
        <v>467.9</v>
      </c>
      <c r="G28" s="24">
        <v>0</v>
      </c>
      <c r="H28" s="27">
        <f t="shared" si="9"/>
        <v>0</v>
      </c>
      <c r="I28" s="24">
        <v>0</v>
      </c>
      <c r="J28" s="27">
        <f t="shared" si="10"/>
        <v>0</v>
      </c>
      <c r="K28" s="24">
        <f t="shared" si="11"/>
        <v>467.9</v>
      </c>
      <c r="L28" s="27">
        <f t="shared" si="11"/>
        <v>467.9</v>
      </c>
      <c r="M28" s="21" t="s">
        <v>50</v>
      </c>
      <c r="N28" s="1" t="s">
        <v>69</v>
      </c>
      <c r="O28" s="1" t="s">
        <v>212</v>
      </c>
      <c r="P28" s="1" t="s">
        <v>61</v>
      </c>
      <c r="Q28" s="1" t="s">
        <v>61</v>
      </c>
      <c r="R28" s="1" t="s">
        <v>61</v>
      </c>
      <c r="S28">
        <v>1</v>
      </c>
      <c r="T28">
        <v>0</v>
      </c>
      <c r="U28">
        <v>0.03</v>
      </c>
      <c r="AV28" s="1" t="s">
        <v>50</v>
      </c>
      <c r="AW28" s="1" t="s">
        <v>223</v>
      </c>
      <c r="AX28" s="1" t="s">
        <v>50</v>
      </c>
      <c r="AY28" s="1" t="s">
        <v>50</v>
      </c>
      <c r="AZ28" s="1" t="s">
        <v>50</v>
      </c>
    </row>
    <row r="29" spans="1:52" ht="30" customHeight="1" x14ac:dyDescent="0.3">
      <c r="A29" s="21" t="s">
        <v>213</v>
      </c>
      <c r="B29" s="21" t="s">
        <v>50</v>
      </c>
      <c r="C29" s="21" t="s">
        <v>50</v>
      </c>
      <c r="D29" s="22"/>
      <c r="E29" s="24"/>
      <c r="F29" s="27">
        <f>TRUNC(SUMIF(N23:N28, N22, F23:F28),0)</f>
        <v>1091</v>
      </c>
      <c r="G29" s="24"/>
      <c r="H29" s="27">
        <f>TRUNC(SUMIF(N23:N28, N22, H23:H28),0)</f>
        <v>15599</v>
      </c>
      <c r="I29" s="24"/>
      <c r="J29" s="27">
        <f>TRUNC(SUMIF(N23:N28, N22, J23:J28),0)</f>
        <v>0</v>
      </c>
      <c r="K29" s="24"/>
      <c r="L29" s="27">
        <f>F29+H29+J29</f>
        <v>16690</v>
      </c>
      <c r="M29" s="21" t="s">
        <v>50</v>
      </c>
      <c r="N29" s="1" t="s">
        <v>140</v>
      </c>
      <c r="O29" s="1" t="s">
        <v>140</v>
      </c>
      <c r="P29" s="1" t="s">
        <v>50</v>
      </c>
      <c r="Q29" s="1" t="s">
        <v>50</v>
      </c>
      <c r="R29" s="1" t="s">
        <v>50</v>
      </c>
      <c r="AV29" s="1" t="s">
        <v>50</v>
      </c>
      <c r="AW29" s="1" t="s">
        <v>50</v>
      </c>
      <c r="AX29" s="1" t="s">
        <v>50</v>
      </c>
      <c r="AY29" s="1" t="s">
        <v>50</v>
      </c>
      <c r="AZ29" s="1" t="s">
        <v>50</v>
      </c>
    </row>
    <row r="30" spans="1:52" ht="30" customHeight="1" x14ac:dyDescent="0.3">
      <c r="A30" s="22"/>
      <c r="B30" s="22"/>
      <c r="C30" s="22"/>
      <c r="D30" s="22"/>
      <c r="E30" s="24"/>
      <c r="F30" s="27"/>
      <c r="G30" s="24"/>
      <c r="H30" s="27"/>
      <c r="I30" s="24"/>
      <c r="J30" s="27"/>
      <c r="K30" s="24"/>
      <c r="L30" s="27"/>
      <c r="M30" s="22"/>
    </row>
    <row r="31" spans="1:52" ht="30" customHeight="1" x14ac:dyDescent="0.3">
      <c r="A31" s="18" t="s">
        <v>226</v>
      </c>
      <c r="B31" s="19"/>
      <c r="C31" s="19"/>
      <c r="D31" s="19"/>
      <c r="E31" s="23"/>
      <c r="F31" s="26"/>
      <c r="G31" s="23"/>
      <c r="H31" s="26"/>
      <c r="I31" s="23"/>
      <c r="J31" s="26"/>
      <c r="K31" s="23"/>
      <c r="L31" s="26"/>
      <c r="M31" s="20"/>
      <c r="N31" s="1" t="s">
        <v>73</v>
      </c>
    </row>
    <row r="32" spans="1:52" ht="30" customHeight="1" x14ac:dyDescent="0.3">
      <c r="A32" s="21" t="s">
        <v>193</v>
      </c>
      <c r="B32" s="21" t="s">
        <v>71</v>
      </c>
      <c r="C32" s="21" t="s">
        <v>57</v>
      </c>
      <c r="D32" s="22">
        <v>1</v>
      </c>
      <c r="E32" s="24">
        <f>'단가대비표(전기)'!O18</f>
        <v>800</v>
      </c>
      <c r="F32" s="27">
        <f t="shared" ref="F32:F37" si="12">TRUNC(E32*D32,1)</f>
        <v>800</v>
      </c>
      <c r="G32" s="24">
        <f>'단가대비표(전기)'!P18</f>
        <v>0</v>
      </c>
      <c r="H32" s="27">
        <f t="shared" ref="H32:H37" si="13">TRUNC(G32*D32,1)</f>
        <v>0</v>
      </c>
      <c r="I32" s="24">
        <f>'단가대비표(전기)'!V18</f>
        <v>0</v>
      </c>
      <c r="J32" s="27">
        <f t="shared" ref="J32:J37" si="14">TRUNC(I32*D32,1)</f>
        <v>0</v>
      </c>
      <c r="K32" s="24">
        <f t="shared" ref="K32:L37" si="15">TRUNC(E32+G32+I32,1)</f>
        <v>800</v>
      </c>
      <c r="L32" s="27">
        <f t="shared" si="15"/>
        <v>800</v>
      </c>
      <c r="M32" s="21" t="s">
        <v>50</v>
      </c>
      <c r="N32" s="1" t="s">
        <v>73</v>
      </c>
      <c r="O32" s="1" t="s">
        <v>227</v>
      </c>
      <c r="P32" s="1" t="s">
        <v>61</v>
      </c>
      <c r="Q32" s="1" t="s">
        <v>61</v>
      </c>
      <c r="R32" s="1" t="s">
        <v>60</v>
      </c>
      <c r="V32">
        <v>1</v>
      </c>
      <c r="W32">
        <v>2</v>
      </c>
      <c r="AV32" s="1" t="s">
        <v>50</v>
      </c>
      <c r="AW32" s="1" t="s">
        <v>228</v>
      </c>
      <c r="AX32" s="1" t="s">
        <v>50</v>
      </c>
      <c r="AY32" s="1" t="s">
        <v>50</v>
      </c>
      <c r="AZ32" s="1" t="s">
        <v>50</v>
      </c>
    </row>
    <row r="33" spans="1:52" ht="30" customHeight="1" x14ac:dyDescent="0.3">
      <c r="A33" s="21" t="s">
        <v>193</v>
      </c>
      <c r="B33" s="21" t="s">
        <v>71</v>
      </c>
      <c r="C33" s="21" t="s">
        <v>57</v>
      </c>
      <c r="D33" s="22">
        <v>0.1</v>
      </c>
      <c r="E33" s="24">
        <f>'단가대비표(전기)'!O18</f>
        <v>800</v>
      </c>
      <c r="F33" s="27">
        <f t="shared" si="12"/>
        <v>80</v>
      </c>
      <c r="G33" s="24">
        <f>'단가대비표(전기)'!P18</f>
        <v>0</v>
      </c>
      <c r="H33" s="27">
        <f t="shared" si="13"/>
        <v>0</v>
      </c>
      <c r="I33" s="24">
        <f>'단가대비표(전기)'!V18</f>
        <v>0</v>
      </c>
      <c r="J33" s="27">
        <f t="shared" si="14"/>
        <v>0</v>
      </c>
      <c r="K33" s="24">
        <f t="shared" si="15"/>
        <v>800</v>
      </c>
      <c r="L33" s="27">
        <f t="shared" si="15"/>
        <v>80</v>
      </c>
      <c r="M33" s="21" t="s">
        <v>50</v>
      </c>
      <c r="N33" s="1" t="s">
        <v>73</v>
      </c>
      <c r="O33" s="1" t="s">
        <v>227</v>
      </c>
      <c r="P33" s="1" t="s">
        <v>61</v>
      </c>
      <c r="Q33" s="1" t="s">
        <v>61</v>
      </c>
      <c r="R33" s="1" t="s">
        <v>60</v>
      </c>
      <c r="AV33" s="1" t="s">
        <v>50</v>
      </c>
      <c r="AW33" s="1" t="s">
        <v>228</v>
      </c>
      <c r="AX33" s="1" t="s">
        <v>50</v>
      </c>
      <c r="AY33" s="1" t="s">
        <v>50</v>
      </c>
      <c r="AZ33" s="1" t="s">
        <v>50</v>
      </c>
    </row>
    <row r="34" spans="1:52" ht="30" customHeight="1" x14ac:dyDescent="0.3">
      <c r="A34" s="21" t="s">
        <v>196</v>
      </c>
      <c r="B34" s="21" t="s">
        <v>197</v>
      </c>
      <c r="C34" s="21" t="s">
        <v>198</v>
      </c>
      <c r="D34" s="22">
        <v>1</v>
      </c>
      <c r="E34" s="24">
        <f>TRUNC(SUMIF(V32:V37, RIGHTB(O34, 1), F32:F37)*U34, 2)</f>
        <v>16</v>
      </c>
      <c r="F34" s="27">
        <f t="shared" si="12"/>
        <v>16</v>
      </c>
      <c r="G34" s="24">
        <v>0</v>
      </c>
      <c r="H34" s="27">
        <f t="shared" si="13"/>
        <v>0</v>
      </c>
      <c r="I34" s="24">
        <v>0</v>
      </c>
      <c r="J34" s="27">
        <f t="shared" si="14"/>
        <v>0</v>
      </c>
      <c r="K34" s="24">
        <f t="shared" si="15"/>
        <v>16</v>
      </c>
      <c r="L34" s="27">
        <f t="shared" si="15"/>
        <v>16</v>
      </c>
      <c r="M34" s="21" t="s">
        <v>50</v>
      </c>
      <c r="N34" s="1" t="s">
        <v>73</v>
      </c>
      <c r="O34" s="1" t="s">
        <v>199</v>
      </c>
      <c r="P34" s="1" t="s">
        <v>61</v>
      </c>
      <c r="Q34" s="1" t="s">
        <v>61</v>
      </c>
      <c r="R34" s="1" t="s">
        <v>61</v>
      </c>
      <c r="S34">
        <v>0</v>
      </c>
      <c r="T34">
        <v>0</v>
      </c>
      <c r="U34">
        <v>0.02</v>
      </c>
      <c r="AV34" s="1" t="s">
        <v>50</v>
      </c>
      <c r="AW34" s="1" t="s">
        <v>229</v>
      </c>
      <c r="AX34" s="1" t="s">
        <v>50</v>
      </c>
      <c r="AY34" s="1" t="s">
        <v>50</v>
      </c>
      <c r="AZ34" s="1" t="s">
        <v>50</v>
      </c>
    </row>
    <row r="35" spans="1:52" ht="30" customHeight="1" x14ac:dyDescent="0.3">
      <c r="A35" s="21" t="s">
        <v>201</v>
      </c>
      <c r="B35" s="21" t="s">
        <v>202</v>
      </c>
      <c r="C35" s="21" t="s">
        <v>198</v>
      </c>
      <c r="D35" s="22">
        <v>1</v>
      </c>
      <c r="E35" s="24">
        <f>TRUNC(SUMIF(W32:W37, RIGHTB(O35, 1), F32:F37)*U35, 2)</f>
        <v>320</v>
      </c>
      <c r="F35" s="27">
        <f t="shared" si="12"/>
        <v>320</v>
      </c>
      <c r="G35" s="24">
        <v>0</v>
      </c>
      <c r="H35" s="27">
        <f t="shared" si="13"/>
        <v>0</v>
      </c>
      <c r="I35" s="24">
        <v>0</v>
      </c>
      <c r="J35" s="27">
        <f t="shared" si="14"/>
        <v>0</v>
      </c>
      <c r="K35" s="24">
        <f t="shared" si="15"/>
        <v>320</v>
      </c>
      <c r="L35" s="27">
        <f t="shared" si="15"/>
        <v>320</v>
      </c>
      <c r="M35" s="21" t="s">
        <v>50</v>
      </c>
      <c r="N35" s="1" t="s">
        <v>73</v>
      </c>
      <c r="O35" s="1" t="s">
        <v>203</v>
      </c>
      <c r="P35" s="1" t="s">
        <v>61</v>
      </c>
      <c r="Q35" s="1" t="s">
        <v>61</v>
      </c>
      <c r="R35" s="1" t="s">
        <v>61</v>
      </c>
      <c r="S35">
        <v>0</v>
      </c>
      <c r="T35">
        <v>0</v>
      </c>
      <c r="U35">
        <v>0.4</v>
      </c>
      <c r="AV35" s="1" t="s">
        <v>50</v>
      </c>
      <c r="AW35" s="1" t="s">
        <v>230</v>
      </c>
      <c r="AX35" s="1" t="s">
        <v>50</v>
      </c>
      <c r="AY35" s="1" t="s">
        <v>50</v>
      </c>
      <c r="AZ35" s="1" t="s">
        <v>50</v>
      </c>
    </row>
    <row r="36" spans="1:52" ht="30" customHeight="1" x14ac:dyDescent="0.3">
      <c r="A36" s="21" t="s">
        <v>205</v>
      </c>
      <c r="B36" s="21" t="s">
        <v>206</v>
      </c>
      <c r="C36" s="21" t="s">
        <v>207</v>
      </c>
      <c r="D36" s="22">
        <v>7.1999999999999995E-2</v>
      </c>
      <c r="E36" s="24">
        <f>'단가대비표(전기)'!O29</f>
        <v>0</v>
      </c>
      <c r="F36" s="27">
        <f t="shared" si="12"/>
        <v>0</v>
      </c>
      <c r="G36" s="24">
        <f>'단가대비표(전기)'!P29</f>
        <v>273676</v>
      </c>
      <c r="H36" s="27">
        <f t="shared" si="13"/>
        <v>19704.599999999999</v>
      </c>
      <c r="I36" s="24">
        <f>'단가대비표(전기)'!V29</f>
        <v>0</v>
      </c>
      <c r="J36" s="27">
        <f t="shared" si="14"/>
        <v>0</v>
      </c>
      <c r="K36" s="24">
        <f t="shared" si="15"/>
        <v>273676</v>
      </c>
      <c r="L36" s="27">
        <f t="shared" si="15"/>
        <v>19704.599999999999</v>
      </c>
      <c r="M36" s="21" t="s">
        <v>50</v>
      </c>
      <c r="N36" s="1" t="s">
        <v>73</v>
      </c>
      <c r="O36" s="1" t="s">
        <v>208</v>
      </c>
      <c r="P36" s="1" t="s">
        <v>61</v>
      </c>
      <c r="Q36" s="1" t="s">
        <v>61</v>
      </c>
      <c r="R36" s="1" t="s">
        <v>60</v>
      </c>
      <c r="X36">
        <v>3</v>
      </c>
      <c r="AV36" s="1" t="s">
        <v>50</v>
      </c>
      <c r="AW36" s="1" t="s">
        <v>231</v>
      </c>
      <c r="AX36" s="1" t="s">
        <v>50</v>
      </c>
      <c r="AY36" s="1" t="s">
        <v>50</v>
      </c>
      <c r="AZ36" s="1" t="s">
        <v>50</v>
      </c>
    </row>
    <row r="37" spans="1:52" ht="30" customHeight="1" x14ac:dyDescent="0.3">
      <c r="A37" s="21" t="s">
        <v>210</v>
      </c>
      <c r="B37" s="21" t="s">
        <v>211</v>
      </c>
      <c r="C37" s="21" t="s">
        <v>198</v>
      </c>
      <c r="D37" s="22">
        <v>1</v>
      </c>
      <c r="E37" s="24">
        <f>TRUNC(SUMIF(X32:X37, RIGHTB(O37, 1), H32:H37)*U37, 2)</f>
        <v>591.13</v>
      </c>
      <c r="F37" s="27">
        <f t="shared" si="12"/>
        <v>591.1</v>
      </c>
      <c r="G37" s="24">
        <v>0</v>
      </c>
      <c r="H37" s="27">
        <f t="shared" si="13"/>
        <v>0</v>
      </c>
      <c r="I37" s="24">
        <v>0</v>
      </c>
      <c r="J37" s="27">
        <f t="shared" si="14"/>
        <v>0</v>
      </c>
      <c r="K37" s="24">
        <f t="shared" si="15"/>
        <v>591.1</v>
      </c>
      <c r="L37" s="27">
        <f t="shared" si="15"/>
        <v>591.1</v>
      </c>
      <c r="M37" s="21" t="s">
        <v>50</v>
      </c>
      <c r="N37" s="1" t="s">
        <v>73</v>
      </c>
      <c r="O37" s="1" t="s">
        <v>212</v>
      </c>
      <c r="P37" s="1" t="s">
        <v>61</v>
      </c>
      <c r="Q37" s="1" t="s">
        <v>61</v>
      </c>
      <c r="R37" s="1" t="s">
        <v>61</v>
      </c>
      <c r="S37">
        <v>1</v>
      </c>
      <c r="T37">
        <v>0</v>
      </c>
      <c r="U37">
        <v>0.03</v>
      </c>
      <c r="AV37" s="1" t="s">
        <v>50</v>
      </c>
      <c r="AW37" s="1" t="s">
        <v>232</v>
      </c>
      <c r="AX37" s="1" t="s">
        <v>50</v>
      </c>
      <c r="AY37" s="1" t="s">
        <v>50</v>
      </c>
      <c r="AZ37" s="1" t="s">
        <v>50</v>
      </c>
    </row>
    <row r="38" spans="1:52" ht="30" customHeight="1" x14ac:dyDescent="0.3">
      <c r="A38" s="21" t="s">
        <v>213</v>
      </c>
      <c r="B38" s="21" t="s">
        <v>50</v>
      </c>
      <c r="C38" s="21" t="s">
        <v>50</v>
      </c>
      <c r="D38" s="22"/>
      <c r="E38" s="24"/>
      <c r="F38" s="27">
        <f>TRUNC(SUMIF(N32:N37, N31, F32:F37),0)</f>
        <v>1807</v>
      </c>
      <c r="G38" s="24"/>
      <c r="H38" s="27">
        <f>TRUNC(SUMIF(N32:N37, N31, H32:H37),0)</f>
        <v>19704</v>
      </c>
      <c r="I38" s="24"/>
      <c r="J38" s="27">
        <f>TRUNC(SUMIF(N32:N37, N31, J32:J37),0)</f>
        <v>0</v>
      </c>
      <c r="K38" s="24"/>
      <c r="L38" s="27">
        <f>F38+H38+J38</f>
        <v>21511</v>
      </c>
      <c r="M38" s="21" t="s">
        <v>50</v>
      </c>
      <c r="N38" s="1" t="s">
        <v>140</v>
      </c>
      <c r="O38" s="1" t="s">
        <v>140</v>
      </c>
      <c r="P38" s="1" t="s">
        <v>50</v>
      </c>
      <c r="Q38" s="1" t="s">
        <v>50</v>
      </c>
      <c r="R38" s="1" t="s">
        <v>50</v>
      </c>
      <c r="AV38" s="1" t="s">
        <v>50</v>
      </c>
      <c r="AW38" s="1" t="s">
        <v>50</v>
      </c>
      <c r="AX38" s="1" t="s">
        <v>50</v>
      </c>
      <c r="AY38" s="1" t="s">
        <v>50</v>
      </c>
      <c r="AZ38" s="1" t="s">
        <v>50</v>
      </c>
    </row>
    <row r="39" spans="1:52" ht="30" customHeight="1" x14ac:dyDescent="0.3">
      <c r="A39" s="22"/>
      <c r="B39" s="22"/>
      <c r="C39" s="22"/>
      <c r="D39" s="22"/>
      <c r="E39" s="24"/>
      <c r="F39" s="27"/>
      <c r="G39" s="24"/>
      <c r="H39" s="27"/>
      <c r="I39" s="24"/>
      <c r="J39" s="27"/>
      <c r="K39" s="24"/>
      <c r="L39" s="27"/>
      <c r="M39" s="22"/>
    </row>
    <row r="40" spans="1:52" ht="30" customHeight="1" x14ac:dyDescent="0.3">
      <c r="A40" s="18" t="s">
        <v>233</v>
      </c>
      <c r="B40" s="19"/>
      <c r="C40" s="19"/>
      <c r="D40" s="19"/>
      <c r="E40" s="23"/>
      <c r="F40" s="26"/>
      <c r="G40" s="23"/>
      <c r="H40" s="26"/>
      <c r="I40" s="23"/>
      <c r="J40" s="26"/>
      <c r="K40" s="23"/>
      <c r="L40" s="26"/>
      <c r="M40" s="20"/>
      <c r="N40" s="1" t="s">
        <v>78</v>
      </c>
    </row>
    <row r="41" spans="1:52" ht="30" customHeight="1" x14ac:dyDescent="0.3">
      <c r="A41" s="21" t="s">
        <v>131</v>
      </c>
      <c r="B41" s="21" t="s">
        <v>76</v>
      </c>
      <c r="C41" s="21" t="s">
        <v>57</v>
      </c>
      <c r="D41" s="22">
        <v>1</v>
      </c>
      <c r="E41" s="24">
        <f>'단가대비표(전기)'!O20</f>
        <v>544</v>
      </c>
      <c r="F41" s="27">
        <f>TRUNC(E41*D41,1)</f>
        <v>544</v>
      </c>
      <c r="G41" s="24">
        <f>'단가대비표(전기)'!P20</f>
        <v>0</v>
      </c>
      <c r="H41" s="27">
        <f>TRUNC(G41*D41,1)</f>
        <v>0</v>
      </c>
      <c r="I41" s="24">
        <f>'단가대비표(전기)'!V20</f>
        <v>0</v>
      </c>
      <c r="J41" s="27">
        <f>TRUNC(I41*D41,1)</f>
        <v>0</v>
      </c>
      <c r="K41" s="24">
        <f t="shared" ref="K41:L45" si="16">TRUNC(E41+G41+I41,1)</f>
        <v>544</v>
      </c>
      <c r="L41" s="27">
        <f t="shared" si="16"/>
        <v>544</v>
      </c>
      <c r="M41" s="21" t="s">
        <v>50</v>
      </c>
      <c r="N41" s="1" t="s">
        <v>78</v>
      </c>
      <c r="O41" s="1" t="s">
        <v>234</v>
      </c>
      <c r="P41" s="1" t="s">
        <v>61</v>
      </c>
      <c r="Q41" s="1" t="s">
        <v>61</v>
      </c>
      <c r="R41" s="1" t="s">
        <v>60</v>
      </c>
      <c r="V41">
        <v>1</v>
      </c>
      <c r="AV41" s="1" t="s">
        <v>50</v>
      </c>
      <c r="AW41" s="1" t="s">
        <v>235</v>
      </c>
      <c r="AX41" s="1" t="s">
        <v>50</v>
      </c>
      <c r="AY41" s="1" t="s">
        <v>50</v>
      </c>
      <c r="AZ41" s="1" t="s">
        <v>50</v>
      </c>
    </row>
    <row r="42" spans="1:52" ht="30" customHeight="1" x14ac:dyDescent="0.3">
      <c r="A42" s="21" t="s">
        <v>131</v>
      </c>
      <c r="B42" s="21" t="s">
        <v>76</v>
      </c>
      <c r="C42" s="21" t="s">
        <v>57</v>
      </c>
      <c r="D42" s="22">
        <v>0.1</v>
      </c>
      <c r="E42" s="24">
        <f>'단가대비표(전기)'!O20</f>
        <v>544</v>
      </c>
      <c r="F42" s="27">
        <f>TRUNC(E42*D42,1)</f>
        <v>54.4</v>
      </c>
      <c r="G42" s="24">
        <f>'단가대비표(전기)'!P20</f>
        <v>0</v>
      </c>
      <c r="H42" s="27">
        <f>TRUNC(G42*D42,1)</f>
        <v>0</v>
      </c>
      <c r="I42" s="24">
        <f>'단가대비표(전기)'!V20</f>
        <v>0</v>
      </c>
      <c r="J42" s="27">
        <f>TRUNC(I42*D42,1)</f>
        <v>0</v>
      </c>
      <c r="K42" s="24">
        <f t="shared" si="16"/>
        <v>544</v>
      </c>
      <c r="L42" s="27">
        <f t="shared" si="16"/>
        <v>54.4</v>
      </c>
      <c r="M42" s="21" t="s">
        <v>50</v>
      </c>
      <c r="N42" s="1" t="s">
        <v>78</v>
      </c>
      <c r="O42" s="1" t="s">
        <v>234</v>
      </c>
      <c r="P42" s="1" t="s">
        <v>61</v>
      </c>
      <c r="Q42" s="1" t="s">
        <v>61</v>
      </c>
      <c r="R42" s="1" t="s">
        <v>60</v>
      </c>
      <c r="AV42" s="1" t="s">
        <v>50</v>
      </c>
      <c r="AW42" s="1" t="s">
        <v>235</v>
      </c>
      <c r="AX42" s="1" t="s">
        <v>50</v>
      </c>
      <c r="AY42" s="1" t="s">
        <v>50</v>
      </c>
      <c r="AZ42" s="1" t="s">
        <v>50</v>
      </c>
    </row>
    <row r="43" spans="1:52" ht="30" customHeight="1" x14ac:dyDescent="0.3">
      <c r="A43" s="21" t="s">
        <v>196</v>
      </c>
      <c r="B43" s="21" t="s">
        <v>197</v>
      </c>
      <c r="C43" s="21" t="s">
        <v>198</v>
      </c>
      <c r="D43" s="22">
        <v>1</v>
      </c>
      <c r="E43" s="24">
        <f>TRUNC(SUMIF(V41:V45, RIGHTB(O43, 1), F41:F45)*U43, 2)</f>
        <v>10.88</v>
      </c>
      <c r="F43" s="27">
        <f>TRUNC(E43*D43,1)</f>
        <v>10.8</v>
      </c>
      <c r="G43" s="24">
        <v>0</v>
      </c>
      <c r="H43" s="27">
        <f>TRUNC(G43*D43,1)</f>
        <v>0</v>
      </c>
      <c r="I43" s="24">
        <v>0</v>
      </c>
      <c r="J43" s="27">
        <f>TRUNC(I43*D43,1)</f>
        <v>0</v>
      </c>
      <c r="K43" s="24">
        <f t="shared" si="16"/>
        <v>10.8</v>
      </c>
      <c r="L43" s="27">
        <f t="shared" si="16"/>
        <v>10.8</v>
      </c>
      <c r="M43" s="21" t="s">
        <v>50</v>
      </c>
      <c r="N43" s="1" t="s">
        <v>78</v>
      </c>
      <c r="O43" s="1" t="s">
        <v>199</v>
      </c>
      <c r="P43" s="1" t="s">
        <v>61</v>
      </c>
      <c r="Q43" s="1" t="s">
        <v>61</v>
      </c>
      <c r="R43" s="1" t="s">
        <v>61</v>
      </c>
      <c r="S43">
        <v>0</v>
      </c>
      <c r="T43">
        <v>0</v>
      </c>
      <c r="U43">
        <v>0.02</v>
      </c>
      <c r="AV43" s="1" t="s">
        <v>50</v>
      </c>
      <c r="AW43" s="1" t="s">
        <v>236</v>
      </c>
      <c r="AX43" s="1" t="s">
        <v>50</v>
      </c>
      <c r="AY43" s="1" t="s">
        <v>50</v>
      </c>
      <c r="AZ43" s="1" t="s">
        <v>50</v>
      </c>
    </row>
    <row r="44" spans="1:52" ht="30" customHeight="1" x14ac:dyDescent="0.3">
      <c r="A44" s="21" t="s">
        <v>205</v>
      </c>
      <c r="B44" s="21" t="s">
        <v>206</v>
      </c>
      <c r="C44" s="21" t="s">
        <v>207</v>
      </c>
      <c r="D44" s="22">
        <v>4.7E-2</v>
      </c>
      <c r="E44" s="24">
        <f>'단가대비표(전기)'!O29</f>
        <v>0</v>
      </c>
      <c r="F44" s="27">
        <f>TRUNC(E44*D44,1)</f>
        <v>0</v>
      </c>
      <c r="G44" s="24">
        <f>'단가대비표(전기)'!P29</f>
        <v>273676</v>
      </c>
      <c r="H44" s="27">
        <f>TRUNC(G44*D44,1)</f>
        <v>12862.7</v>
      </c>
      <c r="I44" s="24">
        <f>'단가대비표(전기)'!V29</f>
        <v>0</v>
      </c>
      <c r="J44" s="27">
        <f>TRUNC(I44*D44,1)</f>
        <v>0</v>
      </c>
      <c r="K44" s="24">
        <f t="shared" si="16"/>
        <v>273676</v>
      </c>
      <c r="L44" s="27">
        <f t="shared" si="16"/>
        <v>12862.7</v>
      </c>
      <c r="M44" s="21" t="s">
        <v>50</v>
      </c>
      <c r="N44" s="1" t="s">
        <v>78</v>
      </c>
      <c r="O44" s="1" t="s">
        <v>208</v>
      </c>
      <c r="P44" s="1" t="s">
        <v>61</v>
      </c>
      <c r="Q44" s="1" t="s">
        <v>61</v>
      </c>
      <c r="R44" s="1" t="s">
        <v>60</v>
      </c>
      <c r="W44">
        <v>2</v>
      </c>
      <c r="AV44" s="1" t="s">
        <v>50</v>
      </c>
      <c r="AW44" s="1" t="s">
        <v>237</v>
      </c>
      <c r="AX44" s="1" t="s">
        <v>50</v>
      </c>
      <c r="AY44" s="1" t="s">
        <v>50</v>
      </c>
      <c r="AZ44" s="1" t="s">
        <v>50</v>
      </c>
    </row>
    <row r="45" spans="1:52" ht="30" customHeight="1" x14ac:dyDescent="0.3">
      <c r="A45" s="21" t="s">
        <v>210</v>
      </c>
      <c r="B45" s="21" t="s">
        <v>211</v>
      </c>
      <c r="C45" s="21" t="s">
        <v>198</v>
      </c>
      <c r="D45" s="22">
        <v>1</v>
      </c>
      <c r="E45" s="24">
        <f>TRUNC(SUMIF(W41:W45, RIGHTB(O45, 1), H41:H45)*U45, 2)</f>
        <v>385.88</v>
      </c>
      <c r="F45" s="27">
        <f>TRUNC(E45*D45,1)</f>
        <v>385.8</v>
      </c>
      <c r="G45" s="24">
        <v>0</v>
      </c>
      <c r="H45" s="27">
        <f>TRUNC(G45*D45,1)</f>
        <v>0</v>
      </c>
      <c r="I45" s="24">
        <v>0</v>
      </c>
      <c r="J45" s="27">
        <f>TRUNC(I45*D45,1)</f>
        <v>0</v>
      </c>
      <c r="K45" s="24">
        <f t="shared" si="16"/>
        <v>385.8</v>
      </c>
      <c r="L45" s="27">
        <f t="shared" si="16"/>
        <v>385.8</v>
      </c>
      <c r="M45" s="21" t="s">
        <v>50</v>
      </c>
      <c r="N45" s="1" t="s">
        <v>78</v>
      </c>
      <c r="O45" s="1" t="s">
        <v>203</v>
      </c>
      <c r="P45" s="1" t="s">
        <v>61</v>
      </c>
      <c r="Q45" s="1" t="s">
        <v>61</v>
      </c>
      <c r="R45" s="1" t="s">
        <v>61</v>
      </c>
      <c r="S45">
        <v>1</v>
      </c>
      <c r="T45">
        <v>0</v>
      </c>
      <c r="U45">
        <v>0.03</v>
      </c>
      <c r="AV45" s="1" t="s">
        <v>50</v>
      </c>
      <c r="AW45" s="1" t="s">
        <v>238</v>
      </c>
      <c r="AX45" s="1" t="s">
        <v>50</v>
      </c>
      <c r="AY45" s="1" t="s">
        <v>50</v>
      </c>
      <c r="AZ45" s="1" t="s">
        <v>50</v>
      </c>
    </row>
    <row r="46" spans="1:52" ht="30" customHeight="1" x14ac:dyDescent="0.3">
      <c r="A46" s="21" t="s">
        <v>213</v>
      </c>
      <c r="B46" s="21" t="s">
        <v>50</v>
      </c>
      <c r="C46" s="21" t="s">
        <v>50</v>
      </c>
      <c r="D46" s="22"/>
      <c r="E46" s="24"/>
      <c r="F46" s="27">
        <f>TRUNC(SUMIF(N41:N45, N40, F41:F45),0)</f>
        <v>995</v>
      </c>
      <c r="G46" s="24"/>
      <c r="H46" s="27">
        <f>TRUNC(SUMIF(N41:N45, N40, H41:H45),0)</f>
        <v>12862</v>
      </c>
      <c r="I46" s="24"/>
      <c r="J46" s="27">
        <f>TRUNC(SUMIF(N41:N45, N40, J41:J45),0)</f>
        <v>0</v>
      </c>
      <c r="K46" s="24"/>
      <c r="L46" s="27">
        <f>F46+H46+J46</f>
        <v>13857</v>
      </c>
      <c r="M46" s="21" t="s">
        <v>50</v>
      </c>
      <c r="N46" s="1" t="s">
        <v>140</v>
      </c>
      <c r="O46" s="1" t="s">
        <v>140</v>
      </c>
      <c r="P46" s="1" t="s">
        <v>50</v>
      </c>
      <c r="Q46" s="1" t="s">
        <v>50</v>
      </c>
      <c r="R46" s="1" t="s">
        <v>50</v>
      </c>
      <c r="AV46" s="1" t="s">
        <v>50</v>
      </c>
      <c r="AW46" s="1" t="s">
        <v>50</v>
      </c>
      <c r="AX46" s="1" t="s">
        <v>50</v>
      </c>
      <c r="AY46" s="1" t="s">
        <v>50</v>
      </c>
      <c r="AZ46" s="1" t="s">
        <v>50</v>
      </c>
    </row>
    <row r="47" spans="1:52" ht="30" customHeight="1" x14ac:dyDescent="0.3">
      <c r="A47" s="22"/>
      <c r="B47" s="22"/>
      <c r="C47" s="22"/>
      <c r="D47" s="22"/>
      <c r="E47" s="24"/>
      <c r="F47" s="27"/>
      <c r="G47" s="24"/>
      <c r="H47" s="27"/>
      <c r="I47" s="24"/>
      <c r="J47" s="27"/>
      <c r="K47" s="24"/>
      <c r="L47" s="27"/>
      <c r="M47" s="22"/>
    </row>
    <row r="48" spans="1:52" ht="30" customHeight="1" x14ac:dyDescent="0.3">
      <c r="A48" s="18" t="s">
        <v>239</v>
      </c>
      <c r="B48" s="19"/>
      <c r="C48" s="19"/>
      <c r="D48" s="19"/>
      <c r="E48" s="23"/>
      <c r="F48" s="26"/>
      <c r="G48" s="23"/>
      <c r="H48" s="26"/>
      <c r="I48" s="23"/>
      <c r="J48" s="26"/>
      <c r="K48" s="23"/>
      <c r="L48" s="26"/>
      <c r="M48" s="20"/>
      <c r="N48" s="1" t="s">
        <v>83</v>
      </c>
    </row>
    <row r="49" spans="1:52" ht="30" customHeight="1" x14ac:dyDescent="0.3">
      <c r="A49" s="21" t="s">
        <v>80</v>
      </c>
      <c r="B49" s="21" t="s">
        <v>81</v>
      </c>
      <c r="C49" s="21" t="s">
        <v>241</v>
      </c>
      <c r="D49" s="22">
        <v>1</v>
      </c>
      <c r="E49" s="24">
        <f>'단가대비표(전기)'!O5</f>
        <v>377</v>
      </c>
      <c r="F49" s="27">
        <f>TRUNC(E49*D49,1)</f>
        <v>377</v>
      </c>
      <c r="G49" s="24">
        <f>'단가대비표(전기)'!P5</f>
        <v>0</v>
      </c>
      <c r="H49" s="27">
        <f>TRUNC(G49*D49,1)</f>
        <v>0</v>
      </c>
      <c r="I49" s="24">
        <f>'단가대비표(전기)'!V5</f>
        <v>0</v>
      </c>
      <c r="J49" s="27">
        <f>TRUNC(I49*D49,1)</f>
        <v>0</v>
      </c>
      <c r="K49" s="24">
        <f t="shared" ref="K49:L53" si="17">TRUNC(E49+G49+I49,1)</f>
        <v>377</v>
      </c>
      <c r="L49" s="27">
        <f t="shared" si="17"/>
        <v>377</v>
      </c>
      <c r="M49" s="21" t="s">
        <v>50</v>
      </c>
      <c r="N49" s="1" t="s">
        <v>83</v>
      </c>
      <c r="O49" s="1" t="s">
        <v>242</v>
      </c>
      <c r="P49" s="1" t="s">
        <v>61</v>
      </c>
      <c r="Q49" s="1" t="s">
        <v>61</v>
      </c>
      <c r="R49" s="1" t="s">
        <v>60</v>
      </c>
      <c r="V49">
        <v>1</v>
      </c>
      <c r="AV49" s="1" t="s">
        <v>50</v>
      </c>
      <c r="AW49" s="1" t="s">
        <v>243</v>
      </c>
      <c r="AX49" s="1" t="s">
        <v>50</v>
      </c>
      <c r="AY49" s="1" t="s">
        <v>50</v>
      </c>
      <c r="AZ49" s="1" t="s">
        <v>50</v>
      </c>
    </row>
    <row r="50" spans="1:52" ht="30" customHeight="1" x14ac:dyDescent="0.3">
      <c r="A50" s="21" t="s">
        <v>80</v>
      </c>
      <c r="B50" s="21" t="s">
        <v>81</v>
      </c>
      <c r="C50" s="21" t="s">
        <v>241</v>
      </c>
      <c r="D50" s="22">
        <v>0.1</v>
      </c>
      <c r="E50" s="24">
        <f>'단가대비표(전기)'!O5</f>
        <v>377</v>
      </c>
      <c r="F50" s="27">
        <f>TRUNC(E50*D50,1)</f>
        <v>37.700000000000003</v>
      </c>
      <c r="G50" s="24">
        <f>'단가대비표(전기)'!P5</f>
        <v>0</v>
      </c>
      <c r="H50" s="27">
        <f>TRUNC(G50*D50,1)</f>
        <v>0</v>
      </c>
      <c r="I50" s="24">
        <f>'단가대비표(전기)'!V5</f>
        <v>0</v>
      </c>
      <c r="J50" s="27">
        <f>TRUNC(I50*D50,1)</f>
        <v>0</v>
      </c>
      <c r="K50" s="24">
        <f t="shared" si="17"/>
        <v>377</v>
      </c>
      <c r="L50" s="27">
        <f t="shared" si="17"/>
        <v>37.700000000000003</v>
      </c>
      <c r="M50" s="21" t="s">
        <v>50</v>
      </c>
      <c r="N50" s="1" t="s">
        <v>83</v>
      </c>
      <c r="O50" s="1" t="s">
        <v>242</v>
      </c>
      <c r="P50" s="1" t="s">
        <v>61</v>
      </c>
      <c r="Q50" s="1" t="s">
        <v>61</v>
      </c>
      <c r="R50" s="1" t="s">
        <v>60</v>
      </c>
      <c r="AV50" s="1" t="s">
        <v>50</v>
      </c>
      <c r="AW50" s="1" t="s">
        <v>243</v>
      </c>
      <c r="AX50" s="1" t="s">
        <v>50</v>
      </c>
      <c r="AY50" s="1" t="s">
        <v>50</v>
      </c>
      <c r="AZ50" s="1" t="s">
        <v>50</v>
      </c>
    </row>
    <row r="51" spans="1:52" ht="30" customHeight="1" x14ac:dyDescent="0.3">
      <c r="A51" s="21" t="s">
        <v>196</v>
      </c>
      <c r="B51" s="21" t="s">
        <v>197</v>
      </c>
      <c r="C51" s="21" t="s">
        <v>198</v>
      </c>
      <c r="D51" s="22">
        <v>1</v>
      </c>
      <c r="E51" s="24">
        <f>TRUNC(SUMIF(V49:V53, RIGHTB(O51, 1), F49:F53)*U51, 2)</f>
        <v>7.54</v>
      </c>
      <c r="F51" s="27">
        <f>TRUNC(E51*D51,1)</f>
        <v>7.5</v>
      </c>
      <c r="G51" s="24">
        <v>0</v>
      </c>
      <c r="H51" s="27">
        <f>TRUNC(G51*D51,1)</f>
        <v>0</v>
      </c>
      <c r="I51" s="24">
        <v>0</v>
      </c>
      <c r="J51" s="27">
        <f>TRUNC(I51*D51,1)</f>
        <v>0</v>
      </c>
      <c r="K51" s="24">
        <f t="shared" si="17"/>
        <v>7.5</v>
      </c>
      <c r="L51" s="27">
        <f t="shared" si="17"/>
        <v>7.5</v>
      </c>
      <c r="M51" s="21" t="s">
        <v>50</v>
      </c>
      <c r="N51" s="1" t="s">
        <v>83</v>
      </c>
      <c r="O51" s="1" t="s">
        <v>199</v>
      </c>
      <c r="P51" s="1" t="s">
        <v>61</v>
      </c>
      <c r="Q51" s="1" t="s">
        <v>61</v>
      </c>
      <c r="R51" s="1" t="s">
        <v>61</v>
      </c>
      <c r="S51">
        <v>0</v>
      </c>
      <c r="T51">
        <v>0</v>
      </c>
      <c r="U51">
        <v>0.02</v>
      </c>
      <c r="AV51" s="1" t="s">
        <v>50</v>
      </c>
      <c r="AW51" s="1" t="s">
        <v>244</v>
      </c>
      <c r="AX51" s="1" t="s">
        <v>50</v>
      </c>
      <c r="AY51" s="1" t="s">
        <v>50</v>
      </c>
      <c r="AZ51" s="1" t="s">
        <v>50</v>
      </c>
    </row>
    <row r="52" spans="1:52" ht="30" customHeight="1" x14ac:dyDescent="0.3">
      <c r="A52" s="21" t="s">
        <v>205</v>
      </c>
      <c r="B52" s="21" t="s">
        <v>206</v>
      </c>
      <c r="C52" s="21" t="s">
        <v>207</v>
      </c>
      <c r="D52" s="22">
        <v>0.01</v>
      </c>
      <c r="E52" s="24">
        <f>'단가대비표(전기)'!O29</f>
        <v>0</v>
      </c>
      <c r="F52" s="27">
        <f>TRUNC(E52*D52,1)</f>
        <v>0</v>
      </c>
      <c r="G52" s="24">
        <f>'단가대비표(전기)'!P29</f>
        <v>273676</v>
      </c>
      <c r="H52" s="27">
        <f>TRUNC(G52*D52,1)</f>
        <v>2736.7</v>
      </c>
      <c r="I52" s="24">
        <f>'단가대비표(전기)'!V29</f>
        <v>0</v>
      </c>
      <c r="J52" s="27">
        <f>TRUNC(I52*D52,1)</f>
        <v>0</v>
      </c>
      <c r="K52" s="24">
        <f t="shared" si="17"/>
        <v>273676</v>
      </c>
      <c r="L52" s="27">
        <f t="shared" si="17"/>
        <v>2736.7</v>
      </c>
      <c r="M52" s="21" t="s">
        <v>50</v>
      </c>
      <c r="N52" s="1" t="s">
        <v>83</v>
      </c>
      <c r="O52" s="1" t="s">
        <v>208</v>
      </c>
      <c r="P52" s="1" t="s">
        <v>61</v>
      </c>
      <c r="Q52" s="1" t="s">
        <v>61</v>
      </c>
      <c r="R52" s="1" t="s">
        <v>60</v>
      </c>
      <c r="W52">
        <v>2</v>
      </c>
      <c r="AV52" s="1" t="s">
        <v>50</v>
      </c>
      <c r="AW52" s="1" t="s">
        <v>245</v>
      </c>
      <c r="AX52" s="1" t="s">
        <v>50</v>
      </c>
      <c r="AY52" s="1" t="s">
        <v>50</v>
      </c>
      <c r="AZ52" s="1" t="s">
        <v>50</v>
      </c>
    </row>
    <row r="53" spans="1:52" ht="30" customHeight="1" x14ac:dyDescent="0.3">
      <c r="A53" s="21" t="s">
        <v>210</v>
      </c>
      <c r="B53" s="21" t="s">
        <v>211</v>
      </c>
      <c r="C53" s="21" t="s">
        <v>198</v>
      </c>
      <c r="D53" s="22">
        <v>1</v>
      </c>
      <c r="E53" s="24">
        <f>TRUNC(SUMIF(W49:W53, RIGHTB(O53, 1), H49:H53)*U53, 2)</f>
        <v>82.1</v>
      </c>
      <c r="F53" s="27">
        <f>TRUNC(E53*D53,1)</f>
        <v>82.1</v>
      </c>
      <c r="G53" s="24">
        <v>0</v>
      </c>
      <c r="H53" s="27">
        <f>TRUNC(G53*D53,1)</f>
        <v>0</v>
      </c>
      <c r="I53" s="24">
        <v>0</v>
      </c>
      <c r="J53" s="27">
        <f>TRUNC(I53*D53,1)</f>
        <v>0</v>
      </c>
      <c r="K53" s="24">
        <f t="shared" si="17"/>
        <v>82.1</v>
      </c>
      <c r="L53" s="27">
        <f t="shared" si="17"/>
        <v>82.1</v>
      </c>
      <c r="M53" s="21" t="s">
        <v>50</v>
      </c>
      <c r="N53" s="1" t="s">
        <v>83</v>
      </c>
      <c r="O53" s="1" t="s">
        <v>203</v>
      </c>
      <c r="P53" s="1" t="s">
        <v>61</v>
      </c>
      <c r="Q53" s="1" t="s">
        <v>61</v>
      </c>
      <c r="R53" s="1" t="s">
        <v>61</v>
      </c>
      <c r="S53">
        <v>1</v>
      </c>
      <c r="T53">
        <v>0</v>
      </c>
      <c r="U53">
        <v>0.03</v>
      </c>
      <c r="AV53" s="1" t="s">
        <v>50</v>
      </c>
      <c r="AW53" s="1" t="s">
        <v>246</v>
      </c>
      <c r="AX53" s="1" t="s">
        <v>50</v>
      </c>
      <c r="AY53" s="1" t="s">
        <v>50</v>
      </c>
      <c r="AZ53" s="1" t="s">
        <v>50</v>
      </c>
    </row>
    <row r="54" spans="1:52" ht="30" customHeight="1" x14ac:dyDescent="0.3">
      <c r="A54" s="21" t="s">
        <v>213</v>
      </c>
      <c r="B54" s="21" t="s">
        <v>50</v>
      </c>
      <c r="C54" s="21" t="s">
        <v>50</v>
      </c>
      <c r="D54" s="22"/>
      <c r="E54" s="24"/>
      <c r="F54" s="27">
        <f>TRUNC(SUMIF(N49:N53, N48, F49:F53),0)</f>
        <v>504</v>
      </c>
      <c r="G54" s="24"/>
      <c r="H54" s="27">
        <f>TRUNC(SUMIF(N49:N53, N48, H49:H53),0)</f>
        <v>2736</v>
      </c>
      <c r="I54" s="24"/>
      <c r="J54" s="27">
        <f>TRUNC(SUMIF(N49:N53, N48, J49:J53),0)</f>
        <v>0</v>
      </c>
      <c r="K54" s="24"/>
      <c r="L54" s="27">
        <f>F54+H54+J54</f>
        <v>3240</v>
      </c>
      <c r="M54" s="21" t="s">
        <v>50</v>
      </c>
      <c r="N54" s="1" t="s">
        <v>140</v>
      </c>
      <c r="O54" s="1" t="s">
        <v>140</v>
      </c>
      <c r="P54" s="1" t="s">
        <v>50</v>
      </c>
      <c r="Q54" s="1" t="s">
        <v>50</v>
      </c>
      <c r="R54" s="1" t="s">
        <v>50</v>
      </c>
      <c r="AV54" s="1" t="s">
        <v>50</v>
      </c>
      <c r="AW54" s="1" t="s">
        <v>50</v>
      </c>
      <c r="AX54" s="1" t="s">
        <v>50</v>
      </c>
      <c r="AY54" s="1" t="s">
        <v>50</v>
      </c>
      <c r="AZ54" s="1" t="s">
        <v>50</v>
      </c>
    </row>
    <row r="55" spans="1:52" ht="30" customHeight="1" x14ac:dyDescent="0.3">
      <c r="A55" s="22"/>
      <c r="B55" s="22"/>
      <c r="C55" s="22"/>
      <c r="D55" s="22"/>
      <c r="E55" s="24"/>
      <c r="F55" s="27"/>
      <c r="G55" s="24"/>
      <c r="H55" s="27"/>
      <c r="I55" s="24"/>
      <c r="J55" s="27"/>
      <c r="K55" s="24"/>
      <c r="L55" s="27"/>
      <c r="M55" s="22"/>
    </row>
    <row r="56" spans="1:52" ht="30" customHeight="1" x14ac:dyDescent="0.3">
      <c r="A56" s="18" t="s">
        <v>247</v>
      </c>
      <c r="B56" s="19"/>
      <c r="C56" s="19"/>
      <c r="D56" s="19"/>
      <c r="E56" s="23"/>
      <c r="F56" s="26"/>
      <c r="G56" s="23"/>
      <c r="H56" s="26"/>
      <c r="I56" s="23"/>
      <c r="J56" s="26"/>
      <c r="K56" s="23"/>
      <c r="L56" s="26"/>
      <c r="M56" s="20"/>
      <c r="N56" s="1" t="s">
        <v>87</v>
      </c>
    </row>
    <row r="57" spans="1:52" ht="30" customHeight="1" x14ac:dyDescent="0.3">
      <c r="A57" s="21" t="s">
        <v>80</v>
      </c>
      <c r="B57" s="21" t="s">
        <v>85</v>
      </c>
      <c r="C57" s="21" t="s">
        <v>241</v>
      </c>
      <c r="D57" s="22">
        <v>1</v>
      </c>
      <c r="E57" s="24">
        <f>'단가대비표(전기)'!O6</f>
        <v>557</v>
      </c>
      <c r="F57" s="27">
        <f>TRUNC(E57*D57,1)</f>
        <v>557</v>
      </c>
      <c r="G57" s="24">
        <f>'단가대비표(전기)'!P6</f>
        <v>0</v>
      </c>
      <c r="H57" s="27">
        <f>TRUNC(G57*D57,1)</f>
        <v>0</v>
      </c>
      <c r="I57" s="24">
        <f>'단가대비표(전기)'!V6</f>
        <v>0</v>
      </c>
      <c r="J57" s="27">
        <f>TRUNC(I57*D57,1)</f>
        <v>0</v>
      </c>
      <c r="K57" s="24">
        <f t="shared" ref="K57:L61" si="18">TRUNC(E57+G57+I57,1)</f>
        <v>557</v>
      </c>
      <c r="L57" s="27">
        <f t="shared" si="18"/>
        <v>557</v>
      </c>
      <c r="M57" s="21" t="s">
        <v>50</v>
      </c>
      <c r="N57" s="1" t="s">
        <v>87</v>
      </c>
      <c r="O57" s="1" t="s">
        <v>248</v>
      </c>
      <c r="P57" s="1" t="s">
        <v>61</v>
      </c>
      <c r="Q57" s="1" t="s">
        <v>61</v>
      </c>
      <c r="R57" s="1" t="s">
        <v>60</v>
      </c>
      <c r="V57">
        <v>1</v>
      </c>
      <c r="AV57" s="1" t="s">
        <v>50</v>
      </c>
      <c r="AW57" s="1" t="s">
        <v>249</v>
      </c>
      <c r="AX57" s="1" t="s">
        <v>50</v>
      </c>
      <c r="AY57" s="1" t="s">
        <v>50</v>
      </c>
      <c r="AZ57" s="1" t="s">
        <v>50</v>
      </c>
    </row>
    <row r="58" spans="1:52" ht="30" customHeight="1" x14ac:dyDescent="0.3">
      <c r="A58" s="21" t="s">
        <v>80</v>
      </c>
      <c r="B58" s="21" t="s">
        <v>85</v>
      </c>
      <c r="C58" s="21" t="s">
        <v>241</v>
      </c>
      <c r="D58" s="22">
        <v>0.1</v>
      </c>
      <c r="E58" s="24">
        <f>'단가대비표(전기)'!O6</f>
        <v>557</v>
      </c>
      <c r="F58" s="27">
        <f>TRUNC(E58*D58,1)</f>
        <v>55.7</v>
      </c>
      <c r="G58" s="24">
        <f>'단가대비표(전기)'!P6</f>
        <v>0</v>
      </c>
      <c r="H58" s="27">
        <f>TRUNC(G58*D58,1)</f>
        <v>0</v>
      </c>
      <c r="I58" s="24">
        <f>'단가대비표(전기)'!V6</f>
        <v>0</v>
      </c>
      <c r="J58" s="27">
        <f>TRUNC(I58*D58,1)</f>
        <v>0</v>
      </c>
      <c r="K58" s="24">
        <f t="shared" si="18"/>
        <v>557</v>
      </c>
      <c r="L58" s="27">
        <f t="shared" si="18"/>
        <v>55.7</v>
      </c>
      <c r="M58" s="21" t="s">
        <v>50</v>
      </c>
      <c r="N58" s="1" t="s">
        <v>87</v>
      </c>
      <c r="O58" s="1" t="s">
        <v>248</v>
      </c>
      <c r="P58" s="1" t="s">
        <v>61</v>
      </c>
      <c r="Q58" s="1" t="s">
        <v>61</v>
      </c>
      <c r="R58" s="1" t="s">
        <v>60</v>
      </c>
      <c r="AV58" s="1" t="s">
        <v>50</v>
      </c>
      <c r="AW58" s="1" t="s">
        <v>249</v>
      </c>
      <c r="AX58" s="1" t="s">
        <v>50</v>
      </c>
      <c r="AY58" s="1" t="s">
        <v>50</v>
      </c>
      <c r="AZ58" s="1" t="s">
        <v>50</v>
      </c>
    </row>
    <row r="59" spans="1:52" ht="30" customHeight="1" x14ac:dyDescent="0.3">
      <c r="A59" s="21" t="s">
        <v>196</v>
      </c>
      <c r="B59" s="21" t="s">
        <v>197</v>
      </c>
      <c r="C59" s="21" t="s">
        <v>198</v>
      </c>
      <c r="D59" s="22">
        <v>1</v>
      </c>
      <c r="E59" s="24">
        <f>TRUNC(SUMIF(V57:V61, RIGHTB(O59, 1), F57:F61)*U59, 2)</f>
        <v>11.14</v>
      </c>
      <c r="F59" s="27">
        <f>TRUNC(E59*D59,1)</f>
        <v>11.1</v>
      </c>
      <c r="G59" s="24">
        <v>0</v>
      </c>
      <c r="H59" s="27">
        <f>TRUNC(G59*D59,1)</f>
        <v>0</v>
      </c>
      <c r="I59" s="24">
        <v>0</v>
      </c>
      <c r="J59" s="27">
        <f>TRUNC(I59*D59,1)</f>
        <v>0</v>
      </c>
      <c r="K59" s="24">
        <f t="shared" si="18"/>
        <v>11.1</v>
      </c>
      <c r="L59" s="27">
        <f t="shared" si="18"/>
        <v>11.1</v>
      </c>
      <c r="M59" s="21" t="s">
        <v>50</v>
      </c>
      <c r="N59" s="1" t="s">
        <v>87</v>
      </c>
      <c r="O59" s="1" t="s">
        <v>199</v>
      </c>
      <c r="P59" s="1" t="s">
        <v>61</v>
      </c>
      <c r="Q59" s="1" t="s">
        <v>61</v>
      </c>
      <c r="R59" s="1" t="s">
        <v>61</v>
      </c>
      <c r="S59">
        <v>0</v>
      </c>
      <c r="T59">
        <v>0</v>
      </c>
      <c r="U59">
        <v>0.02</v>
      </c>
      <c r="AV59" s="1" t="s">
        <v>50</v>
      </c>
      <c r="AW59" s="1" t="s">
        <v>250</v>
      </c>
      <c r="AX59" s="1" t="s">
        <v>50</v>
      </c>
      <c r="AY59" s="1" t="s">
        <v>50</v>
      </c>
      <c r="AZ59" s="1" t="s">
        <v>50</v>
      </c>
    </row>
    <row r="60" spans="1:52" ht="30" customHeight="1" x14ac:dyDescent="0.3">
      <c r="A60" s="21" t="s">
        <v>205</v>
      </c>
      <c r="B60" s="21" t="s">
        <v>206</v>
      </c>
      <c r="C60" s="21" t="s">
        <v>207</v>
      </c>
      <c r="D60" s="22">
        <v>0.01</v>
      </c>
      <c r="E60" s="24">
        <f>'단가대비표(전기)'!O29</f>
        <v>0</v>
      </c>
      <c r="F60" s="27">
        <f>TRUNC(E60*D60,1)</f>
        <v>0</v>
      </c>
      <c r="G60" s="24">
        <f>'단가대비표(전기)'!P29</f>
        <v>273676</v>
      </c>
      <c r="H60" s="27">
        <f>TRUNC(G60*D60,1)</f>
        <v>2736.7</v>
      </c>
      <c r="I60" s="24">
        <f>'단가대비표(전기)'!V29</f>
        <v>0</v>
      </c>
      <c r="J60" s="27">
        <f>TRUNC(I60*D60,1)</f>
        <v>0</v>
      </c>
      <c r="K60" s="24">
        <f t="shared" si="18"/>
        <v>273676</v>
      </c>
      <c r="L60" s="27">
        <f t="shared" si="18"/>
        <v>2736.7</v>
      </c>
      <c r="M60" s="21" t="s">
        <v>50</v>
      </c>
      <c r="N60" s="1" t="s">
        <v>87</v>
      </c>
      <c r="O60" s="1" t="s">
        <v>208</v>
      </c>
      <c r="P60" s="1" t="s">
        <v>61</v>
      </c>
      <c r="Q60" s="1" t="s">
        <v>61</v>
      </c>
      <c r="R60" s="1" t="s">
        <v>60</v>
      </c>
      <c r="W60">
        <v>2</v>
      </c>
      <c r="AV60" s="1" t="s">
        <v>50</v>
      </c>
      <c r="AW60" s="1" t="s">
        <v>251</v>
      </c>
      <c r="AX60" s="1" t="s">
        <v>50</v>
      </c>
      <c r="AY60" s="1" t="s">
        <v>50</v>
      </c>
      <c r="AZ60" s="1" t="s">
        <v>50</v>
      </c>
    </row>
    <row r="61" spans="1:52" ht="30" customHeight="1" x14ac:dyDescent="0.3">
      <c r="A61" s="21" t="s">
        <v>210</v>
      </c>
      <c r="B61" s="21" t="s">
        <v>211</v>
      </c>
      <c r="C61" s="21" t="s">
        <v>198</v>
      </c>
      <c r="D61" s="22">
        <v>1</v>
      </c>
      <c r="E61" s="24">
        <f>TRUNC(SUMIF(W57:W61, RIGHTB(O61, 1), H57:H61)*U61, 2)</f>
        <v>82.1</v>
      </c>
      <c r="F61" s="27">
        <f>TRUNC(E61*D61,1)</f>
        <v>82.1</v>
      </c>
      <c r="G61" s="24">
        <v>0</v>
      </c>
      <c r="H61" s="27">
        <f>TRUNC(G61*D61,1)</f>
        <v>0</v>
      </c>
      <c r="I61" s="24">
        <v>0</v>
      </c>
      <c r="J61" s="27">
        <f>TRUNC(I61*D61,1)</f>
        <v>0</v>
      </c>
      <c r="K61" s="24">
        <f t="shared" si="18"/>
        <v>82.1</v>
      </c>
      <c r="L61" s="27">
        <f t="shared" si="18"/>
        <v>82.1</v>
      </c>
      <c r="M61" s="21" t="s">
        <v>50</v>
      </c>
      <c r="N61" s="1" t="s">
        <v>87</v>
      </c>
      <c r="O61" s="1" t="s">
        <v>203</v>
      </c>
      <c r="P61" s="1" t="s">
        <v>61</v>
      </c>
      <c r="Q61" s="1" t="s">
        <v>61</v>
      </c>
      <c r="R61" s="1" t="s">
        <v>61</v>
      </c>
      <c r="S61">
        <v>1</v>
      </c>
      <c r="T61">
        <v>0</v>
      </c>
      <c r="U61">
        <v>0.03</v>
      </c>
      <c r="AV61" s="1" t="s">
        <v>50</v>
      </c>
      <c r="AW61" s="1" t="s">
        <v>252</v>
      </c>
      <c r="AX61" s="1" t="s">
        <v>50</v>
      </c>
      <c r="AY61" s="1" t="s">
        <v>50</v>
      </c>
      <c r="AZ61" s="1" t="s">
        <v>50</v>
      </c>
    </row>
    <row r="62" spans="1:52" ht="30" customHeight="1" x14ac:dyDescent="0.3">
      <c r="A62" s="21" t="s">
        <v>213</v>
      </c>
      <c r="B62" s="21" t="s">
        <v>50</v>
      </c>
      <c r="C62" s="21" t="s">
        <v>50</v>
      </c>
      <c r="D62" s="22"/>
      <c r="E62" s="24"/>
      <c r="F62" s="27">
        <f>TRUNC(SUMIF(N57:N61, N56, F57:F61),0)</f>
        <v>705</v>
      </c>
      <c r="G62" s="24"/>
      <c r="H62" s="27">
        <f>TRUNC(SUMIF(N57:N61, N56, H57:H61),0)</f>
        <v>2736</v>
      </c>
      <c r="I62" s="24"/>
      <c r="J62" s="27">
        <f>TRUNC(SUMIF(N57:N61, N56, J57:J61),0)</f>
        <v>0</v>
      </c>
      <c r="K62" s="24"/>
      <c r="L62" s="27">
        <f>F62+H62+J62</f>
        <v>3441</v>
      </c>
      <c r="M62" s="21" t="s">
        <v>50</v>
      </c>
      <c r="N62" s="1" t="s">
        <v>140</v>
      </c>
      <c r="O62" s="1" t="s">
        <v>140</v>
      </c>
      <c r="P62" s="1" t="s">
        <v>50</v>
      </c>
      <c r="Q62" s="1" t="s">
        <v>50</v>
      </c>
      <c r="R62" s="1" t="s">
        <v>50</v>
      </c>
      <c r="AV62" s="1" t="s">
        <v>50</v>
      </c>
      <c r="AW62" s="1" t="s">
        <v>50</v>
      </c>
      <c r="AX62" s="1" t="s">
        <v>50</v>
      </c>
      <c r="AY62" s="1" t="s">
        <v>50</v>
      </c>
      <c r="AZ62" s="1" t="s">
        <v>50</v>
      </c>
    </row>
    <row r="63" spans="1:52" ht="30" customHeight="1" x14ac:dyDescent="0.3">
      <c r="A63" s="22"/>
      <c r="B63" s="22"/>
      <c r="C63" s="22"/>
      <c r="D63" s="22"/>
      <c r="E63" s="24"/>
      <c r="F63" s="27"/>
      <c r="G63" s="24"/>
      <c r="H63" s="27"/>
      <c r="I63" s="24"/>
      <c r="J63" s="27"/>
      <c r="K63" s="24"/>
      <c r="L63" s="27"/>
      <c r="M63" s="22"/>
    </row>
    <row r="64" spans="1:52" ht="30" customHeight="1" x14ac:dyDescent="0.3">
      <c r="A64" s="18" t="s">
        <v>253</v>
      </c>
      <c r="B64" s="19"/>
      <c r="C64" s="19"/>
      <c r="D64" s="19"/>
      <c r="E64" s="23"/>
      <c r="F64" s="26"/>
      <c r="G64" s="23"/>
      <c r="H64" s="26"/>
      <c r="I64" s="23"/>
      <c r="J64" s="26"/>
      <c r="K64" s="23"/>
      <c r="L64" s="26"/>
      <c r="M64" s="20"/>
      <c r="N64" s="1" t="s">
        <v>93</v>
      </c>
    </row>
    <row r="65" spans="1:52" ht="30" customHeight="1" x14ac:dyDescent="0.3">
      <c r="A65" s="21" t="s">
        <v>255</v>
      </c>
      <c r="B65" s="21" t="s">
        <v>90</v>
      </c>
      <c r="C65" s="21" t="s">
        <v>91</v>
      </c>
      <c r="D65" s="22">
        <v>1</v>
      </c>
      <c r="E65" s="24">
        <f>'단가대비표(전기)'!O12</f>
        <v>721</v>
      </c>
      <c r="F65" s="27">
        <f>TRUNC(E65*D65,1)</f>
        <v>721</v>
      </c>
      <c r="G65" s="24">
        <f>'단가대비표(전기)'!P12</f>
        <v>0</v>
      </c>
      <c r="H65" s="27">
        <f>TRUNC(G65*D65,1)</f>
        <v>0</v>
      </c>
      <c r="I65" s="24">
        <f>'단가대비표(전기)'!V12</f>
        <v>0</v>
      </c>
      <c r="J65" s="27">
        <f>TRUNC(I65*D65,1)</f>
        <v>0</v>
      </c>
      <c r="K65" s="24">
        <f t="shared" ref="K65:L67" si="19">TRUNC(E65+G65+I65,1)</f>
        <v>721</v>
      </c>
      <c r="L65" s="27">
        <f t="shared" si="19"/>
        <v>721</v>
      </c>
      <c r="M65" s="21" t="s">
        <v>50</v>
      </c>
      <c r="N65" s="1" t="s">
        <v>93</v>
      </c>
      <c r="O65" s="1" t="s">
        <v>256</v>
      </c>
      <c r="P65" s="1" t="s">
        <v>61</v>
      </c>
      <c r="Q65" s="1" t="s">
        <v>61</v>
      </c>
      <c r="R65" s="1" t="s">
        <v>60</v>
      </c>
      <c r="AV65" s="1" t="s">
        <v>50</v>
      </c>
      <c r="AW65" s="1" t="s">
        <v>257</v>
      </c>
      <c r="AX65" s="1" t="s">
        <v>50</v>
      </c>
      <c r="AY65" s="1" t="s">
        <v>50</v>
      </c>
      <c r="AZ65" s="1" t="s">
        <v>50</v>
      </c>
    </row>
    <row r="66" spans="1:52" ht="30" customHeight="1" x14ac:dyDescent="0.3">
      <c r="A66" s="21" t="s">
        <v>205</v>
      </c>
      <c r="B66" s="21" t="s">
        <v>206</v>
      </c>
      <c r="C66" s="21" t="s">
        <v>207</v>
      </c>
      <c r="D66" s="22">
        <v>0.108</v>
      </c>
      <c r="E66" s="24">
        <f>'단가대비표(전기)'!O29</f>
        <v>0</v>
      </c>
      <c r="F66" s="27">
        <f>TRUNC(E66*D66,1)</f>
        <v>0</v>
      </c>
      <c r="G66" s="24">
        <f>'단가대비표(전기)'!P29</f>
        <v>273676</v>
      </c>
      <c r="H66" s="27">
        <f>TRUNC(G66*D66,1)</f>
        <v>29557</v>
      </c>
      <c r="I66" s="24">
        <f>'단가대비표(전기)'!V29</f>
        <v>0</v>
      </c>
      <c r="J66" s="27">
        <f>TRUNC(I66*D66,1)</f>
        <v>0</v>
      </c>
      <c r="K66" s="24">
        <f t="shared" si="19"/>
        <v>273676</v>
      </c>
      <c r="L66" s="27">
        <f t="shared" si="19"/>
        <v>29557</v>
      </c>
      <c r="M66" s="21" t="s">
        <v>50</v>
      </c>
      <c r="N66" s="1" t="s">
        <v>93</v>
      </c>
      <c r="O66" s="1" t="s">
        <v>208</v>
      </c>
      <c r="P66" s="1" t="s">
        <v>61</v>
      </c>
      <c r="Q66" s="1" t="s">
        <v>61</v>
      </c>
      <c r="R66" s="1" t="s">
        <v>60</v>
      </c>
      <c r="V66">
        <v>1</v>
      </c>
      <c r="AV66" s="1" t="s">
        <v>50</v>
      </c>
      <c r="AW66" s="1" t="s">
        <v>258</v>
      </c>
      <c r="AX66" s="1" t="s">
        <v>50</v>
      </c>
      <c r="AY66" s="1" t="s">
        <v>50</v>
      </c>
      <c r="AZ66" s="1" t="s">
        <v>50</v>
      </c>
    </row>
    <row r="67" spans="1:52" ht="30" customHeight="1" x14ac:dyDescent="0.3">
      <c r="A67" s="21" t="s">
        <v>210</v>
      </c>
      <c r="B67" s="21" t="s">
        <v>211</v>
      </c>
      <c r="C67" s="21" t="s">
        <v>198</v>
      </c>
      <c r="D67" s="22">
        <v>1</v>
      </c>
      <c r="E67" s="24">
        <f>TRUNC(SUMIF(V65:V67, RIGHTB(O67, 1), H65:H67)*U67, 2)</f>
        <v>886.71</v>
      </c>
      <c r="F67" s="27">
        <f>TRUNC(E67*D67,1)</f>
        <v>886.7</v>
      </c>
      <c r="G67" s="24">
        <v>0</v>
      </c>
      <c r="H67" s="27">
        <f>TRUNC(G67*D67,1)</f>
        <v>0</v>
      </c>
      <c r="I67" s="24">
        <v>0</v>
      </c>
      <c r="J67" s="27">
        <f>TRUNC(I67*D67,1)</f>
        <v>0</v>
      </c>
      <c r="K67" s="24">
        <f t="shared" si="19"/>
        <v>886.7</v>
      </c>
      <c r="L67" s="27">
        <f t="shared" si="19"/>
        <v>886.7</v>
      </c>
      <c r="M67" s="21" t="s">
        <v>50</v>
      </c>
      <c r="N67" s="1" t="s">
        <v>93</v>
      </c>
      <c r="O67" s="1" t="s">
        <v>199</v>
      </c>
      <c r="P67" s="1" t="s">
        <v>61</v>
      </c>
      <c r="Q67" s="1" t="s">
        <v>61</v>
      </c>
      <c r="R67" s="1" t="s">
        <v>61</v>
      </c>
      <c r="S67">
        <v>1</v>
      </c>
      <c r="T67">
        <v>0</v>
      </c>
      <c r="U67">
        <v>0.03</v>
      </c>
      <c r="AV67" s="1" t="s">
        <v>50</v>
      </c>
      <c r="AW67" s="1" t="s">
        <v>259</v>
      </c>
      <c r="AX67" s="1" t="s">
        <v>50</v>
      </c>
      <c r="AY67" s="1" t="s">
        <v>50</v>
      </c>
      <c r="AZ67" s="1" t="s">
        <v>50</v>
      </c>
    </row>
    <row r="68" spans="1:52" ht="30" customHeight="1" x14ac:dyDescent="0.3">
      <c r="A68" s="21" t="s">
        <v>213</v>
      </c>
      <c r="B68" s="21" t="s">
        <v>50</v>
      </c>
      <c r="C68" s="21" t="s">
        <v>50</v>
      </c>
      <c r="D68" s="22"/>
      <c r="E68" s="24"/>
      <c r="F68" s="27">
        <f>TRUNC(SUMIF(N65:N67, N64, F65:F67),0)</f>
        <v>1607</v>
      </c>
      <c r="G68" s="24"/>
      <c r="H68" s="27">
        <f>TRUNC(SUMIF(N65:N67, N64, H65:H67),0)</f>
        <v>29557</v>
      </c>
      <c r="I68" s="24"/>
      <c r="J68" s="27">
        <f>TRUNC(SUMIF(N65:N67, N64, J65:J67),0)</f>
        <v>0</v>
      </c>
      <c r="K68" s="24"/>
      <c r="L68" s="27">
        <f>F68+H68+J68</f>
        <v>31164</v>
      </c>
      <c r="M68" s="21" t="s">
        <v>50</v>
      </c>
      <c r="N68" s="1" t="s">
        <v>140</v>
      </c>
      <c r="O68" s="1" t="s">
        <v>140</v>
      </c>
      <c r="P68" s="1" t="s">
        <v>50</v>
      </c>
      <c r="Q68" s="1" t="s">
        <v>50</v>
      </c>
      <c r="R68" s="1" t="s">
        <v>50</v>
      </c>
      <c r="AV68" s="1" t="s">
        <v>50</v>
      </c>
      <c r="AW68" s="1" t="s">
        <v>50</v>
      </c>
      <c r="AX68" s="1" t="s">
        <v>50</v>
      </c>
      <c r="AY68" s="1" t="s">
        <v>50</v>
      </c>
      <c r="AZ68" s="1" t="s">
        <v>50</v>
      </c>
    </row>
    <row r="69" spans="1:52" ht="30" customHeight="1" x14ac:dyDescent="0.3">
      <c r="A69" s="22"/>
      <c r="B69" s="22"/>
      <c r="C69" s="22"/>
      <c r="D69" s="22"/>
      <c r="E69" s="24"/>
      <c r="F69" s="27"/>
      <c r="G69" s="24"/>
      <c r="H69" s="27"/>
      <c r="I69" s="24"/>
      <c r="J69" s="27"/>
      <c r="K69" s="24"/>
      <c r="L69" s="27"/>
      <c r="M69" s="22"/>
    </row>
    <row r="70" spans="1:52" ht="30" customHeight="1" x14ac:dyDescent="0.3">
      <c r="A70" s="18" t="s">
        <v>260</v>
      </c>
      <c r="B70" s="19"/>
      <c r="C70" s="19"/>
      <c r="D70" s="19"/>
      <c r="E70" s="23"/>
      <c r="F70" s="26"/>
      <c r="G70" s="23"/>
      <c r="H70" s="26"/>
      <c r="I70" s="23"/>
      <c r="J70" s="26"/>
      <c r="K70" s="23"/>
      <c r="L70" s="26"/>
      <c r="M70" s="20"/>
      <c r="N70" s="1" t="s">
        <v>98</v>
      </c>
    </row>
    <row r="71" spans="1:52" ht="30" customHeight="1" x14ac:dyDescent="0.3">
      <c r="A71" s="21" t="s">
        <v>261</v>
      </c>
      <c r="B71" s="21" t="s">
        <v>96</v>
      </c>
      <c r="C71" s="21" t="s">
        <v>91</v>
      </c>
      <c r="D71" s="22">
        <v>1</v>
      </c>
      <c r="E71" s="24">
        <f>'단가대비표(전기)'!O11</f>
        <v>920</v>
      </c>
      <c r="F71" s="27">
        <f>TRUNC(E71*D71,1)</f>
        <v>920</v>
      </c>
      <c r="G71" s="24">
        <f>'단가대비표(전기)'!P11</f>
        <v>0</v>
      </c>
      <c r="H71" s="27">
        <f>TRUNC(G71*D71,1)</f>
        <v>0</v>
      </c>
      <c r="I71" s="24">
        <f>'단가대비표(전기)'!V11</f>
        <v>0</v>
      </c>
      <c r="J71" s="27">
        <f>TRUNC(I71*D71,1)</f>
        <v>0</v>
      </c>
      <c r="K71" s="24">
        <f t="shared" ref="K71:L73" si="20">TRUNC(E71+G71+I71,1)</f>
        <v>920</v>
      </c>
      <c r="L71" s="27">
        <f t="shared" si="20"/>
        <v>920</v>
      </c>
      <c r="M71" s="21" t="s">
        <v>50</v>
      </c>
      <c r="N71" s="1" t="s">
        <v>98</v>
      </c>
      <c r="O71" s="1" t="s">
        <v>262</v>
      </c>
      <c r="P71" s="1" t="s">
        <v>61</v>
      </c>
      <c r="Q71" s="1" t="s">
        <v>61</v>
      </c>
      <c r="R71" s="1" t="s">
        <v>60</v>
      </c>
      <c r="AV71" s="1" t="s">
        <v>50</v>
      </c>
      <c r="AW71" s="1" t="s">
        <v>263</v>
      </c>
      <c r="AX71" s="1" t="s">
        <v>50</v>
      </c>
      <c r="AY71" s="1" t="s">
        <v>50</v>
      </c>
      <c r="AZ71" s="1" t="s">
        <v>50</v>
      </c>
    </row>
    <row r="72" spans="1:52" ht="30" customHeight="1" x14ac:dyDescent="0.3">
      <c r="A72" s="21" t="s">
        <v>205</v>
      </c>
      <c r="B72" s="21" t="s">
        <v>206</v>
      </c>
      <c r="C72" s="21" t="s">
        <v>207</v>
      </c>
      <c r="D72" s="22">
        <v>0.18</v>
      </c>
      <c r="E72" s="24">
        <f>'단가대비표(전기)'!O29</f>
        <v>0</v>
      </c>
      <c r="F72" s="27">
        <f>TRUNC(E72*D72,1)</f>
        <v>0</v>
      </c>
      <c r="G72" s="24">
        <f>'단가대비표(전기)'!P29</f>
        <v>273676</v>
      </c>
      <c r="H72" s="27">
        <f>TRUNC(G72*D72,1)</f>
        <v>49261.599999999999</v>
      </c>
      <c r="I72" s="24">
        <f>'단가대비표(전기)'!V29</f>
        <v>0</v>
      </c>
      <c r="J72" s="27">
        <f>TRUNC(I72*D72,1)</f>
        <v>0</v>
      </c>
      <c r="K72" s="24">
        <f t="shared" si="20"/>
        <v>273676</v>
      </c>
      <c r="L72" s="27">
        <f t="shared" si="20"/>
        <v>49261.599999999999</v>
      </c>
      <c r="M72" s="21" t="s">
        <v>50</v>
      </c>
      <c r="N72" s="1" t="s">
        <v>98</v>
      </c>
      <c r="O72" s="1" t="s">
        <v>208</v>
      </c>
      <c r="P72" s="1" t="s">
        <v>61</v>
      </c>
      <c r="Q72" s="1" t="s">
        <v>61</v>
      </c>
      <c r="R72" s="1" t="s">
        <v>60</v>
      </c>
      <c r="V72">
        <v>1</v>
      </c>
      <c r="AV72" s="1" t="s">
        <v>50</v>
      </c>
      <c r="AW72" s="1" t="s">
        <v>264</v>
      </c>
      <c r="AX72" s="1" t="s">
        <v>50</v>
      </c>
      <c r="AY72" s="1" t="s">
        <v>50</v>
      </c>
      <c r="AZ72" s="1" t="s">
        <v>50</v>
      </c>
    </row>
    <row r="73" spans="1:52" ht="30" customHeight="1" x14ac:dyDescent="0.3">
      <c r="A73" s="21" t="s">
        <v>210</v>
      </c>
      <c r="B73" s="21" t="s">
        <v>211</v>
      </c>
      <c r="C73" s="21" t="s">
        <v>198</v>
      </c>
      <c r="D73" s="22">
        <v>1</v>
      </c>
      <c r="E73" s="24">
        <f>TRUNC(SUMIF(V71:V73, RIGHTB(O73, 1), H71:H73)*U73, 2)</f>
        <v>1477.84</v>
      </c>
      <c r="F73" s="27">
        <f>TRUNC(E73*D73,1)</f>
        <v>1477.8</v>
      </c>
      <c r="G73" s="24">
        <v>0</v>
      </c>
      <c r="H73" s="27">
        <f>TRUNC(G73*D73,1)</f>
        <v>0</v>
      </c>
      <c r="I73" s="24">
        <v>0</v>
      </c>
      <c r="J73" s="27">
        <f>TRUNC(I73*D73,1)</f>
        <v>0</v>
      </c>
      <c r="K73" s="24">
        <f t="shared" si="20"/>
        <v>1477.8</v>
      </c>
      <c r="L73" s="27">
        <f t="shared" si="20"/>
        <v>1477.8</v>
      </c>
      <c r="M73" s="21" t="s">
        <v>50</v>
      </c>
      <c r="N73" s="1" t="s">
        <v>98</v>
      </c>
      <c r="O73" s="1" t="s">
        <v>199</v>
      </c>
      <c r="P73" s="1" t="s">
        <v>61</v>
      </c>
      <c r="Q73" s="1" t="s">
        <v>61</v>
      </c>
      <c r="R73" s="1" t="s">
        <v>61</v>
      </c>
      <c r="S73">
        <v>1</v>
      </c>
      <c r="T73">
        <v>0</v>
      </c>
      <c r="U73">
        <v>0.03</v>
      </c>
      <c r="AV73" s="1" t="s">
        <v>50</v>
      </c>
      <c r="AW73" s="1" t="s">
        <v>265</v>
      </c>
      <c r="AX73" s="1" t="s">
        <v>50</v>
      </c>
      <c r="AY73" s="1" t="s">
        <v>50</v>
      </c>
      <c r="AZ73" s="1" t="s">
        <v>50</v>
      </c>
    </row>
    <row r="74" spans="1:52" ht="30" customHeight="1" x14ac:dyDescent="0.3">
      <c r="A74" s="21" t="s">
        <v>213</v>
      </c>
      <c r="B74" s="21" t="s">
        <v>50</v>
      </c>
      <c r="C74" s="21" t="s">
        <v>50</v>
      </c>
      <c r="D74" s="22"/>
      <c r="E74" s="24"/>
      <c r="F74" s="27">
        <f>TRUNC(SUMIF(N71:N73, N70, F71:F73),0)</f>
        <v>2397</v>
      </c>
      <c r="G74" s="24"/>
      <c r="H74" s="27">
        <f>TRUNC(SUMIF(N71:N73, N70, H71:H73),0)</f>
        <v>49261</v>
      </c>
      <c r="I74" s="24"/>
      <c r="J74" s="27">
        <f>TRUNC(SUMIF(N71:N73, N70, J71:J73),0)</f>
        <v>0</v>
      </c>
      <c r="K74" s="24"/>
      <c r="L74" s="27">
        <f>F74+H74+J74</f>
        <v>51658</v>
      </c>
      <c r="M74" s="21" t="s">
        <v>50</v>
      </c>
      <c r="N74" s="1" t="s">
        <v>140</v>
      </c>
      <c r="O74" s="1" t="s">
        <v>140</v>
      </c>
      <c r="P74" s="1" t="s">
        <v>50</v>
      </c>
      <c r="Q74" s="1" t="s">
        <v>50</v>
      </c>
      <c r="R74" s="1" t="s">
        <v>50</v>
      </c>
      <c r="AV74" s="1" t="s">
        <v>50</v>
      </c>
      <c r="AW74" s="1" t="s">
        <v>50</v>
      </c>
      <c r="AX74" s="1" t="s">
        <v>50</v>
      </c>
      <c r="AY74" s="1" t="s">
        <v>50</v>
      </c>
      <c r="AZ74" s="1" t="s">
        <v>50</v>
      </c>
    </row>
    <row r="75" spans="1:52" ht="30" customHeight="1" x14ac:dyDescent="0.3">
      <c r="A75" s="22"/>
      <c r="B75" s="22"/>
      <c r="C75" s="22"/>
      <c r="D75" s="22"/>
      <c r="E75" s="24"/>
      <c r="F75" s="27"/>
      <c r="G75" s="24"/>
      <c r="H75" s="27"/>
      <c r="I75" s="24"/>
      <c r="J75" s="27"/>
      <c r="K75" s="24"/>
      <c r="L75" s="27"/>
      <c r="M75" s="22"/>
    </row>
    <row r="76" spans="1:52" ht="30" customHeight="1" x14ac:dyDescent="0.3">
      <c r="A76" s="18" t="s">
        <v>266</v>
      </c>
      <c r="B76" s="19"/>
      <c r="C76" s="19"/>
      <c r="D76" s="19"/>
      <c r="E76" s="23"/>
      <c r="F76" s="26"/>
      <c r="G76" s="23"/>
      <c r="H76" s="26"/>
      <c r="I76" s="23"/>
      <c r="J76" s="26"/>
      <c r="K76" s="23"/>
      <c r="L76" s="26"/>
      <c r="M76" s="20"/>
      <c r="N76" s="1" t="s">
        <v>104</v>
      </c>
    </row>
    <row r="77" spans="1:52" ht="30" customHeight="1" x14ac:dyDescent="0.3">
      <c r="A77" s="21" t="s">
        <v>268</v>
      </c>
      <c r="B77" s="21" t="s">
        <v>269</v>
      </c>
      <c r="C77" s="21" t="s">
        <v>91</v>
      </c>
      <c r="D77" s="22">
        <v>1</v>
      </c>
      <c r="E77" s="24">
        <f>'단가대비표(전기)'!O27</f>
        <v>40115</v>
      </c>
      <c r="F77" s="27">
        <f t="shared" ref="F77:F82" si="21">TRUNC(E77*D77,1)</f>
        <v>40115</v>
      </c>
      <c r="G77" s="24">
        <f>'단가대비표(전기)'!P27</f>
        <v>0</v>
      </c>
      <c r="H77" s="27">
        <f t="shared" ref="H77:H82" si="22">TRUNC(G77*D77,1)</f>
        <v>0</v>
      </c>
      <c r="I77" s="24">
        <f>'단가대비표(전기)'!V27</f>
        <v>0</v>
      </c>
      <c r="J77" s="27">
        <f t="shared" ref="J77:J82" si="23">TRUNC(I77*D77,1)</f>
        <v>0</v>
      </c>
      <c r="K77" s="24">
        <f t="shared" ref="K77:L82" si="24">TRUNC(E77+G77+I77,1)</f>
        <v>40115</v>
      </c>
      <c r="L77" s="27">
        <f t="shared" si="24"/>
        <v>40115</v>
      </c>
      <c r="M77" s="21" t="s">
        <v>50</v>
      </c>
      <c r="N77" s="1" t="s">
        <v>104</v>
      </c>
      <c r="O77" s="1" t="s">
        <v>270</v>
      </c>
      <c r="P77" s="1" t="s">
        <v>61</v>
      </c>
      <c r="Q77" s="1" t="s">
        <v>61</v>
      </c>
      <c r="R77" s="1" t="s">
        <v>60</v>
      </c>
      <c r="AV77" s="1" t="s">
        <v>50</v>
      </c>
      <c r="AW77" s="1" t="s">
        <v>271</v>
      </c>
      <c r="AX77" s="1" t="s">
        <v>50</v>
      </c>
      <c r="AY77" s="1" t="s">
        <v>50</v>
      </c>
      <c r="AZ77" s="1" t="s">
        <v>50</v>
      </c>
    </row>
    <row r="78" spans="1:52" ht="30" customHeight="1" x14ac:dyDescent="0.3">
      <c r="A78" s="21" t="s">
        <v>100</v>
      </c>
      <c r="B78" s="21" t="s">
        <v>100</v>
      </c>
      <c r="C78" s="21" t="s">
        <v>91</v>
      </c>
      <c r="D78" s="22">
        <v>1</v>
      </c>
      <c r="E78" s="24">
        <f>'단가대비표(전기)'!O24</f>
        <v>4500</v>
      </c>
      <c r="F78" s="27">
        <f t="shared" si="21"/>
        <v>4500</v>
      </c>
      <c r="G78" s="24">
        <f>'단가대비표(전기)'!P24</f>
        <v>0</v>
      </c>
      <c r="H78" s="27">
        <f t="shared" si="22"/>
        <v>0</v>
      </c>
      <c r="I78" s="24">
        <f>'단가대비표(전기)'!V24</f>
        <v>0</v>
      </c>
      <c r="J78" s="27">
        <f t="shared" si="23"/>
        <v>0</v>
      </c>
      <c r="K78" s="24">
        <f t="shared" si="24"/>
        <v>4500</v>
      </c>
      <c r="L78" s="27">
        <f t="shared" si="24"/>
        <v>4500</v>
      </c>
      <c r="M78" s="21" t="s">
        <v>50</v>
      </c>
      <c r="N78" s="1" t="s">
        <v>104</v>
      </c>
      <c r="O78" s="1" t="s">
        <v>272</v>
      </c>
      <c r="P78" s="1" t="s">
        <v>61</v>
      </c>
      <c r="Q78" s="1" t="s">
        <v>61</v>
      </c>
      <c r="R78" s="1" t="s">
        <v>60</v>
      </c>
      <c r="AV78" s="1" t="s">
        <v>50</v>
      </c>
      <c r="AW78" s="1" t="s">
        <v>273</v>
      </c>
      <c r="AX78" s="1" t="s">
        <v>50</v>
      </c>
      <c r="AY78" s="1" t="s">
        <v>50</v>
      </c>
      <c r="AZ78" s="1" t="s">
        <v>50</v>
      </c>
    </row>
    <row r="79" spans="1:52" ht="30" customHeight="1" x14ac:dyDescent="0.3">
      <c r="A79" s="21" t="s">
        <v>274</v>
      </c>
      <c r="B79" s="21" t="s">
        <v>275</v>
      </c>
      <c r="C79" s="21" t="s">
        <v>91</v>
      </c>
      <c r="D79" s="22">
        <v>1</v>
      </c>
      <c r="E79" s="24">
        <f>'단가대비표(전기)'!O25</f>
        <v>6000</v>
      </c>
      <c r="F79" s="27">
        <f t="shared" si="21"/>
        <v>6000</v>
      </c>
      <c r="G79" s="24">
        <f>'단가대비표(전기)'!P25</f>
        <v>0</v>
      </c>
      <c r="H79" s="27">
        <f t="shared" si="22"/>
        <v>0</v>
      </c>
      <c r="I79" s="24">
        <f>'단가대비표(전기)'!V25</f>
        <v>0</v>
      </c>
      <c r="J79" s="27">
        <f t="shared" si="23"/>
        <v>0</v>
      </c>
      <c r="K79" s="24">
        <f t="shared" si="24"/>
        <v>6000</v>
      </c>
      <c r="L79" s="27">
        <f t="shared" si="24"/>
        <v>6000</v>
      </c>
      <c r="M79" s="21" t="s">
        <v>50</v>
      </c>
      <c r="N79" s="1" t="s">
        <v>104</v>
      </c>
      <c r="O79" s="1" t="s">
        <v>276</v>
      </c>
      <c r="P79" s="1" t="s">
        <v>61</v>
      </c>
      <c r="Q79" s="1" t="s">
        <v>61</v>
      </c>
      <c r="R79" s="1" t="s">
        <v>60</v>
      </c>
      <c r="AV79" s="1" t="s">
        <v>50</v>
      </c>
      <c r="AW79" s="1" t="s">
        <v>277</v>
      </c>
      <c r="AX79" s="1" t="s">
        <v>50</v>
      </c>
      <c r="AY79" s="1" t="s">
        <v>50</v>
      </c>
      <c r="AZ79" s="1" t="s">
        <v>50</v>
      </c>
    </row>
    <row r="80" spans="1:52" ht="30" customHeight="1" x14ac:dyDescent="0.3">
      <c r="A80" s="21" t="s">
        <v>278</v>
      </c>
      <c r="B80" s="21" t="s">
        <v>275</v>
      </c>
      <c r="C80" s="21" t="s">
        <v>91</v>
      </c>
      <c r="D80" s="22">
        <v>1</v>
      </c>
      <c r="E80" s="24">
        <f>'단가대비표(전기)'!O26</f>
        <v>2000</v>
      </c>
      <c r="F80" s="27">
        <f t="shared" si="21"/>
        <v>2000</v>
      </c>
      <c r="G80" s="24">
        <f>'단가대비표(전기)'!P26</f>
        <v>0</v>
      </c>
      <c r="H80" s="27">
        <f t="shared" si="22"/>
        <v>0</v>
      </c>
      <c r="I80" s="24">
        <f>'단가대비표(전기)'!V26</f>
        <v>0</v>
      </c>
      <c r="J80" s="27">
        <f t="shared" si="23"/>
        <v>0</v>
      </c>
      <c r="K80" s="24">
        <f t="shared" si="24"/>
        <v>2000</v>
      </c>
      <c r="L80" s="27">
        <f t="shared" si="24"/>
        <v>2000</v>
      </c>
      <c r="M80" s="21" t="s">
        <v>50</v>
      </c>
      <c r="N80" s="1" t="s">
        <v>104</v>
      </c>
      <c r="O80" s="1" t="s">
        <v>279</v>
      </c>
      <c r="P80" s="1" t="s">
        <v>61</v>
      </c>
      <c r="Q80" s="1" t="s">
        <v>61</v>
      </c>
      <c r="R80" s="1" t="s">
        <v>60</v>
      </c>
      <c r="AV80" s="1" t="s">
        <v>50</v>
      </c>
      <c r="AW80" s="1" t="s">
        <v>280</v>
      </c>
      <c r="AX80" s="1" t="s">
        <v>50</v>
      </c>
      <c r="AY80" s="1" t="s">
        <v>50</v>
      </c>
      <c r="AZ80" s="1" t="s">
        <v>50</v>
      </c>
    </row>
    <row r="81" spans="1:52" ht="30" customHeight="1" x14ac:dyDescent="0.3">
      <c r="A81" s="21" t="s">
        <v>205</v>
      </c>
      <c r="B81" s="21" t="s">
        <v>206</v>
      </c>
      <c r="C81" s="21" t="s">
        <v>207</v>
      </c>
      <c r="D81" s="22">
        <v>1.31</v>
      </c>
      <c r="E81" s="24">
        <f>'단가대비표(전기)'!O29</f>
        <v>0</v>
      </c>
      <c r="F81" s="27">
        <f t="shared" si="21"/>
        <v>0</v>
      </c>
      <c r="G81" s="24">
        <f>'단가대비표(전기)'!P29</f>
        <v>273676</v>
      </c>
      <c r="H81" s="27">
        <f t="shared" si="22"/>
        <v>358515.5</v>
      </c>
      <c r="I81" s="24">
        <f>'단가대비표(전기)'!V29</f>
        <v>0</v>
      </c>
      <c r="J81" s="27">
        <f t="shared" si="23"/>
        <v>0</v>
      </c>
      <c r="K81" s="24">
        <f t="shared" si="24"/>
        <v>273676</v>
      </c>
      <c r="L81" s="27">
        <f t="shared" si="24"/>
        <v>358515.5</v>
      </c>
      <c r="M81" s="21" t="s">
        <v>50</v>
      </c>
      <c r="N81" s="1" t="s">
        <v>104</v>
      </c>
      <c r="O81" s="1" t="s">
        <v>208</v>
      </c>
      <c r="P81" s="1" t="s">
        <v>61</v>
      </c>
      <c r="Q81" s="1" t="s">
        <v>61</v>
      </c>
      <c r="R81" s="1" t="s">
        <v>60</v>
      </c>
      <c r="V81">
        <v>1</v>
      </c>
      <c r="AV81" s="1" t="s">
        <v>50</v>
      </c>
      <c r="AW81" s="1" t="s">
        <v>281</v>
      </c>
      <c r="AX81" s="1" t="s">
        <v>50</v>
      </c>
      <c r="AY81" s="1" t="s">
        <v>50</v>
      </c>
      <c r="AZ81" s="1" t="s">
        <v>50</v>
      </c>
    </row>
    <row r="82" spans="1:52" ht="30" customHeight="1" x14ac:dyDescent="0.3">
      <c r="A82" s="21" t="s">
        <v>210</v>
      </c>
      <c r="B82" s="21" t="s">
        <v>211</v>
      </c>
      <c r="C82" s="21" t="s">
        <v>198</v>
      </c>
      <c r="D82" s="22">
        <v>1</v>
      </c>
      <c r="E82" s="24">
        <f>TRUNC(SUMIF(V77:V82, RIGHTB(O82, 1), H77:H82)*U82, 2)</f>
        <v>10755.46</v>
      </c>
      <c r="F82" s="27">
        <f t="shared" si="21"/>
        <v>10755.4</v>
      </c>
      <c r="G82" s="24">
        <v>0</v>
      </c>
      <c r="H82" s="27">
        <f t="shared" si="22"/>
        <v>0</v>
      </c>
      <c r="I82" s="24">
        <v>0</v>
      </c>
      <c r="J82" s="27">
        <f t="shared" si="23"/>
        <v>0</v>
      </c>
      <c r="K82" s="24">
        <f t="shared" si="24"/>
        <v>10755.4</v>
      </c>
      <c r="L82" s="27">
        <f t="shared" si="24"/>
        <v>10755.4</v>
      </c>
      <c r="M82" s="21" t="s">
        <v>50</v>
      </c>
      <c r="N82" s="1" t="s">
        <v>104</v>
      </c>
      <c r="O82" s="1" t="s">
        <v>199</v>
      </c>
      <c r="P82" s="1" t="s">
        <v>61</v>
      </c>
      <c r="Q82" s="1" t="s">
        <v>61</v>
      </c>
      <c r="R82" s="1" t="s">
        <v>61</v>
      </c>
      <c r="S82">
        <v>1</v>
      </c>
      <c r="T82">
        <v>0</v>
      </c>
      <c r="U82">
        <v>0.03</v>
      </c>
      <c r="AV82" s="1" t="s">
        <v>50</v>
      </c>
      <c r="AW82" s="1" t="s">
        <v>282</v>
      </c>
      <c r="AX82" s="1" t="s">
        <v>50</v>
      </c>
      <c r="AY82" s="1" t="s">
        <v>50</v>
      </c>
      <c r="AZ82" s="1" t="s">
        <v>50</v>
      </c>
    </row>
    <row r="83" spans="1:52" ht="30" customHeight="1" x14ac:dyDescent="0.3">
      <c r="A83" s="21" t="s">
        <v>213</v>
      </c>
      <c r="B83" s="21" t="s">
        <v>50</v>
      </c>
      <c r="C83" s="21" t="s">
        <v>50</v>
      </c>
      <c r="D83" s="22"/>
      <c r="E83" s="24"/>
      <c r="F83" s="27">
        <f>TRUNC(SUMIF(N77:N82, N76, F77:F82),0)</f>
        <v>63370</v>
      </c>
      <c r="G83" s="24"/>
      <c r="H83" s="27">
        <f>TRUNC(SUMIF(N77:N82, N76, H77:H82),0)</f>
        <v>358515</v>
      </c>
      <c r="I83" s="24"/>
      <c r="J83" s="27">
        <f>TRUNC(SUMIF(N77:N82, N76, J77:J82),0)</f>
        <v>0</v>
      </c>
      <c r="K83" s="24"/>
      <c r="L83" s="27">
        <f>F83+H83+J83</f>
        <v>421885</v>
      </c>
      <c r="M83" s="21" t="s">
        <v>50</v>
      </c>
      <c r="N83" s="1" t="s">
        <v>140</v>
      </c>
      <c r="O83" s="1" t="s">
        <v>140</v>
      </c>
      <c r="P83" s="1" t="s">
        <v>50</v>
      </c>
      <c r="Q83" s="1" t="s">
        <v>50</v>
      </c>
      <c r="R83" s="1" t="s">
        <v>50</v>
      </c>
      <c r="AV83" s="1" t="s">
        <v>50</v>
      </c>
      <c r="AW83" s="1" t="s">
        <v>50</v>
      </c>
      <c r="AX83" s="1" t="s">
        <v>50</v>
      </c>
      <c r="AY83" s="1" t="s">
        <v>50</v>
      </c>
      <c r="AZ83" s="1" t="s">
        <v>50</v>
      </c>
    </row>
    <row r="84" spans="1:52" ht="30" customHeight="1" x14ac:dyDescent="0.3">
      <c r="A84" s="22"/>
      <c r="B84" s="22"/>
      <c r="C84" s="22"/>
      <c r="D84" s="22"/>
      <c r="E84" s="24"/>
      <c r="F84" s="27"/>
      <c r="G84" s="24"/>
      <c r="H84" s="27"/>
      <c r="I84" s="24"/>
      <c r="J84" s="27"/>
      <c r="K84" s="24"/>
      <c r="L84" s="27"/>
      <c r="M84" s="22"/>
    </row>
    <row r="85" spans="1:52" ht="30" customHeight="1" x14ac:dyDescent="0.3">
      <c r="A85" s="18" t="s">
        <v>283</v>
      </c>
      <c r="B85" s="19"/>
      <c r="C85" s="19"/>
      <c r="D85" s="19"/>
      <c r="E85" s="23"/>
      <c r="F85" s="26"/>
      <c r="G85" s="23"/>
      <c r="H85" s="26"/>
      <c r="I85" s="23"/>
      <c r="J85" s="26"/>
      <c r="K85" s="23"/>
      <c r="L85" s="26"/>
      <c r="M85" s="20"/>
      <c r="N85" s="1" t="s">
        <v>109</v>
      </c>
    </row>
    <row r="86" spans="1:52" ht="30" customHeight="1" x14ac:dyDescent="0.3">
      <c r="A86" s="21" t="s">
        <v>106</v>
      </c>
      <c r="B86" s="21" t="s">
        <v>107</v>
      </c>
      <c r="C86" s="21" t="s">
        <v>91</v>
      </c>
      <c r="D86" s="22">
        <v>1</v>
      </c>
      <c r="E86" s="24">
        <f>'단가대비표(전기)'!O21</f>
        <v>4800</v>
      </c>
      <c r="F86" s="27">
        <f>TRUNC(E86*D86,1)</f>
        <v>4800</v>
      </c>
      <c r="G86" s="24">
        <f>'단가대비표(전기)'!P21</f>
        <v>0</v>
      </c>
      <c r="H86" s="27">
        <f>TRUNC(G86*D86,1)</f>
        <v>0</v>
      </c>
      <c r="I86" s="24">
        <f>'단가대비표(전기)'!V21</f>
        <v>0</v>
      </c>
      <c r="J86" s="27">
        <f>TRUNC(I86*D86,1)</f>
        <v>0</v>
      </c>
      <c r="K86" s="24">
        <f t="shared" ref="K86:L88" si="25">TRUNC(E86+G86+I86,1)</f>
        <v>4800</v>
      </c>
      <c r="L86" s="27">
        <f t="shared" si="25"/>
        <v>4800</v>
      </c>
      <c r="M86" s="21" t="s">
        <v>50</v>
      </c>
      <c r="N86" s="1" t="s">
        <v>109</v>
      </c>
      <c r="O86" s="1" t="s">
        <v>285</v>
      </c>
      <c r="P86" s="1" t="s">
        <v>61</v>
      </c>
      <c r="Q86" s="1" t="s">
        <v>61</v>
      </c>
      <c r="R86" s="1" t="s">
        <v>60</v>
      </c>
      <c r="AV86" s="1" t="s">
        <v>50</v>
      </c>
      <c r="AW86" s="1" t="s">
        <v>286</v>
      </c>
      <c r="AX86" s="1" t="s">
        <v>50</v>
      </c>
      <c r="AY86" s="1" t="s">
        <v>50</v>
      </c>
      <c r="AZ86" s="1" t="s">
        <v>50</v>
      </c>
    </row>
    <row r="87" spans="1:52" ht="30" customHeight="1" x14ac:dyDescent="0.3">
      <c r="A87" s="21" t="s">
        <v>205</v>
      </c>
      <c r="B87" s="21" t="s">
        <v>206</v>
      </c>
      <c r="C87" s="21" t="s">
        <v>207</v>
      </c>
      <c r="D87" s="22">
        <v>0.13</v>
      </c>
      <c r="E87" s="24">
        <f>'단가대비표(전기)'!O29</f>
        <v>0</v>
      </c>
      <c r="F87" s="27">
        <f>TRUNC(E87*D87,1)</f>
        <v>0</v>
      </c>
      <c r="G87" s="24">
        <f>'단가대비표(전기)'!P29</f>
        <v>273676</v>
      </c>
      <c r="H87" s="27">
        <f>TRUNC(G87*D87,1)</f>
        <v>35577.800000000003</v>
      </c>
      <c r="I87" s="24">
        <f>'단가대비표(전기)'!V29</f>
        <v>0</v>
      </c>
      <c r="J87" s="27">
        <f>TRUNC(I87*D87,1)</f>
        <v>0</v>
      </c>
      <c r="K87" s="24">
        <f t="shared" si="25"/>
        <v>273676</v>
      </c>
      <c r="L87" s="27">
        <f t="shared" si="25"/>
        <v>35577.800000000003</v>
      </c>
      <c r="M87" s="21" t="s">
        <v>50</v>
      </c>
      <c r="N87" s="1" t="s">
        <v>109</v>
      </c>
      <c r="O87" s="1" t="s">
        <v>208</v>
      </c>
      <c r="P87" s="1" t="s">
        <v>61</v>
      </c>
      <c r="Q87" s="1" t="s">
        <v>61</v>
      </c>
      <c r="R87" s="1" t="s">
        <v>60</v>
      </c>
      <c r="V87">
        <v>1</v>
      </c>
      <c r="AV87" s="1" t="s">
        <v>50</v>
      </c>
      <c r="AW87" s="1" t="s">
        <v>287</v>
      </c>
      <c r="AX87" s="1" t="s">
        <v>50</v>
      </c>
      <c r="AY87" s="1" t="s">
        <v>50</v>
      </c>
      <c r="AZ87" s="1" t="s">
        <v>50</v>
      </c>
    </row>
    <row r="88" spans="1:52" ht="30" customHeight="1" x14ac:dyDescent="0.3">
      <c r="A88" s="21" t="s">
        <v>210</v>
      </c>
      <c r="B88" s="21" t="s">
        <v>211</v>
      </c>
      <c r="C88" s="21" t="s">
        <v>198</v>
      </c>
      <c r="D88" s="22">
        <v>1</v>
      </c>
      <c r="E88" s="24">
        <f>TRUNC(SUMIF(V86:V88, RIGHTB(O88, 1), H86:H88)*U88, 2)</f>
        <v>1067.33</v>
      </c>
      <c r="F88" s="27">
        <f>TRUNC(E88*D88,1)</f>
        <v>1067.3</v>
      </c>
      <c r="G88" s="24">
        <v>0</v>
      </c>
      <c r="H88" s="27">
        <f>TRUNC(G88*D88,1)</f>
        <v>0</v>
      </c>
      <c r="I88" s="24">
        <v>0</v>
      </c>
      <c r="J88" s="27">
        <f>TRUNC(I88*D88,1)</f>
        <v>0</v>
      </c>
      <c r="K88" s="24">
        <f t="shared" si="25"/>
        <v>1067.3</v>
      </c>
      <c r="L88" s="27">
        <f t="shared" si="25"/>
        <v>1067.3</v>
      </c>
      <c r="M88" s="21" t="s">
        <v>50</v>
      </c>
      <c r="N88" s="1" t="s">
        <v>109</v>
      </c>
      <c r="O88" s="1" t="s">
        <v>199</v>
      </c>
      <c r="P88" s="1" t="s">
        <v>61</v>
      </c>
      <c r="Q88" s="1" t="s">
        <v>61</v>
      </c>
      <c r="R88" s="1" t="s">
        <v>61</v>
      </c>
      <c r="S88">
        <v>1</v>
      </c>
      <c r="T88">
        <v>0</v>
      </c>
      <c r="U88">
        <v>0.03</v>
      </c>
      <c r="AV88" s="1" t="s">
        <v>50</v>
      </c>
      <c r="AW88" s="1" t="s">
        <v>288</v>
      </c>
      <c r="AX88" s="1" t="s">
        <v>50</v>
      </c>
      <c r="AY88" s="1" t="s">
        <v>50</v>
      </c>
      <c r="AZ88" s="1" t="s">
        <v>50</v>
      </c>
    </row>
    <row r="89" spans="1:52" ht="30" customHeight="1" x14ac:dyDescent="0.3">
      <c r="A89" s="21" t="s">
        <v>213</v>
      </c>
      <c r="B89" s="21" t="s">
        <v>50</v>
      </c>
      <c r="C89" s="21" t="s">
        <v>50</v>
      </c>
      <c r="D89" s="22"/>
      <c r="E89" s="24"/>
      <c r="F89" s="27">
        <f>TRUNC(SUMIF(N86:N88, N85, F86:F88),0)</f>
        <v>5867</v>
      </c>
      <c r="G89" s="24"/>
      <c r="H89" s="27">
        <f>TRUNC(SUMIF(N86:N88, N85, H86:H88),0)</f>
        <v>35577</v>
      </c>
      <c r="I89" s="24"/>
      <c r="J89" s="27">
        <f>TRUNC(SUMIF(N86:N88, N85, J86:J88),0)</f>
        <v>0</v>
      </c>
      <c r="K89" s="24"/>
      <c r="L89" s="27">
        <f>F89+H89+J89</f>
        <v>41444</v>
      </c>
      <c r="M89" s="21" t="s">
        <v>50</v>
      </c>
      <c r="N89" s="1" t="s">
        <v>140</v>
      </c>
      <c r="O89" s="1" t="s">
        <v>140</v>
      </c>
      <c r="P89" s="1" t="s">
        <v>50</v>
      </c>
      <c r="Q89" s="1" t="s">
        <v>50</v>
      </c>
      <c r="R89" s="1" t="s">
        <v>50</v>
      </c>
      <c r="AV89" s="1" t="s">
        <v>50</v>
      </c>
      <c r="AW89" s="1" t="s">
        <v>50</v>
      </c>
      <c r="AX89" s="1" t="s">
        <v>50</v>
      </c>
      <c r="AY89" s="1" t="s">
        <v>50</v>
      </c>
      <c r="AZ89" s="1" t="s">
        <v>50</v>
      </c>
    </row>
    <row r="90" spans="1:52" ht="30" customHeight="1" x14ac:dyDescent="0.3">
      <c r="A90" s="22"/>
      <c r="B90" s="22"/>
      <c r="C90" s="22"/>
      <c r="D90" s="22"/>
      <c r="E90" s="24"/>
      <c r="F90" s="27"/>
      <c r="G90" s="24"/>
      <c r="H90" s="27"/>
      <c r="I90" s="24"/>
      <c r="J90" s="27"/>
      <c r="K90" s="24"/>
      <c r="L90" s="27"/>
      <c r="M90" s="22"/>
    </row>
    <row r="91" spans="1:52" ht="30" customHeight="1" x14ac:dyDescent="0.3">
      <c r="A91" s="18" t="s">
        <v>289</v>
      </c>
      <c r="B91" s="19"/>
      <c r="C91" s="19"/>
      <c r="D91" s="19"/>
      <c r="E91" s="23"/>
      <c r="F91" s="26"/>
      <c r="G91" s="23"/>
      <c r="H91" s="26"/>
      <c r="I91" s="23"/>
      <c r="J91" s="26"/>
      <c r="K91" s="23"/>
      <c r="L91" s="26"/>
      <c r="M91" s="20"/>
      <c r="N91" s="1" t="s">
        <v>113</v>
      </c>
    </row>
    <row r="92" spans="1:52" ht="30" customHeight="1" x14ac:dyDescent="0.3">
      <c r="A92" s="21" t="s">
        <v>106</v>
      </c>
      <c r="B92" s="21" t="s">
        <v>111</v>
      </c>
      <c r="C92" s="21" t="s">
        <v>91</v>
      </c>
      <c r="D92" s="22">
        <v>1</v>
      </c>
      <c r="E92" s="24">
        <f>'단가대비표(전기)'!O22</f>
        <v>18000</v>
      </c>
      <c r="F92" s="27">
        <f>TRUNC(E92*D92,1)</f>
        <v>18000</v>
      </c>
      <c r="G92" s="24">
        <f>'단가대비표(전기)'!P22</f>
        <v>0</v>
      </c>
      <c r="H92" s="27">
        <f>TRUNC(G92*D92,1)</f>
        <v>0</v>
      </c>
      <c r="I92" s="24">
        <f>'단가대비표(전기)'!V22</f>
        <v>0</v>
      </c>
      <c r="J92" s="27">
        <f>TRUNC(I92*D92,1)</f>
        <v>0</v>
      </c>
      <c r="K92" s="24">
        <f t="shared" ref="K92:L94" si="26">TRUNC(E92+G92+I92,1)</f>
        <v>18000</v>
      </c>
      <c r="L92" s="27">
        <f t="shared" si="26"/>
        <v>18000</v>
      </c>
      <c r="M92" s="21" t="s">
        <v>50</v>
      </c>
      <c r="N92" s="1" t="s">
        <v>113</v>
      </c>
      <c r="O92" s="1" t="s">
        <v>290</v>
      </c>
      <c r="P92" s="1" t="s">
        <v>61</v>
      </c>
      <c r="Q92" s="1" t="s">
        <v>61</v>
      </c>
      <c r="R92" s="1" t="s">
        <v>60</v>
      </c>
      <c r="AV92" s="1" t="s">
        <v>50</v>
      </c>
      <c r="AW92" s="1" t="s">
        <v>291</v>
      </c>
      <c r="AX92" s="1" t="s">
        <v>50</v>
      </c>
      <c r="AY92" s="1" t="s">
        <v>50</v>
      </c>
      <c r="AZ92" s="1" t="s">
        <v>50</v>
      </c>
    </row>
    <row r="93" spans="1:52" ht="30" customHeight="1" x14ac:dyDescent="0.3">
      <c r="A93" s="21" t="s">
        <v>205</v>
      </c>
      <c r="B93" s="21" t="s">
        <v>206</v>
      </c>
      <c r="C93" s="21" t="s">
        <v>207</v>
      </c>
      <c r="D93" s="22">
        <v>0.13</v>
      </c>
      <c r="E93" s="24">
        <f>'단가대비표(전기)'!O29</f>
        <v>0</v>
      </c>
      <c r="F93" s="27">
        <f>TRUNC(E93*D93,1)</f>
        <v>0</v>
      </c>
      <c r="G93" s="24">
        <f>'단가대비표(전기)'!P29</f>
        <v>273676</v>
      </c>
      <c r="H93" s="27">
        <f>TRUNC(G93*D93,1)</f>
        <v>35577.800000000003</v>
      </c>
      <c r="I93" s="24">
        <f>'단가대비표(전기)'!V29</f>
        <v>0</v>
      </c>
      <c r="J93" s="27">
        <f>TRUNC(I93*D93,1)</f>
        <v>0</v>
      </c>
      <c r="K93" s="24">
        <f t="shared" si="26"/>
        <v>273676</v>
      </c>
      <c r="L93" s="27">
        <f t="shared" si="26"/>
        <v>35577.800000000003</v>
      </c>
      <c r="M93" s="21" t="s">
        <v>50</v>
      </c>
      <c r="N93" s="1" t="s">
        <v>113</v>
      </c>
      <c r="O93" s="1" t="s">
        <v>208</v>
      </c>
      <c r="P93" s="1" t="s">
        <v>61</v>
      </c>
      <c r="Q93" s="1" t="s">
        <v>61</v>
      </c>
      <c r="R93" s="1" t="s">
        <v>60</v>
      </c>
      <c r="V93">
        <v>1</v>
      </c>
      <c r="AV93" s="1" t="s">
        <v>50</v>
      </c>
      <c r="AW93" s="1" t="s">
        <v>292</v>
      </c>
      <c r="AX93" s="1" t="s">
        <v>50</v>
      </c>
      <c r="AY93" s="1" t="s">
        <v>50</v>
      </c>
      <c r="AZ93" s="1" t="s">
        <v>50</v>
      </c>
    </row>
    <row r="94" spans="1:52" ht="30" customHeight="1" x14ac:dyDescent="0.3">
      <c r="A94" s="21" t="s">
        <v>210</v>
      </c>
      <c r="B94" s="21" t="s">
        <v>211</v>
      </c>
      <c r="C94" s="21" t="s">
        <v>198</v>
      </c>
      <c r="D94" s="22">
        <v>1</v>
      </c>
      <c r="E94" s="24">
        <f>TRUNC(SUMIF(V92:V94, RIGHTB(O94, 1), H92:H94)*U94, 2)</f>
        <v>1067.33</v>
      </c>
      <c r="F94" s="27">
        <f>TRUNC(E94*D94,1)</f>
        <v>1067.3</v>
      </c>
      <c r="G94" s="24">
        <v>0</v>
      </c>
      <c r="H94" s="27">
        <f>TRUNC(G94*D94,1)</f>
        <v>0</v>
      </c>
      <c r="I94" s="24">
        <v>0</v>
      </c>
      <c r="J94" s="27">
        <f>TRUNC(I94*D94,1)</f>
        <v>0</v>
      </c>
      <c r="K94" s="24">
        <f t="shared" si="26"/>
        <v>1067.3</v>
      </c>
      <c r="L94" s="27">
        <f t="shared" si="26"/>
        <v>1067.3</v>
      </c>
      <c r="M94" s="21" t="s">
        <v>50</v>
      </c>
      <c r="N94" s="1" t="s">
        <v>113</v>
      </c>
      <c r="O94" s="1" t="s">
        <v>199</v>
      </c>
      <c r="P94" s="1" t="s">
        <v>61</v>
      </c>
      <c r="Q94" s="1" t="s">
        <v>61</v>
      </c>
      <c r="R94" s="1" t="s">
        <v>61</v>
      </c>
      <c r="S94">
        <v>1</v>
      </c>
      <c r="T94">
        <v>0</v>
      </c>
      <c r="U94">
        <v>0.03</v>
      </c>
      <c r="AV94" s="1" t="s">
        <v>50</v>
      </c>
      <c r="AW94" s="1" t="s">
        <v>293</v>
      </c>
      <c r="AX94" s="1" t="s">
        <v>50</v>
      </c>
      <c r="AY94" s="1" t="s">
        <v>50</v>
      </c>
      <c r="AZ94" s="1" t="s">
        <v>50</v>
      </c>
    </row>
    <row r="95" spans="1:52" ht="30" customHeight="1" x14ac:dyDescent="0.3">
      <c r="A95" s="21" t="s">
        <v>213</v>
      </c>
      <c r="B95" s="21" t="s">
        <v>50</v>
      </c>
      <c r="C95" s="21" t="s">
        <v>50</v>
      </c>
      <c r="D95" s="22"/>
      <c r="E95" s="24"/>
      <c r="F95" s="27">
        <f>TRUNC(SUMIF(N92:N94, N91, F92:F94),0)</f>
        <v>19067</v>
      </c>
      <c r="G95" s="24"/>
      <c r="H95" s="27">
        <f>TRUNC(SUMIF(N92:N94, N91, H92:H94),0)</f>
        <v>35577</v>
      </c>
      <c r="I95" s="24"/>
      <c r="J95" s="27">
        <f>TRUNC(SUMIF(N92:N94, N91, J92:J94),0)</f>
        <v>0</v>
      </c>
      <c r="K95" s="24"/>
      <c r="L95" s="27">
        <f>F95+H95+J95</f>
        <v>54644</v>
      </c>
      <c r="M95" s="21" t="s">
        <v>50</v>
      </c>
      <c r="N95" s="1" t="s">
        <v>140</v>
      </c>
      <c r="O95" s="1" t="s">
        <v>140</v>
      </c>
      <c r="P95" s="1" t="s">
        <v>50</v>
      </c>
      <c r="Q95" s="1" t="s">
        <v>50</v>
      </c>
      <c r="R95" s="1" t="s">
        <v>50</v>
      </c>
      <c r="AV95" s="1" t="s">
        <v>50</v>
      </c>
      <c r="AW95" s="1" t="s">
        <v>50</v>
      </c>
      <c r="AX95" s="1" t="s">
        <v>50</v>
      </c>
      <c r="AY95" s="1" t="s">
        <v>50</v>
      </c>
      <c r="AZ95" s="1" t="s">
        <v>50</v>
      </c>
    </row>
    <row r="96" spans="1:52" ht="30" customHeight="1" x14ac:dyDescent="0.3">
      <c r="A96" s="22"/>
      <c r="B96" s="22"/>
      <c r="C96" s="22"/>
      <c r="D96" s="22"/>
      <c r="E96" s="24"/>
      <c r="F96" s="27"/>
      <c r="G96" s="24"/>
      <c r="H96" s="27"/>
      <c r="I96" s="24"/>
      <c r="J96" s="27"/>
      <c r="K96" s="24"/>
      <c r="L96" s="27"/>
      <c r="M96" s="22"/>
    </row>
    <row r="97" spans="1:52" ht="30" customHeight="1" x14ac:dyDescent="0.3">
      <c r="A97" s="18" t="s">
        <v>294</v>
      </c>
      <c r="B97" s="19"/>
      <c r="C97" s="19"/>
      <c r="D97" s="19"/>
      <c r="E97" s="23"/>
      <c r="F97" s="26"/>
      <c r="G97" s="23"/>
      <c r="H97" s="26"/>
      <c r="I97" s="23"/>
      <c r="J97" s="26"/>
      <c r="K97" s="23"/>
      <c r="L97" s="26"/>
      <c r="M97" s="20"/>
      <c r="N97" s="1" t="s">
        <v>150</v>
      </c>
    </row>
    <row r="98" spans="1:52" ht="30" customHeight="1" x14ac:dyDescent="0.3">
      <c r="A98" s="21" t="s">
        <v>147</v>
      </c>
      <c r="B98" s="21" t="s">
        <v>148</v>
      </c>
      <c r="C98" s="21" t="s">
        <v>102</v>
      </c>
      <c r="D98" s="22">
        <v>1</v>
      </c>
      <c r="E98" s="24">
        <f>'단가대비표(전기)'!O7</f>
        <v>44806</v>
      </c>
      <c r="F98" s="27">
        <f>TRUNC(E98*D98,1)</f>
        <v>44806</v>
      </c>
      <c r="G98" s="24">
        <f>'단가대비표(전기)'!P7</f>
        <v>0</v>
      </c>
      <c r="H98" s="27">
        <f>TRUNC(G98*D98,1)</f>
        <v>0</v>
      </c>
      <c r="I98" s="24">
        <f>'단가대비표(전기)'!V7</f>
        <v>0</v>
      </c>
      <c r="J98" s="27">
        <f>TRUNC(I98*D98,1)</f>
        <v>0</v>
      </c>
      <c r="K98" s="24">
        <f t="shared" ref="K98:L100" si="27">TRUNC(E98+G98+I98,1)</f>
        <v>44806</v>
      </c>
      <c r="L98" s="27">
        <f t="shared" si="27"/>
        <v>44806</v>
      </c>
      <c r="M98" s="21" t="s">
        <v>50</v>
      </c>
      <c r="N98" s="1" t="s">
        <v>150</v>
      </c>
      <c r="O98" s="1" t="s">
        <v>296</v>
      </c>
      <c r="P98" s="1" t="s">
        <v>61</v>
      </c>
      <c r="Q98" s="1" t="s">
        <v>61</v>
      </c>
      <c r="R98" s="1" t="s">
        <v>60</v>
      </c>
      <c r="AV98" s="1" t="s">
        <v>50</v>
      </c>
      <c r="AW98" s="1" t="s">
        <v>297</v>
      </c>
      <c r="AX98" s="1" t="s">
        <v>50</v>
      </c>
      <c r="AY98" s="1" t="s">
        <v>50</v>
      </c>
      <c r="AZ98" s="1" t="s">
        <v>50</v>
      </c>
    </row>
    <row r="99" spans="1:52" ht="30" customHeight="1" x14ac:dyDescent="0.3">
      <c r="A99" s="21" t="s">
        <v>205</v>
      </c>
      <c r="B99" s="21" t="s">
        <v>206</v>
      </c>
      <c r="C99" s="21" t="s">
        <v>207</v>
      </c>
      <c r="D99" s="22">
        <v>0.129</v>
      </c>
      <c r="E99" s="24">
        <f>'단가대비표(전기)'!O29</f>
        <v>0</v>
      </c>
      <c r="F99" s="27">
        <f>TRUNC(E99*D99,1)</f>
        <v>0</v>
      </c>
      <c r="G99" s="24">
        <f>'단가대비표(전기)'!P29</f>
        <v>273676</v>
      </c>
      <c r="H99" s="27">
        <f>TRUNC(G99*D99,1)</f>
        <v>35304.199999999997</v>
      </c>
      <c r="I99" s="24">
        <f>'단가대비표(전기)'!V29</f>
        <v>0</v>
      </c>
      <c r="J99" s="27">
        <f>TRUNC(I99*D99,1)</f>
        <v>0</v>
      </c>
      <c r="K99" s="24">
        <f t="shared" si="27"/>
        <v>273676</v>
      </c>
      <c r="L99" s="27">
        <f t="shared" si="27"/>
        <v>35304.199999999997</v>
      </c>
      <c r="M99" s="21" t="s">
        <v>50</v>
      </c>
      <c r="N99" s="1" t="s">
        <v>150</v>
      </c>
      <c r="O99" s="1" t="s">
        <v>208</v>
      </c>
      <c r="P99" s="1" t="s">
        <v>61</v>
      </c>
      <c r="Q99" s="1" t="s">
        <v>61</v>
      </c>
      <c r="R99" s="1" t="s">
        <v>60</v>
      </c>
      <c r="V99">
        <v>1</v>
      </c>
      <c r="AV99" s="1" t="s">
        <v>50</v>
      </c>
      <c r="AW99" s="1" t="s">
        <v>298</v>
      </c>
      <c r="AX99" s="1" t="s">
        <v>50</v>
      </c>
      <c r="AY99" s="1" t="s">
        <v>50</v>
      </c>
      <c r="AZ99" s="1" t="s">
        <v>50</v>
      </c>
    </row>
    <row r="100" spans="1:52" ht="30" customHeight="1" x14ac:dyDescent="0.3">
      <c r="A100" s="21" t="s">
        <v>210</v>
      </c>
      <c r="B100" s="21" t="s">
        <v>211</v>
      </c>
      <c r="C100" s="21" t="s">
        <v>198</v>
      </c>
      <c r="D100" s="22">
        <v>1</v>
      </c>
      <c r="E100" s="24">
        <f>TRUNC(SUMIF(V98:V100, RIGHTB(O100, 1), H98:H100)*U100, 2)</f>
        <v>1059.1199999999999</v>
      </c>
      <c r="F100" s="27">
        <f>TRUNC(E100*D100,1)</f>
        <v>1059.0999999999999</v>
      </c>
      <c r="G100" s="24">
        <v>0</v>
      </c>
      <c r="H100" s="27">
        <f>TRUNC(G100*D100,1)</f>
        <v>0</v>
      </c>
      <c r="I100" s="24">
        <v>0</v>
      </c>
      <c r="J100" s="27">
        <f>TRUNC(I100*D100,1)</f>
        <v>0</v>
      </c>
      <c r="K100" s="24">
        <f t="shared" si="27"/>
        <v>1059.0999999999999</v>
      </c>
      <c r="L100" s="27">
        <f t="shared" si="27"/>
        <v>1059.0999999999999</v>
      </c>
      <c r="M100" s="21" t="s">
        <v>50</v>
      </c>
      <c r="N100" s="1" t="s">
        <v>150</v>
      </c>
      <c r="O100" s="1" t="s">
        <v>199</v>
      </c>
      <c r="P100" s="1" t="s">
        <v>61</v>
      </c>
      <c r="Q100" s="1" t="s">
        <v>61</v>
      </c>
      <c r="R100" s="1" t="s">
        <v>61</v>
      </c>
      <c r="S100">
        <v>1</v>
      </c>
      <c r="T100">
        <v>0</v>
      </c>
      <c r="U100">
        <v>0.03</v>
      </c>
      <c r="AV100" s="1" t="s">
        <v>50</v>
      </c>
      <c r="AW100" s="1" t="s">
        <v>299</v>
      </c>
      <c r="AX100" s="1" t="s">
        <v>50</v>
      </c>
      <c r="AY100" s="1" t="s">
        <v>50</v>
      </c>
      <c r="AZ100" s="1" t="s">
        <v>50</v>
      </c>
    </row>
    <row r="101" spans="1:52" ht="30" customHeight="1" x14ac:dyDescent="0.3">
      <c r="A101" s="21" t="s">
        <v>213</v>
      </c>
      <c r="B101" s="21" t="s">
        <v>50</v>
      </c>
      <c r="C101" s="21" t="s">
        <v>50</v>
      </c>
      <c r="D101" s="22"/>
      <c r="E101" s="24"/>
      <c r="F101" s="27">
        <f>TRUNC(SUMIF(N98:N100, N97, F98:F100),0)</f>
        <v>45865</v>
      </c>
      <c r="G101" s="24"/>
      <c r="H101" s="27">
        <f>TRUNC(SUMIF(N98:N100, N97, H98:H100),0)</f>
        <v>35304</v>
      </c>
      <c r="I101" s="24"/>
      <c r="J101" s="27">
        <f>TRUNC(SUMIF(N98:N100, N97, J98:J100),0)</f>
        <v>0</v>
      </c>
      <c r="K101" s="24"/>
      <c r="L101" s="27">
        <f>F101+H101+J101</f>
        <v>81169</v>
      </c>
      <c r="M101" s="21" t="s">
        <v>50</v>
      </c>
      <c r="N101" s="1" t="s">
        <v>140</v>
      </c>
      <c r="O101" s="1" t="s">
        <v>140</v>
      </c>
      <c r="P101" s="1" t="s">
        <v>50</v>
      </c>
      <c r="Q101" s="1" t="s">
        <v>50</v>
      </c>
      <c r="R101" s="1" t="s">
        <v>50</v>
      </c>
      <c r="AV101" s="1" t="s">
        <v>50</v>
      </c>
      <c r="AW101" s="1" t="s">
        <v>50</v>
      </c>
      <c r="AX101" s="1" t="s">
        <v>50</v>
      </c>
      <c r="AY101" s="1" t="s">
        <v>50</v>
      </c>
      <c r="AZ101" s="1" t="s">
        <v>50</v>
      </c>
    </row>
    <row r="102" spans="1:52" ht="30" customHeight="1" x14ac:dyDescent="0.3">
      <c r="A102" s="22"/>
      <c r="B102" s="22"/>
      <c r="C102" s="22"/>
      <c r="D102" s="22"/>
      <c r="E102" s="24"/>
      <c r="F102" s="27"/>
      <c r="G102" s="24"/>
      <c r="H102" s="27"/>
      <c r="I102" s="24"/>
      <c r="J102" s="27"/>
      <c r="K102" s="24"/>
      <c r="L102" s="27"/>
      <c r="M102" s="22"/>
    </row>
    <row r="103" spans="1:52" ht="30" customHeight="1" x14ac:dyDescent="0.3">
      <c r="A103" s="18" t="s">
        <v>300</v>
      </c>
      <c r="B103" s="19"/>
      <c r="C103" s="19"/>
      <c r="D103" s="19"/>
      <c r="E103" s="23"/>
      <c r="F103" s="26"/>
      <c r="G103" s="23"/>
      <c r="H103" s="26"/>
      <c r="I103" s="23"/>
      <c r="J103" s="26"/>
      <c r="K103" s="23"/>
      <c r="L103" s="26"/>
      <c r="M103" s="20"/>
      <c r="N103" s="1" t="s">
        <v>155</v>
      </c>
    </row>
    <row r="104" spans="1:52" ht="30" customHeight="1" x14ac:dyDescent="0.3">
      <c r="A104" s="21" t="s">
        <v>152</v>
      </c>
      <c r="B104" s="21" t="s">
        <v>153</v>
      </c>
      <c r="C104" s="21" t="s">
        <v>102</v>
      </c>
      <c r="D104" s="22">
        <v>1</v>
      </c>
      <c r="E104" s="24">
        <f>'단가대비표(전기)'!O9</f>
        <v>100000</v>
      </c>
      <c r="F104" s="27">
        <f>TRUNC(E104*D104,1)</f>
        <v>100000</v>
      </c>
      <c r="G104" s="24">
        <f>'단가대비표(전기)'!P9</f>
        <v>0</v>
      </c>
      <c r="H104" s="27">
        <f>TRUNC(G104*D104,1)</f>
        <v>0</v>
      </c>
      <c r="I104" s="24">
        <f>'단가대비표(전기)'!V9</f>
        <v>0</v>
      </c>
      <c r="J104" s="27">
        <f>TRUNC(I104*D104,1)</f>
        <v>0</v>
      </c>
      <c r="K104" s="24">
        <f t="shared" ref="K104:L106" si="28">TRUNC(E104+G104+I104,1)</f>
        <v>100000</v>
      </c>
      <c r="L104" s="27">
        <f t="shared" si="28"/>
        <v>100000</v>
      </c>
      <c r="M104" s="21" t="s">
        <v>50</v>
      </c>
      <c r="N104" s="1" t="s">
        <v>155</v>
      </c>
      <c r="O104" s="1" t="s">
        <v>302</v>
      </c>
      <c r="P104" s="1" t="s">
        <v>61</v>
      </c>
      <c r="Q104" s="1" t="s">
        <v>61</v>
      </c>
      <c r="R104" s="1" t="s">
        <v>60</v>
      </c>
      <c r="AV104" s="1" t="s">
        <v>50</v>
      </c>
      <c r="AW104" s="1" t="s">
        <v>303</v>
      </c>
      <c r="AX104" s="1" t="s">
        <v>50</v>
      </c>
      <c r="AY104" s="1" t="s">
        <v>50</v>
      </c>
      <c r="AZ104" s="1" t="s">
        <v>50</v>
      </c>
    </row>
    <row r="105" spans="1:52" ht="30" customHeight="1" x14ac:dyDescent="0.3">
      <c r="A105" s="21" t="s">
        <v>205</v>
      </c>
      <c r="B105" s="21" t="s">
        <v>206</v>
      </c>
      <c r="C105" s="21" t="s">
        <v>207</v>
      </c>
      <c r="D105" s="22">
        <v>0.11799999999999999</v>
      </c>
      <c r="E105" s="24">
        <f>'단가대비표(전기)'!O29</f>
        <v>0</v>
      </c>
      <c r="F105" s="27">
        <f>TRUNC(E105*D105,1)</f>
        <v>0</v>
      </c>
      <c r="G105" s="24">
        <f>'단가대비표(전기)'!P29</f>
        <v>273676</v>
      </c>
      <c r="H105" s="27">
        <f>TRUNC(G105*D105,1)</f>
        <v>32293.7</v>
      </c>
      <c r="I105" s="24">
        <f>'단가대비표(전기)'!V29</f>
        <v>0</v>
      </c>
      <c r="J105" s="27">
        <f>TRUNC(I105*D105,1)</f>
        <v>0</v>
      </c>
      <c r="K105" s="24">
        <f t="shared" si="28"/>
        <v>273676</v>
      </c>
      <c r="L105" s="27">
        <f t="shared" si="28"/>
        <v>32293.7</v>
      </c>
      <c r="M105" s="21" t="s">
        <v>50</v>
      </c>
      <c r="N105" s="1" t="s">
        <v>155</v>
      </c>
      <c r="O105" s="1" t="s">
        <v>208</v>
      </c>
      <c r="P105" s="1" t="s">
        <v>61</v>
      </c>
      <c r="Q105" s="1" t="s">
        <v>61</v>
      </c>
      <c r="R105" s="1" t="s">
        <v>60</v>
      </c>
      <c r="V105">
        <v>1</v>
      </c>
      <c r="AV105" s="1" t="s">
        <v>50</v>
      </c>
      <c r="AW105" s="1" t="s">
        <v>304</v>
      </c>
      <c r="AX105" s="1" t="s">
        <v>50</v>
      </c>
      <c r="AY105" s="1" t="s">
        <v>50</v>
      </c>
      <c r="AZ105" s="1" t="s">
        <v>50</v>
      </c>
    </row>
    <row r="106" spans="1:52" ht="30" customHeight="1" x14ac:dyDescent="0.3">
      <c r="A106" s="21" t="s">
        <v>210</v>
      </c>
      <c r="B106" s="21" t="s">
        <v>211</v>
      </c>
      <c r="C106" s="21" t="s">
        <v>198</v>
      </c>
      <c r="D106" s="22">
        <v>1</v>
      </c>
      <c r="E106" s="24">
        <f>TRUNC(SUMIF(V104:V106, RIGHTB(O106, 1), H104:H106)*U106, 2)</f>
        <v>968.81</v>
      </c>
      <c r="F106" s="27">
        <f>TRUNC(E106*D106,1)</f>
        <v>968.8</v>
      </c>
      <c r="G106" s="24">
        <v>0</v>
      </c>
      <c r="H106" s="27">
        <f>TRUNC(G106*D106,1)</f>
        <v>0</v>
      </c>
      <c r="I106" s="24">
        <v>0</v>
      </c>
      <c r="J106" s="27">
        <f>TRUNC(I106*D106,1)</f>
        <v>0</v>
      </c>
      <c r="K106" s="24">
        <f t="shared" si="28"/>
        <v>968.8</v>
      </c>
      <c r="L106" s="27">
        <f t="shared" si="28"/>
        <v>968.8</v>
      </c>
      <c r="M106" s="21" t="s">
        <v>50</v>
      </c>
      <c r="N106" s="1" t="s">
        <v>155</v>
      </c>
      <c r="O106" s="1" t="s">
        <v>199</v>
      </c>
      <c r="P106" s="1" t="s">
        <v>61</v>
      </c>
      <c r="Q106" s="1" t="s">
        <v>61</v>
      </c>
      <c r="R106" s="1" t="s">
        <v>61</v>
      </c>
      <c r="S106">
        <v>1</v>
      </c>
      <c r="T106">
        <v>0</v>
      </c>
      <c r="U106">
        <v>0.03</v>
      </c>
      <c r="AV106" s="1" t="s">
        <v>50</v>
      </c>
      <c r="AW106" s="1" t="s">
        <v>305</v>
      </c>
      <c r="AX106" s="1" t="s">
        <v>50</v>
      </c>
      <c r="AY106" s="1" t="s">
        <v>50</v>
      </c>
      <c r="AZ106" s="1" t="s">
        <v>50</v>
      </c>
    </row>
    <row r="107" spans="1:52" ht="30" customHeight="1" x14ac:dyDescent="0.3">
      <c r="A107" s="21" t="s">
        <v>213</v>
      </c>
      <c r="B107" s="21" t="s">
        <v>50</v>
      </c>
      <c r="C107" s="21" t="s">
        <v>50</v>
      </c>
      <c r="D107" s="22"/>
      <c r="E107" s="24"/>
      <c r="F107" s="27">
        <f>TRUNC(SUMIF(N104:N106, N103, F104:F106),0)</f>
        <v>100968</v>
      </c>
      <c r="G107" s="24"/>
      <c r="H107" s="27">
        <f>TRUNC(SUMIF(N104:N106, N103, H104:H106),0)</f>
        <v>32293</v>
      </c>
      <c r="I107" s="24"/>
      <c r="J107" s="27">
        <f>TRUNC(SUMIF(N104:N106, N103, J104:J106),0)</f>
        <v>0</v>
      </c>
      <c r="K107" s="24"/>
      <c r="L107" s="27">
        <f>F107+H107+J107</f>
        <v>133261</v>
      </c>
      <c r="M107" s="21" t="s">
        <v>50</v>
      </c>
      <c r="N107" s="1" t="s">
        <v>140</v>
      </c>
      <c r="O107" s="1" t="s">
        <v>140</v>
      </c>
      <c r="P107" s="1" t="s">
        <v>50</v>
      </c>
      <c r="Q107" s="1" t="s">
        <v>50</v>
      </c>
      <c r="R107" s="1" t="s">
        <v>50</v>
      </c>
      <c r="AV107" s="1" t="s">
        <v>50</v>
      </c>
      <c r="AW107" s="1" t="s">
        <v>50</v>
      </c>
      <c r="AX107" s="1" t="s">
        <v>50</v>
      </c>
      <c r="AY107" s="1" t="s">
        <v>50</v>
      </c>
      <c r="AZ107" s="1" t="s">
        <v>50</v>
      </c>
    </row>
    <row r="108" spans="1:52" ht="30" customHeight="1" x14ac:dyDescent="0.3">
      <c r="A108" s="22"/>
      <c r="B108" s="22"/>
      <c r="C108" s="22"/>
      <c r="D108" s="22"/>
      <c r="E108" s="24"/>
      <c r="F108" s="27"/>
      <c r="G108" s="24"/>
      <c r="H108" s="27"/>
      <c r="I108" s="24"/>
      <c r="J108" s="27"/>
      <c r="K108" s="24"/>
      <c r="L108" s="27"/>
      <c r="M108" s="22"/>
    </row>
    <row r="109" spans="1:52" ht="30" customHeight="1" x14ac:dyDescent="0.3">
      <c r="A109" s="18" t="s">
        <v>306</v>
      </c>
      <c r="B109" s="19"/>
      <c r="C109" s="19"/>
      <c r="D109" s="19"/>
      <c r="E109" s="23"/>
      <c r="F109" s="26"/>
      <c r="G109" s="23"/>
      <c r="H109" s="26"/>
      <c r="I109" s="23"/>
      <c r="J109" s="26"/>
      <c r="K109" s="23"/>
      <c r="L109" s="26"/>
      <c r="M109" s="20"/>
      <c r="N109" s="1" t="s">
        <v>160</v>
      </c>
    </row>
    <row r="110" spans="1:52" ht="30" customHeight="1" x14ac:dyDescent="0.3">
      <c r="A110" s="21" t="s">
        <v>157</v>
      </c>
      <c r="B110" s="21" t="s">
        <v>158</v>
      </c>
      <c r="C110" s="21" t="s">
        <v>307</v>
      </c>
      <c r="D110" s="22">
        <v>1</v>
      </c>
      <c r="E110" s="24">
        <f>'단가대비표(전기)'!O8</f>
        <v>56765</v>
      </c>
      <c r="F110" s="27">
        <f>TRUNC(E110*D110,1)</f>
        <v>56765</v>
      </c>
      <c r="G110" s="24">
        <f>'단가대비표(전기)'!P8</f>
        <v>0</v>
      </c>
      <c r="H110" s="27">
        <f>TRUNC(G110*D110,1)</f>
        <v>0</v>
      </c>
      <c r="I110" s="24">
        <f>'단가대비표(전기)'!V8</f>
        <v>0</v>
      </c>
      <c r="J110" s="27">
        <f>TRUNC(I110*D110,1)</f>
        <v>0</v>
      </c>
      <c r="K110" s="24">
        <f t="shared" ref="K110:L112" si="29">TRUNC(E110+G110+I110,1)</f>
        <v>56765</v>
      </c>
      <c r="L110" s="27">
        <f t="shared" si="29"/>
        <v>56765</v>
      </c>
      <c r="M110" s="21" t="s">
        <v>50</v>
      </c>
      <c r="N110" s="1" t="s">
        <v>160</v>
      </c>
      <c r="O110" s="1" t="s">
        <v>308</v>
      </c>
      <c r="P110" s="1" t="s">
        <v>61</v>
      </c>
      <c r="Q110" s="1" t="s">
        <v>61</v>
      </c>
      <c r="R110" s="1" t="s">
        <v>60</v>
      </c>
      <c r="AV110" s="1" t="s">
        <v>50</v>
      </c>
      <c r="AW110" s="1" t="s">
        <v>309</v>
      </c>
      <c r="AX110" s="1" t="s">
        <v>50</v>
      </c>
      <c r="AY110" s="1" t="s">
        <v>50</v>
      </c>
      <c r="AZ110" s="1" t="s">
        <v>50</v>
      </c>
    </row>
    <row r="111" spans="1:52" ht="30" customHeight="1" x14ac:dyDescent="0.3">
      <c r="A111" s="21" t="s">
        <v>205</v>
      </c>
      <c r="B111" s="21" t="s">
        <v>206</v>
      </c>
      <c r="C111" s="21" t="s">
        <v>207</v>
      </c>
      <c r="D111" s="22">
        <v>0.13900000000000001</v>
      </c>
      <c r="E111" s="24">
        <f>'단가대비표(전기)'!O29</f>
        <v>0</v>
      </c>
      <c r="F111" s="27">
        <f>TRUNC(E111*D111,1)</f>
        <v>0</v>
      </c>
      <c r="G111" s="24">
        <f>'단가대비표(전기)'!P29</f>
        <v>273676</v>
      </c>
      <c r="H111" s="27">
        <f>TRUNC(G111*D111,1)</f>
        <v>38040.9</v>
      </c>
      <c r="I111" s="24">
        <f>'단가대비표(전기)'!V29</f>
        <v>0</v>
      </c>
      <c r="J111" s="27">
        <f>TRUNC(I111*D111,1)</f>
        <v>0</v>
      </c>
      <c r="K111" s="24">
        <f t="shared" si="29"/>
        <v>273676</v>
      </c>
      <c r="L111" s="27">
        <f t="shared" si="29"/>
        <v>38040.9</v>
      </c>
      <c r="M111" s="21" t="s">
        <v>50</v>
      </c>
      <c r="N111" s="1" t="s">
        <v>160</v>
      </c>
      <c r="O111" s="1" t="s">
        <v>208</v>
      </c>
      <c r="P111" s="1" t="s">
        <v>61</v>
      </c>
      <c r="Q111" s="1" t="s">
        <v>61</v>
      </c>
      <c r="R111" s="1" t="s">
        <v>60</v>
      </c>
      <c r="V111">
        <v>1</v>
      </c>
      <c r="AV111" s="1" t="s">
        <v>50</v>
      </c>
      <c r="AW111" s="1" t="s">
        <v>310</v>
      </c>
      <c r="AX111" s="1" t="s">
        <v>50</v>
      </c>
      <c r="AY111" s="1" t="s">
        <v>50</v>
      </c>
      <c r="AZ111" s="1" t="s">
        <v>50</v>
      </c>
    </row>
    <row r="112" spans="1:52" ht="30" customHeight="1" x14ac:dyDescent="0.3">
      <c r="A112" s="21" t="s">
        <v>210</v>
      </c>
      <c r="B112" s="21" t="s">
        <v>211</v>
      </c>
      <c r="C112" s="21" t="s">
        <v>198</v>
      </c>
      <c r="D112" s="22">
        <v>1</v>
      </c>
      <c r="E112" s="24">
        <f>TRUNC(SUMIF(V110:V112, RIGHTB(O112, 1), H110:H112)*U112, 2)</f>
        <v>1141.22</v>
      </c>
      <c r="F112" s="27">
        <f>TRUNC(E112*D112,1)</f>
        <v>1141.2</v>
      </c>
      <c r="G112" s="24">
        <v>0</v>
      </c>
      <c r="H112" s="27">
        <f>TRUNC(G112*D112,1)</f>
        <v>0</v>
      </c>
      <c r="I112" s="24">
        <v>0</v>
      </c>
      <c r="J112" s="27">
        <f>TRUNC(I112*D112,1)</f>
        <v>0</v>
      </c>
      <c r="K112" s="24">
        <f t="shared" si="29"/>
        <v>1141.2</v>
      </c>
      <c r="L112" s="27">
        <f t="shared" si="29"/>
        <v>1141.2</v>
      </c>
      <c r="M112" s="21" t="s">
        <v>50</v>
      </c>
      <c r="N112" s="1" t="s">
        <v>160</v>
      </c>
      <c r="O112" s="1" t="s">
        <v>199</v>
      </c>
      <c r="P112" s="1" t="s">
        <v>61</v>
      </c>
      <c r="Q112" s="1" t="s">
        <v>61</v>
      </c>
      <c r="R112" s="1" t="s">
        <v>61</v>
      </c>
      <c r="S112">
        <v>1</v>
      </c>
      <c r="T112">
        <v>0</v>
      </c>
      <c r="U112">
        <v>0.03</v>
      </c>
      <c r="AV112" s="1" t="s">
        <v>50</v>
      </c>
      <c r="AW112" s="1" t="s">
        <v>311</v>
      </c>
      <c r="AX112" s="1" t="s">
        <v>50</v>
      </c>
      <c r="AY112" s="1" t="s">
        <v>50</v>
      </c>
      <c r="AZ112" s="1" t="s">
        <v>50</v>
      </c>
    </row>
    <row r="113" spans="1:52" ht="30" customHeight="1" x14ac:dyDescent="0.3">
      <c r="A113" s="21" t="s">
        <v>213</v>
      </c>
      <c r="B113" s="21" t="s">
        <v>50</v>
      </c>
      <c r="C113" s="21" t="s">
        <v>50</v>
      </c>
      <c r="D113" s="22"/>
      <c r="E113" s="24"/>
      <c r="F113" s="27">
        <f>TRUNC(SUMIF(N110:N112, N109, F110:F112),0)</f>
        <v>57906</v>
      </c>
      <c r="G113" s="24"/>
      <c r="H113" s="27">
        <f>TRUNC(SUMIF(N110:N112, N109, H110:H112),0)</f>
        <v>38040</v>
      </c>
      <c r="I113" s="24"/>
      <c r="J113" s="27">
        <f>TRUNC(SUMIF(N110:N112, N109, J110:J112),0)</f>
        <v>0</v>
      </c>
      <c r="K113" s="24"/>
      <c r="L113" s="27">
        <f>F113+H113+J113</f>
        <v>95946</v>
      </c>
      <c r="M113" s="21" t="s">
        <v>50</v>
      </c>
      <c r="N113" s="1" t="s">
        <v>140</v>
      </c>
      <c r="O113" s="1" t="s">
        <v>140</v>
      </c>
      <c r="P113" s="1" t="s">
        <v>50</v>
      </c>
      <c r="Q113" s="1" t="s">
        <v>50</v>
      </c>
      <c r="R113" s="1" t="s">
        <v>50</v>
      </c>
      <c r="AV113" s="1" t="s">
        <v>50</v>
      </c>
      <c r="AW113" s="1" t="s">
        <v>50</v>
      </c>
      <c r="AX113" s="1" t="s">
        <v>50</v>
      </c>
      <c r="AY113" s="1" t="s">
        <v>50</v>
      </c>
      <c r="AZ113" s="1" t="s">
        <v>50</v>
      </c>
    </row>
    <row r="114" spans="1:52" ht="30" customHeight="1" x14ac:dyDescent="0.3">
      <c r="A114" s="22"/>
      <c r="B114" s="22"/>
      <c r="C114" s="22"/>
      <c r="D114" s="22"/>
      <c r="E114" s="24"/>
      <c r="F114" s="27"/>
      <c r="G114" s="24"/>
      <c r="H114" s="27"/>
      <c r="I114" s="24"/>
      <c r="J114" s="27"/>
      <c r="K114" s="24"/>
      <c r="L114" s="27"/>
      <c r="M114" s="22"/>
    </row>
    <row r="115" spans="1:52" ht="30" customHeight="1" x14ac:dyDescent="0.3">
      <c r="A115" s="18" t="s">
        <v>312</v>
      </c>
      <c r="B115" s="19"/>
      <c r="C115" s="19"/>
      <c r="D115" s="19"/>
      <c r="E115" s="23"/>
      <c r="F115" s="26"/>
      <c r="G115" s="23"/>
      <c r="H115" s="26"/>
      <c r="I115" s="23"/>
      <c r="J115" s="26"/>
      <c r="K115" s="23"/>
      <c r="L115" s="26"/>
      <c r="M115" s="20"/>
      <c r="N115" s="1" t="s">
        <v>119</v>
      </c>
    </row>
    <row r="116" spans="1:52" ht="30" customHeight="1" x14ac:dyDescent="0.3">
      <c r="A116" s="21" t="s">
        <v>115</v>
      </c>
      <c r="B116" s="21" t="s">
        <v>116</v>
      </c>
      <c r="C116" s="21" t="s">
        <v>91</v>
      </c>
      <c r="D116" s="22">
        <v>1</v>
      </c>
      <c r="E116" s="24">
        <f>'단가대비표(전기)'!O23</f>
        <v>28736</v>
      </c>
      <c r="F116" s="27">
        <f>TRUNC(E116*D116,1)</f>
        <v>28736</v>
      </c>
      <c r="G116" s="24">
        <f>'단가대비표(전기)'!P23</f>
        <v>0</v>
      </c>
      <c r="H116" s="27">
        <f>TRUNC(G116*D116,1)</f>
        <v>0</v>
      </c>
      <c r="I116" s="24">
        <f>'단가대비표(전기)'!V23</f>
        <v>0</v>
      </c>
      <c r="J116" s="27">
        <f>TRUNC(I116*D116,1)</f>
        <v>0</v>
      </c>
      <c r="K116" s="24">
        <f t="shared" ref="K116:L118" si="30">TRUNC(E116+G116+I116,1)</f>
        <v>28736</v>
      </c>
      <c r="L116" s="27">
        <f t="shared" si="30"/>
        <v>28736</v>
      </c>
      <c r="M116" s="21" t="s">
        <v>50</v>
      </c>
      <c r="N116" s="1" t="s">
        <v>119</v>
      </c>
      <c r="O116" s="1" t="s">
        <v>314</v>
      </c>
      <c r="P116" s="1" t="s">
        <v>61</v>
      </c>
      <c r="Q116" s="1" t="s">
        <v>61</v>
      </c>
      <c r="R116" s="1" t="s">
        <v>60</v>
      </c>
      <c r="AV116" s="1" t="s">
        <v>50</v>
      </c>
      <c r="AW116" s="1" t="s">
        <v>315</v>
      </c>
      <c r="AX116" s="1" t="s">
        <v>50</v>
      </c>
      <c r="AY116" s="1" t="s">
        <v>50</v>
      </c>
      <c r="AZ116" s="1" t="s">
        <v>50</v>
      </c>
    </row>
    <row r="117" spans="1:52" ht="30" customHeight="1" x14ac:dyDescent="0.3">
      <c r="A117" s="21" t="s">
        <v>205</v>
      </c>
      <c r="B117" s="21" t="s">
        <v>206</v>
      </c>
      <c r="C117" s="21" t="s">
        <v>207</v>
      </c>
      <c r="D117" s="22">
        <v>0.11600000000000001</v>
      </c>
      <c r="E117" s="24">
        <f>'단가대비표(전기)'!O29</f>
        <v>0</v>
      </c>
      <c r="F117" s="27">
        <f>TRUNC(E117*D117,1)</f>
        <v>0</v>
      </c>
      <c r="G117" s="24">
        <f>'단가대비표(전기)'!P29</f>
        <v>273676</v>
      </c>
      <c r="H117" s="27">
        <f>TRUNC(G117*D117,1)</f>
        <v>31746.400000000001</v>
      </c>
      <c r="I117" s="24">
        <f>'단가대비표(전기)'!V29</f>
        <v>0</v>
      </c>
      <c r="J117" s="27">
        <f>TRUNC(I117*D117,1)</f>
        <v>0</v>
      </c>
      <c r="K117" s="24">
        <f t="shared" si="30"/>
        <v>273676</v>
      </c>
      <c r="L117" s="27">
        <f t="shared" si="30"/>
        <v>31746.400000000001</v>
      </c>
      <c r="M117" s="21" t="s">
        <v>50</v>
      </c>
      <c r="N117" s="1" t="s">
        <v>119</v>
      </c>
      <c r="O117" s="1" t="s">
        <v>208</v>
      </c>
      <c r="P117" s="1" t="s">
        <v>61</v>
      </c>
      <c r="Q117" s="1" t="s">
        <v>61</v>
      </c>
      <c r="R117" s="1" t="s">
        <v>60</v>
      </c>
      <c r="V117">
        <v>1</v>
      </c>
      <c r="AV117" s="1" t="s">
        <v>50</v>
      </c>
      <c r="AW117" s="1" t="s">
        <v>316</v>
      </c>
      <c r="AX117" s="1" t="s">
        <v>50</v>
      </c>
      <c r="AY117" s="1" t="s">
        <v>50</v>
      </c>
      <c r="AZ117" s="1" t="s">
        <v>50</v>
      </c>
    </row>
    <row r="118" spans="1:52" ht="30" customHeight="1" x14ac:dyDescent="0.3">
      <c r="A118" s="21" t="s">
        <v>210</v>
      </c>
      <c r="B118" s="21" t="s">
        <v>211</v>
      </c>
      <c r="C118" s="21" t="s">
        <v>198</v>
      </c>
      <c r="D118" s="22">
        <v>1</v>
      </c>
      <c r="E118" s="24">
        <f>TRUNC(SUMIF(V116:V118, RIGHTB(O118, 1), H116:H118)*U118, 2)</f>
        <v>952.39</v>
      </c>
      <c r="F118" s="27">
        <f>TRUNC(E118*D118,1)</f>
        <v>952.3</v>
      </c>
      <c r="G118" s="24">
        <v>0</v>
      </c>
      <c r="H118" s="27">
        <f>TRUNC(G118*D118,1)</f>
        <v>0</v>
      </c>
      <c r="I118" s="24">
        <v>0</v>
      </c>
      <c r="J118" s="27">
        <f>TRUNC(I118*D118,1)</f>
        <v>0</v>
      </c>
      <c r="K118" s="24">
        <f t="shared" si="30"/>
        <v>952.3</v>
      </c>
      <c r="L118" s="27">
        <f t="shared" si="30"/>
        <v>952.3</v>
      </c>
      <c r="M118" s="21" t="s">
        <v>50</v>
      </c>
      <c r="N118" s="1" t="s">
        <v>119</v>
      </c>
      <c r="O118" s="1" t="s">
        <v>199</v>
      </c>
      <c r="P118" s="1" t="s">
        <v>61</v>
      </c>
      <c r="Q118" s="1" t="s">
        <v>61</v>
      </c>
      <c r="R118" s="1" t="s">
        <v>61</v>
      </c>
      <c r="S118">
        <v>1</v>
      </c>
      <c r="T118">
        <v>0</v>
      </c>
      <c r="U118">
        <v>0.03</v>
      </c>
      <c r="AV118" s="1" t="s">
        <v>50</v>
      </c>
      <c r="AW118" s="1" t="s">
        <v>317</v>
      </c>
      <c r="AX118" s="1" t="s">
        <v>50</v>
      </c>
      <c r="AY118" s="1" t="s">
        <v>50</v>
      </c>
      <c r="AZ118" s="1" t="s">
        <v>50</v>
      </c>
    </row>
    <row r="119" spans="1:52" ht="30" customHeight="1" x14ac:dyDescent="0.3">
      <c r="A119" s="21" t="s">
        <v>213</v>
      </c>
      <c r="B119" s="21" t="s">
        <v>50</v>
      </c>
      <c r="C119" s="21" t="s">
        <v>50</v>
      </c>
      <c r="D119" s="22"/>
      <c r="E119" s="24"/>
      <c r="F119" s="27">
        <f>TRUNC(SUMIF(N116:N118, N115, F116:F118),0)</f>
        <v>29688</v>
      </c>
      <c r="G119" s="24"/>
      <c r="H119" s="27">
        <f>TRUNC(SUMIF(N116:N118, N115, H116:H118),0)</f>
        <v>31746</v>
      </c>
      <c r="I119" s="24"/>
      <c r="J119" s="27">
        <f>TRUNC(SUMIF(N116:N118, N115, J116:J118),0)</f>
        <v>0</v>
      </c>
      <c r="K119" s="24"/>
      <c r="L119" s="27">
        <f>F119+H119+J119</f>
        <v>61434</v>
      </c>
      <c r="M119" s="21" t="s">
        <v>50</v>
      </c>
      <c r="N119" s="1" t="s">
        <v>140</v>
      </c>
      <c r="O119" s="1" t="s">
        <v>140</v>
      </c>
      <c r="P119" s="1" t="s">
        <v>50</v>
      </c>
      <c r="Q119" s="1" t="s">
        <v>50</v>
      </c>
      <c r="R119" s="1" t="s">
        <v>50</v>
      </c>
      <c r="AV119" s="1" t="s">
        <v>50</v>
      </c>
      <c r="AW119" s="1" t="s">
        <v>50</v>
      </c>
      <c r="AX119" s="1" t="s">
        <v>50</v>
      </c>
      <c r="AY119" s="1" t="s">
        <v>50</v>
      </c>
      <c r="AZ119" s="1" t="s">
        <v>50</v>
      </c>
    </row>
    <row r="120" spans="1:52" ht="30" customHeight="1" x14ac:dyDescent="0.3">
      <c r="A120" s="22"/>
      <c r="B120" s="22"/>
      <c r="C120" s="22"/>
      <c r="D120" s="22"/>
      <c r="E120" s="24"/>
      <c r="F120" s="27"/>
      <c r="G120" s="24"/>
      <c r="H120" s="27"/>
      <c r="I120" s="24"/>
      <c r="J120" s="27"/>
      <c r="K120" s="24"/>
      <c r="L120" s="27"/>
      <c r="M120" s="22"/>
    </row>
    <row r="121" spans="1:52" ht="30" customHeight="1" x14ac:dyDescent="0.3">
      <c r="A121" s="18" t="s">
        <v>318</v>
      </c>
      <c r="B121" s="19"/>
      <c r="C121" s="19"/>
      <c r="D121" s="19"/>
      <c r="E121" s="23"/>
      <c r="F121" s="26"/>
      <c r="G121" s="23"/>
      <c r="H121" s="26"/>
      <c r="I121" s="23"/>
      <c r="J121" s="26"/>
      <c r="K121" s="23"/>
      <c r="L121" s="26"/>
      <c r="M121" s="20"/>
      <c r="N121" s="1" t="s">
        <v>124</v>
      </c>
    </row>
    <row r="122" spans="1:52" ht="30" customHeight="1" x14ac:dyDescent="0.3">
      <c r="A122" s="21" t="s">
        <v>121</v>
      </c>
      <c r="B122" s="21" t="s">
        <v>320</v>
      </c>
      <c r="C122" s="21" t="s">
        <v>122</v>
      </c>
      <c r="D122" s="22">
        <v>1</v>
      </c>
      <c r="E122" s="24">
        <f>'단가대비표(전기)'!O10</f>
        <v>150000</v>
      </c>
      <c r="F122" s="27">
        <f>TRUNC(E122*D122,1)</f>
        <v>150000</v>
      </c>
      <c r="G122" s="24">
        <f>'단가대비표(전기)'!P10</f>
        <v>0</v>
      </c>
      <c r="H122" s="27">
        <f>TRUNC(G122*D122,1)</f>
        <v>0</v>
      </c>
      <c r="I122" s="24">
        <f>'단가대비표(전기)'!V10</f>
        <v>0</v>
      </c>
      <c r="J122" s="27">
        <f>TRUNC(I122*D122,1)</f>
        <v>0</v>
      </c>
      <c r="K122" s="24">
        <f t="shared" ref="K122:L124" si="31">TRUNC(E122+G122+I122,1)</f>
        <v>150000</v>
      </c>
      <c r="L122" s="27">
        <f t="shared" si="31"/>
        <v>150000</v>
      </c>
      <c r="M122" s="21" t="s">
        <v>50</v>
      </c>
      <c r="N122" s="1" t="s">
        <v>124</v>
      </c>
      <c r="O122" s="1" t="s">
        <v>321</v>
      </c>
      <c r="P122" s="1" t="s">
        <v>61</v>
      </c>
      <c r="Q122" s="1" t="s">
        <v>61</v>
      </c>
      <c r="R122" s="1" t="s">
        <v>60</v>
      </c>
      <c r="AV122" s="1" t="s">
        <v>50</v>
      </c>
      <c r="AW122" s="1" t="s">
        <v>322</v>
      </c>
      <c r="AX122" s="1" t="s">
        <v>50</v>
      </c>
      <c r="AY122" s="1" t="s">
        <v>50</v>
      </c>
      <c r="AZ122" s="1" t="s">
        <v>50</v>
      </c>
    </row>
    <row r="123" spans="1:52" ht="30" customHeight="1" x14ac:dyDescent="0.3">
      <c r="A123" s="21" t="s">
        <v>205</v>
      </c>
      <c r="B123" s="21" t="s">
        <v>206</v>
      </c>
      <c r="C123" s="21" t="s">
        <v>207</v>
      </c>
      <c r="D123" s="22">
        <v>0.13</v>
      </c>
      <c r="E123" s="24">
        <f>'단가대비표(전기)'!O29</f>
        <v>0</v>
      </c>
      <c r="F123" s="27">
        <f>TRUNC(E123*D123,1)</f>
        <v>0</v>
      </c>
      <c r="G123" s="24">
        <f>'단가대비표(전기)'!P29</f>
        <v>273676</v>
      </c>
      <c r="H123" s="27">
        <f>TRUNC(G123*D123,1)</f>
        <v>35577.800000000003</v>
      </c>
      <c r="I123" s="24">
        <f>'단가대비표(전기)'!V29</f>
        <v>0</v>
      </c>
      <c r="J123" s="27">
        <f>TRUNC(I123*D123,1)</f>
        <v>0</v>
      </c>
      <c r="K123" s="24">
        <f t="shared" si="31"/>
        <v>273676</v>
      </c>
      <c r="L123" s="27">
        <f t="shared" si="31"/>
        <v>35577.800000000003</v>
      </c>
      <c r="M123" s="21" t="s">
        <v>50</v>
      </c>
      <c r="N123" s="1" t="s">
        <v>124</v>
      </c>
      <c r="O123" s="1" t="s">
        <v>208</v>
      </c>
      <c r="P123" s="1" t="s">
        <v>61</v>
      </c>
      <c r="Q123" s="1" t="s">
        <v>61</v>
      </c>
      <c r="R123" s="1" t="s">
        <v>60</v>
      </c>
      <c r="V123">
        <v>1</v>
      </c>
      <c r="AV123" s="1" t="s">
        <v>50</v>
      </c>
      <c r="AW123" s="1" t="s">
        <v>323</v>
      </c>
      <c r="AX123" s="1" t="s">
        <v>50</v>
      </c>
      <c r="AY123" s="1" t="s">
        <v>50</v>
      </c>
      <c r="AZ123" s="1" t="s">
        <v>50</v>
      </c>
    </row>
    <row r="124" spans="1:52" ht="30" customHeight="1" x14ac:dyDescent="0.3">
      <c r="A124" s="21" t="s">
        <v>210</v>
      </c>
      <c r="B124" s="21" t="s">
        <v>211</v>
      </c>
      <c r="C124" s="21" t="s">
        <v>198</v>
      </c>
      <c r="D124" s="22">
        <v>1</v>
      </c>
      <c r="E124" s="24">
        <f>TRUNC(SUMIF(V122:V124, RIGHTB(O124, 1), H122:H124)*U124, 2)</f>
        <v>1067.33</v>
      </c>
      <c r="F124" s="27">
        <f>TRUNC(E124*D124,1)</f>
        <v>1067.3</v>
      </c>
      <c r="G124" s="24">
        <v>0</v>
      </c>
      <c r="H124" s="27">
        <f>TRUNC(G124*D124,1)</f>
        <v>0</v>
      </c>
      <c r="I124" s="24">
        <v>0</v>
      </c>
      <c r="J124" s="27">
        <f>TRUNC(I124*D124,1)</f>
        <v>0</v>
      </c>
      <c r="K124" s="24">
        <f t="shared" si="31"/>
        <v>1067.3</v>
      </c>
      <c r="L124" s="27">
        <f t="shared" si="31"/>
        <v>1067.3</v>
      </c>
      <c r="M124" s="21" t="s">
        <v>50</v>
      </c>
      <c r="N124" s="1" t="s">
        <v>124</v>
      </c>
      <c r="O124" s="1" t="s">
        <v>199</v>
      </c>
      <c r="P124" s="1" t="s">
        <v>61</v>
      </c>
      <c r="Q124" s="1" t="s">
        <v>61</v>
      </c>
      <c r="R124" s="1" t="s">
        <v>61</v>
      </c>
      <c r="S124">
        <v>1</v>
      </c>
      <c r="T124">
        <v>0</v>
      </c>
      <c r="U124">
        <v>0.03</v>
      </c>
      <c r="AV124" s="1" t="s">
        <v>50</v>
      </c>
      <c r="AW124" s="1" t="s">
        <v>324</v>
      </c>
      <c r="AX124" s="1" t="s">
        <v>50</v>
      </c>
      <c r="AY124" s="1" t="s">
        <v>50</v>
      </c>
      <c r="AZ124" s="1" t="s">
        <v>50</v>
      </c>
    </row>
    <row r="125" spans="1:52" ht="30" customHeight="1" x14ac:dyDescent="0.3">
      <c r="A125" s="21" t="s">
        <v>213</v>
      </c>
      <c r="B125" s="21" t="s">
        <v>50</v>
      </c>
      <c r="C125" s="21" t="s">
        <v>50</v>
      </c>
      <c r="D125" s="22"/>
      <c r="E125" s="24"/>
      <c r="F125" s="27">
        <f>TRUNC(SUMIF(N122:N124, N121, F122:F124),0)</f>
        <v>151067</v>
      </c>
      <c r="G125" s="24"/>
      <c r="H125" s="27">
        <f>TRUNC(SUMIF(N122:N124, N121, H122:H124),0)</f>
        <v>35577</v>
      </c>
      <c r="I125" s="24"/>
      <c r="J125" s="27">
        <f>TRUNC(SUMIF(N122:N124, N121, J122:J124),0)</f>
        <v>0</v>
      </c>
      <c r="K125" s="24"/>
      <c r="L125" s="27">
        <f>F125+H125+J125</f>
        <v>186644</v>
      </c>
      <c r="M125" s="21" t="s">
        <v>50</v>
      </c>
      <c r="N125" s="1" t="s">
        <v>140</v>
      </c>
      <c r="O125" s="1" t="s">
        <v>140</v>
      </c>
      <c r="P125" s="1" t="s">
        <v>50</v>
      </c>
      <c r="Q125" s="1" t="s">
        <v>50</v>
      </c>
      <c r="R125" s="1" t="s">
        <v>50</v>
      </c>
      <c r="AV125" s="1" t="s">
        <v>50</v>
      </c>
      <c r="AW125" s="1" t="s">
        <v>50</v>
      </c>
      <c r="AX125" s="1" t="s">
        <v>50</v>
      </c>
      <c r="AY125" s="1" t="s">
        <v>50</v>
      </c>
      <c r="AZ125" s="1" t="s">
        <v>50</v>
      </c>
    </row>
    <row r="126" spans="1:52" ht="30" customHeight="1" x14ac:dyDescent="0.3">
      <c r="A126" s="22"/>
      <c r="B126" s="22"/>
      <c r="C126" s="22"/>
      <c r="D126" s="22"/>
      <c r="E126" s="24"/>
      <c r="F126" s="27"/>
      <c r="G126" s="24"/>
      <c r="H126" s="27"/>
      <c r="I126" s="24"/>
      <c r="J126" s="27"/>
      <c r="K126" s="24"/>
      <c r="L126" s="27"/>
      <c r="M126" s="22"/>
    </row>
    <row r="127" spans="1:52" ht="30" customHeight="1" x14ac:dyDescent="0.3">
      <c r="A127" s="18" t="s">
        <v>325</v>
      </c>
      <c r="B127" s="19"/>
      <c r="C127" s="19"/>
      <c r="D127" s="19"/>
      <c r="E127" s="23"/>
      <c r="F127" s="26"/>
      <c r="G127" s="23"/>
      <c r="H127" s="26"/>
      <c r="I127" s="23"/>
      <c r="J127" s="26"/>
      <c r="K127" s="23"/>
      <c r="L127" s="26"/>
      <c r="M127" s="20"/>
      <c r="N127" s="1" t="s">
        <v>129</v>
      </c>
    </row>
    <row r="128" spans="1:52" ht="30" customHeight="1" x14ac:dyDescent="0.3">
      <c r="A128" s="21" t="s">
        <v>126</v>
      </c>
      <c r="B128" s="21" t="s">
        <v>327</v>
      </c>
      <c r="C128" s="21" t="s">
        <v>122</v>
      </c>
      <c r="D128" s="22">
        <v>1</v>
      </c>
      <c r="E128" s="24">
        <f>'단가대비표(전기)'!O28</f>
        <v>1000000</v>
      </c>
      <c r="F128" s="27">
        <f>TRUNC(E128*D128,1)</f>
        <v>1000000</v>
      </c>
      <c r="G128" s="24">
        <f>'단가대비표(전기)'!P28</f>
        <v>0</v>
      </c>
      <c r="H128" s="27">
        <f>TRUNC(G128*D128,1)</f>
        <v>0</v>
      </c>
      <c r="I128" s="24">
        <f>'단가대비표(전기)'!V28</f>
        <v>0</v>
      </c>
      <c r="J128" s="27">
        <f>TRUNC(I128*D128,1)</f>
        <v>0</v>
      </c>
      <c r="K128" s="24">
        <f t="shared" ref="K128:L130" si="32">TRUNC(E128+G128+I128,1)</f>
        <v>1000000</v>
      </c>
      <c r="L128" s="27">
        <f t="shared" si="32"/>
        <v>1000000</v>
      </c>
      <c r="M128" s="21" t="s">
        <v>50</v>
      </c>
      <c r="N128" s="1" t="s">
        <v>129</v>
      </c>
      <c r="O128" s="1" t="s">
        <v>328</v>
      </c>
      <c r="P128" s="1" t="s">
        <v>61</v>
      </c>
      <c r="Q128" s="1" t="s">
        <v>61</v>
      </c>
      <c r="R128" s="1" t="s">
        <v>60</v>
      </c>
      <c r="AV128" s="1" t="s">
        <v>50</v>
      </c>
      <c r="AW128" s="1" t="s">
        <v>329</v>
      </c>
      <c r="AX128" s="1" t="s">
        <v>50</v>
      </c>
      <c r="AY128" s="1" t="s">
        <v>50</v>
      </c>
      <c r="AZ128" s="1" t="s">
        <v>50</v>
      </c>
    </row>
    <row r="129" spans="1:52" ht="30" customHeight="1" x14ac:dyDescent="0.3">
      <c r="A129" s="21" t="s">
        <v>205</v>
      </c>
      <c r="B129" s="21" t="s">
        <v>206</v>
      </c>
      <c r="C129" s="21" t="s">
        <v>207</v>
      </c>
      <c r="D129" s="22">
        <v>9</v>
      </c>
      <c r="E129" s="24">
        <f>'단가대비표(전기)'!O29</f>
        <v>0</v>
      </c>
      <c r="F129" s="27">
        <f>TRUNC(E129*D129,1)</f>
        <v>0</v>
      </c>
      <c r="G129" s="24">
        <f>'단가대비표(전기)'!P29</f>
        <v>273676</v>
      </c>
      <c r="H129" s="27">
        <f>TRUNC(G129*D129,1)</f>
        <v>2463084</v>
      </c>
      <c r="I129" s="24">
        <f>'단가대비표(전기)'!V29</f>
        <v>0</v>
      </c>
      <c r="J129" s="27">
        <f>TRUNC(I129*D129,1)</f>
        <v>0</v>
      </c>
      <c r="K129" s="24">
        <f t="shared" si="32"/>
        <v>273676</v>
      </c>
      <c r="L129" s="27">
        <f t="shared" si="32"/>
        <v>2463084</v>
      </c>
      <c r="M129" s="21" t="s">
        <v>50</v>
      </c>
      <c r="N129" s="1" t="s">
        <v>129</v>
      </c>
      <c r="O129" s="1" t="s">
        <v>208</v>
      </c>
      <c r="P129" s="1" t="s">
        <v>61</v>
      </c>
      <c r="Q129" s="1" t="s">
        <v>61</v>
      </c>
      <c r="R129" s="1" t="s">
        <v>60</v>
      </c>
      <c r="V129">
        <v>1</v>
      </c>
      <c r="AV129" s="1" t="s">
        <v>50</v>
      </c>
      <c r="AW129" s="1" t="s">
        <v>330</v>
      </c>
      <c r="AX129" s="1" t="s">
        <v>50</v>
      </c>
      <c r="AY129" s="1" t="s">
        <v>50</v>
      </c>
      <c r="AZ129" s="1" t="s">
        <v>50</v>
      </c>
    </row>
    <row r="130" spans="1:52" ht="30" customHeight="1" x14ac:dyDescent="0.3">
      <c r="A130" s="21" t="s">
        <v>210</v>
      </c>
      <c r="B130" s="21" t="s">
        <v>211</v>
      </c>
      <c r="C130" s="21" t="s">
        <v>198</v>
      </c>
      <c r="D130" s="22">
        <v>1</v>
      </c>
      <c r="E130" s="24">
        <f>TRUNC(SUMIF(V128:V130, RIGHTB(O130, 1), H128:H130)*U130, 2)</f>
        <v>73892.52</v>
      </c>
      <c r="F130" s="27">
        <f>TRUNC(E130*D130,1)</f>
        <v>73892.5</v>
      </c>
      <c r="G130" s="24">
        <v>0</v>
      </c>
      <c r="H130" s="27">
        <f>TRUNC(G130*D130,1)</f>
        <v>0</v>
      </c>
      <c r="I130" s="24">
        <v>0</v>
      </c>
      <c r="J130" s="27">
        <f>TRUNC(I130*D130,1)</f>
        <v>0</v>
      </c>
      <c r="K130" s="24">
        <f t="shared" si="32"/>
        <v>73892.5</v>
      </c>
      <c r="L130" s="27">
        <f t="shared" si="32"/>
        <v>73892.5</v>
      </c>
      <c r="M130" s="21" t="s">
        <v>50</v>
      </c>
      <c r="N130" s="1" t="s">
        <v>129</v>
      </c>
      <c r="O130" s="1" t="s">
        <v>199</v>
      </c>
      <c r="P130" s="1" t="s">
        <v>61</v>
      </c>
      <c r="Q130" s="1" t="s">
        <v>61</v>
      </c>
      <c r="R130" s="1" t="s">
        <v>61</v>
      </c>
      <c r="S130">
        <v>1</v>
      </c>
      <c r="T130">
        <v>0</v>
      </c>
      <c r="U130">
        <v>0.03</v>
      </c>
      <c r="AV130" s="1" t="s">
        <v>50</v>
      </c>
      <c r="AW130" s="1" t="s">
        <v>331</v>
      </c>
      <c r="AX130" s="1" t="s">
        <v>50</v>
      </c>
      <c r="AY130" s="1" t="s">
        <v>50</v>
      </c>
      <c r="AZ130" s="1" t="s">
        <v>50</v>
      </c>
    </row>
    <row r="131" spans="1:52" ht="30" customHeight="1" x14ac:dyDescent="0.3">
      <c r="A131" s="21" t="s">
        <v>213</v>
      </c>
      <c r="B131" s="21" t="s">
        <v>50</v>
      </c>
      <c r="C131" s="21" t="s">
        <v>50</v>
      </c>
      <c r="D131" s="22"/>
      <c r="E131" s="24"/>
      <c r="F131" s="27">
        <f>TRUNC(SUMIF(N128:N130, N127, F128:F130),0)</f>
        <v>1073892</v>
      </c>
      <c r="G131" s="24"/>
      <c r="H131" s="27">
        <f>TRUNC(SUMIF(N128:N130, N127, H128:H130),0)</f>
        <v>2463084</v>
      </c>
      <c r="I131" s="24"/>
      <c r="J131" s="27">
        <f>TRUNC(SUMIF(N128:N130, N127, J128:J130),0)</f>
        <v>0</v>
      </c>
      <c r="K131" s="24"/>
      <c r="L131" s="27">
        <f>F131+H131+J131</f>
        <v>3536976</v>
      </c>
      <c r="M131" s="21" t="s">
        <v>50</v>
      </c>
      <c r="N131" s="1" t="s">
        <v>140</v>
      </c>
      <c r="O131" s="1" t="s">
        <v>140</v>
      </c>
      <c r="P131" s="1" t="s">
        <v>50</v>
      </c>
      <c r="Q131" s="1" t="s">
        <v>50</v>
      </c>
      <c r="R131" s="1" t="s">
        <v>50</v>
      </c>
      <c r="AV131" s="1" t="s">
        <v>50</v>
      </c>
      <c r="AW131" s="1" t="s">
        <v>50</v>
      </c>
      <c r="AX131" s="1" t="s">
        <v>50</v>
      </c>
      <c r="AY131" s="1" t="s">
        <v>50</v>
      </c>
      <c r="AZ131" s="1" t="s">
        <v>50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B2C7-20B9-4219-BE90-7A5C28680170}">
  <sheetPr>
    <pageSetUpPr fitToPage="1"/>
  </sheetPr>
  <dimension ref="A1:AB16"/>
  <sheetViews>
    <sheetView topLeftCell="B1" workbookViewId="0">
      <selection activeCell="C17" sqref="C17"/>
    </sheetView>
  </sheetViews>
  <sheetFormatPr defaultRowHeight="16.5" x14ac:dyDescent="0.3"/>
  <cols>
    <col min="1" max="1" width="44.625" hidden="1" customWidth="1"/>
    <col min="2" max="2" width="13.75" bestFit="1" customWidth="1"/>
    <col min="3" max="3" width="33.75" bestFit="1" customWidth="1"/>
    <col min="4" max="4" width="5.5" bestFit="1" customWidth="1"/>
    <col min="5" max="5" width="11.25" bestFit="1" customWidth="1"/>
    <col min="6" max="6" width="6.625" bestFit="1" customWidth="1"/>
    <col min="7" max="7" width="10.25" bestFit="1" customWidth="1"/>
    <col min="8" max="8" width="6.625" bestFit="1" customWidth="1"/>
    <col min="9" max="9" width="10.25" bestFit="1" customWidth="1"/>
    <col min="10" max="10" width="6.625" bestFit="1" customWidth="1"/>
    <col min="11" max="11" width="10.25" bestFit="1" customWidth="1"/>
    <col min="12" max="12" width="6.625" bestFit="1" customWidth="1"/>
    <col min="13" max="13" width="10.25" bestFit="1" customWidth="1"/>
    <col min="14" max="14" width="8" bestFit="1" customWidth="1"/>
    <col min="15" max="16" width="10.25" bestFit="1" customWidth="1"/>
    <col min="17" max="17" width="11.25" bestFit="1" customWidth="1"/>
    <col min="18" max="22" width="9.25" bestFit="1" customWidth="1"/>
    <col min="23" max="23" width="8.25" customWidth="1"/>
    <col min="24" max="24" width="11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227" t="s">
        <v>332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</row>
    <row r="2" spans="1:28" ht="30" customHeight="1" x14ac:dyDescent="0.3">
      <c r="A2" s="225" t="str">
        <f>집계표!A2</f>
        <v>[ 설천중고 연립관사 개축 소방공사 ]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</row>
    <row r="3" spans="1:28" ht="30" customHeight="1" x14ac:dyDescent="0.3">
      <c r="A3" s="226" t="s">
        <v>171</v>
      </c>
      <c r="B3" s="226" t="s">
        <v>1</v>
      </c>
      <c r="C3" s="226" t="s">
        <v>333</v>
      </c>
      <c r="D3" s="226" t="s">
        <v>3</v>
      </c>
      <c r="E3" s="226" t="s">
        <v>5</v>
      </c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 t="s">
        <v>173</v>
      </c>
      <c r="Q3" s="226" t="s">
        <v>174</v>
      </c>
      <c r="R3" s="226"/>
      <c r="S3" s="226"/>
      <c r="T3" s="226"/>
      <c r="U3" s="226"/>
      <c r="V3" s="226"/>
      <c r="W3" s="226" t="s">
        <v>176</v>
      </c>
      <c r="X3" s="226" t="s">
        <v>11</v>
      </c>
      <c r="Y3" s="225" t="s">
        <v>341</v>
      </c>
      <c r="Z3" s="225" t="s">
        <v>342</v>
      </c>
      <c r="AA3" s="225" t="s">
        <v>343</v>
      </c>
      <c r="AB3" s="225" t="s">
        <v>47</v>
      </c>
    </row>
    <row r="4" spans="1:28" ht="30" customHeight="1" x14ac:dyDescent="0.3">
      <c r="A4" s="226"/>
      <c r="B4" s="226"/>
      <c r="C4" s="226"/>
      <c r="D4" s="226"/>
      <c r="E4" s="105" t="s">
        <v>334</v>
      </c>
      <c r="F4" s="105" t="s">
        <v>335</v>
      </c>
      <c r="G4" s="105" t="s">
        <v>336</v>
      </c>
      <c r="H4" s="105" t="s">
        <v>335</v>
      </c>
      <c r="I4" s="105" t="s">
        <v>337</v>
      </c>
      <c r="J4" s="105" t="s">
        <v>335</v>
      </c>
      <c r="K4" s="105" t="s">
        <v>338</v>
      </c>
      <c r="L4" s="105" t="s">
        <v>335</v>
      </c>
      <c r="M4" s="105" t="s">
        <v>339</v>
      </c>
      <c r="N4" s="105" t="s">
        <v>335</v>
      </c>
      <c r="O4" s="105" t="s">
        <v>340</v>
      </c>
      <c r="P4" s="226"/>
      <c r="Q4" s="105" t="s">
        <v>334</v>
      </c>
      <c r="R4" s="105" t="s">
        <v>336</v>
      </c>
      <c r="S4" s="105" t="s">
        <v>337</v>
      </c>
      <c r="T4" s="105" t="s">
        <v>338</v>
      </c>
      <c r="U4" s="105" t="s">
        <v>339</v>
      </c>
      <c r="V4" s="105" t="s">
        <v>340</v>
      </c>
      <c r="W4" s="226"/>
      <c r="X4" s="226"/>
      <c r="Y4" s="225"/>
      <c r="Z4" s="225"/>
      <c r="AA4" s="225"/>
      <c r="AB4" s="225"/>
    </row>
    <row r="5" spans="1:28" ht="30" customHeight="1" x14ac:dyDescent="0.3">
      <c r="A5" s="21" t="s">
        <v>591</v>
      </c>
      <c r="B5" s="21" t="s">
        <v>571</v>
      </c>
      <c r="C5" s="21" t="s">
        <v>572</v>
      </c>
      <c r="D5" s="112" t="s">
        <v>102</v>
      </c>
      <c r="E5" s="113">
        <v>0</v>
      </c>
      <c r="F5" s="21" t="s">
        <v>50</v>
      </c>
      <c r="G5" s="113">
        <v>75000</v>
      </c>
      <c r="H5" s="21" t="s">
        <v>598</v>
      </c>
      <c r="I5" s="113">
        <v>75000</v>
      </c>
      <c r="J5" s="21" t="s">
        <v>599</v>
      </c>
      <c r="K5" s="113">
        <v>98000</v>
      </c>
      <c r="L5" s="21" t="s">
        <v>600</v>
      </c>
      <c r="M5" s="113">
        <v>0</v>
      </c>
      <c r="N5" s="21" t="s">
        <v>50</v>
      </c>
      <c r="O5" s="113">
        <f t="shared" ref="O5:O12" si="0">SMALL(E5:M5,COUNTIF(E5:M5,0)+1)</f>
        <v>75000</v>
      </c>
      <c r="P5" s="113">
        <v>0</v>
      </c>
      <c r="Q5" s="113">
        <v>0</v>
      </c>
      <c r="R5" s="113">
        <v>0</v>
      </c>
      <c r="S5" s="113">
        <v>0</v>
      </c>
      <c r="T5" s="113">
        <v>0</v>
      </c>
      <c r="U5" s="113">
        <v>0</v>
      </c>
      <c r="V5" s="113">
        <v>0</v>
      </c>
      <c r="W5" s="21" t="s">
        <v>348</v>
      </c>
      <c r="X5" s="21" t="s">
        <v>50</v>
      </c>
      <c r="Y5" s="1" t="s">
        <v>50</v>
      </c>
      <c r="Z5" s="1" t="s">
        <v>50</v>
      </c>
      <c r="AA5" s="30"/>
      <c r="AB5" s="1" t="s">
        <v>50</v>
      </c>
    </row>
    <row r="6" spans="1:28" ht="30" customHeight="1" x14ac:dyDescent="0.3">
      <c r="A6" s="21" t="s">
        <v>595</v>
      </c>
      <c r="B6" s="21" t="s">
        <v>571</v>
      </c>
      <c r="C6" s="21" t="s">
        <v>575</v>
      </c>
      <c r="D6" s="112" t="s">
        <v>102</v>
      </c>
      <c r="E6" s="113">
        <v>0</v>
      </c>
      <c r="F6" s="21" t="s">
        <v>50</v>
      </c>
      <c r="G6" s="113">
        <v>78000</v>
      </c>
      <c r="H6" s="21" t="s">
        <v>598</v>
      </c>
      <c r="I6" s="113">
        <v>78000</v>
      </c>
      <c r="J6" s="21" t="s">
        <v>599</v>
      </c>
      <c r="K6" s="113">
        <v>101000</v>
      </c>
      <c r="L6" s="21" t="s">
        <v>600</v>
      </c>
      <c r="M6" s="113">
        <v>0</v>
      </c>
      <c r="N6" s="21" t="s">
        <v>50</v>
      </c>
      <c r="O6" s="113">
        <f t="shared" si="0"/>
        <v>78000</v>
      </c>
      <c r="P6" s="113">
        <v>0</v>
      </c>
      <c r="Q6" s="113">
        <v>0</v>
      </c>
      <c r="R6" s="113">
        <v>0</v>
      </c>
      <c r="S6" s="113">
        <v>0</v>
      </c>
      <c r="T6" s="113">
        <v>0</v>
      </c>
      <c r="U6" s="113">
        <v>0</v>
      </c>
      <c r="V6" s="113">
        <v>0</v>
      </c>
      <c r="W6" s="21" t="s">
        <v>349</v>
      </c>
      <c r="X6" s="21" t="s">
        <v>50</v>
      </c>
      <c r="Y6" s="1" t="s">
        <v>50</v>
      </c>
      <c r="Z6" s="1" t="s">
        <v>50</v>
      </c>
      <c r="AA6" s="30"/>
      <c r="AB6" s="1" t="s">
        <v>50</v>
      </c>
    </row>
    <row r="7" spans="1:28" ht="30" customHeight="1" x14ac:dyDescent="0.3">
      <c r="A7" s="21" t="s">
        <v>550</v>
      </c>
      <c r="B7" s="21" t="s">
        <v>548</v>
      </c>
      <c r="C7" s="21" t="s">
        <v>549</v>
      </c>
      <c r="D7" s="112" t="s">
        <v>307</v>
      </c>
      <c r="E7" s="113">
        <v>18710</v>
      </c>
      <c r="F7" s="21" t="s">
        <v>50</v>
      </c>
      <c r="G7" s="113">
        <v>22000</v>
      </c>
      <c r="H7" s="21" t="s">
        <v>601</v>
      </c>
      <c r="I7" s="113">
        <v>23000</v>
      </c>
      <c r="J7" s="21" t="s">
        <v>602</v>
      </c>
      <c r="K7" s="113">
        <v>22000</v>
      </c>
      <c r="L7" s="21" t="s">
        <v>603</v>
      </c>
      <c r="M7" s="113">
        <v>0</v>
      </c>
      <c r="N7" s="21" t="s">
        <v>50</v>
      </c>
      <c r="O7" s="113">
        <f t="shared" si="0"/>
        <v>18710</v>
      </c>
      <c r="P7" s="113">
        <v>0</v>
      </c>
      <c r="Q7" s="113">
        <v>0</v>
      </c>
      <c r="R7" s="113">
        <v>0</v>
      </c>
      <c r="S7" s="113">
        <v>0</v>
      </c>
      <c r="T7" s="113">
        <v>0</v>
      </c>
      <c r="U7" s="113">
        <v>0</v>
      </c>
      <c r="V7" s="113">
        <v>0</v>
      </c>
      <c r="W7" s="21" t="s">
        <v>353</v>
      </c>
      <c r="X7" s="21" t="s">
        <v>50</v>
      </c>
      <c r="Y7" s="1" t="s">
        <v>50</v>
      </c>
      <c r="Z7" s="1" t="s">
        <v>50</v>
      </c>
      <c r="AA7" s="30"/>
      <c r="AB7" s="1" t="s">
        <v>50</v>
      </c>
    </row>
    <row r="8" spans="1:28" ht="30" customHeight="1" x14ac:dyDescent="0.3">
      <c r="A8" s="21" t="s">
        <v>554</v>
      </c>
      <c r="B8" s="21" t="s">
        <v>552</v>
      </c>
      <c r="C8" s="21" t="s">
        <v>553</v>
      </c>
      <c r="D8" s="112" t="s">
        <v>307</v>
      </c>
      <c r="E8" s="113">
        <v>0</v>
      </c>
      <c r="F8" s="21" t="s">
        <v>50</v>
      </c>
      <c r="G8" s="113">
        <v>26000</v>
      </c>
      <c r="H8" s="21" t="s">
        <v>601</v>
      </c>
      <c r="I8" s="113">
        <v>0</v>
      </c>
      <c r="J8" s="21" t="s">
        <v>50</v>
      </c>
      <c r="K8" s="113">
        <v>28800</v>
      </c>
      <c r="L8" s="21" t="s">
        <v>603</v>
      </c>
      <c r="M8" s="113">
        <v>24000</v>
      </c>
      <c r="N8" s="21" t="s">
        <v>604</v>
      </c>
      <c r="O8" s="113">
        <f t="shared" si="0"/>
        <v>24000</v>
      </c>
      <c r="P8" s="113">
        <v>0</v>
      </c>
      <c r="Q8" s="113">
        <v>0</v>
      </c>
      <c r="R8" s="113">
        <v>0</v>
      </c>
      <c r="S8" s="113">
        <v>0</v>
      </c>
      <c r="T8" s="113">
        <v>0</v>
      </c>
      <c r="U8" s="113">
        <v>0</v>
      </c>
      <c r="V8" s="113">
        <v>0</v>
      </c>
      <c r="W8" s="21" t="s">
        <v>355</v>
      </c>
      <c r="X8" s="21" t="s">
        <v>50</v>
      </c>
      <c r="Y8" s="1" t="s">
        <v>50</v>
      </c>
      <c r="Z8" s="1" t="s">
        <v>50</v>
      </c>
      <c r="AA8" s="30"/>
      <c r="AB8" s="1" t="s">
        <v>50</v>
      </c>
    </row>
    <row r="9" spans="1:28" ht="30" customHeight="1" x14ac:dyDescent="0.3">
      <c r="A9" s="21" t="s">
        <v>557</v>
      </c>
      <c r="B9" s="21" t="s">
        <v>552</v>
      </c>
      <c r="C9" s="21" t="s">
        <v>556</v>
      </c>
      <c r="D9" s="112" t="s">
        <v>307</v>
      </c>
      <c r="E9" s="113">
        <v>0</v>
      </c>
      <c r="F9" s="21" t="s">
        <v>50</v>
      </c>
      <c r="G9" s="113">
        <v>25000</v>
      </c>
      <c r="H9" s="21" t="s">
        <v>601</v>
      </c>
      <c r="I9" s="113">
        <v>0</v>
      </c>
      <c r="J9" s="21" t="s">
        <v>50</v>
      </c>
      <c r="K9" s="113">
        <v>24500</v>
      </c>
      <c r="L9" s="21" t="s">
        <v>603</v>
      </c>
      <c r="M9" s="113">
        <v>25000</v>
      </c>
      <c r="N9" s="21" t="s">
        <v>604</v>
      </c>
      <c r="O9" s="113">
        <f t="shared" si="0"/>
        <v>24500</v>
      </c>
      <c r="P9" s="113">
        <v>0</v>
      </c>
      <c r="Q9" s="113">
        <v>0</v>
      </c>
      <c r="R9" s="113">
        <v>0</v>
      </c>
      <c r="S9" s="113">
        <v>0</v>
      </c>
      <c r="T9" s="113">
        <v>0</v>
      </c>
      <c r="U9" s="113">
        <v>0</v>
      </c>
      <c r="V9" s="113">
        <v>0</v>
      </c>
      <c r="W9" s="21" t="s">
        <v>358</v>
      </c>
      <c r="X9" s="21" t="s">
        <v>50</v>
      </c>
      <c r="Y9" s="1" t="s">
        <v>50</v>
      </c>
      <c r="Z9" s="1" t="s">
        <v>50</v>
      </c>
      <c r="AA9" s="30"/>
      <c r="AB9" s="1" t="s">
        <v>50</v>
      </c>
    </row>
    <row r="10" spans="1:28" ht="30" customHeight="1" x14ac:dyDescent="0.3">
      <c r="A10" s="21" t="s">
        <v>561</v>
      </c>
      <c r="B10" s="21" t="s">
        <v>548</v>
      </c>
      <c r="C10" s="21" t="s">
        <v>559</v>
      </c>
      <c r="D10" s="112" t="s">
        <v>307</v>
      </c>
      <c r="E10" s="113">
        <v>0</v>
      </c>
      <c r="F10" s="21" t="s">
        <v>50</v>
      </c>
      <c r="G10" s="113">
        <v>280000</v>
      </c>
      <c r="H10" s="21" t="s">
        <v>601</v>
      </c>
      <c r="I10" s="113">
        <v>320000</v>
      </c>
      <c r="J10" s="21" t="s">
        <v>602</v>
      </c>
      <c r="K10" s="113">
        <v>0</v>
      </c>
      <c r="L10" s="21" t="s">
        <v>50</v>
      </c>
      <c r="M10" s="113">
        <v>0</v>
      </c>
      <c r="N10" s="21" t="s">
        <v>50</v>
      </c>
      <c r="O10" s="113">
        <f t="shared" si="0"/>
        <v>280000</v>
      </c>
      <c r="P10" s="113">
        <v>0</v>
      </c>
      <c r="Q10" s="113">
        <v>0</v>
      </c>
      <c r="R10" s="113">
        <v>0</v>
      </c>
      <c r="S10" s="113">
        <v>0</v>
      </c>
      <c r="T10" s="113">
        <v>0</v>
      </c>
      <c r="U10" s="113">
        <v>0</v>
      </c>
      <c r="V10" s="113">
        <v>0</v>
      </c>
      <c r="W10" s="21" t="s">
        <v>360</v>
      </c>
      <c r="X10" s="21" t="s">
        <v>560</v>
      </c>
      <c r="Y10" s="1" t="s">
        <v>50</v>
      </c>
      <c r="Z10" s="1" t="s">
        <v>50</v>
      </c>
      <c r="AA10" s="30"/>
      <c r="AB10" s="1" t="s">
        <v>50</v>
      </c>
    </row>
    <row r="11" spans="1:28" ht="30" customHeight="1" x14ac:dyDescent="0.3">
      <c r="A11" s="21" t="s">
        <v>565</v>
      </c>
      <c r="B11" s="21" t="s">
        <v>563</v>
      </c>
      <c r="C11" s="21" t="s">
        <v>564</v>
      </c>
      <c r="D11" s="112" t="s">
        <v>307</v>
      </c>
      <c r="E11" s="113">
        <v>0</v>
      </c>
      <c r="F11" s="21" t="s">
        <v>50</v>
      </c>
      <c r="G11" s="113">
        <v>2200</v>
      </c>
      <c r="H11" s="21" t="s">
        <v>605</v>
      </c>
      <c r="I11" s="113">
        <v>2200</v>
      </c>
      <c r="J11" s="21" t="s">
        <v>602</v>
      </c>
      <c r="K11" s="113">
        <v>3000</v>
      </c>
      <c r="L11" s="21" t="s">
        <v>600</v>
      </c>
      <c r="M11" s="113">
        <v>2000</v>
      </c>
      <c r="N11" s="21" t="s">
        <v>606</v>
      </c>
      <c r="O11" s="113">
        <f t="shared" si="0"/>
        <v>2000</v>
      </c>
      <c r="P11" s="113">
        <v>0</v>
      </c>
      <c r="Q11" s="113">
        <v>0</v>
      </c>
      <c r="R11" s="113">
        <v>0</v>
      </c>
      <c r="S11" s="113">
        <v>0</v>
      </c>
      <c r="T11" s="113">
        <v>0</v>
      </c>
      <c r="U11" s="113">
        <v>0</v>
      </c>
      <c r="V11" s="113">
        <v>0</v>
      </c>
      <c r="W11" s="21" t="s">
        <v>365</v>
      </c>
      <c r="X11" s="21" t="s">
        <v>50</v>
      </c>
      <c r="Y11" s="1" t="s">
        <v>50</v>
      </c>
      <c r="Z11" s="1" t="s">
        <v>50</v>
      </c>
      <c r="AA11" s="30"/>
      <c r="AB11" s="1" t="s">
        <v>50</v>
      </c>
    </row>
    <row r="12" spans="1:28" ht="30" customHeight="1" x14ac:dyDescent="0.3">
      <c r="A12" s="21" t="s">
        <v>569</v>
      </c>
      <c r="B12" s="21" t="s">
        <v>567</v>
      </c>
      <c r="C12" s="21" t="s">
        <v>568</v>
      </c>
      <c r="D12" s="112" t="s">
        <v>307</v>
      </c>
      <c r="E12" s="113">
        <v>0</v>
      </c>
      <c r="F12" s="21" t="s">
        <v>50</v>
      </c>
      <c r="G12" s="113">
        <v>1500</v>
      </c>
      <c r="H12" s="21" t="s">
        <v>605</v>
      </c>
      <c r="I12" s="113">
        <v>0</v>
      </c>
      <c r="J12" s="21" t="s">
        <v>50</v>
      </c>
      <c r="K12" s="113">
        <v>3000</v>
      </c>
      <c r="L12" s="21" t="s">
        <v>600</v>
      </c>
      <c r="M12" s="113">
        <v>0</v>
      </c>
      <c r="N12" s="21" t="s">
        <v>50</v>
      </c>
      <c r="O12" s="113">
        <f t="shared" si="0"/>
        <v>1500</v>
      </c>
      <c r="P12" s="113">
        <v>0</v>
      </c>
      <c r="Q12" s="113">
        <v>0</v>
      </c>
      <c r="R12" s="113">
        <v>0</v>
      </c>
      <c r="S12" s="113">
        <v>0</v>
      </c>
      <c r="T12" s="113">
        <v>0</v>
      </c>
      <c r="U12" s="113">
        <v>0</v>
      </c>
      <c r="V12" s="113">
        <v>0</v>
      </c>
      <c r="W12" s="21" t="s">
        <v>368</v>
      </c>
      <c r="X12" s="21" t="s">
        <v>50</v>
      </c>
      <c r="Y12" s="1" t="s">
        <v>50</v>
      </c>
      <c r="Z12" s="1" t="s">
        <v>50</v>
      </c>
      <c r="AA12" s="30"/>
      <c r="AB12" s="1" t="s">
        <v>50</v>
      </c>
    </row>
    <row r="13" spans="1:28" ht="30" customHeight="1" x14ac:dyDescent="0.3">
      <c r="A13" s="21" t="s">
        <v>588</v>
      </c>
      <c r="B13" s="21" t="s">
        <v>587</v>
      </c>
      <c r="C13" s="21" t="s">
        <v>584</v>
      </c>
      <c r="D13" s="112" t="s">
        <v>207</v>
      </c>
      <c r="E13" s="113">
        <v>0</v>
      </c>
      <c r="F13" s="21" t="s">
        <v>50</v>
      </c>
      <c r="G13" s="113">
        <v>0</v>
      </c>
      <c r="H13" s="21" t="s">
        <v>50</v>
      </c>
      <c r="I13" s="113">
        <v>0</v>
      </c>
      <c r="J13" s="21" t="s">
        <v>50</v>
      </c>
      <c r="K13" s="113">
        <v>0</v>
      </c>
      <c r="L13" s="21" t="s">
        <v>50</v>
      </c>
      <c r="M13" s="113">
        <v>0</v>
      </c>
      <c r="N13" s="21" t="s">
        <v>50</v>
      </c>
      <c r="O13" s="113">
        <v>0</v>
      </c>
      <c r="P13" s="113">
        <v>172068</v>
      </c>
      <c r="Q13" s="113">
        <v>0</v>
      </c>
      <c r="R13" s="113">
        <v>0</v>
      </c>
      <c r="S13" s="113">
        <v>0</v>
      </c>
      <c r="T13" s="113">
        <v>0</v>
      </c>
      <c r="U13" s="113">
        <v>0</v>
      </c>
      <c r="V13" s="113">
        <v>0</v>
      </c>
      <c r="W13" s="21" t="s">
        <v>394</v>
      </c>
      <c r="X13" s="21" t="s">
        <v>50</v>
      </c>
      <c r="Y13" s="1" t="s">
        <v>395</v>
      </c>
      <c r="Z13" s="1" t="s">
        <v>50</v>
      </c>
      <c r="AA13" s="30"/>
      <c r="AB13" s="1" t="s">
        <v>50</v>
      </c>
    </row>
    <row r="14" spans="1:28" ht="30" customHeight="1" x14ac:dyDescent="0.3">
      <c r="A14" s="21" t="s">
        <v>585</v>
      </c>
      <c r="B14" s="21" t="s">
        <v>583</v>
      </c>
      <c r="C14" s="21" t="s">
        <v>584</v>
      </c>
      <c r="D14" s="112" t="s">
        <v>207</v>
      </c>
      <c r="E14" s="113">
        <v>0</v>
      </c>
      <c r="F14" s="21" t="s">
        <v>50</v>
      </c>
      <c r="G14" s="113">
        <v>0</v>
      </c>
      <c r="H14" s="21" t="s">
        <v>50</v>
      </c>
      <c r="I14" s="113">
        <v>0</v>
      </c>
      <c r="J14" s="21" t="s">
        <v>50</v>
      </c>
      <c r="K14" s="113">
        <v>0</v>
      </c>
      <c r="L14" s="21" t="s">
        <v>50</v>
      </c>
      <c r="M14" s="113">
        <v>0</v>
      </c>
      <c r="N14" s="21" t="s">
        <v>50</v>
      </c>
      <c r="O14" s="113">
        <v>0</v>
      </c>
      <c r="P14" s="113">
        <v>241698</v>
      </c>
      <c r="Q14" s="113">
        <v>0</v>
      </c>
      <c r="R14" s="113">
        <v>0</v>
      </c>
      <c r="S14" s="113">
        <v>0</v>
      </c>
      <c r="T14" s="113">
        <v>0</v>
      </c>
      <c r="U14" s="113">
        <v>0</v>
      </c>
      <c r="V14" s="113">
        <v>0</v>
      </c>
      <c r="W14" s="21" t="s">
        <v>607</v>
      </c>
      <c r="X14" s="21" t="s">
        <v>50</v>
      </c>
      <c r="Y14" s="1" t="s">
        <v>395</v>
      </c>
      <c r="Z14" s="1" t="s">
        <v>50</v>
      </c>
      <c r="AA14" s="30"/>
      <c r="AB14" s="1" t="s">
        <v>50</v>
      </c>
    </row>
    <row r="15" spans="1:28" ht="27.75" customHeight="1" x14ac:dyDescent="0.3">
      <c r="B15" s="117" t="s">
        <v>612</v>
      </c>
      <c r="C15" s="21" t="s">
        <v>615</v>
      </c>
      <c r="D15" s="112" t="s">
        <v>307</v>
      </c>
      <c r="E15" s="113"/>
      <c r="F15" s="21"/>
      <c r="G15" s="113">
        <v>155000</v>
      </c>
      <c r="H15" s="21">
        <v>961</v>
      </c>
      <c r="I15" s="113"/>
      <c r="J15" s="21"/>
      <c r="K15" s="113">
        <v>176000</v>
      </c>
      <c r="L15" s="21">
        <v>1185</v>
      </c>
      <c r="M15" s="113">
        <v>152200</v>
      </c>
      <c r="N15" s="21">
        <v>1353</v>
      </c>
      <c r="O15" s="113">
        <v>152200</v>
      </c>
      <c r="P15" s="113"/>
      <c r="Q15" s="113"/>
      <c r="R15" s="113"/>
      <c r="S15" s="113"/>
      <c r="T15" s="113"/>
      <c r="U15" s="113"/>
      <c r="V15" s="113"/>
      <c r="W15" s="21" t="s">
        <v>621</v>
      </c>
      <c r="X15" s="21"/>
    </row>
    <row r="16" spans="1:28" ht="24" customHeight="1" x14ac:dyDescent="0.3">
      <c r="B16" s="117" t="s">
        <v>617</v>
      </c>
      <c r="C16" s="21" t="s">
        <v>611</v>
      </c>
      <c r="D16" s="112" t="s">
        <v>307</v>
      </c>
      <c r="E16" s="113"/>
      <c r="F16" s="21"/>
      <c r="G16" s="113"/>
      <c r="H16" s="21"/>
      <c r="I16" s="113"/>
      <c r="J16" s="21"/>
      <c r="K16" s="113">
        <v>210000</v>
      </c>
      <c r="L16" s="21">
        <v>1187</v>
      </c>
      <c r="M16" s="113"/>
      <c r="N16" s="21"/>
      <c r="O16" s="113">
        <f>K16</f>
        <v>210000</v>
      </c>
      <c r="P16" s="113"/>
      <c r="Q16" s="113"/>
      <c r="R16" s="113"/>
      <c r="S16" s="113"/>
      <c r="T16" s="113"/>
      <c r="U16" s="113"/>
      <c r="V16" s="113"/>
      <c r="W16" s="21" t="s">
        <v>622</v>
      </c>
      <c r="X16" s="21"/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3" type="noConversion"/>
  <pageMargins left="0.78740157480314954" right="0" top="0.39370078740157477" bottom="0.39370078740157477" header="0" footer="0"/>
  <pageSetup paperSize="9" scale="53" fitToHeight="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29"/>
  <sheetViews>
    <sheetView topLeftCell="B1" workbookViewId="0">
      <selection activeCell="I9" sqref="I9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227" t="s">
        <v>332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</row>
    <row r="2" spans="1:28" ht="30" customHeight="1" x14ac:dyDescent="0.3">
      <c r="A2" s="225" t="str">
        <f>집계표!A2</f>
        <v>[ 설천중고 연립관사 개축 소방공사 ]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</row>
    <row r="3" spans="1:28" ht="30" customHeight="1" x14ac:dyDescent="0.3">
      <c r="A3" s="223" t="s">
        <v>171</v>
      </c>
      <c r="B3" s="223" t="s">
        <v>1</v>
      </c>
      <c r="C3" s="223" t="s">
        <v>333</v>
      </c>
      <c r="D3" s="223" t="s">
        <v>3</v>
      </c>
      <c r="E3" s="223" t="s">
        <v>5</v>
      </c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 t="s">
        <v>173</v>
      </c>
      <c r="Q3" s="223" t="s">
        <v>174</v>
      </c>
      <c r="R3" s="223"/>
      <c r="S3" s="223"/>
      <c r="T3" s="223"/>
      <c r="U3" s="223"/>
      <c r="V3" s="223"/>
      <c r="W3" s="223" t="s">
        <v>176</v>
      </c>
      <c r="X3" s="223" t="s">
        <v>11</v>
      </c>
      <c r="Y3" s="225" t="s">
        <v>341</v>
      </c>
      <c r="Z3" s="225" t="s">
        <v>342</v>
      </c>
      <c r="AA3" s="225" t="s">
        <v>343</v>
      </c>
      <c r="AB3" s="225" t="s">
        <v>47</v>
      </c>
    </row>
    <row r="4" spans="1:28" ht="30" customHeight="1" x14ac:dyDescent="0.3">
      <c r="A4" s="223"/>
      <c r="B4" s="223"/>
      <c r="C4" s="223"/>
      <c r="D4" s="223"/>
      <c r="E4" s="7" t="s">
        <v>334</v>
      </c>
      <c r="F4" s="7" t="s">
        <v>335</v>
      </c>
      <c r="G4" s="7" t="s">
        <v>336</v>
      </c>
      <c r="H4" s="7" t="s">
        <v>335</v>
      </c>
      <c r="I4" s="7" t="s">
        <v>337</v>
      </c>
      <c r="J4" s="7" t="s">
        <v>335</v>
      </c>
      <c r="K4" s="7" t="s">
        <v>338</v>
      </c>
      <c r="L4" s="7" t="s">
        <v>335</v>
      </c>
      <c r="M4" s="7" t="s">
        <v>339</v>
      </c>
      <c r="N4" s="7" t="s">
        <v>335</v>
      </c>
      <c r="O4" s="7" t="s">
        <v>340</v>
      </c>
      <c r="P4" s="223"/>
      <c r="Q4" s="7" t="s">
        <v>334</v>
      </c>
      <c r="R4" s="7" t="s">
        <v>336</v>
      </c>
      <c r="S4" s="7" t="s">
        <v>337</v>
      </c>
      <c r="T4" s="7" t="s">
        <v>338</v>
      </c>
      <c r="U4" s="7" t="s">
        <v>339</v>
      </c>
      <c r="V4" s="7" t="s">
        <v>340</v>
      </c>
      <c r="W4" s="223"/>
      <c r="X4" s="223"/>
      <c r="Y4" s="225"/>
      <c r="Z4" s="225"/>
      <c r="AA4" s="225"/>
      <c r="AB4" s="225"/>
    </row>
    <row r="5" spans="1:28" ht="30" customHeight="1" x14ac:dyDescent="0.3">
      <c r="A5" s="13" t="s">
        <v>242</v>
      </c>
      <c r="B5" s="13" t="s">
        <v>80</v>
      </c>
      <c r="C5" s="13" t="s">
        <v>81</v>
      </c>
      <c r="D5" s="28" t="s">
        <v>241</v>
      </c>
      <c r="E5" s="29">
        <v>0</v>
      </c>
      <c r="F5" s="13" t="s">
        <v>50</v>
      </c>
      <c r="G5" s="29">
        <v>380</v>
      </c>
      <c r="H5" s="13" t="s">
        <v>344</v>
      </c>
      <c r="I5" s="29">
        <v>492</v>
      </c>
      <c r="J5" s="13" t="s">
        <v>345</v>
      </c>
      <c r="K5" s="29">
        <v>377</v>
      </c>
      <c r="L5" s="13" t="s">
        <v>346</v>
      </c>
      <c r="M5" s="29">
        <v>503</v>
      </c>
      <c r="N5" s="13" t="s">
        <v>347</v>
      </c>
      <c r="O5" s="29">
        <f t="shared" ref="O5:O28" si="0">SMALL(E5:M5,COUNTIF(E5:M5,0)+1)</f>
        <v>377</v>
      </c>
      <c r="P5" s="29">
        <v>0</v>
      </c>
      <c r="Q5" s="29">
        <v>0</v>
      </c>
      <c r="R5" s="29">
        <v>0</v>
      </c>
      <c r="S5" s="29">
        <v>0</v>
      </c>
      <c r="T5" s="29">
        <v>0</v>
      </c>
      <c r="U5" s="29">
        <v>0</v>
      </c>
      <c r="V5" s="29">
        <v>0</v>
      </c>
      <c r="W5" s="13" t="s">
        <v>348</v>
      </c>
      <c r="X5" s="13" t="s">
        <v>50</v>
      </c>
      <c r="Y5" s="1" t="s">
        <v>50</v>
      </c>
      <c r="Z5" s="1" t="s">
        <v>50</v>
      </c>
      <c r="AA5" s="30"/>
      <c r="AB5" s="1" t="s">
        <v>50</v>
      </c>
    </row>
    <row r="6" spans="1:28" ht="30" customHeight="1" x14ac:dyDescent="0.3">
      <c r="A6" s="13" t="s">
        <v>248</v>
      </c>
      <c r="B6" s="13" t="s">
        <v>80</v>
      </c>
      <c r="C6" s="13" t="s">
        <v>85</v>
      </c>
      <c r="D6" s="28" t="s">
        <v>241</v>
      </c>
      <c r="E6" s="29">
        <v>0</v>
      </c>
      <c r="F6" s="13" t="s">
        <v>50</v>
      </c>
      <c r="G6" s="29">
        <v>557</v>
      </c>
      <c r="H6" s="13" t="s">
        <v>344</v>
      </c>
      <c r="I6" s="29">
        <v>795</v>
      </c>
      <c r="J6" s="13" t="s">
        <v>345</v>
      </c>
      <c r="K6" s="29">
        <v>572</v>
      </c>
      <c r="L6" s="13" t="s">
        <v>346</v>
      </c>
      <c r="M6" s="29">
        <v>828</v>
      </c>
      <c r="N6" s="13" t="s">
        <v>347</v>
      </c>
      <c r="O6" s="29">
        <f t="shared" si="0"/>
        <v>557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13" t="s">
        <v>349</v>
      </c>
      <c r="X6" s="13" t="s">
        <v>50</v>
      </c>
      <c r="Y6" s="1" t="s">
        <v>50</v>
      </c>
      <c r="Z6" s="1" t="s">
        <v>50</v>
      </c>
      <c r="AA6" s="30"/>
      <c r="AB6" s="1" t="s">
        <v>50</v>
      </c>
    </row>
    <row r="7" spans="1:28" ht="30" customHeight="1" x14ac:dyDescent="0.3">
      <c r="A7" s="13" t="s">
        <v>296</v>
      </c>
      <c r="B7" s="13" t="s">
        <v>147</v>
      </c>
      <c r="C7" s="13" t="s">
        <v>148</v>
      </c>
      <c r="D7" s="28" t="s">
        <v>102</v>
      </c>
      <c r="E7" s="29">
        <v>0</v>
      </c>
      <c r="F7" s="13" t="s">
        <v>50</v>
      </c>
      <c r="G7" s="29">
        <v>100000</v>
      </c>
      <c r="H7" s="13" t="s">
        <v>350</v>
      </c>
      <c r="I7" s="29">
        <v>100000</v>
      </c>
      <c r="J7" s="13" t="s">
        <v>351</v>
      </c>
      <c r="K7" s="29">
        <v>120000</v>
      </c>
      <c r="L7" s="13" t="s">
        <v>352</v>
      </c>
      <c r="M7" s="29">
        <v>44806</v>
      </c>
      <c r="N7" s="13" t="s">
        <v>50</v>
      </c>
      <c r="O7" s="29">
        <f t="shared" si="0"/>
        <v>44806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13" t="s">
        <v>353</v>
      </c>
      <c r="X7" s="13" t="s">
        <v>50</v>
      </c>
      <c r="Y7" s="1" t="s">
        <v>50</v>
      </c>
      <c r="Z7" s="1" t="s">
        <v>50</v>
      </c>
      <c r="AA7" s="30"/>
      <c r="AB7" s="1" t="s">
        <v>50</v>
      </c>
    </row>
    <row r="8" spans="1:28" ht="30" customHeight="1" x14ac:dyDescent="0.3">
      <c r="A8" s="13" t="s">
        <v>308</v>
      </c>
      <c r="B8" s="13" t="s">
        <v>157</v>
      </c>
      <c r="C8" s="13" t="s">
        <v>158</v>
      </c>
      <c r="D8" s="28" t="s">
        <v>307</v>
      </c>
      <c r="E8" s="29">
        <v>0</v>
      </c>
      <c r="F8" s="13" t="s">
        <v>50</v>
      </c>
      <c r="G8" s="29">
        <v>0</v>
      </c>
      <c r="H8" s="13" t="s">
        <v>50</v>
      </c>
      <c r="I8" s="29">
        <v>200000</v>
      </c>
      <c r="J8" s="13" t="s">
        <v>354</v>
      </c>
      <c r="K8" s="29">
        <v>0</v>
      </c>
      <c r="L8" s="13" t="s">
        <v>50</v>
      </c>
      <c r="M8" s="29">
        <v>56765</v>
      </c>
      <c r="N8" s="13" t="s">
        <v>50</v>
      </c>
      <c r="O8" s="29">
        <f t="shared" si="0"/>
        <v>56765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13" t="s">
        <v>355</v>
      </c>
      <c r="X8" s="13" t="s">
        <v>50</v>
      </c>
      <c r="Y8" s="1" t="s">
        <v>50</v>
      </c>
      <c r="Z8" s="1" t="s">
        <v>50</v>
      </c>
      <c r="AA8" s="30"/>
      <c r="AB8" s="1" t="s">
        <v>50</v>
      </c>
    </row>
    <row r="9" spans="1:28" ht="30" customHeight="1" x14ac:dyDescent="0.3">
      <c r="A9" s="13" t="s">
        <v>302</v>
      </c>
      <c r="B9" s="13" t="s">
        <v>152</v>
      </c>
      <c r="C9" s="13" t="s">
        <v>153</v>
      </c>
      <c r="D9" s="28" t="s">
        <v>102</v>
      </c>
      <c r="E9" s="29">
        <v>0</v>
      </c>
      <c r="F9" s="13" t="s">
        <v>50</v>
      </c>
      <c r="G9" s="29">
        <v>150000</v>
      </c>
      <c r="H9" s="13" t="s">
        <v>356</v>
      </c>
      <c r="I9" s="29">
        <v>180000</v>
      </c>
      <c r="J9" s="13" t="s">
        <v>354</v>
      </c>
      <c r="K9" s="29">
        <v>120000</v>
      </c>
      <c r="L9" s="13" t="s">
        <v>357</v>
      </c>
      <c r="M9" s="29">
        <v>100000</v>
      </c>
      <c r="N9" s="13" t="s">
        <v>610</v>
      </c>
      <c r="O9" s="29">
        <f t="shared" si="0"/>
        <v>100000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13" t="s">
        <v>358</v>
      </c>
      <c r="X9" s="13" t="s">
        <v>50</v>
      </c>
      <c r="Y9" s="1" t="s">
        <v>50</v>
      </c>
      <c r="Z9" s="1" t="s">
        <v>50</v>
      </c>
      <c r="AA9" s="30"/>
      <c r="AB9" s="1" t="s">
        <v>50</v>
      </c>
    </row>
    <row r="10" spans="1:28" ht="30" customHeight="1" x14ac:dyDescent="0.3">
      <c r="A10" s="13" t="s">
        <v>321</v>
      </c>
      <c r="B10" s="13" t="s">
        <v>121</v>
      </c>
      <c r="C10" s="13" t="s">
        <v>320</v>
      </c>
      <c r="D10" s="28" t="s">
        <v>122</v>
      </c>
      <c r="E10" s="29">
        <v>0</v>
      </c>
      <c r="F10" s="13" t="s">
        <v>50</v>
      </c>
      <c r="G10" s="29">
        <v>0</v>
      </c>
      <c r="H10" s="13" t="s">
        <v>50</v>
      </c>
      <c r="I10" s="29">
        <v>200000</v>
      </c>
      <c r="J10" s="13" t="s">
        <v>354</v>
      </c>
      <c r="K10" s="29">
        <v>0</v>
      </c>
      <c r="L10" s="13" t="s">
        <v>50</v>
      </c>
      <c r="M10" s="29">
        <v>150000</v>
      </c>
      <c r="N10" s="13" t="s">
        <v>610</v>
      </c>
      <c r="O10" s="29">
        <f t="shared" si="0"/>
        <v>150000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13" t="s">
        <v>360</v>
      </c>
      <c r="X10" s="13" t="s">
        <v>50</v>
      </c>
      <c r="Y10" s="1" t="s">
        <v>50</v>
      </c>
      <c r="Z10" s="1" t="s">
        <v>50</v>
      </c>
      <c r="AA10" s="30"/>
      <c r="AB10" s="1" t="s">
        <v>50</v>
      </c>
    </row>
    <row r="11" spans="1:28" ht="30" customHeight="1" x14ac:dyDescent="0.3">
      <c r="A11" s="13" t="s">
        <v>262</v>
      </c>
      <c r="B11" s="13" t="s">
        <v>261</v>
      </c>
      <c r="C11" s="13" t="s">
        <v>96</v>
      </c>
      <c r="D11" s="28" t="s">
        <v>91</v>
      </c>
      <c r="E11" s="29">
        <v>0</v>
      </c>
      <c r="F11" s="13" t="s">
        <v>50</v>
      </c>
      <c r="G11" s="29">
        <v>920</v>
      </c>
      <c r="H11" s="13" t="s">
        <v>361</v>
      </c>
      <c r="I11" s="29">
        <v>973</v>
      </c>
      <c r="J11" s="13" t="s">
        <v>362</v>
      </c>
      <c r="K11" s="29">
        <v>1000</v>
      </c>
      <c r="L11" s="13" t="s">
        <v>363</v>
      </c>
      <c r="M11" s="29">
        <v>920</v>
      </c>
      <c r="N11" s="13" t="s">
        <v>364</v>
      </c>
      <c r="O11" s="29">
        <f t="shared" si="0"/>
        <v>920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13" t="s">
        <v>365</v>
      </c>
      <c r="X11" s="13" t="s">
        <v>50</v>
      </c>
      <c r="Y11" s="1" t="s">
        <v>50</v>
      </c>
      <c r="Z11" s="1" t="s">
        <v>50</v>
      </c>
      <c r="AA11" s="30"/>
      <c r="AB11" s="1" t="s">
        <v>50</v>
      </c>
    </row>
    <row r="12" spans="1:28" ht="30" customHeight="1" x14ac:dyDescent="0.3">
      <c r="A12" s="13" t="s">
        <v>256</v>
      </c>
      <c r="B12" s="13" t="s">
        <v>255</v>
      </c>
      <c r="C12" s="13" t="s">
        <v>90</v>
      </c>
      <c r="D12" s="28" t="s">
        <v>91</v>
      </c>
      <c r="E12" s="29">
        <v>0</v>
      </c>
      <c r="F12" s="13" t="s">
        <v>50</v>
      </c>
      <c r="G12" s="29">
        <v>790</v>
      </c>
      <c r="H12" s="13" t="s">
        <v>361</v>
      </c>
      <c r="I12" s="29">
        <v>0</v>
      </c>
      <c r="J12" s="13" t="s">
        <v>50</v>
      </c>
      <c r="K12" s="29">
        <v>721</v>
      </c>
      <c r="L12" s="13" t="s">
        <v>366</v>
      </c>
      <c r="M12" s="29">
        <v>845</v>
      </c>
      <c r="N12" s="13" t="s">
        <v>367</v>
      </c>
      <c r="O12" s="29">
        <f t="shared" si="0"/>
        <v>721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13" t="s">
        <v>368</v>
      </c>
      <c r="X12" s="13" t="s">
        <v>50</v>
      </c>
      <c r="Y12" s="1" t="s">
        <v>50</v>
      </c>
      <c r="Z12" s="1" t="s">
        <v>50</v>
      </c>
      <c r="AA12" s="30"/>
      <c r="AB12" s="1" t="s">
        <v>50</v>
      </c>
    </row>
    <row r="13" spans="1:28" ht="30" customHeight="1" x14ac:dyDescent="0.3">
      <c r="A13" s="13" t="s">
        <v>137</v>
      </c>
      <c r="B13" s="13" t="s">
        <v>135</v>
      </c>
      <c r="C13" s="13" t="s">
        <v>136</v>
      </c>
      <c r="D13" s="28" t="s">
        <v>91</v>
      </c>
      <c r="E13" s="29">
        <v>0</v>
      </c>
      <c r="F13" s="13" t="s">
        <v>50</v>
      </c>
      <c r="G13" s="29">
        <v>290</v>
      </c>
      <c r="H13" s="13" t="s">
        <v>361</v>
      </c>
      <c r="I13" s="29">
        <v>343</v>
      </c>
      <c r="J13" s="13" t="s">
        <v>362</v>
      </c>
      <c r="K13" s="29">
        <v>240</v>
      </c>
      <c r="L13" s="13" t="s">
        <v>366</v>
      </c>
      <c r="M13" s="29">
        <v>0</v>
      </c>
      <c r="N13" s="13" t="s">
        <v>50</v>
      </c>
      <c r="O13" s="29">
        <f t="shared" si="0"/>
        <v>240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13" t="s">
        <v>369</v>
      </c>
      <c r="X13" s="13" t="s">
        <v>50</v>
      </c>
      <c r="Y13" s="1" t="s">
        <v>50</v>
      </c>
      <c r="Z13" s="1" t="s">
        <v>50</v>
      </c>
      <c r="AA13" s="30"/>
      <c r="AB13" s="1" t="s">
        <v>50</v>
      </c>
    </row>
    <row r="14" spans="1:28" ht="30" customHeight="1" x14ac:dyDescent="0.3">
      <c r="A14" s="13" t="s">
        <v>166</v>
      </c>
      <c r="B14" s="13" t="s">
        <v>164</v>
      </c>
      <c r="C14" s="13" t="s">
        <v>165</v>
      </c>
      <c r="D14" s="28" t="s">
        <v>91</v>
      </c>
      <c r="E14" s="29">
        <v>0</v>
      </c>
      <c r="F14" s="13" t="s">
        <v>50</v>
      </c>
      <c r="G14" s="29">
        <v>290</v>
      </c>
      <c r="H14" s="13" t="s">
        <v>361</v>
      </c>
      <c r="I14" s="29">
        <v>343</v>
      </c>
      <c r="J14" s="13" t="s">
        <v>362</v>
      </c>
      <c r="K14" s="29">
        <v>300</v>
      </c>
      <c r="L14" s="13" t="s">
        <v>363</v>
      </c>
      <c r="M14" s="29">
        <v>0</v>
      </c>
      <c r="N14" s="13" t="s">
        <v>50</v>
      </c>
      <c r="O14" s="29">
        <f t="shared" si="0"/>
        <v>290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13" t="s">
        <v>370</v>
      </c>
      <c r="X14" s="13" t="s">
        <v>50</v>
      </c>
      <c r="Y14" s="1" t="s">
        <v>50</v>
      </c>
      <c r="Z14" s="1" t="s">
        <v>50</v>
      </c>
      <c r="AA14" s="30"/>
      <c r="AB14" s="1" t="s">
        <v>50</v>
      </c>
    </row>
    <row r="15" spans="1:28" ht="30" customHeight="1" x14ac:dyDescent="0.3">
      <c r="A15" s="13" t="s">
        <v>194</v>
      </c>
      <c r="B15" s="13" t="s">
        <v>193</v>
      </c>
      <c r="C15" s="13" t="s">
        <v>56</v>
      </c>
      <c r="D15" s="28" t="s">
        <v>57</v>
      </c>
      <c r="E15" s="29">
        <v>0</v>
      </c>
      <c r="F15" s="13" t="s">
        <v>50</v>
      </c>
      <c r="G15" s="29">
        <v>200</v>
      </c>
      <c r="H15" s="13" t="s">
        <v>371</v>
      </c>
      <c r="I15" s="29">
        <v>305</v>
      </c>
      <c r="J15" s="13" t="s">
        <v>372</v>
      </c>
      <c r="K15" s="29">
        <v>305</v>
      </c>
      <c r="L15" s="13" t="s">
        <v>373</v>
      </c>
      <c r="M15" s="29">
        <v>281</v>
      </c>
      <c r="N15" s="13" t="s">
        <v>374</v>
      </c>
      <c r="O15" s="29">
        <f t="shared" si="0"/>
        <v>200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13" t="s">
        <v>375</v>
      </c>
      <c r="X15" s="13" t="s">
        <v>50</v>
      </c>
      <c r="Y15" s="1" t="s">
        <v>50</v>
      </c>
      <c r="Z15" s="1" t="s">
        <v>50</v>
      </c>
      <c r="AA15" s="30"/>
      <c r="AB15" s="1" t="s">
        <v>50</v>
      </c>
    </row>
    <row r="16" spans="1:28" ht="30" customHeight="1" x14ac:dyDescent="0.3">
      <c r="A16" s="13" t="s">
        <v>215</v>
      </c>
      <c r="B16" s="13" t="s">
        <v>193</v>
      </c>
      <c r="C16" s="13" t="s">
        <v>63</v>
      </c>
      <c r="D16" s="28" t="s">
        <v>57</v>
      </c>
      <c r="E16" s="29">
        <v>0</v>
      </c>
      <c r="F16" s="13" t="s">
        <v>50</v>
      </c>
      <c r="G16" s="29">
        <v>300</v>
      </c>
      <c r="H16" s="13" t="s">
        <v>371</v>
      </c>
      <c r="I16" s="29">
        <v>427</v>
      </c>
      <c r="J16" s="13" t="s">
        <v>372</v>
      </c>
      <c r="K16" s="29">
        <v>427</v>
      </c>
      <c r="L16" s="13" t="s">
        <v>373</v>
      </c>
      <c r="M16" s="29">
        <v>420</v>
      </c>
      <c r="N16" s="13" t="s">
        <v>374</v>
      </c>
      <c r="O16" s="29">
        <f t="shared" si="0"/>
        <v>300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13" t="s">
        <v>376</v>
      </c>
      <c r="X16" s="13" t="s">
        <v>50</v>
      </c>
      <c r="Y16" s="1" t="s">
        <v>50</v>
      </c>
      <c r="Z16" s="1" t="s">
        <v>50</v>
      </c>
      <c r="AA16" s="30"/>
      <c r="AB16" s="1" t="s">
        <v>50</v>
      </c>
    </row>
    <row r="17" spans="1:28" ht="30" customHeight="1" x14ac:dyDescent="0.3">
      <c r="A17" s="13" t="s">
        <v>221</v>
      </c>
      <c r="B17" s="13" t="s">
        <v>193</v>
      </c>
      <c r="C17" s="13" t="s">
        <v>67</v>
      </c>
      <c r="D17" s="28" t="s">
        <v>57</v>
      </c>
      <c r="E17" s="29">
        <v>0</v>
      </c>
      <c r="F17" s="13" t="s">
        <v>50</v>
      </c>
      <c r="G17" s="29">
        <v>410</v>
      </c>
      <c r="H17" s="13" t="s">
        <v>371</v>
      </c>
      <c r="I17" s="29">
        <v>610</v>
      </c>
      <c r="J17" s="13" t="s">
        <v>372</v>
      </c>
      <c r="K17" s="29">
        <v>610</v>
      </c>
      <c r="L17" s="13" t="s">
        <v>373</v>
      </c>
      <c r="M17" s="29">
        <v>561</v>
      </c>
      <c r="N17" s="13" t="s">
        <v>374</v>
      </c>
      <c r="O17" s="29">
        <f t="shared" si="0"/>
        <v>410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13" t="s">
        <v>377</v>
      </c>
      <c r="X17" s="13" t="s">
        <v>50</v>
      </c>
      <c r="Y17" s="1" t="s">
        <v>50</v>
      </c>
      <c r="Z17" s="1" t="s">
        <v>50</v>
      </c>
      <c r="AA17" s="30"/>
      <c r="AB17" s="1" t="s">
        <v>50</v>
      </c>
    </row>
    <row r="18" spans="1:28" ht="30" customHeight="1" x14ac:dyDescent="0.3">
      <c r="A18" s="13" t="s">
        <v>227</v>
      </c>
      <c r="B18" s="13" t="s">
        <v>193</v>
      </c>
      <c r="C18" s="13" t="s">
        <v>71</v>
      </c>
      <c r="D18" s="28" t="s">
        <v>57</v>
      </c>
      <c r="E18" s="29">
        <v>0</v>
      </c>
      <c r="F18" s="13" t="s">
        <v>50</v>
      </c>
      <c r="G18" s="29">
        <v>800</v>
      </c>
      <c r="H18" s="13" t="s">
        <v>371</v>
      </c>
      <c r="I18" s="29">
        <v>1068</v>
      </c>
      <c r="J18" s="13" t="s">
        <v>372</v>
      </c>
      <c r="K18" s="29">
        <v>1068</v>
      </c>
      <c r="L18" s="13" t="s">
        <v>373</v>
      </c>
      <c r="M18" s="29">
        <v>1066</v>
      </c>
      <c r="N18" s="13" t="s">
        <v>374</v>
      </c>
      <c r="O18" s="29">
        <f t="shared" si="0"/>
        <v>800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13" t="s">
        <v>378</v>
      </c>
      <c r="X18" s="13" t="s">
        <v>50</v>
      </c>
      <c r="Y18" s="1" t="s">
        <v>50</v>
      </c>
      <c r="Z18" s="1" t="s">
        <v>50</v>
      </c>
      <c r="AA18" s="30"/>
      <c r="AB18" s="1" t="s">
        <v>50</v>
      </c>
    </row>
    <row r="19" spans="1:28" ht="30" customHeight="1" x14ac:dyDescent="0.3">
      <c r="A19" s="13" t="s">
        <v>133</v>
      </c>
      <c r="B19" s="13" t="s">
        <v>131</v>
      </c>
      <c r="C19" s="13" t="s">
        <v>132</v>
      </c>
      <c r="D19" s="28" t="s">
        <v>91</v>
      </c>
      <c r="E19" s="29">
        <v>0</v>
      </c>
      <c r="F19" s="13" t="s">
        <v>50</v>
      </c>
      <c r="G19" s="29">
        <v>340</v>
      </c>
      <c r="H19" s="13" t="s">
        <v>379</v>
      </c>
      <c r="I19" s="29">
        <v>340</v>
      </c>
      <c r="J19" s="13" t="s">
        <v>372</v>
      </c>
      <c r="K19" s="29">
        <v>1100</v>
      </c>
      <c r="L19" s="13" t="s">
        <v>380</v>
      </c>
      <c r="M19" s="29">
        <v>0</v>
      </c>
      <c r="N19" s="13" t="s">
        <v>50</v>
      </c>
      <c r="O19" s="29">
        <f t="shared" si="0"/>
        <v>340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13" t="s">
        <v>381</v>
      </c>
      <c r="X19" s="13" t="s">
        <v>50</v>
      </c>
      <c r="Y19" s="1" t="s">
        <v>50</v>
      </c>
      <c r="Z19" s="1" t="s">
        <v>50</v>
      </c>
      <c r="AA19" s="30"/>
      <c r="AB19" s="1" t="s">
        <v>50</v>
      </c>
    </row>
    <row r="20" spans="1:28" ht="30" customHeight="1" x14ac:dyDescent="0.3">
      <c r="A20" s="13" t="s">
        <v>234</v>
      </c>
      <c r="B20" s="13" t="s">
        <v>131</v>
      </c>
      <c r="C20" s="13" t="s">
        <v>76</v>
      </c>
      <c r="D20" s="28" t="s">
        <v>57</v>
      </c>
      <c r="E20" s="29">
        <v>0</v>
      </c>
      <c r="F20" s="13" t="s">
        <v>50</v>
      </c>
      <c r="G20" s="29">
        <v>720</v>
      </c>
      <c r="H20" s="13" t="s">
        <v>379</v>
      </c>
      <c r="I20" s="29">
        <v>720</v>
      </c>
      <c r="J20" s="13" t="s">
        <v>372</v>
      </c>
      <c r="K20" s="29">
        <v>1380</v>
      </c>
      <c r="L20" s="13" t="s">
        <v>380</v>
      </c>
      <c r="M20" s="29">
        <v>544</v>
      </c>
      <c r="N20" s="13" t="s">
        <v>382</v>
      </c>
      <c r="O20" s="29">
        <f t="shared" si="0"/>
        <v>544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13" t="s">
        <v>383</v>
      </c>
      <c r="X20" s="13" t="s">
        <v>50</v>
      </c>
      <c r="Y20" s="1" t="s">
        <v>50</v>
      </c>
      <c r="Z20" s="1" t="s">
        <v>50</v>
      </c>
      <c r="AA20" s="30"/>
      <c r="AB20" s="1" t="s">
        <v>50</v>
      </c>
    </row>
    <row r="21" spans="1:28" ht="30" customHeight="1" x14ac:dyDescent="0.3">
      <c r="A21" s="13" t="s">
        <v>285</v>
      </c>
      <c r="B21" s="13" t="s">
        <v>106</v>
      </c>
      <c r="C21" s="13" t="s">
        <v>107</v>
      </c>
      <c r="D21" s="28" t="s">
        <v>91</v>
      </c>
      <c r="E21" s="29">
        <v>0</v>
      </c>
      <c r="F21" s="13" t="s">
        <v>50</v>
      </c>
      <c r="G21" s="29">
        <v>5000</v>
      </c>
      <c r="H21" s="13" t="s">
        <v>350</v>
      </c>
      <c r="I21" s="29">
        <v>5000</v>
      </c>
      <c r="J21" s="13" t="s">
        <v>351</v>
      </c>
      <c r="K21" s="29">
        <v>4800</v>
      </c>
      <c r="L21" s="13" t="s">
        <v>352</v>
      </c>
      <c r="M21" s="29">
        <v>4800</v>
      </c>
      <c r="N21" s="13" t="s">
        <v>359</v>
      </c>
      <c r="O21" s="29">
        <f t="shared" si="0"/>
        <v>4800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13" t="s">
        <v>384</v>
      </c>
      <c r="X21" s="13" t="s">
        <v>50</v>
      </c>
      <c r="Y21" s="1" t="s">
        <v>50</v>
      </c>
      <c r="Z21" s="1" t="s">
        <v>50</v>
      </c>
      <c r="AA21" s="30"/>
      <c r="AB21" s="1" t="s">
        <v>50</v>
      </c>
    </row>
    <row r="22" spans="1:28" ht="30" customHeight="1" x14ac:dyDescent="0.3">
      <c r="A22" s="13" t="s">
        <v>290</v>
      </c>
      <c r="B22" s="13" t="s">
        <v>106</v>
      </c>
      <c r="C22" s="13" t="s">
        <v>111</v>
      </c>
      <c r="D22" s="28" t="s">
        <v>91</v>
      </c>
      <c r="E22" s="29">
        <v>0</v>
      </c>
      <c r="F22" s="13" t="s">
        <v>50</v>
      </c>
      <c r="G22" s="29">
        <v>30000</v>
      </c>
      <c r="H22" s="13" t="s">
        <v>350</v>
      </c>
      <c r="I22" s="29">
        <v>18000</v>
      </c>
      <c r="J22" s="13" t="s">
        <v>354</v>
      </c>
      <c r="K22" s="29">
        <v>18000</v>
      </c>
      <c r="L22" s="13" t="s">
        <v>357</v>
      </c>
      <c r="M22" s="29">
        <v>18000</v>
      </c>
      <c r="N22" s="13" t="s">
        <v>359</v>
      </c>
      <c r="O22" s="29">
        <f t="shared" si="0"/>
        <v>18000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13" t="s">
        <v>385</v>
      </c>
      <c r="X22" s="13" t="s">
        <v>50</v>
      </c>
      <c r="Y22" s="1" t="s">
        <v>50</v>
      </c>
      <c r="Z22" s="1" t="s">
        <v>50</v>
      </c>
      <c r="AA22" s="30"/>
      <c r="AB22" s="1" t="s">
        <v>50</v>
      </c>
    </row>
    <row r="23" spans="1:28" ht="30" customHeight="1" x14ac:dyDescent="0.3">
      <c r="A23" s="13" t="s">
        <v>314</v>
      </c>
      <c r="B23" s="13" t="s">
        <v>115</v>
      </c>
      <c r="C23" s="13" t="s">
        <v>116</v>
      </c>
      <c r="D23" s="28" t="s">
        <v>91</v>
      </c>
      <c r="E23" s="29">
        <v>0</v>
      </c>
      <c r="F23" s="13" t="s">
        <v>50</v>
      </c>
      <c r="G23" s="29">
        <v>40000</v>
      </c>
      <c r="H23" s="13" t="s">
        <v>356</v>
      </c>
      <c r="I23" s="29">
        <v>60000</v>
      </c>
      <c r="J23" s="13" t="s">
        <v>351</v>
      </c>
      <c r="K23" s="29">
        <v>60000</v>
      </c>
      <c r="L23" s="13" t="s">
        <v>357</v>
      </c>
      <c r="M23" s="29">
        <v>28736</v>
      </c>
      <c r="N23" s="13" t="s">
        <v>50</v>
      </c>
      <c r="O23" s="29">
        <f t="shared" si="0"/>
        <v>28736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13" t="s">
        <v>386</v>
      </c>
      <c r="X23" s="13" t="s">
        <v>50</v>
      </c>
      <c r="Y23" s="1" t="s">
        <v>50</v>
      </c>
      <c r="Z23" s="1" t="s">
        <v>50</v>
      </c>
      <c r="AA23" s="30"/>
      <c r="AB23" s="1" t="s">
        <v>50</v>
      </c>
    </row>
    <row r="24" spans="1:28" ht="30" customHeight="1" x14ac:dyDescent="0.3">
      <c r="A24" s="13" t="s">
        <v>272</v>
      </c>
      <c r="B24" s="13" t="s">
        <v>100</v>
      </c>
      <c r="C24" s="13" t="s">
        <v>100</v>
      </c>
      <c r="D24" s="28" t="s">
        <v>91</v>
      </c>
      <c r="E24" s="29">
        <v>0</v>
      </c>
      <c r="F24" s="13" t="s">
        <v>50</v>
      </c>
      <c r="G24" s="29">
        <v>4500</v>
      </c>
      <c r="H24" s="13" t="s">
        <v>356</v>
      </c>
      <c r="I24" s="29">
        <v>5000</v>
      </c>
      <c r="J24" s="13" t="s">
        <v>351</v>
      </c>
      <c r="K24" s="29">
        <v>5000</v>
      </c>
      <c r="L24" s="13" t="s">
        <v>387</v>
      </c>
      <c r="M24" s="29">
        <v>5000</v>
      </c>
      <c r="N24" s="13" t="s">
        <v>359</v>
      </c>
      <c r="O24" s="29">
        <f t="shared" si="0"/>
        <v>4500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13" t="s">
        <v>388</v>
      </c>
      <c r="X24" s="13" t="s">
        <v>50</v>
      </c>
      <c r="Y24" s="1" t="s">
        <v>50</v>
      </c>
      <c r="Z24" s="1" t="s">
        <v>50</v>
      </c>
      <c r="AA24" s="30"/>
      <c r="AB24" s="1" t="s">
        <v>50</v>
      </c>
    </row>
    <row r="25" spans="1:28" ht="30" customHeight="1" x14ac:dyDescent="0.3">
      <c r="A25" s="13" t="s">
        <v>276</v>
      </c>
      <c r="B25" s="13" t="s">
        <v>274</v>
      </c>
      <c r="C25" s="13" t="s">
        <v>275</v>
      </c>
      <c r="D25" s="28" t="s">
        <v>91</v>
      </c>
      <c r="E25" s="29">
        <v>0</v>
      </c>
      <c r="F25" s="13" t="s">
        <v>50</v>
      </c>
      <c r="G25" s="29">
        <v>7000</v>
      </c>
      <c r="H25" s="13" t="s">
        <v>356</v>
      </c>
      <c r="I25" s="29">
        <v>6000</v>
      </c>
      <c r="J25" s="13" t="s">
        <v>354</v>
      </c>
      <c r="K25" s="29">
        <v>6000</v>
      </c>
      <c r="L25" s="13" t="s">
        <v>352</v>
      </c>
      <c r="M25" s="29">
        <v>6000</v>
      </c>
      <c r="N25" s="13" t="s">
        <v>359</v>
      </c>
      <c r="O25" s="29">
        <f t="shared" si="0"/>
        <v>6000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13" t="s">
        <v>389</v>
      </c>
      <c r="X25" s="13" t="s">
        <v>50</v>
      </c>
      <c r="Y25" s="1" t="s">
        <v>50</v>
      </c>
      <c r="Z25" s="1" t="s">
        <v>50</v>
      </c>
      <c r="AA25" s="30"/>
      <c r="AB25" s="1" t="s">
        <v>50</v>
      </c>
    </row>
    <row r="26" spans="1:28" ht="30" customHeight="1" x14ac:dyDescent="0.3">
      <c r="A26" s="13" t="s">
        <v>279</v>
      </c>
      <c r="B26" s="13" t="s">
        <v>278</v>
      </c>
      <c r="C26" s="13" t="s">
        <v>275</v>
      </c>
      <c r="D26" s="28" t="s">
        <v>91</v>
      </c>
      <c r="E26" s="29">
        <v>0</v>
      </c>
      <c r="F26" s="13" t="s">
        <v>50</v>
      </c>
      <c r="G26" s="29">
        <v>2500</v>
      </c>
      <c r="H26" s="13" t="s">
        <v>356</v>
      </c>
      <c r="I26" s="29">
        <v>2000</v>
      </c>
      <c r="J26" s="13" t="s">
        <v>351</v>
      </c>
      <c r="K26" s="29">
        <v>2000</v>
      </c>
      <c r="L26" s="13" t="s">
        <v>357</v>
      </c>
      <c r="M26" s="29">
        <v>3000</v>
      </c>
      <c r="N26" s="13" t="s">
        <v>359</v>
      </c>
      <c r="O26" s="29">
        <f t="shared" si="0"/>
        <v>2000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13" t="s">
        <v>390</v>
      </c>
      <c r="X26" s="13" t="s">
        <v>50</v>
      </c>
      <c r="Y26" s="1" t="s">
        <v>50</v>
      </c>
      <c r="Z26" s="1" t="s">
        <v>50</v>
      </c>
      <c r="AA26" s="30"/>
      <c r="AB26" s="1" t="s">
        <v>50</v>
      </c>
    </row>
    <row r="27" spans="1:28" ht="30" customHeight="1" x14ac:dyDescent="0.3">
      <c r="A27" s="13" t="s">
        <v>270</v>
      </c>
      <c r="B27" s="13" t="s">
        <v>268</v>
      </c>
      <c r="C27" s="13" t="s">
        <v>269</v>
      </c>
      <c r="D27" s="28" t="s">
        <v>91</v>
      </c>
      <c r="E27" s="29">
        <v>0</v>
      </c>
      <c r="F27" s="13" t="s">
        <v>50</v>
      </c>
      <c r="G27" s="29">
        <v>60000</v>
      </c>
      <c r="H27" s="13" t="s">
        <v>356</v>
      </c>
      <c r="I27" s="29">
        <v>80000</v>
      </c>
      <c r="J27" s="13" t="s">
        <v>354</v>
      </c>
      <c r="K27" s="29">
        <v>0</v>
      </c>
      <c r="L27" s="13" t="s">
        <v>50</v>
      </c>
      <c r="M27" s="29">
        <v>40115</v>
      </c>
      <c r="N27" s="13" t="s">
        <v>610</v>
      </c>
      <c r="O27" s="29">
        <f t="shared" si="0"/>
        <v>40115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13" t="s">
        <v>391</v>
      </c>
      <c r="X27" s="13" t="s">
        <v>50</v>
      </c>
      <c r="Y27" s="1" t="s">
        <v>50</v>
      </c>
      <c r="Z27" s="1" t="s">
        <v>50</v>
      </c>
      <c r="AA27" s="30"/>
      <c r="AB27" s="1" t="s">
        <v>50</v>
      </c>
    </row>
    <row r="28" spans="1:28" ht="30" customHeight="1" x14ac:dyDescent="0.3">
      <c r="A28" s="13" t="s">
        <v>328</v>
      </c>
      <c r="B28" s="13" t="s">
        <v>126</v>
      </c>
      <c r="C28" s="13" t="s">
        <v>327</v>
      </c>
      <c r="D28" s="28" t="s">
        <v>122</v>
      </c>
      <c r="E28" s="29">
        <v>0</v>
      </c>
      <c r="F28" s="13" t="s">
        <v>50</v>
      </c>
      <c r="G28" s="29">
        <v>0</v>
      </c>
      <c r="H28" s="13" t="s">
        <v>50</v>
      </c>
      <c r="I28" s="29">
        <v>0</v>
      </c>
      <c r="J28" s="13" t="s">
        <v>50</v>
      </c>
      <c r="K28" s="29">
        <v>0</v>
      </c>
      <c r="L28" s="13" t="s">
        <v>50</v>
      </c>
      <c r="M28" s="29">
        <v>1000000</v>
      </c>
      <c r="N28" s="13" t="s">
        <v>50</v>
      </c>
      <c r="O28" s="29">
        <f t="shared" si="0"/>
        <v>1000000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13" t="s">
        <v>392</v>
      </c>
      <c r="X28" s="13" t="s">
        <v>393</v>
      </c>
      <c r="Y28" s="1" t="s">
        <v>50</v>
      </c>
      <c r="Z28" s="1" t="s">
        <v>50</v>
      </c>
      <c r="AA28" s="30"/>
      <c r="AB28" s="1" t="s">
        <v>50</v>
      </c>
    </row>
    <row r="29" spans="1:28" ht="30" customHeight="1" x14ac:dyDescent="0.3">
      <c r="A29" s="13" t="s">
        <v>208</v>
      </c>
      <c r="B29" s="13" t="s">
        <v>205</v>
      </c>
      <c r="C29" s="13" t="s">
        <v>206</v>
      </c>
      <c r="D29" s="28" t="s">
        <v>207</v>
      </c>
      <c r="E29" s="29">
        <v>0</v>
      </c>
      <c r="F29" s="13" t="s">
        <v>50</v>
      </c>
      <c r="G29" s="29">
        <v>0</v>
      </c>
      <c r="H29" s="13" t="s">
        <v>50</v>
      </c>
      <c r="I29" s="29">
        <v>0</v>
      </c>
      <c r="J29" s="13" t="s">
        <v>50</v>
      </c>
      <c r="K29" s="29">
        <v>0</v>
      </c>
      <c r="L29" s="13" t="s">
        <v>50</v>
      </c>
      <c r="M29" s="29">
        <v>0</v>
      </c>
      <c r="N29" s="13" t="s">
        <v>50</v>
      </c>
      <c r="O29" s="29">
        <v>0</v>
      </c>
      <c r="P29" s="29">
        <v>273676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13" t="s">
        <v>394</v>
      </c>
      <c r="X29" s="13" t="s">
        <v>50</v>
      </c>
      <c r="Y29" s="1" t="s">
        <v>395</v>
      </c>
      <c r="Z29" s="1" t="s">
        <v>50</v>
      </c>
      <c r="AA29" s="30"/>
      <c r="AB29" s="1" t="s">
        <v>50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3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3"/>
  <sheetViews>
    <sheetView workbookViewId="0"/>
  </sheetViews>
  <sheetFormatPr defaultRowHeight="16.5" x14ac:dyDescent="0.3"/>
  <sheetData>
    <row r="1" spans="1:7" x14ac:dyDescent="0.3">
      <c r="A1" t="s">
        <v>396</v>
      </c>
    </row>
    <row r="2" spans="1:7" x14ac:dyDescent="0.3">
      <c r="A2" s="1" t="s">
        <v>397</v>
      </c>
      <c r="B2" t="s">
        <v>398</v>
      </c>
      <c r="C2" s="1" t="s">
        <v>399</v>
      </c>
    </row>
    <row r="3" spans="1:7" x14ac:dyDescent="0.3">
      <c r="A3" s="1" t="s">
        <v>400</v>
      </c>
      <c r="B3" t="s">
        <v>401</v>
      </c>
    </row>
    <row r="4" spans="1:7" x14ac:dyDescent="0.3">
      <c r="A4" s="1" t="s">
        <v>402</v>
      </c>
      <c r="B4">
        <v>5</v>
      </c>
    </row>
    <row r="5" spans="1:7" x14ac:dyDescent="0.3">
      <c r="A5" s="1" t="s">
        <v>403</v>
      </c>
      <c r="B5">
        <v>5</v>
      </c>
    </row>
    <row r="6" spans="1:7" x14ac:dyDescent="0.3">
      <c r="A6" s="1" t="s">
        <v>404</v>
      </c>
      <c r="B6" t="s">
        <v>405</v>
      </c>
    </row>
    <row r="7" spans="1:7" x14ac:dyDescent="0.3">
      <c r="A7" s="1" t="s">
        <v>406</v>
      </c>
      <c r="B7" t="s">
        <v>407</v>
      </c>
      <c r="C7">
        <v>1</v>
      </c>
    </row>
    <row r="8" spans="1:7" x14ac:dyDescent="0.3">
      <c r="A8" s="1" t="s">
        <v>408</v>
      </c>
      <c r="B8" t="s">
        <v>407</v>
      </c>
      <c r="C8">
        <v>2</v>
      </c>
    </row>
    <row r="9" spans="1:7" x14ac:dyDescent="0.3">
      <c r="A9" s="1" t="s">
        <v>409</v>
      </c>
      <c r="B9" t="s">
        <v>334</v>
      </c>
      <c r="C9" t="s">
        <v>336</v>
      </c>
      <c r="D9" t="s">
        <v>337</v>
      </c>
      <c r="E9" t="s">
        <v>338</v>
      </c>
      <c r="F9" t="s">
        <v>339</v>
      </c>
      <c r="G9" t="s">
        <v>410</v>
      </c>
    </row>
    <row r="10" spans="1:7" x14ac:dyDescent="0.3">
      <c r="A10" s="1" t="s">
        <v>411</v>
      </c>
      <c r="B10">
        <v>1442</v>
      </c>
      <c r="C10">
        <v>0</v>
      </c>
      <c r="D10">
        <v>0</v>
      </c>
    </row>
    <row r="11" spans="1:7" x14ac:dyDescent="0.3">
      <c r="A11" s="1" t="s">
        <v>412</v>
      </c>
      <c r="B11" t="s">
        <v>413</v>
      </c>
      <c r="C11">
        <v>3</v>
      </c>
    </row>
    <row r="12" spans="1:7" x14ac:dyDescent="0.3">
      <c r="A12" s="1" t="s">
        <v>414</v>
      </c>
      <c r="B12" t="s">
        <v>413</v>
      </c>
      <c r="C12">
        <v>3</v>
      </c>
    </row>
    <row r="13" spans="1:7" x14ac:dyDescent="0.3">
      <c r="A13" s="1" t="s">
        <v>415</v>
      </c>
      <c r="B13" t="s">
        <v>413</v>
      </c>
      <c r="C13">
        <v>2</v>
      </c>
    </row>
    <row r="14" spans="1:7" x14ac:dyDescent="0.3">
      <c r="A14" s="1" t="s">
        <v>416</v>
      </c>
      <c r="B14" t="s">
        <v>407</v>
      </c>
      <c r="C14">
        <v>5</v>
      </c>
    </row>
    <row r="15" spans="1:7" x14ac:dyDescent="0.3">
      <c r="A15" s="1" t="s">
        <v>417</v>
      </c>
      <c r="B15" t="s">
        <v>418</v>
      </c>
      <c r="C15" t="s">
        <v>419</v>
      </c>
      <c r="D15" t="s">
        <v>419</v>
      </c>
      <c r="E15" t="s">
        <v>419</v>
      </c>
      <c r="F15">
        <v>1</v>
      </c>
    </row>
    <row r="16" spans="1:7" x14ac:dyDescent="0.3">
      <c r="A16" s="1" t="s">
        <v>420</v>
      </c>
      <c r="B16">
        <v>11</v>
      </c>
      <c r="C16">
        <v>12</v>
      </c>
    </row>
    <row r="17" spans="1:13" x14ac:dyDescent="0.3">
      <c r="A17" s="1" t="s">
        <v>421</v>
      </c>
      <c r="B17">
        <v>0</v>
      </c>
      <c r="C17">
        <v>50</v>
      </c>
      <c r="D17">
        <v>16</v>
      </c>
      <c r="E17">
        <v>60</v>
      </c>
      <c r="F17">
        <v>60</v>
      </c>
      <c r="G17">
        <v>60</v>
      </c>
      <c r="H17">
        <v>94</v>
      </c>
      <c r="I17">
        <v>94</v>
      </c>
      <c r="J17">
        <v>94</v>
      </c>
      <c r="K17">
        <v>0</v>
      </c>
      <c r="L17">
        <v>0</v>
      </c>
      <c r="M17">
        <v>0</v>
      </c>
    </row>
    <row r="18" spans="1:13" x14ac:dyDescent="0.3">
      <c r="A18" s="1" t="s">
        <v>422</v>
      </c>
      <c r="B18">
        <v>12.5</v>
      </c>
      <c r="C18">
        <v>7.1</v>
      </c>
    </row>
    <row r="19" spans="1:13" x14ac:dyDescent="0.3">
      <c r="A19" s="1" t="s">
        <v>423</v>
      </c>
    </row>
    <row r="20" spans="1:13" x14ac:dyDescent="0.3">
      <c r="A20" s="1" t="s">
        <v>424</v>
      </c>
      <c r="B20" s="1" t="s">
        <v>407</v>
      </c>
      <c r="C20">
        <v>1</v>
      </c>
    </row>
    <row r="21" spans="1:13" x14ac:dyDescent="0.3">
      <c r="A21" t="s">
        <v>426</v>
      </c>
      <c r="B21" t="s">
        <v>427</v>
      </c>
      <c r="C21" t="s">
        <v>428</v>
      </c>
    </row>
    <row r="22" spans="1:13" x14ac:dyDescent="0.3">
      <c r="A22">
        <v>1</v>
      </c>
      <c r="B22" s="1" t="s">
        <v>429</v>
      </c>
      <c r="C22" s="1" t="s">
        <v>430</v>
      </c>
    </row>
    <row r="23" spans="1:13" x14ac:dyDescent="0.3">
      <c r="A23">
        <v>2</v>
      </c>
      <c r="B23" s="1" t="s">
        <v>431</v>
      </c>
      <c r="C23" s="1" t="s">
        <v>432</v>
      </c>
    </row>
    <row r="24" spans="1:13" x14ac:dyDescent="0.3">
      <c r="A24">
        <v>3</v>
      </c>
      <c r="B24" s="1" t="s">
        <v>433</v>
      </c>
      <c r="C24" s="1" t="s">
        <v>434</v>
      </c>
    </row>
    <row r="25" spans="1:13" x14ac:dyDescent="0.3">
      <c r="A25">
        <v>4</v>
      </c>
      <c r="B25" s="1" t="s">
        <v>435</v>
      </c>
      <c r="C25" s="1" t="s">
        <v>436</v>
      </c>
    </row>
    <row r="26" spans="1:13" x14ac:dyDescent="0.3">
      <c r="A26">
        <v>5</v>
      </c>
      <c r="B26" s="1" t="s">
        <v>437</v>
      </c>
      <c r="C26" s="1" t="s">
        <v>50</v>
      </c>
    </row>
    <row r="27" spans="1:13" x14ac:dyDescent="0.3">
      <c r="A27">
        <v>6</v>
      </c>
      <c r="B27" s="1" t="s">
        <v>438</v>
      </c>
      <c r="C27" s="1" t="s">
        <v>50</v>
      </c>
    </row>
    <row r="28" spans="1:13" x14ac:dyDescent="0.3">
      <c r="A28">
        <v>7</v>
      </c>
      <c r="B28" s="1" t="s">
        <v>439</v>
      </c>
      <c r="C28" s="1" t="s">
        <v>50</v>
      </c>
    </row>
    <row r="29" spans="1:13" x14ac:dyDescent="0.3">
      <c r="A29">
        <v>8</v>
      </c>
      <c r="B29" s="1" t="s">
        <v>393</v>
      </c>
      <c r="C29" s="1" t="s">
        <v>50</v>
      </c>
    </row>
    <row r="30" spans="1:13" x14ac:dyDescent="0.3">
      <c r="A30">
        <v>9</v>
      </c>
      <c r="B30" s="1" t="s">
        <v>393</v>
      </c>
      <c r="C30" s="1" t="s">
        <v>50</v>
      </c>
    </row>
    <row r="31" spans="1:13" x14ac:dyDescent="0.3">
      <c r="A31" t="s">
        <v>418</v>
      </c>
      <c r="B31" s="1" t="s">
        <v>440</v>
      </c>
      <c r="C31" s="1" t="s">
        <v>50</v>
      </c>
    </row>
    <row r="32" spans="1:13" x14ac:dyDescent="0.3">
      <c r="A32" t="s">
        <v>395</v>
      </c>
      <c r="B32" s="1" t="s">
        <v>441</v>
      </c>
      <c r="C32" s="1" t="s">
        <v>50</v>
      </c>
    </row>
    <row r="33" spans="1:3" x14ac:dyDescent="0.3">
      <c r="A33" t="s">
        <v>407</v>
      </c>
      <c r="B33" s="1" t="s">
        <v>440</v>
      </c>
      <c r="C33" s="1" t="s">
        <v>50</v>
      </c>
    </row>
    <row r="34" spans="1:3" x14ac:dyDescent="0.3">
      <c r="A34" t="s">
        <v>398</v>
      </c>
      <c r="B34" s="1" t="s">
        <v>440</v>
      </c>
      <c r="C34" s="1" t="s">
        <v>50</v>
      </c>
    </row>
    <row r="35" spans="1:3" x14ac:dyDescent="0.3">
      <c r="A35" t="s">
        <v>442</v>
      </c>
      <c r="B35" s="1" t="s">
        <v>440</v>
      </c>
      <c r="C35" s="1" t="s">
        <v>50</v>
      </c>
    </row>
    <row r="36" spans="1:3" x14ac:dyDescent="0.3">
      <c r="A36" t="s">
        <v>61</v>
      </c>
      <c r="B36" s="1" t="s">
        <v>440</v>
      </c>
      <c r="C36" s="1" t="s">
        <v>50</v>
      </c>
    </row>
    <row r="37" spans="1:3" x14ac:dyDescent="0.3">
      <c r="A37" t="s">
        <v>443</v>
      </c>
      <c r="B37" s="1" t="s">
        <v>440</v>
      </c>
      <c r="C37" s="1" t="s">
        <v>50</v>
      </c>
    </row>
    <row r="38" spans="1:3" x14ac:dyDescent="0.3">
      <c r="A38" t="s">
        <v>444</v>
      </c>
      <c r="B38" s="1" t="s">
        <v>440</v>
      </c>
      <c r="C38" s="1" t="s">
        <v>50</v>
      </c>
    </row>
    <row r="39" spans="1:3" x14ac:dyDescent="0.3">
      <c r="A39" t="s">
        <v>445</v>
      </c>
      <c r="B39" s="1" t="s">
        <v>440</v>
      </c>
      <c r="C39" s="1" t="s">
        <v>50</v>
      </c>
    </row>
    <row r="40" spans="1:3" x14ac:dyDescent="0.3">
      <c r="A40" t="s">
        <v>446</v>
      </c>
      <c r="B40" s="1" t="s">
        <v>440</v>
      </c>
      <c r="C40" s="1" t="s">
        <v>50</v>
      </c>
    </row>
    <row r="43" spans="1:3" x14ac:dyDescent="0.3">
      <c r="A43" t="s">
        <v>425</v>
      </c>
      <c r="B43">
        <v>1234</v>
      </c>
    </row>
  </sheetData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19</vt:i4>
      </vt:variant>
    </vt:vector>
  </HeadingPairs>
  <TitlesOfParts>
    <vt:vector size="31" baseType="lpstr">
      <vt:lpstr>부가세제외</vt:lpstr>
      <vt:lpstr>집계표</vt:lpstr>
      <vt:lpstr>내역서(기계)</vt:lpstr>
      <vt:lpstr>내역서(전기)</vt:lpstr>
      <vt:lpstr>일위대가목록(기계)</vt:lpstr>
      <vt:lpstr>일위대가목록(전기)</vt:lpstr>
      <vt:lpstr>일위대가(기계)</vt:lpstr>
      <vt:lpstr>일위대가(전기)</vt:lpstr>
      <vt:lpstr>단가표(기계)</vt:lpstr>
      <vt:lpstr>단가대비표(전기)</vt:lpstr>
      <vt:lpstr> 공사설정 </vt:lpstr>
      <vt:lpstr>Sheet1</vt:lpstr>
      <vt:lpstr>'내역서(기계)'!Print_Area</vt:lpstr>
      <vt:lpstr>'내역서(전기)'!Print_Area</vt:lpstr>
      <vt:lpstr>'단가대비표(전기)'!Print_Area</vt:lpstr>
      <vt:lpstr>'단가표(기계)'!Print_Area</vt:lpstr>
      <vt:lpstr>부가세제외!Print_Area</vt:lpstr>
      <vt:lpstr>'일위대가(기계)'!Print_Area</vt:lpstr>
      <vt:lpstr>'일위대가(전기)'!Print_Area</vt:lpstr>
      <vt:lpstr>'일위대가목록(기계)'!Print_Area</vt:lpstr>
      <vt:lpstr>'일위대가목록(전기)'!Print_Area</vt:lpstr>
      <vt:lpstr>집계표!Print_Area</vt:lpstr>
      <vt:lpstr>'내역서(기계)'!Print_Titles</vt:lpstr>
      <vt:lpstr>'내역서(전기)'!Print_Titles</vt:lpstr>
      <vt:lpstr>'단가대비표(전기)'!Print_Titles</vt:lpstr>
      <vt:lpstr>'단가표(기계)'!Print_Titles</vt:lpstr>
      <vt:lpstr>'일위대가(기계)'!Print_Titles</vt:lpstr>
      <vt:lpstr>'일위대가(전기)'!Print_Titles</vt:lpstr>
      <vt:lpstr>'일위대가목록(기계)'!Print_Titles</vt:lpstr>
      <vt:lpstr>'일위대가목록(전기)'!Print_Titles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821068090115</dc:creator>
  <cp:lastModifiedBy>user</cp:lastModifiedBy>
  <cp:lastPrinted>2026-09-22T01:02:51Z</cp:lastPrinted>
  <dcterms:created xsi:type="dcterms:W3CDTF">2026-08-25T04:34:01Z</dcterms:created>
  <dcterms:modified xsi:type="dcterms:W3CDTF">2026-09-29T05:26:04Z</dcterms:modified>
</cp:coreProperties>
</file>